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slicerCaches/slicerCache11.xml" ContentType="application/vnd.ms-excel.slicerCache+xml"/>
  <Override PartName="/xl/slicerCaches/slicerCache1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-120" yWindow="-120" windowWidth="19440" windowHeight="15150" tabRatio="782"/>
  </bookViews>
  <sheets>
    <sheet name="recettes dépenses" sheetId="1" r:id="rId1"/>
    <sheet name="trésorerie" sheetId="36" r:id="rId2"/>
    <sheet name="soldes" sheetId="31" r:id="rId3"/>
    <sheet name="synthèse" sheetId="27" r:id="rId4"/>
    <sheet name="budget" sheetId="33" r:id="rId5"/>
    <sheet name="parametres" sheetId="2" r:id="rId6"/>
  </sheets>
  <functionGroups builtInGroupCount="18"/>
  <definedNames>
    <definedName name="_xlnm._FilterDatabase" localSheetId="0" hidden="1">'recettes dépenses'!$C$6:$M$139</definedName>
    <definedName name="_md">parametres!$G$3</definedName>
    <definedName name="_me">parametres!$G$2</definedName>
    <definedName name="Banques">Tbanques[Banques]</definedName>
    <definedName name="Objets">Tcateg[Objet]</definedName>
    <definedName name="Segment_Années211">#N/A</definedName>
    <definedName name="Segment_Banque">#N/A</definedName>
    <definedName name="Segment_Banque1">#N/A</definedName>
    <definedName name="Segment_Catégories">#N/A</definedName>
    <definedName name="Segment_Catégories1">#N/A</definedName>
    <definedName name="Segment_Date11">#N/A</definedName>
    <definedName name="Segment_Objet">#N/A</definedName>
    <definedName name="Segment_Période">#N/A</definedName>
    <definedName name="Segment_Période1">#N/A</definedName>
    <definedName name="Segment_Pointé">#N/A</definedName>
    <definedName name="Segment_RelevéOK">#N/A</definedName>
    <definedName name="Segment_Tiers">#N/A</definedName>
  </definedNames>
  <calcPr calcId="152511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  <x14:slicerCache r:id="rId11"/>
        <x14:slicerCache r:id="rId12"/>
        <x14:slicerCache r:id="rId13"/>
        <x14:slicerCache r:id="rId14"/>
        <x14:slicerCache r:id="rId1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6"/>
        <x14:slicerCache r:id="rId17"/>
        <x14:slicerCache r:id="rId18"/>
        <x14:slicerCache r:id="rId19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33" l="1"/>
  <c r="F5" i="33"/>
  <c r="F6" i="33"/>
  <c r="F7" i="33"/>
  <c r="F8" i="33"/>
  <c r="F9" i="33"/>
  <c r="F10" i="33"/>
  <c r="F11" i="33"/>
  <c r="F12" i="33"/>
  <c r="F13" i="33"/>
  <c r="F3" i="33"/>
  <c r="I3" i="33"/>
  <c r="I15" i="33"/>
  <c r="J129" i="1" l="1"/>
  <c r="K129" i="1"/>
  <c r="L129" i="1"/>
  <c r="M129" i="1"/>
  <c r="N129" i="1"/>
  <c r="J8" i="1"/>
  <c r="K8" i="1"/>
  <c r="L8" i="1"/>
  <c r="M8" i="1"/>
  <c r="N8" i="1"/>
  <c r="J48" i="1"/>
  <c r="J74" i="1"/>
  <c r="J98" i="1"/>
  <c r="J116" i="1"/>
  <c r="J126" i="1"/>
  <c r="K48" i="1"/>
  <c r="K74" i="1"/>
  <c r="K98" i="1"/>
  <c r="K116" i="1"/>
  <c r="K126" i="1"/>
  <c r="L48" i="1"/>
  <c r="L74" i="1"/>
  <c r="L98" i="1"/>
  <c r="L116" i="1"/>
  <c r="L126" i="1"/>
  <c r="M48" i="1"/>
  <c r="M74" i="1"/>
  <c r="M98" i="1"/>
  <c r="M116" i="1"/>
  <c r="M126" i="1"/>
  <c r="N48" i="1"/>
  <c r="N74" i="1"/>
  <c r="N98" i="1"/>
  <c r="N116" i="1"/>
  <c r="N126" i="1"/>
  <c r="J14" i="1"/>
  <c r="N14" i="1" s="1"/>
  <c r="K14" i="1"/>
  <c r="L14" i="1"/>
  <c r="M14" i="1"/>
  <c r="E17" i="33" l="1"/>
  <c r="D17" i="33"/>
  <c r="F15" i="33"/>
  <c r="I8" i="33"/>
  <c r="I6" i="33"/>
  <c r="I12" i="33"/>
  <c r="I7" i="33"/>
  <c r="I10" i="33"/>
  <c r="I4" i="33"/>
  <c r="I5" i="33"/>
  <c r="I11" i="33"/>
  <c r="I13" i="33"/>
  <c r="I9" i="33"/>
  <c r="I17" i="33" l="1"/>
  <c r="K15" i="33"/>
  <c r="F17" i="33"/>
  <c r="K13" i="33"/>
  <c r="K12" i="33"/>
  <c r="K11" i="33"/>
  <c r="K10" i="33"/>
  <c r="K9" i="33"/>
  <c r="K8" i="33"/>
  <c r="K7" i="33"/>
  <c r="K6" i="33"/>
  <c r="K5" i="33"/>
  <c r="K4" i="33"/>
  <c r="K3" i="33"/>
  <c r="M15" i="1"/>
  <c r="M19" i="1"/>
  <c r="M21" i="1"/>
  <c r="M22" i="1"/>
  <c r="M26" i="1"/>
  <c r="M28" i="1"/>
  <c r="M29" i="1"/>
  <c r="M31" i="1"/>
  <c r="M32" i="1"/>
  <c r="M35" i="1"/>
  <c r="M38" i="1"/>
  <c r="M37" i="1"/>
  <c r="M40" i="1"/>
  <c r="M41" i="1"/>
  <c r="M43" i="1"/>
  <c r="M42" i="1"/>
  <c r="M49" i="1"/>
  <c r="M51" i="1"/>
  <c r="M50" i="1"/>
  <c r="M52" i="1"/>
  <c r="M53" i="1"/>
  <c r="M54" i="1"/>
  <c r="M55" i="1"/>
  <c r="M56" i="1"/>
  <c r="M57" i="1"/>
  <c r="M58" i="1"/>
  <c r="M59" i="1"/>
  <c r="M60" i="1"/>
  <c r="M61" i="1"/>
  <c r="M62" i="1"/>
  <c r="M64" i="1"/>
  <c r="M65" i="1"/>
  <c r="M67" i="1"/>
  <c r="M70" i="1"/>
  <c r="M71" i="1"/>
  <c r="M75" i="1"/>
  <c r="M76" i="1"/>
  <c r="M79" i="1"/>
  <c r="M80" i="1"/>
  <c r="M82" i="1"/>
  <c r="M81" i="1"/>
  <c r="M83" i="1"/>
  <c r="M85" i="1"/>
  <c r="M88" i="1"/>
  <c r="M92" i="1"/>
  <c r="M101" i="1"/>
  <c r="M108" i="1"/>
  <c r="M109" i="1"/>
  <c r="M16" i="1"/>
  <c r="M84" i="1"/>
  <c r="M33" i="1"/>
  <c r="M17" i="1"/>
  <c r="M77" i="1"/>
  <c r="M102" i="1"/>
  <c r="M117" i="1"/>
  <c r="M127" i="1"/>
  <c r="M23" i="1"/>
  <c r="M63" i="1"/>
  <c r="M89" i="1"/>
  <c r="M111" i="1"/>
  <c r="M120" i="1"/>
  <c r="M131" i="1"/>
  <c r="M134" i="1"/>
  <c r="M135" i="1"/>
  <c r="M136" i="1"/>
  <c r="M137" i="1"/>
  <c r="M138" i="1"/>
  <c r="M139" i="1"/>
  <c r="M91" i="1"/>
  <c r="M20" i="1"/>
  <c r="M25" i="1"/>
  <c r="M68" i="1"/>
  <c r="M87" i="1"/>
  <c r="M94" i="1"/>
  <c r="M99" i="1"/>
  <c r="M105" i="1"/>
  <c r="M106" i="1"/>
  <c r="M11" i="1"/>
  <c r="M12" i="1"/>
  <c r="M46" i="1"/>
  <c r="M72" i="1"/>
  <c r="M95" i="1"/>
  <c r="M114" i="1"/>
  <c r="M124" i="1"/>
  <c r="M7" i="1"/>
  <c r="M9" i="1"/>
  <c r="M39" i="1"/>
  <c r="M66" i="1"/>
  <c r="M90" i="1"/>
  <c r="M112" i="1"/>
  <c r="M121" i="1"/>
  <c r="M132" i="1"/>
  <c r="M24" i="1"/>
  <c r="M30" i="1"/>
  <c r="M45" i="1"/>
  <c r="M103" i="1"/>
  <c r="M107" i="1"/>
  <c r="M13" i="1"/>
  <c r="M47" i="1"/>
  <c r="M73" i="1"/>
  <c r="M96" i="1"/>
  <c r="M115" i="1"/>
  <c r="M125" i="1"/>
  <c r="M18" i="1"/>
  <c r="M36" i="1"/>
  <c r="M78" i="1"/>
  <c r="M104" i="1"/>
  <c r="M118" i="1"/>
  <c r="M128" i="1"/>
  <c r="M97" i="1"/>
  <c r="M122" i="1"/>
  <c r="M27" i="1"/>
  <c r="M44" i="1"/>
  <c r="M69" i="1"/>
  <c r="M86" i="1"/>
  <c r="M93" i="1"/>
  <c r="M110" i="1"/>
  <c r="M113" i="1"/>
  <c r="M119" i="1"/>
  <c r="M123" i="1"/>
  <c r="M130" i="1"/>
  <c r="M133" i="1"/>
  <c r="M10" i="1"/>
  <c r="M34" i="1"/>
  <c r="M100" i="1"/>
  <c r="J15" i="1"/>
  <c r="N15" i="1" s="1"/>
  <c r="J19" i="1"/>
  <c r="N19" i="1" s="1"/>
  <c r="J21" i="1"/>
  <c r="N21" i="1" s="1"/>
  <c r="J22" i="1"/>
  <c r="N22" i="1" s="1"/>
  <c r="J26" i="1"/>
  <c r="N26" i="1" s="1"/>
  <c r="J28" i="1"/>
  <c r="N28" i="1" s="1"/>
  <c r="J29" i="1"/>
  <c r="N29" i="1" s="1"/>
  <c r="J31" i="1"/>
  <c r="N31" i="1" s="1"/>
  <c r="J32" i="1"/>
  <c r="N32" i="1" s="1"/>
  <c r="J35" i="1"/>
  <c r="N35" i="1" s="1"/>
  <c r="J38" i="1"/>
  <c r="N38" i="1" s="1"/>
  <c r="J37" i="1"/>
  <c r="N37" i="1" s="1"/>
  <c r="J40" i="1"/>
  <c r="N40" i="1" s="1"/>
  <c r="J41" i="1"/>
  <c r="N41" i="1" s="1"/>
  <c r="J43" i="1"/>
  <c r="N43" i="1" s="1"/>
  <c r="J42" i="1"/>
  <c r="N42" i="1" s="1"/>
  <c r="J49" i="1"/>
  <c r="N49" i="1" s="1"/>
  <c r="J51" i="1"/>
  <c r="N51" i="1" s="1"/>
  <c r="J50" i="1"/>
  <c r="N50" i="1" s="1"/>
  <c r="J52" i="1"/>
  <c r="N52" i="1" s="1"/>
  <c r="J53" i="1"/>
  <c r="N53" i="1" s="1"/>
  <c r="J54" i="1"/>
  <c r="N54" i="1" s="1"/>
  <c r="J55" i="1"/>
  <c r="N55" i="1" s="1"/>
  <c r="J56" i="1"/>
  <c r="N56" i="1" s="1"/>
  <c r="J57" i="1"/>
  <c r="N57" i="1" s="1"/>
  <c r="J58" i="1"/>
  <c r="N58" i="1" s="1"/>
  <c r="J59" i="1"/>
  <c r="N59" i="1" s="1"/>
  <c r="J60" i="1"/>
  <c r="N60" i="1" s="1"/>
  <c r="J61" i="1"/>
  <c r="N61" i="1" s="1"/>
  <c r="J62" i="1"/>
  <c r="N62" i="1" s="1"/>
  <c r="J64" i="1"/>
  <c r="N64" i="1" s="1"/>
  <c r="J65" i="1"/>
  <c r="N65" i="1" s="1"/>
  <c r="J67" i="1"/>
  <c r="N67" i="1" s="1"/>
  <c r="J70" i="1"/>
  <c r="N70" i="1" s="1"/>
  <c r="J71" i="1"/>
  <c r="N71" i="1" s="1"/>
  <c r="J75" i="1"/>
  <c r="N75" i="1" s="1"/>
  <c r="J76" i="1"/>
  <c r="N76" i="1" s="1"/>
  <c r="J79" i="1"/>
  <c r="N79" i="1" s="1"/>
  <c r="J80" i="1"/>
  <c r="N80" i="1" s="1"/>
  <c r="J82" i="1"/>
  <c r="N82" i="1" s="1"/>
  <c r="J81" i="1"/>
  <c r="N81" i="1" s="1"/>
  <c r="J83" i="1"/>
  <c r="N83" i="1" s="1"/>
  <c r="J85" i="1"/>
  <c r="N85" i="1" s="1"/>
  <c r="J88" i="1"/>
  <c r="N88" i="1" s="1"/>
  <c r="J92" i="1"/>
  <c r="N92" i="1" s="1"/>
  <c r="J101" i="1"/>
  <c r="N101" i="1" s="1"/>
  <c r="J108" i="1"/>
  <c r="N108" i="1" s="1"/>
  <c r="J109" i="1"/>
  <c r="N109" i="1" s="1"/>
  <c r="J16" i="1"/>
  <c r="N16" i="1" s="1"/>
  <c r="J84" i="1"/>
  <c r="N84" i="1" s="1"/>
  <c r="J33" i="1"/>
  <c r="N33" i="1" s="1"/>
  <c r="J17" i="1"/>
  <c r="N17" i="1" s="1"/>
  <c r="J77" i="1"/>
  <c r="N77" i="1" s="1"/>
  <c r="J102" i="1"/>
  <c r="N102" i="1" s="1"/>
  <c r="J117" i="1"/>
  <c r="N117" i="1" s="1"/>
  <c r="J127" i="1"/>
  <c r="N127" i="1" s="1"/>
  <c r="J23" i="1"/>
  <c r="N23" i="1" s="1"/>
  <c r="J63" i="1"/>
  <c r="N63" i="1" s="1"/>
  <c r="J89" i="1"/>
  <c r="N89" i="1" s="1"/>
  <c r="J111" i="1"/>
  <c r="N111" i="1" s="1"/>
  <c r="J120" i="1"/>
  <c r="N120" i="1" s="1"/>
  <c r="J131" i="1"/>
  <c r="N131" i="1" s="1"/>
  <c r="J134" i="1"/>
  <c r="N134" i="1" s="1"/>
  <c r="J135" i="1"/>
  <c r="N135" i="1" s="1"/>
  <c r="J136" i="1"/>
  <c r="N136" i="1" s="1"/>
  <c r="J137" i="1"/>
  <c r="N137" i="1" s="1"/>
  <c r="J138" i="1"/>
  <c r="N138" i="1" s="1"/>
  <c r="J139" i="1"/>
  <c r="N139" i="1" s="1"/>
  <c r="J91" i="1"/>
  <c r="N91" i="1" s="1"/>
  <c r="J20" i="1"/>
  <c r="N20" i="1" s="1"/>
  <c r="J25" i="1"/>
  <c r="N25" i="1" s="1"/>
  <c r="J68" i="1"/>
  <c r="N68" i="1" s="1"/>
  <c r="J87" i="1"/>
  <c r="N87" i="1" s="1"/>
  <c r="J94" i="1"/>
  <c r="N94" i="1" s="1"/>
  <c r="J99" i="1"/>
  <c r="N99" i="1" s="1"/>
  <c r="J105" i="1"/>
  <c r="N105" i="1" s="1"/>
  <c r="J106" i="1"/>
  <c r="N106" i="1" s="1"/>
  <c r="J11" i="1"/>
  <c r="N11" i="1" s="1"/>
  <c r="J12" i="1"/>
  <c r="N12" i="1" s="1"/>
  <c r="J46" i="1"/>
  <c r="N46" i="1" s="1"/>
  <c r="J72" i="1"/>
  <c r="N72" i="1" s="1"/>
  <c r="J95" i="1"/>
  <c r="N95" i="1" s="1"/>
  <c r="J114" i="1"/>
  <c r="N114" i="1" s="1"/>
  <c r="J124" i="1"/>
  <c r="N124" i="1" s="1"/>
  <c r="J7" i="1"/>
  <c r="N7" i="1" s="1"/>
  <c r="J9" i="1"/>
  <c r="N9" i="1" s="1"/>
  <c r="J39" i="1"/>
  <c r="N39" i="1" s="1"/>
  <c r="J66" i="1"/>
  <c r="N66" i="1" s="1"/>
  <c r="J90" i="1"/>
  <c r="N90" i="1" s="1"/>
  <c r="J112" i="1"/>
  <c r="N112" i="1" s="1"/>
  <c r="J121" i="1"/>
  <c r="N121" i="1" s="1"/>
  <c r="J132" i="1"/>
  <c r="N132" i="1" s="1"/>
  <c r="J24" i="1"/>
  <c r="N24" i="1" s="1"/>
  <c r="J30" i="1"/>
  <c r="N30" i="1" s="1"/>
  <c r="J45" i="1"/>
  <c r="N45" i="1" s="1"/>
  <c r="J103" i="1"/>
  <c r="N103" i="1" s="1"/>
  <c r="J107" i="1"/>
  <c r="N107" i="1" s="1"/>
  <c r="J13" i="1"/>
  <c r="N13" i="1" s="1"/>
  <c r="J47" i="1"/>
  <c r="N47" i="1" s="1"/>
  <c r="J73" i="1"/>
  <c r="N73" i="1" s="1"/>
  <c r="J96" i="1"/>
  <c r="N96" i="1" s="1"/>
  <c r="J115" i="1"/>
  <c r="N115" i="1" s="1"/>
  <c r="J125" i="1"/>
  <c r="N125" i="1" s="1"/>
  <c r="J18" i="1"/>
  <c r="N18" i="1" s="1"/>
  <c r="J36" i="1"/>
  <c r="N36" i="1" s="1"/>
  <c r="J78" i="1"/>
  <c r="N78" i="1" s="1"/>
  <c r="J104" i="1"/>
  <c r="N104" i="1" s="1"/>
  <c r="J118" i="1"/>
  <c r="N118" i="1" s="1"/>
  <c r="J128" i="1"/>
  <c r="N128" i="1" s="1"/>
  <c r="J97" i="1"/>
  <c r="N97" i="1" s="1"/>
  <c r="J122" i="1"/>
  <c r="N122" i="1" s="1"/>
  <c r="J27" i="1"/>
  <c r="N27" i="1" s="1"/>
  <c r="J44" i="1"/>
  <c r="N44" i="1" s="1"/>
  <c r="J69" i="1"/>
  <c r="N69" i="1" s="1"/>
  <c r="J86" i="1"/>
  <c r="N86" i="1" s="1"/>
  <c r="J93" i="1"/>
  <c r="N93" i="1" s="1"/>
  <c r="J110" i="1"/>
  <c r="N110" i="1" s="1"/>
  <c r="J113" i="1"/>
  <c r="N113" i="1" s="1"/>
  <c r="J119" i="1"/>
  <c r="N119" i="1" s="1"/>
  <c r="J123" i="1"/>
  <c r="N123" i="1" s="1"/>
  <c r="J130" i="1"/>
  <c r="N130" i="1" s="1"/>
  <c r="J133" i="1"/>
  <c r="N133" i="1" s="1"/>
  <c r="J10" i="1"/>
  <c r="N10" i="1" s="1"/>
  <c r="J34" i="1"/>
  <c r="N34" i="1" s="1"/>
  <c r="J100" i="1"/>
  <c r="N100" i="1" s="1"/>
  <c r="K17" i="33" l="1"/>
  <c r="K33" i="1"/>
  <c r="L33" i="1"/>
  <c r="K7" i="1"/>
  <c r="K9" i="1"/>
  <c r="K11" i="1"/>
  <c r="K13" i="1"/>
  <c r="K10" i="1"/>
  <c r="K12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4" i="1"/>
  <c r="K35" i="1"/>
  <c r="K36" i="1"/>
  <c r="K38" i="1"/>
  <c r="K37" i="1"/>
  <c r="K39" i="1"/>
  <c r="K40" i="1"/>
  <c r="K41" i="1"/>
  <c r="K43" i="1"/>
  <c r="K42" i="1"/>
  <c r="K44" i="1"/>
  <c r="K45" i="1"/>
  <c r="K47" i="1"/>
  <c r="K46" i="1"/>
  <c r="K49" i="1"/>
  <c r="K51" i="1"/>
  <c r="K50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6" i="1"/>
  <c r="K65" i="1"/>
  <c r="K67" i="1"/>
  <c r="K68" i="1"/>
  <c r="K69" i="1"/>
  <c r="K70" i="1"/>
  <c r="K72" i="1"/>
  <c r="K73" i="1"/>
  <c r="K71" i="1"/>
  <c r="K75" i="1"/>
  <c r="K76" i="1"/>
  <c r="K77" i="1"/>
  <c r="K78" i="1"/>
  <c r="K79" i="1"/>
  <c r="K80" i="1"/>
  <c r="K82" i="1"/>
  <c r="K81" i="1"/>
  <c r="K84" i="1"/>
  <c r="K83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9" i="1"/>
  <c r="K100" i="1"/>
  <c r="K102" i="1"/>
  <c r="K103" i="1"/>
  <c r="K101" i="1"/>
  <c r="K104" i="1"/>
  <c r="K105" i="1"/>
  <c r="K106" i="1"/>
  <c r="K107" i="1"/>
  <c r="K108" i="1"/>
  <c r="K110" i="1"/>
  <c r="K109" i="1"/>
  <c r="K111" i="1"/>
  <c r="K112" i="1"/>
  <c r="K113" i="1"/>
  <c r="K114" i="1"/>
  <c r="K115" i="1"/>
  <c r="K117" i="1"/>
  <c r="K118" i="1"/>
  <c r="K119" i="1"/>
  <c r="K120" i="1"/>
  <c r="K121" i="1"/>
  <c r="K122" i="1"/>
  <c r="K123" i="1"/>
  <c r="K124" i="1"/>
  <c r="K125" i="1"/>
  <c r="K127" i="1"/>
  <c r="K128" i="1"/>
  <c r="K130" i="1"/>
  <c r="K131" i="1"/>
  <c r="K132" i="1"/>
  <c r="K133" i="1"/>
  <c r="K134" i="1"/>
  <c r="K135" i="1"/>
  <c r="K136" i="1"/>
  <c r="K137" i="1"/>
  <c r="K138" i="1"/>
  <c r="K139" i="1"/>
  <c r="L7" i="1" l="1"/>
  <c r="L9" i="1"/>
  <c r="L11" i="1"/>
  <c r="L13" i="1"/>
  <c r="L10" i="1"/>
  <c r="L12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4" i="1"/>
  <c r="L35" i="1"/>
  <c r="L36" i="1"/>
  <c r="L38" i="1"/>
  <c r="L37" i="1"/>
  <c r="L39" i="1"/>
  <c r="L40" i="1"/>
  <c r="L41" i="1"/>
  <c r="L43" i="1"/>
  <c r="L42" i="1"/>
  <c r="L44" i="1"/>
  <c r="L45" i="1"/>
  <c r="L47" i="1"/>
  <c r="L46" i="1"/>
  <c r="L49" i="1"/>
  <c r="L51" i="1"/>
  <c r="L50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6" i="1"/>
  <c r="L65" i="1"/>
  <c r="L67" i="1"/>
  <c r="L68" i="1"/>
  <c r="L69" i="1"/>
  <c r="L70" i="1"/>
  <c r="L72" i="1"/>
  <c r="L73" i="1"/>
  <c r="L71" i="1"/>
  <c r="L75" i="1"/>
  <c r="L76" i="1"/>
  <c r="L77" i="1"/>
  <c r="L78" i="1"/>
  <c r="L79" i="1"/>
  <c r="L80" i="1"/>
  <c r="L82" i="1"/>
  <c r="L81" i="1"/>
  <c r="L84" i="1"/>
  <c r="L83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9" i="1"/>
  <c r="L100" i="1"/>
  <c r="L102" i="1"/>
  <c r="L103" i="1"/>
  <c r="L101" i="1"/>
  <c r="L104" i="1"/>
  <c r="L105" i="1"/>
  <c r="L106" i="1"/>
  <c r="L107" i="1"/>
  <c r="L108" i="1"/>
  <c r="L110" i="1"/>
  <c r="L109" i="1"/>
  <c r="L111" i="1"/>
  <c r="L112" i="1"/>
  <c r="L113" i="1"/>
  <c r="L114" i="1"/>
  <c r="L115" i="1"/>
  <c r="L117" i="1"/>
  <c r="L118" i="1"/>
  <c r="L119" i="1"/>
  <c r="L120" i="1"/>
  <c r="L121" i="1"/>
  <c r="L122" i="1"/>
  <c r="L123" i="1"/>
  <c r="L124" i="1"/>
  <c r="L125" i="1"/>
  <c r="L127" i="1"/>
  <c r="L128" i="1"/>
  <c r="L130" i="1"/>
  <c r="L131" i="1"/>
  <c r="L132" i="1"/>
  <c r="L133" i="1"/>
  <c r="L134" i="1"/>
  <c r="L135" i="1"/>
  <c r="L136" i="1"/>
  <c r="L137" i="1"/>
  <c r="L138" i="1"/>
  <c r="L139" i="1"/>
</calcChain>
</file>

<file path=xl/sharedStrings.xml><?xml version="1.0" encoding="utf-8"?>
<sst xmlns="http://schemas.openxmlformats.org/spreadsheetml/2006/main" count="628" uniqueCount="144">
  <si>
    <t>Date</t>
  </si>
  <si>
    <t>Tiers</t>
  </si>
  <si>
    <t>Montant</t>
  </si>
  <si>
    <t>Relevé</t>
  </si>
  <si>
    <t>Note</t>
  </si>
  <si>
    <t>Entretien</t>
  </si>
  <si>
    <t>Frais financiers</t>
  </si>
  <si>
    <t>Trésor Public</t>
  </si>
  <si>
    <t>Alimentation</t>
  </si>
  <si>
    <t>Santé</t>
  </si>
  <si>
    <t>Look</t>
  </si>
  <si>
    <t>Hellobank!</t>
  </si>
  <si>
    <t>Crédit Mutuel</t>
  </si>
  <si>
    <t>Divers</t>
  </si>
  <si>
    <t>Equipement</t>
  </si>
  <si>
    <t>CPAM</t>
  </si>
  <si>
    <t>Banque</t>
  </si>
  <si>
    <t>EDF</t>
  </si>
  <si>
    <t>Bouygues Telecom</t>
  </si>
  <si>
    <t>Internet</t>
  </si>
  <si>
    <t>SAUR</t>
  </si>
  <si>
    <t>CRCAM</t>
  </si>
  <si>
    <t>Loisirs</t>
  </si>
  <si>
    <t>CMO</t>
  </si>
  <si>
    <t>Super U</t>
  </si>
  <si>
    <t>Restaurant</t>
  </si>
  <si>
    <t>BricoMarché</t>
  </si>
  <si>
    <t>Intermarché</t>
  </si>
  <si>
    <t>Leclerc</t>
  </si>
  <si>
    <t>Amazon</t>
  </si>
  <si>
    <t>La Poste</t>
  </si>
  <si>
    <t>Boucherie</t>
  </si>
  <si>
    <t>FNAC</t>
  </si>
  <si>
    <t>Décathlon</t>
  </si>
  <si>
    <t>M. Bricolage</t>
  </si>
  <si>
    <t>Catégories</t>
  </si>
  <si>
    <t>Banques</t>
  </si>
  <si>
    <t>Total général</t>
  </si>
  <si>
    <t>Somme de Montant</t>
  </si>
  <si>
    <t>Revenus</t>
  </si>
  <si>
    <t>NA</t>
  </si>
  <si>
    <t>Années</t>
  </si>
  <si>
    <t>Salaires</t>
  </si>
  <si>
    <t>ARABESQUES</t>
  </si>
  <si>
    <t>U express</t>
  </si>
  <si>
    <t>AXA</t>
  </si>
  <si>
    <t>Total</t>
  </si>
  <si>
    <t>Red by SFR</t>
  </si>
  <si>
    <t>Les Quais</t>
  </si>
  <si>
    <t>free</t>
  </si>
  <si>
    <t>2020</t>
  </si>
  <si>
    <t>Polleniz</t>
  </si>
  <si>
    <t>Trimestres</t>
  </si>
  <si>
    <t>Téléphone</t>
  </si>
  <si>
    <t>2020-003</t>
  </si>
  <si>
    <t>Trimestre3</t>
  </si>
  <si>
    <t>Trimestre4</t>
  </si>
  <si>
    <t>lavage couettes</t>
  </si>
  <si>
    <t>lunette, poncho sortie bain</t>
  </si>
  <si>
    <t>réparation crevaison</t>
  </si>
  <si>
    <t>2020-007</t>
  </si>
  <si>
    <t>oct</t>
  </si>
  <si>
    <t>nov</t>
  </si>
  <si>
    <t>déc</t>
  </si>
  <si>
    <t>2020-008</t>
  </si>
  <si>
    <t>2 x transfo 220V 12V</t>
  </si>
  <si>
    <t>SumUp</t>
  </si>
  <si>
    <t>Maryse Tupperware pour Odile</t>
  </si>
  <si>
    <t>2020-009</t>
  </si>
  <si>
    <t>gaz</t>
  </si>
  <si>
    <t>lampes LED Hangar</t>
  </si>
  <si>
    <t>avec changement carte sim</t>
  </si>
  <si>
    <t>Période</t>
  </si>
  <si>
    <t>Pointé</t>
  </si>
  <si>
    <t>oui</t>
  </si>
  <si>
    <t>Objet</t>
  </si>
  <si>
    <t>Crédit</t>
  </si>
  <si>
    <t>Débit</t>
  </si>
  <si>
    <t>Logement</t>
  </si>
  <si>
    <t>Communications</t>
  </si>
  <si>
    <t>Déplacements</t>
  </si>
  <si>
    <t>Taxes</t>
  </si>
  <si>
    <t>Assurance voiture</t>
  </si>
  <si>
    <t>Assurance habitation</t>
  </si>
  <si>
    <t>Bois chauffage</t>
  </si>
  <si>
    <t>Electricité</t>
  </si>
  <si>
    <t>Eau</t>
  </si>
  <si>
    <t>Gaz</t>
  </si>
  <si>
    <t>Bricolage</t>
  </si>
  <si>
    <t>Cinéma</t>
  </si>
  <si>
    <t>SuperMarché</t>
  </si>
  <si>
    <t>Electroménager</t>
  </si>
  <si>
    <t>Avion</t>
  </si>
  <si>
    <t>Train</t>
  </si>
  <si>
    <t>Voiture</t>
  </si>
  <si>
    <t>Carburant</t>
  </si>
  <si>
    <t>Taxe habitation</t>
  </si>
  <si>
    <t>Taxe foncière</t>
  </si>
  <si>
    <t>Garde enfants</t>
  </si>
  <si>
    <t>Enfants</t>
  </si>
  <si>
    <t>Pharmacie</t>
  </si>
  <si>
    <t>Médecin</t>
  </si>
  <si>
    <t>Habits</t>
  </si>
  <si>
    <t>Coiffeur</t>
  </si>
  <si>
    <t>Chaussures</t>
  </si>
  <si>
    <t>Vacances</t>
  </si>
  <si>
    <t>Garage</t>
  </si>
  <si>
    <t>Initialisation</t>
  </si>
  <si>
    <t>Ktech</t>
  </si>
  <si>
    <t>Taxe Habitation</t>
  </si>
  <si>
    <t>Marché</t>
  </si>
  <si>
    <t>Mutuelle</t>
  </si>
  <si>
    <t>Château</t>
  </si>
  <si>
    <t>SARL Garage</t>
  </si>
  <si>
    <t>Assurance Maladie</t>
  </si>
  <si>
    <t>juil</t>
  </si>
  <si>
    <t>août</t>
  </si>
  <si>
    <t>sept</t>
  </si>
  <si>
    <t>Date2</t>
  </si>
  <si>
    <t>Report ancien système</t>
  </si>
  <si>
    <t>Total Trimestre3</t>
  </si>
  <si>
    <t>Total Trimestre4</t>
  </si>
  <si>
    <t>Total Revenus</t>
  </si>
  <si>
    <t>Total Alimentation</t>
  </si>
  <si>
    <t>Total Communications</t>
  </si>
  <si>
    <t>Total Déplacements</t>
  </si>
  <si>
    <t>Total Divers</t>
  </si>
  <si>
    <t>Total Equipement</t>
  </si>
  <si>
    <t>Total Logement</t>
  </si>
  <si>
    <t>Total Loisirs</t>
  </si>
  <si>
    <t>Total Look</t>
  </si>
  <si>
    <t>Total Santé</t>
  </si>
  <si>
    <t>Total Taxes</t>
  </si>
  <si>
    <t>budget</t>
  </si>
  <si>
    <t>écarts</t>
  </si>
  <si>
    <t>Revenus-Dépenses</t>
  </si>
  <si>
    <t>Trésorerie</t>
  </si>
  <si>
    <t>marge pour décaissements</t>
  </si>
  <si>
    <t>marge pour encaissements</t>
  </si>
  <si>
    <t>jour</t>
  </si>
  <si>
    <t>Loyer</t>
  </si>
  <si>
    <t>SCI</t>
  </si>
  <si>
    <t>ok</t>
  </si>
  <si>
    <t>prévision demi-13ème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</si>
</sst>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40C]d\-mmm\-yy;@"/>
    <numFmt numFmtId="165" formatCode="#,##0.00\ &quot;€&quot;"/>
    <numFmt numFmtId="166" formatCode="#,##0.00\ &quot;€&quot;;[Red]#,##0.00\ &quot;€&quot;"/>
    <numFmt numFmtId="167" formatCode="&quot;Trim. &quot;0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8"/>
      <name val="Calibri"/>
      <family val="2"/>
      <scheme val="minor"/>
    </font>
    <font>
      <b/>
      <sz val="14"/>
      <color theme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pivotButton="1"/>
    <xf numFmtId="164" fontId="0" fillId="0" borderId="0" xfId="0" applyNumberFormat="1"/>
    <xf numFmtId="165" fontId="1" fillId="0" borderId="0" xfId="0" applyNumberFormat="1" applyFont="1" applyFill="1" applyBorder="1" applyAlignment="1"/>
    <xf numFmtId="8" fontId="0" fillId="0" borderId="0" xfId="0" applyNumberFormat="1"/>
    <xf numFmtId="0" fontId="2" fillId="2" borderId="1" xfId="0" applyFont="1" applyFill="1" applyBorder="1" applyAlignment="1">
      <alignment horizontal="center" vertical="top"/>
    </xf>
    <xf numFmtId="8" fontId="0" fillId="0" borderId="0" xfId="0" applyNumberFormat="1" applyFont="1" applyFill="1" applyBorder="1" applyAlignment="1">
      <alignment horizontal="center" vertical="top" wrapText="1"/>
    </xf>
    <xf numFmtId="8" fontId="0" fillId="0" borderId="0" xfId="0" applyNumberFormat="1" applyFont="1" applyFill="1" applyAlignment="1">
      <alignment vertical="top" wrapText="1"/>
    </xf>
    <xf numFmtId="0" fontId="0" fillId="0" borderId="0" xfId="0" applyFont="1"/>
    <xf numFmtId="0" fontId="0" fillId="0" borderId="0" xfId="0" applyFont="1" applyAlignment="1">
      <alignment vertical="top"/>
    </xf>
    <xf numFmtId="8" fontId="0" fillId="0" borderId="0" xfId="0" applyNumberFormat="1" applyFont="1" applyFill="1" applyAlignment="1">
      <alignment horizontal="center" vertical="top" wrapText="1"/>
    </xf>
    <xf numFmtId="0" fontId="0" fillId="0" borderId="0" xfId="0" applyFont="1" applyFill="1" applyBorder="1" applyAlignment="1">
      <alignment horizontal="center" vertical="top"/>
    </xf>
    <xf numFmtId="0" fontId="0" fillId="0" borderId="0" xfId="0" applyFont="1" applyFill="1" applyBorder="1" applyAlignment="1">
      <alignment horizontal="right" vertical="top"/>
    </xf>
    <xf numFmtId="0" fontId="0" fillId="0" borderId="0" xfId="0" applyFont="1" applyFill="1" applyBorder="1" applyAlignment="1">
      <alignment vertical="top"/>
    </xf>
    <xf numFmtId="0" fontId="0" fillId="0" borderId="0" xfId="0" applyFont="1" applyFill="1" applyBorder="1" applyAlignment="1">
      <alignment horizontal="left" vertical="top"/>
    </xf>
    <xf numFmtId="0" fontId="0" fillId="0" borderId="0" xfId="0" applyFont="1" applyFill="1" applyAlignment="1">
      <alignment horizontal="left" vertical="top" wrapText="1"/>
    </xf>
    <xf numFmtId="0" fontId="0" fillId="0" borderId="0" xfId="0" applyNumberFormat="1" applyFont="1" applyFill="1" applyAlignment="1">
      <alignment vertical="top"/>
    </xf>
    <xf numFmtId="14" fontId="0" fillId="0" borderId="0" xfId="0" applyNumberFormat="1" applyFont="1" applyFill="1" applyBorder="1" applyAlignment="1">
      <alignment horizontal="right" vertical="top"/>
    </xf>
    <xf numFmtId="0" fontId="0" fillId="0" borderId="0" xfId="0" applyFont="1" applyFill="1" applyBorder="1" applyAlignment="1">
      <alignment vertical="top" wrapText="1"/>
    </xf>
    <xf numFmtId="14" fontId="0" fillId="0" borderId="0" xfId="0" applyNumberFormat="1" applyFont="1" applyFill="1" applyAlignment="1">
      <alignment horizontal="right" vertical="top"/>
    </xf>
    <xf numFmtId="0" fontId="0" fillId="0" borderId="0" xfId="0" applyFont="1" applyAlignment="1">
      <alignment horizontal="left" vertical="top"/>
    </xf>
    <xf numFmtId="164" fontId="0" fillId="0" borderId="0" xfId="0" applyNumberFormat="1" applyFont="1" applyFill="1" applyBorder="1" applyAlignment="1">
      <alignment horizontal="center" vertical="top" wrapText="1"/>
    </xf>
    <xf numFmtId="164" fontId="0" fillId="0" borderId="0" xfId="0" applyNumberFormat="1" applyFont="1" applyFill="1" applyBorder="1" applyAlignment="1">
      <alignment vertical="top" wrapText="1"/>
    </xf>
    <xf numFmtId="164" fontId="0" fillId="0" borderId="0" xfId="0" applyNumberFormat="1" applyFont="1" applyFill="1" applyAlignment="1">
      <alignment vertical="top" wrapText="1"/>
    </xf>
    <xf numFmtId="0" fontId="0" fillId="0" borderId="0" xfId="0" applyFont="1" applyFill="1" applyAlignment="1">
      <alignment vertical="top" wrapText="1"/>
    </xf>
    <xf numFmtId="8" fontId="3" fillId="0" borderId="0" xfId="0" applyNumberFormat="1" applyFont="1" applyFill="1" applyAlignment="1">
      <alignment vertical="top" wrapText="1"/>
    </xf>
    <xf numFmtId="0" fontId="3" fillId="0" borderId="0" xfId="0" applyFont="1" applyFill="1" applyAlignment="1">
      <alignment vertical="top" wrapText="1"/>
    </xf>
    <xf numFmtId="6" fontId="0" fillId="0" borderId="0" xfId="0" applyNumberFormat="1"/>
    <xf numFmtId="14" fontId="0" fillId="0" borderId="0" xfId="0" applyNumberFormat="1" applyFont="1" applyAlignment="1">
      <alignment horizontal="right" vertical="top"/>
    </xf>
    <xf numFmtId="164" fontId="4" fillId="0" borderId="0" xfId="0" applyNumberFormat="1" applyFont="1" applyFill="1" applyAlignment="1">
      <alignment vertical="top" wrapText="1"/>
    </xf>
    <xf numFmtId="8" fontId="4" fillId="0" borderId="0" xfId="0" applyNumberFormat="1" applyFont="1" applyFill="1" applyAlignment="1">
      <alignment vertical="top" wrapText="1"/>
    </xf>
    <xf numFmtId="0" fontId="4" fillId="0" borderId="0" xfId="0" applyFont="1" applyFill="1" applyAlignment="1">
      <alignment vertical="top" wrapText="1"/>
    </xf>
    <xf numFmtId="14" fontId="4" fillId="0" borderId="0" xfId="0" applyNumberFormat="1" applyFont="1" applyFill="1" applyAlignment="1">
      <alignment horizontal="right" vertical="top"/>
    </xf>
    <xf numFmtId="0" fontId="4" fillId="0" borderId="0" xfId="0" applyFont="1" applyFill="1" applyAlignment="1">
      <alignment horizontal="left" vertical="top" wrapText="1"/>
    </xf>
    <xf numFmtId="0" fontId="4" fillId="0" borderId="0" xfId="0" applyNumberFormat="1" applyFont="1" applyFill="1" applyAlignment="1">
      <alignment vertical="top"/>
    </xf>
    <xf numFmtId="164" fontId="5" fillId="0" borderId="0" xfId="0" applyNumberFormat="1" applyFont="1" applyFill="1" applyAlignment="1">
      <alignment vertical="top" wrapText="1"/>
    </xf>
    <xf numFmtId="8" fontId="5" fillId="0" borderId="0" xfId="0" applyNumberFormat="1" applyFont="1" applyFill="1" applyAlignment="1">
      <alignment vertical="top" wrapText="1"/>
    </xf>
    <xf numFmtId="0" fontId="5" fillId="0" borderId="0" xfId="0" applyFont="1" applyFill="1" applyAlignment="1">
      <alignment vertical="top" wrapText="1"/>
    </xf>
    <xf numFmtId="0" fontId="5" fillId="0" borderId="0" xfId="0" applyFont="1" applyFill="1" applyAlignment="1">
      <alignment horizontal="left" vertical="top" wrapText="1"/>
    </xf>
    <xf numFmtId="0" fontId="5" fillId="0" borderId="0" xfId="0" applyNumberFormat="1" applyFont="1" applyFill="1" applyAlignment="1">
      <alignment vertical="top"/>
    </xf>
    <xf numFmtId="14" fontId="5" fillId="0" borderId="0" xfId="0" applyNumberFormat="1" applyFont="1" applyFill="1" applyAlignment="1">
      <alignment horizontal="right" vertical="top"/>
    </xf>
    <xf numFmtId="0" fontId="5" fillId="0" borderId="0" xfId="0" applyNumberFormat="1" applyFont="1" applyFill="1" applyAlignment="1">
      <alignment horizontal="left" vertical="top" wrapText="1"/>
    </xf>
    <xf numFmtId="0" fontId="0" fillId="0" borderId="0" xfId="0" applyNumberFormat="1" applyFont="1" applyFill="1" applyAlignment="1">
      <alignment horizontal="left" vertical="top" wrapText="1"/>
    </xf>
    <xf numFmtId="164" fontId="6" fillId="0" borderId="0" xfId="0" applyNumberFormat="1" applyFont="1" applyFill="1" applyAlignment="1">
      <alignment vertical="top" wrapText="1"/>
    </xf>
    <xf numFmtId="8" fontId="6" fillId="0" borderId="0" xfId="0" applyNumberFormat="1" applyFont="1" applyFill="1" applyAlignment="1">
      <alignment vertical="top" wrapText="1"/>
    </xf>
    <xf numFmtId="0" fontId="6" fillId="0" borderId="0" xfId="0" applyFont="1" applyFill="1" applyAlignment="1">
      <alignment vertical="top" wrapText="1"/>
    </xf>
    <xf numFmtId="14" fontId="6" fillId="0" borderId="0" xfId="0" applyNumberFormat="1" applyFont="1" applyFill="1" applyAlignment="1">
      <alignment horizontal="right" vertical="top"/>
    </xf>
    <xf numFmtId="0" fontId="6" fillId="0" borderId="0" xfId="0" applyFont="1" applyFill="1" applyAlignment="1">
      <alignment horizontal="left" vertical="top" wrapText="1"/>
    </xf>
    <xf numFmtId="0" fontId="6" fillId="0" borderId="0" xfId="0" applyNumberFormat="1" applyFont="1" applyFill="1" applyAlignment="1">
      <alignment horizontal="left" vertical="top" wrapText="1"/>
    </xf>
    <xf numFmtId="0" fontId="6" fillId="0" borderId="0" xfId="0" applyNumberFormat="1" applyFont="1" applyFill="1" applyAlignment="1">
      <alignment vertical="top"/>
    </xf>
    <xf numFmtId="0" fontId="0" fillId="3" borderId="0" xfId="0" applyFont="1" applyFill="1" applyAlignment="1">
      <alignment vertical="top"/>
    </xf>
    <xf numFmtId="16" fontId="0" fillId="0" borderId="0" xfId="0" applyNumberFormat="1" applyFont="1" applyFill="1" applyBorder="1" applyAlignment="1">
      <alignment horizontal="center" vertical="top"/>
    </xf>
    <xf numFmtId="16" fontId="0" fillId="0" borderId="0" xfId="0" applyNumberFormat="1" applyFont="1" applyFill="1" applyBorder="1" applyAlignment="1">
      <alignment horizontal="left" vertical="top"/>
    </xf>
    <xf numFmtId="16" fontId="0" fillId="0" borderId="0" xfId="0" applyNumberFormat="1" applyFont="1" applyFill="1" applyAlignment="1">
      <alignment horizontal="left" vertical="top" wrapText="1"/>
    </xf>
    <xf numFmtId="16" fontId="4" fillId="0" borderId="0" xfId="0" applyNumberFormat="1" applyFont="1" applyFill="1" applyAlignment="1">
      <alignment horizontal="left" vertical="top" wrapText="1"/>
    </xf>
    <xf numFmtId="16" fontId="6" fillId="0" borderId="0" xfId="0" applyNumberFormat="1" applyFont="1" applyFill="1" applyAlignment="1">
      <alignment horizontal="left" vertical="top" wrapText="1"/>
    </xf>
    <xf numFmtId="16" fontId="5" fillId="0" borderId="0" xfId="0" applyNumberFormat="1" applyFont="1" applyFill="1" applyAlignment="1">
      <alignment horizontal="left" vertical="top" wrapText="1"/>
    </xf>
    <xf numFmtId="16" fontId="0" fillId="0" borderId="0" xfId="0" applyNumberFormat="1" applyFont="1" applyAlignment="1">
      <alignment horizontal="left" vertical="top"/>
    </xf>
    <xf numFmtId="14" fontId="0" fillId="3" borderId="0" xfId="0" applyNumberFormat="1" applyFont="1" applyFill="1" applyAlignment="1">
      <alignment horizontal="right" vertical="top"/>
    </xf>
    <xf numFmtId="0" fontId="0" fillId="3" borderId="0" xfId="0" applyFont="1" applyFill="1" applyAlignment="1">
      <alignment horizontal="left" vertical="top"/>
    </xf>
    <xf numFmtId="16" fontId="0" fillId="3" borderId="0" xfId="0" applyNumberFormat="1" applyFont="1" applyFill="1" applyAlignment="1">
      <alignment horizontal="left" vertical="top"/>
    </xf>
    <xf numFmtId="0" fontId="2" fillId="2" borderId="0" xfId="0" applyFont="1" applyFill="1" applyBorder="1" applyAlignment="1">
      <alignment horizontal="center" vertical="top"/>
    </xf>
    <xf numFmtId="44" fontId="0" fillId="0" borderId="0" xfId="1" applyFont="1" applyFill="1" applyBorder="1" applyAlignment="1">
      <alignment vertical="top" wrapText="1"/>
    </xf>
    <xf numFmtId="44" fontId="4" fillId="0" borderId="0" xfId="1" applyFont="1" applyFill="1" applyAlignment="1">
      <alignment vertical="top" wrapText="1"/>
    </xf>
    <xf numFmtId="44" fontId="4" fillId="0" borderId="0" xfId="1" applyFont="1" applyFill="1" applyBorder="1" applyAlignment="1">
      <alignment vertical="top" wrapText="1"/>
    </xf>
    <xf numFmtId="44" fontId="0" fillId="0" borderId="0" xfId="1" applyFont="1" applyFill="1" applyAlignment="1">
      <alignment vertical="top" wrapText="1"/>
    </xf>
    <xf numFmtId="44" fontId="5" fillId="0" borderId="0" xfId="1" applyFont="1" applyFill="1" applyAlignment="1">
      <alignment vertical="top" wrapText="1"/>
    </xf>
    <xf numFmtId="44" fontId="6" fillId="0" borderId="0" xfId="1" applyFont="1" applyFill="1" applyAlignment="1">
      <alignment vertical="top" wrapText="1"/>
    </xf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quotePrefix="1" applyFill="1"/>
    <xf numFmtId="14" fontId="0" fillId="0" borderId="0" xfId="0" applyNumberFormat="1"/>
    <xf numFmtId="14" fontId="0" fillId="3" borderId="0" xfId="0" applyNumberFormat="1" applyFont="1" applyFill="1" applyAlignment="1">
      <alignment vertical="top"/>
    </xf>
    <xf numFmtId="14" fontId="0" fillId="0" borderId="0" xfId="0" applyNumberFormat="1" applyFont="1" applyFill="1" applyAlignment="1">
      <alignment horizontal="center" vertical="top" wrapText="1"/>
    </xf>
    <xf numFmtId="14" fontId="0" fillId="0" borderId="0" xfId="0" applyNumberFormat="1" applyFont="1" applyFill="1" applyAlignment="1">
      <alignment vertical="top" wrapText="1"/>
    </xf>
    <xf numFmtId="14" fontId="0" fillId="0" borderId="0" xfId="0" applyNumberFormat="1" applyFont="1" applyAlignment="1">
      <alignment vertical="top"/>
    </xf>
    <xf numFmtId="0" fontId="0" fillId="3" borderId="0" xfId="0" applyFont="1" applyFill="1" applyAlignment="1">
      <alignment horizontal="center" vertical="top"/>
    </xf>
    <xf numFmtId="14" fontId="0" fillId="0" borderId="0" xfId="0" applyNumberFormat="1" applyFont="1" applyFill="1" applyBorder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3" borderId="0" xfId="0" applyFill="1" applyAlignment="1">
      <alignment horizontal="center"/>
    </xf>
    <xf numFmtId="0" fontId="0" fillId="3" borderId="0" xfId="0" applyFill="1"/>
    <xf numFmtId="0" fontId="7" fillId="3" borderId="0" xfId="0" applyFont="1" applyFill="1"/>
    <xf numFmtId="167" fontId="7" fillId="3" borderId="0" xfId="0" applyNumberFormat="1" applyFont="1" applyFill="1" applyAlignment="1">
      <alignment horizontal="center"/>
    </xf>
    <xf numFmtId="167" fontId="0" fillId="3" borderId="0" xfId="0" applyNumberFormat="1" applyFill="1" applyAlignment="1">
      <alignment horizontal="center"/>
    </xf>
    <xf numFmtId="0" fontId="0" fillId="3" borderId="0" xfId="0" applyFont="1" applyFill="1"/>
    <xf numFmtId="8" fontId="0" fillId="0" borderId="0" xfId="0" applyNumberFormat="1" applyFill="1"/>
    <xf numFmtId="166" fontId="0" fillId="0" borderId="0" xfId="1" applyNumberFormat="1" applyFont="1" applyFill="1" applyBorder="1"/>
    <xf numFmtId="166" fontId="0" fillId="3" borderId="0" xfId="0" applyNumberFormat="1" applyFill="1" applyBorder="1"/>
    <xf numFmtId="166" fontId="0" fillId="0" borderId="2" xfId="1" applyNumberFormat="1" applyFont="1" applyFill="1" applyBorder="1"/>
    <xf numFmtId="166" fontId="0" fillId="0" borderId="3" xfId="1" applyNumberFormat="1" applyFont="1" applyFill="1" applyBorder="1"/>
    <xf numFmtId="166" fontId="0" fillId="0" borderId="4" xfId="1" applyNumberFormat="1" applyFont="1" applyFill="1" applyBorder="1"/>
    <xf numFmtId="166" fontId="0" fillId="0" borderId="5" xfId="1" applyNumberFormat="1" applyFont="1" applyFill="1" applyBorder="1"/>
    <xf numFmtId="166" fontId="0" fillId="0" borderId="6" xfId="1" applyNumberFormat="1" applyFont="1" applyFill="1" applyBorder="1"/>
    <xf numFmtId="166" fontId="0" fillId="0" borderId="7" xfId="1" applyNumberFormat="1" applyFont="1" applyFill="1" applyBorder="1"/>
    <xf numFmtId="166" fontId="0" fillId="0" borderId="8" xfId="1" applyNumberFormat="1" applyFont="1" applyFill="1" applyBorder="1"/>
    <xf numFmtId="166" fontId="0" fillId="0" borderId="9" xfId="1" applyNumberFormat="1" applyFont="1" applyFill="1" applyBorder="1"/>
    <xf numFmtId="166" fontId="0" fillId="0" borderId="10" xfId="1" applyNumberFormat="1" applyFont="1" applyFill="1" applyBorder="1"/>
    <xf numFmtId="166" fontId="0" fillId="0" borderId="11" xfId="1" applyNumberFormat="1" applyFont="1" applyFill="1" applyBorder="1"/>
    <xf numFmtId="166" fontId="0" fillId="0" borderId="12" xfId="1" applyNumberFormat="1" applyFont="1" applyFill="1" applyBorder="1"/>
    <xf numFmtId="166" fontId="0" fillId="0" borderId="10" xfId="0" applyNumberFormat="1" applyFill="1" applyBorder="1"/>
    <xf numFmtId="166" fontId="0" fillId="0" borderId="11" xfId="0" applyNumberFormat="1" applyFill="1" applyBorder="1"/>
    <xf numFmtId="166" fontId="0" fillId="0" borderId="12" xfId="0" applyNumberFormat="1" applyFill="1" applyBorder="1"/>
    <xf numFmtId="0" fontId="8" fillId="3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167" fontId="9" fillId="3" borderId="0" xfId="0" applyNumberFormat="1" applyFont="1" applyFill="1"/>
    <xf numFmtId="0" fontId="7" fillId="3" borderId="0" xfId="0" applyFont="1" applyFill="1" applyAlignment="1">
      <alignment horizontal="left" indent="1"/>
    </xf>
    <xf numFmtId="44" fontId="6" fillId="0" borderId="0" xfId="1" applyNumberFormat="1" applyFont="1" applyFill="1" applyAlignment="1">
      <alignment vertical="top" wrapText="1"/>
    </xf>
    <xf numFmtId="0" fontId="6" fillId="0" borderId="0" xfId="0" applyFont="1" applyFill="1" applyAlignment="1">
      <alignment horizontal="right" vertical="top"/>
    </xf>
    <xf numFmtId="14" fontId="6" fillId="0" borderId="0" xfId="0" applyNumberFormat="1" applyFont="1" applyFill="1" applyAlignment="1">
      <alignment vertical="top" wrapText="1"/>
    </xf>
    <xf numFmtId="16" fontId="0" fillId="0" borderId="0" xfId="0" applyNumberFormat="1" applyFont="1" applyAlignment="1">
      <alignment vertical="top"/>
    </xf>
    <xf numFmtId="0" fontId="6" fillId="0" borderId="0" xfId="0" applyFont="1" applyFill="1" applyBorder="1" applyAlignment="1">
      <alignment vertical="top" wrapText="1"/>
    </xf>
    <xf numFmtId="44" fontId="6" fillId="0" borderId="0" xfId="1" applyNumberFormat="1" applyFont="1" applyFill="1" applyBorder="1" applyAlignment="1">
      <alignment vertical="top" wrapText="1"/>
    </xf>
  </cellXfs>
  <cellStyles count="2">
    <cellStyle name="Monétaire" xfId="1" builtinId="4"/>
    <cellStyle name="Normal" xfId="0" builtinId="0"/>
  </cellStyles>
  <dxfs count="41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4" tint="0.79998168889431442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microsoft.com/office/2007/relationships/slicerCache" Target="slicerCaches/slicerCache6.xml"/><Relationship Id="rId18" Type="http://schemas.microsoft.com/office/2007/relationships/slicerCache" Target="slicerCaches/slicerCache11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pivotCacheDefinition" Target="pivotCache/pivotCacheDefinition1.xml"/><Relationship Id="rId12" Type="http://schemas.microsoft.com/office/2007/relationships/slicerCache" Target="slicerCaches/slicerCache5.xml"/><Relationship Id="rId17" Type="http://schemas.microsoft.com/office/2007/relationships/slicerCache" Target="slicerCaches/slicerCache10.xml"/><Relationship Id="rId2" Type="http://schemas.openxmlformats.org/officeDocument/2006/relationships/worksheet" Target="worksheets/sheet2.xml"/><Relationship Id="rId16" Type="http://schemas.microsoft.com/office/2007/relationships/slicerCache" Target="slicerCaches/slicerCache9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4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microsoft.com/office/2007/relationships/slicerCache" Target="slicerCaches/slicerCache8.xml"/><Relationship Id="rId23" Type="http://schemas.openxmlformats.org/officeDocument/2006/relationships/calcChain" Target="calcChain.xml"/><Relationship Id="rId10" Type="http://schemas.microsoft.com/office/2007/relationships/slicerCache" Target="slicerCaches/slicerCache3.xml"/><Relationship Id="rId19" Type="http://schemas.microsoft.com/office/2007/relationships/slicerCache" Target="slicerCaches/slicerCache12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microsoft.com/office/2007/relationships/slicerCache" Target="slicerCaches/slicerCache7.xml"/><Relationship Id="rId22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856545</xdr:colOff>
      <xdr:row>0</xdr:row>
      <xdr:rowOff>76199</xdr:rowOff>
    </xdr:from>
    <xdr:to>
      <xdr:col>8</xdr:col>
      <xdr:colOff>500944</xdr:colOff>
      <xdr:row>3</xdr:row>
      <xdr:rowOff>155221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Banque 2">
              <a:extLst>
                <a:ext uri="{FF2B5EF4-FFF2-40B4-BE49-F238E27FC236}">
                  <a16:creationId xmlns:a16="http://schemas.microsoft.com/office/drawing/2014/main" xmlns="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anqu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15378" y="76199"/>
              <a:ext cx="3292122" cy="62935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86784</xdr:colOff>
      <xdr:row>0</xdr:row>
      <xdr:rowOff>73379</xdr:rowOff>
    </xdr:from>
    <xdr:to>
      <xdr:col>2</xdr:col>
      <xdr:colOff>522112</xdr:colOff>
      <xdr:row>3</xdr:row>
      <xdr:rowOff>158751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elevéOK">
              <a:extLst>
                <a:ext uri="{FF2B5EF4-FFF2-40B4-BE49-F238E27FC236}">
                  <a16:creationId xmlns:a16="http://schemas.microsoft.com/office/drawing/2014/main" xmlns="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levéOK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34117" y="73379"/>
              <a:ext cx="1828800" cy="6568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562327</xdr:colOff>
      <xdr:row>0</xdr:row>
      <xdr:rowOff>77613</xdr:rowOff>
    </xdr:from>
    <xdr:to>
      <xdr:col>4</xdr:col>
      <xdr:colOff>803627</xdr:colOff>
      <xdr:row>3</xdr:row>
      <xdr:rowOff>155224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éri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ério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33660" y="77613"/>
              <a:ext cx="1828800" cy="62794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124884</xdr:colOff>
      <xdr:row>6</xdr:row>
      <xdr:rowOff>49390</xdr:rowOff>
    </xdr:from>
    <xdr:to>
      <xdr:col>0</xdr:col>
      <xdr:colOff>1953684</xdr:colOff>
      <xdr:row>24</xdr:row>
      <xdr:rowOff>49389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Catégories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4884" y="1157112"/>
              <a:ext cx="1828800" cy="400755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450850</xdr:colOff>
      <xdr:row>0</xdr:row>
      <xdr:rowOff>57151</xdr:rowOff>
    </xdr:from>
    <xdr:to>
      <xdr:col>8</xdr:col>
      <xdr:colOff>107950</xdr:colOff>
      <xdr:row>3</xdr:row>
      <xdr:rowOff>88901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Banq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an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60800" y="57151"/>
              <a:ext cx="2705100" cy="584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101600</xdr:colOff>
      <xdr:row>0</xdr:row>
      <xdr:rowOff>63501</xdr:rowOff>
    </xdr:from>
    <xdr:to>
      <xdr:col>4</xdr:col>
      <xdr:colOff>406400</xdr:colOff>
      <xdr:row>3</xdr:row>
      <xdr:rowOff>107951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Périod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ériod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74850" y="63501"/>
              <a:ext cx="1841500" cy="596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279400</xdr:colOff>
      <xdr:row>0</xdr:row>
      <xdr:rowOff>82550</xdr:rowOff>
    </xdr:from>
    <xdr:to>
      <xdr:col>12</xdr:col>
      <xdr:colOff>387350</xdr:colOff>
      <xdr:row>3</xdr:row>
      <xdr:rowOff>50800</xdr:rowOff>
    </xdr:to>
    <xdr:sp macro="" textlink="">
      <xdr:nvSpPr>
        <xdr:cNvPr id="4" name="Rectangle à coins arrondis 3"/>
        <xdr:cNvSpPr/>
      </xdr:nvSpPr>
      <xdr:spPr>
        <a:xfrm>
          <a:off x="6591300" y="82550"/>
          <a:ext cx="3155950" cy="5207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002060"/>
              </a:solidFill>
            </a:rPr>
            <a:t>Cet onglet sert à vérifier que le solde (trésorerie) ne passe pas en négatif banque par banque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438150</xdr:colOff>
      <xdr:row>2</xdr:row>
      <xdr:rowOff>31751</xdr:rowOff>
    </xdr:from>
    <xdr:to>
      <xdr:col>6</xdr:col>
      <xdr:colOff>628650</xdr:colOff>
      <xdr:row>8</xdr:row>
      <xdr:rowOff>152401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Poin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in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64000" y="400051"/>
              <a:ext cx="1828800" cy="1225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692150</xdr:colOff>
      <xdr:row>2</xdr:row>
      <xdr:rowOff>31751</xdr:rowOff>
    </xdr:from>
    <xdr:to>
      <xdr:col>8</xdr:col>
      <xdr:colOff>869950</xdr:colOff>
      <xdr:row>8</xdr:row>
      <xdr:rowOff>152401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Périod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ériod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56300" y="400051"/>
              <a:ext cx="1828800" cy="1225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603250</xdr:colOff>
      <xdr:row>10</xdr:row>
      <xdr:rowOff>146050</xdr:rowOff>
    </xdr:from>
    <xdr:to>
      <xdr:col>4</xdr:col>
      <xdr:colOff>304800</xdr:colOff>
      <xdr:row>15</xdr:row>
      <xdr:rowOff>177800</xdr:rowOff>
    </xdr:to>
    <xdr:sp macro="" textlink="">
      <xdr:nvSpPr>
        <xdr:cNvPr id="2" name="Rectangle à coins arrondis 1"/>
        <xdr:cNvSpPr/>
      </xdr:nvSpPr>
      <xdr:spPr>
        <a:xfrm>
          <a:off x="603250" y="1987550"/>
          <a:ext cx="3155950" cy="9525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002060"/>
              </a:solidFill>
            </a:rPr>
            <a:t>Cet onglet sert à comparer le solde après pointage entre le fichier</a:t>
          </a:r>
          <a:r>
            <a:rPr lang="fr-FR" sz="1100" baseline="0">
              <a:solidFill>
                <a:srgbClr val="002060"/>
              </a:solidFill>
            </a:rPr>
            <a:t> et le relevé de banque afin de vérifier l'absence d'écart</a:t>
          </a:r>
          <a:endParaRPr lang="fr-FR" sz="1100">
            <a:solidFill>
              <a:srgbClr val="00206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158751</xdr:colOff>
      <xdr:row>1</xdr:row>
      <xdr:rowOff>139700</xdr:rowOff>
    </xdr:from>
    <xdr:to>
      <xdr:col>0</xdr:col>
      <xdr:colOff>1976439</xdr:colOff>
      <xdr:row>10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 2">
              <a:extLst>
                <a:ext uri="{FF2B5EF4-FFF2-40B4-BE49-F238E27FC236}">
                  <a16:creationId xmlns:a16="http://schemas.microsoft.com/office/drawing/2014/main" xmlns="" id="{00000000-0008-0000-05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8751" y="322263"/>
              <a:ext cx="1817688" cy="15414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2159001</xdr:colOff>
      <xdr:row>1</xdr:row>
      <xdr:rowOff>133350</xdr:rowOff>
    </xdr:from>
    <xdr:to>
      <xdr:col>0</xdr:col>
      <xdr:colOff>3976689</xdr:colOff>
      <xdr:row>10</xdr:row>
      <xdr:rowOff>31750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 7">
              <a:extLst>
                <a:ext uri="{FF2B5EF4-FFF2-40B4-BE49-F238E27FC236}">
                  <a16:creationId xmlns:a16="http://schemas.microsoft.com/office/drawing/2014/main" xmlns="" id="{00000000-0008-0000-05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9001" y="315913"/>
              <a:ext cx="1817688" cy="15414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146050</xdr:colOff>
      <xdr:row>25</xdr:row>
      <xdr:rowOff>77788</xdr:rowOff>
    </xdr:from>
    <xdr:to>
      <xdr:col>0</xdr:col>
      <xdr:colOff>4000500</xdr:colOff>
      <xdr:row>43</xdr:row>
      <xdr:rowOff>31750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Tie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e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6050" y="4641851"/>
              <a:ext cx="3854450" cy="324008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146050</xdr:colOff>
      <xdr:row>10</xdr:row>
      <xdr:rowOff>173038</xdr:rowOff>
    </xdr:from>
    <xdr:to>
      <xdr:col>0</xdr:col>
      <xdr:colOff>1974850</xdr:colOff>
      <xdr:row>24</xdr:row>
      <xdr:rowOff>141288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Obje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bj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6050" y="1998663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2138362</xdr:colOff>
      <xdr:row>10</xdr:row>
      <xdr:rowOff>180975</xdr:rowOff>
    </xdr:from>
    <xdr:to>
      <xdr:col>0</xdr:col>
      <xdr:colOff>3967162</xdr:colOff>
      <xdr:row>24</xdr:row>
      <xdr:rowOff>149225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Catégorie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38362" y="2006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0</xdr:rowOff>
    </xdr:from>
    <xdr:to>
      <xdr:col>4</xdr:col>
      <xdr:colOff>584200</xdr:colOff>
      <xdr:row>24</xdr:row>
      <xdr:rowOff>31750</xdr:rowOff>
    </xdr:to>
    <xdr:sp macro="" textlink="">
      <xdr:nvSpPr>
        <xdr:cNvPr id="2" name="Rectangle à coins arrondis 1"/>
        <xdr:cNvSpPr/>
      </xdr:nvSpPr>
      <xdr:spPr>
        <a:xfrm>
          <a:off x="1219200" y="3721100"/>
          <a:ext cx="3155950" cy="9525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002060"/>
              </a:solidFill>
            </a:rPr>
            <a:t>Cet onglet sert à se situer par rapport à un budget</a:t>
          </a:r>
          <a:r>
            <a:rPr lang="fr-FR" sz="1100" baseline="0">
              <a:solidFill>
                <a:srgbClr val="002060"/>
              </a:solidFill>
            </a:rPr>
            <a:t> trimestriel, incluant des revenus exceptionnels (demi-13è mois) ou des dépenses exceptionnelles (assurances, taxes habitation &amp; foncière, ...)</a:t>
          </a:r>
          <a:endParaRPr lang="fr-FR" sz="1100">
            <a:solidFill>
              <a:srgbClr val="00206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39.21238877315" missingItemsLimit="0" createdVersion="5" refreshedVersion="5" minRefreshableVersion="3" recordCount="133">
  <cacheSource type="worksheet">
    <worksheetSource name="mouvements"/>
  </cacheSource>
  <cacheFields count="15">
    <cacheField name="Tiers" numFmtId="0">
      <sharedItems count="29">
        <s v="Report ancien système"/>
        <s v="SARL Garage"/>
        <s v="Crédit Mutuel"/>
        <s v="Ktech"/>
        <s v="SCI"/>
        <s v="Super U"/>
        <s v="AXA"/>
        <s v="SAUR"/>
        <s v="Boucherie"/>
        <s v="BricoMarché"/>
        <s v="EDF"/>
        <s v="Décathlon"/>
        <s v="Les Quais"/>
        <s v="Bouygues Telecom"/>
        <s v="La Poste"/>
        <s v="Intermarché"/>
        <s v="U express"/>
        <s v="CPAM"/>
        <s v="Red by SFR"/>
        <s v="free"/>
        <s v="Château"/>
        <s v="M. Bricolage"/>
        <s v="ARABESQUES"/>
        <s v="Amazon"/>
        <s v="SumUp"/>
        <s v="Polleniz"/>
        <s v="Trésor Public"/>
        <s v="Leclerc"/>
        <s v="FNAC"/>
      </sharedItems>
    </cacheField>
    <cacheField name="Date" numFmtId="164">
      <sharedItems containsSemiMixedTypes="0" containsNonDate="0" containsDate="1" containsString="0" minDate="2019-12-31T00:00:00" maxDate="2021-06-25T00:00:00" count="90">
        <d v="2019-12-31T00:00:00"/>
        <d v="2020-07-01T00:00:00"/>
        <d v="2020-07-02T00:00:00"/>
        <d v="2020-07-05T00:00:00"/>
        <d v="2020-07-06T00:00:00"/>
        <d v="2020-07-07T00:00:00"/>
        <d v="2020-07-08T00:00:00"/>
        <d v="2020-07-09T00:00:00"/>
        <d v="2020-07-10T00:00:00"/>
        <d v="2020-07-13T00:00:00"/>
        <d v="2020-07-14T00:00:00"/>
        <d v="2020-07-16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8T00:00:00"/>
        <d v="2020-07-29T00:00:00"/>
        <d v="2020-08-01T00:00:00"/>
        <d v="2020-08-02T00:00:00"/>
        <d v="2020-08-04T00:00:00"/>
        <d v="2020-08-07T00:00:00"/>
        <d v="2020-08-09T00:00:00"/>
        <d v="2020-08-10T00:00:00"/>
        <d v="2020-08-11T00:00:00"/>
        <d v="2020-08-13T00:00:00"/>
        <d v="2020-08-14T00:00:00"/>
        <d v="2020-08-16T00:00:00"/>
        <d v="2020-08-17T00:00:00"/>
        <d v="2020-08-18T00:00:00"/>
        <d v="2020-08-23T00:00:00"/>
        <d v="2020-08-24T00:00:00"/>
        <d v="2020-08-25T00:00:00"/>
        <d v="2020-08-28T00:00:00"/>
        <d v="2020-08-29T00:00:00"/>
        <d v="2020-08-31T00:00:00"/>
        <d v="2020-09-01T00:00:00"/>
        <d v="2020-09-02T00:00:00"/>
        <d v="2020-09-04T00:00:00"/>
        <d v="2020-09-05T00:00:00"/>
        <d v="2020-09-06T00:00:00"/>
        <d v="2020-09-07T00:00:00"/>
        <d v="2020-09-08T00:00:00"/>
        <d v="2020-09-11T00:00:00"/>
        <d v="2020-09-14T00:00:00"/>
        <d v="2020-09-16T00:00:00"/>
        <d v="2020-09-18T00:00:00"/>
        <d v="2020-09-21T00:00:00"/>
        <d v="2020-09-24T00:00:00"/>
        <d v="2020-09-25T00:00:00"/>
        <d v="2020-09-28T00:00:00"/>
        <d v="2020-09-29T00:00:00"/>
        <d v="2020-09-30T00:00:00"/>
        <d v="2020-10-01T00:00:00"/>
        <d v="2020-10-02T00:00:00"/>
        <d v="2020-10-04T00:00:00"/>
        <d v="2020-10-05T00:00:00"/>
        <d v="2020-10-06T00:00:00"/>
        <d v="2020-10-08T00:00:00"/>
        <d v="2020-10-09T00:00:00"/>
        <d v="2020-10-13T00:00:00"/>
        <d v="2020-10-16T00:00:00"/>
        <d v="2020-10-24T00:00:00"/>
        <d v="2020-10-25T00:00:00"/>
        <d v="2020-10-29T00:00:00"/>
        <d v="2020-11-01T00:00:00"/>
        <d v="2020-11-05T00:00:00"/>
        <d v="2020-11-06T00:00:00"/>
        <d v="2020-11-16T00:00:00"/>
        <d v="2020-11-24T00:00:00"/>
        <d v="2020-11-25T00:00:00"/>
        <d v="2020-11-26T00:00:00"/>
        <d v="2020-11-29T00:00:00"/>
        <d v="2020-12-01T00:00:00"/>
        <d v="2020-12-05T00:00:00"/>
        <d v="2020-12-06T00:00:00"/>
        <d v="2020-12-15T00:00:00"/>
        <d v="2020-12-16T00:00:00"/>
        <d v="2020-12-24T00:00:00"/>
        <d v="2020-12-25T00:00:00"/>
        <d v="2020-12-29T00:00:00"/>
        <d v="2021-01-24T00:00:00"/>
        <d v="2021-02-24T00:00:00"/>
        <d v="2021-03-24T00:00:00"/>
        <d v="2021-04-24T00:00:00"/>
        <d v="2021-06-24T00:00:00"/>
      </sharedItems>
      <fieldGroup par="14" base="1">
        <rangePr groupBy="months" startDate="2019-12-31T00:00:00" endDate="2021-06-25T00:00:00"/>
        <groupItems count="14">
          <s v="&lt;31/1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6/2021"/>
        </groupItems>
      </fieldGroup>
    </cacheField>
    <cacheField name="Banque" numFmtId="8">
      <sharedItems count="3">
        <s v="CRCAM"/>
        <s v="CMO"/>
        <s v="Hellobank!"/>
      </sharedItems>
    </cacheField>
    <cacheField name="Objet" numFmtId="0">
      <sharedItems count="22">
        <s v="Initialisation"/>
        <s v="Garage"/>
        <s v="Frais financiers"/>
        <s v="Salaires"/>
        <s v="Loyer"/>
        <s v="SuperMarché"/>
        <s v="Assurance voiture"/>
        <s v="Eau"/>
        <s v="Mutuelle"/>
        <s v="Marché"/>
        <s v="Entretien"/>
        <s v="Electricité"/>
        <s v="Vacances"/>
        <s v="Téléphone"/>
        <s v="Divers"/>
        <s v="Carburant"/>
        <s v="Assurance Maladie"/>
        <s v="Internet"/>
        <s v="Coiffeur"/>
        <s v="Electroménager"/>
        <s v="Taxe foncière"/>
        <s v="Taxe Habitation"/>
      </sharedItems>
    </cacheField>
    <cacheField name="Crédit" numFmtId="44">
      <sharedItems containsString="0" containsBlank="1" containsNumber="1" minValue="11.12" maxValue="5523.81"/>
    </cacheField>
    <cacheField name="Débit" numFmtId="44">
      <sharedItems containsSemiMixedTypes="0" containsString="0" containsNumber="1" minValue="0" maxValue="800.47"/>
    </cacheField>
    <cacheField name="Relevé" numFmtId="0">
      <sharedItems containsDate="1" containsBlank="1" containsMixedTypes="1" minDate="2020-07-07T00:00:00" maxDate="2020-10-16T00:00:00"/>
    </cacheField>
    <cacheField name="Note" numFmtId="0">
      <sharedItems containsBlank="1"/>
    </cacheField>
    <cacheField name="Montant" numFmtId="8">
      <sharedItems containsSemiMixedTypes="0" containsString="0" containsNumber="1" minValue="-800.47" maxValue="5523.81"/>
    </cacheField>
    <cacheField name="Pointé" numFmtId="0">
      <sharedItems count="2">
        <s v="oui"/>
        <s v="non"/>
      </sharedItems>
    </cacheField>
    <cacheField name="Période" numFmtId="16">
      <sharedItems count="2">
        <s v="réel"/>
        <s v="prévu"/>
      </sharedItems>
    </cacheField>
    <cacheField name="Catégories" numFmtId="0">
      <sharedItems count="11">
        <s v="Divers"/>
        <s v="Déplacements"/>
        <s v="Revenus"/>
        <s v="Logement"/>
        <s v="Alimentation"/>
        <s v="Santé"/>
        <s v="Loisirs"/>
        <s v="Communications"/>
        <s v="Look"/>
        <s v="Equipement"/>
        <s v="Taxes"/>
      </sharedItems>
    </cacheField>
    <cacheField name="Date2" numFmtId="14">
      <sharedItems containsSemiMixedTypes="0" containsNonDate="0" containsDate="1" containsString="0" minDate="2020-01-01T00:00:00" maxDate="2021-06-24T00:00:00" count="95">
        <d v="2020-01-01T00:00:00"/>
        <d v="2020-06-30T00:00:00"/>
        <d v="2020-07-02T00:00:00"/>
        <d v="2020-07-01T00:00:00"/>
        <d v="2020-07-04T00:00:00"/>
        <d v="2020-07-05T00:00:00"/>
        <d v="2020-07-06T00:00:00"/>
        <d v="2020-07-07T00:00:00"/>
        <d v="2020-07-10T00:00:00"/>
        <d v="2020-07-09T00:00:00"/>
        <d v="2020-07-12T00:00:00"/>
        <d v="2020-07-13T00:00:00"/>
        <d v="2020-07-15T00:00:00"/>
        <d v="2020-07-18T00:00:00"/>
        <d v="2020-07-19T00:00:00"/>
        <d v="2020-07-20T00:00:00"/>
        <d v="2020-07-21T00:00:00"/>
        <d v="2020-07-24T00:00:00"/>
        <d v="2020-07-23T00:00:00"/>
        <d v="2020-07-25T00:00:00"/>
        <d v="2020-07-27T00:00:00"/>
        <d v="2020-07-28T00:00:00"/>
        <d v="2020-07-31T00:00:00"/>
        <d v="2020-08-02T00:00:00"/>
        <d v="2020-08-01T00:00:00"/>
        <d v="2020-08-03T00:00:00"/>
        <d v="2020-08-06T00:00:00"/>
        <d v="2020-08-08T00:00:00"/>
        <d v="2020-08-09T00:00:00"/>
        <d v="2020-08-10T00:00:00"/>
        <d v="2020-08-12T00:00:00"/>
        <d v="2020-08-13T00:00:00"/>
        <d v="2020-08-15T00:00:00"/>
        <d v="2020-08-16T00:00:00"/>
        <d v="2020-08-17T00:00:00"/>
        <d v="2020-08-22T00:00:00"/>
        <d v="2020-08-23T00:00:00"/>
        <d v="2020-08-24T00:00:00"/>
        <d v="2020-08-27T00:00:00"/>
        <d v="2020-08-28T00:00:00"/>
        <d v="2020-08-30T00:00:00"/>
        <d v="2020-08-31T00:00:00"/>
        <d v="2020-09-02T00:00:00"/>
        <d v="2020-09-01T00:00:00"/>
        <d v="2020-09-03T00:00:00"/>
        <d v="2020-09-04T00:00:00"/>
        <d v="2020-09-05T00:00:00"/>
        <d v="2020-09-06T00:00:00"/>
        <d v="2020-09-07T00:00:00"/>
        <d v="2020-09-10T00:00:00"/>
        <d v="2020-09-13T00:00:00"/>
        <d v="2020-09-15T00:00:00"/>
        <d v="2020-09-17T00:00:00"/>
        <d v="2020-09-20T00:00:00"/>
        <d v="2020-09-23T00:00:00"/>
        <d v="2020-09-24T00:00:00"/>
        <d v="2020-09-27T00:00:00"/>
        <d v="2020-09-28T00:00:00"/>
        <d v="2020-09-29T00:00:00"/>
        <d v="2020-09-30T00:00:00"/>
        <d v="2020-10-02T00:00:00"/>
        <d v="2020-10-01T00:00:00"/>
        <d v="2020-10-03T00:00:00"/>
        <d v="2020-10-04T00:00:00"/>
        <d v="2020-10-05T00:00:00"/>
        <d v="2020-10-07T00:00:00"/>
        <d v="2020-10-08T00:00:00"/>
        <d v="2020-10-12T00:00:00"/>
        <d v="2020-10-15T00:00:00"/>
        <d v="2020-10-23T00:00:00"/>
        <d v="2020-10-24T00:00:00"/>
        <d v="2020-10-28T00:00:00"/>
        <d v="2020-10-31T00:00:00"/>
        <d v="2020-11-02T00:00:00"/>
        <d v="2020-11-04T00:00:00"/>
        <d v="2020-11-05T00:00:00"/>
        <d v="2020-11-15T00:00:00"/>
        <d v="2020-11-23T00:00:00"/>
        <d v="2020-11-24T00:00:00"/>
        <d v="2020-11-25T00:00:00"/>
        <d v="2020-11-28T00:00:00"/>
        <d v="2020-11-30T00:00:00"/>
        <d v="2020-12-02T00:00:00"/>
        <d v="2020-12-04T00:00:00"/>
        <d v="2020-12-05T00:00:00"/>
        <d v="2020-12-16T00:00:00"/>
        <d v="2020-12-15T00:00:00"/>
        <d v="2020-12-23T00:00:00"/>
        <d v="2020-12-24T00:00:00"/>
        <d v="2020-12-28T00:00:00"/>
        <d v="2021-01-23T00:00:00"/>
        <d v="2021-02-23T00:00:00"/>
        <d v="2021-03-23T00:00:00"/>
        <d v="2021-04-23T00:00:00"/>
        <d v="2021-06-23T00:00:00"/>
      </sharedItems>
    </cacheField>
    <cacheField name="Trimestres" numFmtId="0" databaseField="0">
      <fieldGroup base="1">
        <rangePr groupBy="quarters" startDate="2019-12-31T00:00:00" endDate="2021-06-25T00:00:00"/>
        <groupItems count="6">
          <s v="&lt;31/12/2019"/>
          <s v="Trimestre1"/>
          <s v="Trimestre2"/>
          <s v="Trimestre3"/>
          <s v="Trimestre4"/>
          <s v="&gt;25/06/2021"/>
        </groupItems>
      </fieldGroup>
    </cacheField>
    <cacheField name="Années" numFmtId="0" databaseField="0">
      <fieldGroup base="1">
        <rangePr groupBy="years" startDate="2019-12-31T00:00:00" endDate="2021-06-25T00:00:00"/>
        <groupItems count="5">
          <s v="&lt;31/12/2019"/>
          <s v="2019"/>
          <s v="2020"/>
          <s v="2021"/>
          <s v="&gt;25/06/2021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3">
  <r>
    <x v="0"/>
    <x v="0"/>
    <x v="0"/>
    <x v="0"/>
    <n v="5523.81"/>
    <n v="0"/>
    <s v="NA"/>
    <m/>
    <n v="5523.81"/>
    <x v="0"/>
    <x v="0"/>
    <x v="0"/>
    <x v="0"/>
  </r>
  <r>
    <x v="0"/>
    <x v="0"/>
    <x v="1"/>
    <x v="0"/>
    <n v="769"/>
    <n v="0"/>
    <s v="NA"/>
    <m/>
    <n v="769"/>
    <x v="0"/>
    <x v="0"/>
    <x v="0"/>
    <x v="0"/>
  </r>
  <r>
    <x v="0"/>
    <x v="0"/>
    <x v="2"/>
    <x v="0"/>
    <n v="2365.17"/>
    <n v="0"/>
    <s v="NA"/>
    <m/>
    <n v="2365.17"/>
    <x v="0"/>
    <x v="0"/>
    <x v="0"/>
    <x v="0"/>
  </r>
  <r>
    <x v="1"/>
    <x v="1"/>
    <x v="2"/>
    <x v="1"/>
    <m/>
    <n v="27.72"/>
    <d v="2020-07-15T00:00:00"/>
    <s v="réparation crevaison"/>
    <n v="-27.72"/>
    <x v="0"/>
    <x v="0"/>
    <x v="1"/>
    <x v="1"/>
  </r>
  <r>
    <x v="2"/>
    <x v="1"/>
    <x v="1"/>
    <x v="2"/>
    <m/>
    <n v="7.13"/>
    <d v="2020-07-07T00:00:00"/>
    <m/>
    <n v="-7.13"/>
    <x v="0"/>
    <x v="0"/>
    <x v="0"/>
    <x v="1"/>
  </r>
  <r>
    <x v="2"/>
    <x v="1"/>
    <x v="1"/>
    <x v="2"/>
    <m/>
    <n v="7.33"/>
    <d v="2020-08-05T00:00:00"/>
    <m/>
    <n v="-7.33"/>
    <x v="0"/>
    <x v="0"/>
    <x v="0"/>
    <x v="1"/>
  </r>
  <r>
    <x v="3"/>
    <x v="1"/>
    <x v="1"/>
    <x v="3"/>
    <n v="1961.84"/>
    <n v="0"/>
    <d v="2020-07-07T00:00:00"/>
    <m/>
    <n v="1961.84"/>
    <x v="0"/>
    <x v="0"/>
    <x v="2"/>
    <x v="2"/>
  </r>
  <r>
    <x v="4"/>
    <x v="1"/>
    <x v="1"/>
    <x v="4"/>
    <m/>
    <n v="598"/>
    <s v="ok"/>
    <m/>
    <n v="-598"/>
    <x v="0"/>
    <x v="0"/>
    <x v="3"/>
    <x v="1"/>
  </r>
  <r>
    <x v="5"/>
    <x v="2"/>
    <x v="2"/>
    <x v="5"/>
    <m/>
    <n v="9.26"/>
    <d v="2020-07-15T00:00:00"/>
    <m/>
    <n v="-9.26"/>
    <x v="0"/>
    <x v="0"/>
    <x v="4"/>
    <x v="3"/>
  </r>
  <r>
    <x v="6"/>
    <x v="3"/>
    <x v="0"/>
    <x v="6"/>
    <m/>
    <n v="799.38"/>
    <s v="2020-007"/>
    <m/>
    <n v="-799.38"/>
    <x v="0"/>
    <x v="0"/>
    <x v="1"/>
    <x v="4"/>
  </r>
  <r>
    <x v="7"/>
    <x v="3"/>
    <x v="0"/>
    <x v="7"/>
    <m/>
    <n v="47"/>
    <s v="2020-007"/>
    <m/>
    <n v="-47"/>
    <x v="0"/>
    <x v="0"/>
    <x v="3"/>
    <x v="4"/>
  </r>
  <r>
    <x v="6"/>
    <x v="4"/>
    <x v="0"/>
    <x v="8"/>
    <m/>
    <n v="165.97"/>
    <s v="2020-007"/>
    <m/>
    <n v="-165.97"/>
    <x v="0"/>
    <x v="0"/>
    <x v="5"/>
    <x v="5"/>
  </r>
  <r>
    <x v="8"/>
    <x v="5"/>
    <x v="2"/>
    <x v="9"/>
    <m/>
    <n v="32"/>
    <d v="2020-07-15T00:00:00"/>
    <m/>
    <n v="-32"/>
    <x v="0"/>
    <x v="0"/>
    <x v="4"/>
    <x v="6"/>
  </r>
  <r>
    <x v="9"/>
    <x v="5"/>
    <x v="2"/>
    <x v="10"/>
    <m/>
    <n v="9.75"/>
    <d v="2020-07-15T00:00:00"/>
    <m/>
    <n v="-9.75"/>
    <x v="0"/>
    <x v="0"/>
    <x v="3"/>
    <x v="6"/>
  </r>
  <r>
    <x v="5"/>
    <x v="6"/>
    <x v="2"/>
    <x v="5"/>
    <m/>
    <n v="97.65"/>
    <d v="2020-07-15T00:00:00"/>
    <m/>
    <n v="-97.65"/>
    <x v="0"/>
    <x v="0"/>
    <x v="4"/>
    <x v="7"/>
  </r>
  <r>
    <x v="5"/>
    <x v="6"/>
    <x v="2"/>
    <x v="5"/>
    <m/>
    <n v="34.5"/>
    <d v="2020-07-15T00:00:00"/>
    <m/>
    <n v="-34.5"/>
    <x v="0"/>
    <x v="0"/>
    <x v="4"/>
    <x v="7"/>
  </r>
  <r>
    <x v="10"/>
    <x v="7"/>
    <x v="0"/>
    <x v="11"/>
    <n v="338.13"/>
    <n v="0"/>
    <s v="2020-007"/>
    <m/>
    <n v="338.13"/>
    <x v="0"/>
    <x v="0"/>
    <x v="3"/>
    <x v="8"/>
  </r>
  <r>
    <x v="11"/>
    <x v="8"/>
    <x v="2"/>
    <x v="12"/>
    <m/>
    <n v="49"/>
    <d v="2020-07-15T00:00:00"/>
    <s v="lunette, poncho sortie bain"/>
    <n v="-49"/>
    <x v="0"/>
    <x v="0"/>
    <x v="6"/>
    <x v="9"/>
  </r>
  <r>
    <x v="12"/>
    <x v="9"/>
    <x v="2"/>
    <x v="10"/>
    <m/>
    <n v="1"/>
    <d v="2020-07-15T00:00:00"/>
    <s v="lavage couettes"/>
    <n v="-1"/>
    <x v="0"/>
    <x v="0"/>
    <x v="3"/>
    <x v="10"/>
  </r>
  <r>
    <x v="8"/>
    <x v="10"/>
    <x v="2"/>
    <x v="9"/>
    <m/>
    <n v="78.599999999999994"/>
    <d v="2020-07-15T00:00:00"/>
    <m/>
    <n v="-78.599999999999994"/>
    <x v="0"/>
    <x v="0"/>
    <x v="4"/>
    <x v="11"/>
  </r>
  <r>
    <x v="13"/>
    <x v="11"/>
    <x v="0"/>
    <x v="13"/>
    <m/>
    <n v="17.190000000000001"/>
    <s v="2020-007"/>
    <m/>
    <n v="-17.190000000000001"/>
    <x v="0"/>
    <x v="0"/>
    <x v="7"/>
    <x v="12"/>
  </r>
  <r>
    <x v="5"/>
    <x v="11"/>
    <x v="2"/>
    <x v="5"/>
    <m/>
    <n v="177.49"/>
    <d v="2020-08-17T00:00:00"/>
    <m/>
    <n v="-177.49"/>
    <x v="0"/>
    <x v="0"/>
    <x v="4"/>
    <x v="12"/>
  </r>
  <r>
    <x v="8"/>
    <x v="12"/>
    <x v="2"/>
    <x v="9"/>
    <m/>
    <n v="29.6"/>
    <d v="2020-08-17T00:00:00"/>
    <m/>
    <n v="-29.6"/>
    <x v="0"/>
    <x v="0"/>
    <x v="4"/>
    <x v="13"/>
  </r>
  <r>
    <x v="11"/>
    <x v="13"/>
    <x v="2"/>
    <x v="12"/>
    <m/>
    <n v="18"/>
    <d v="2020-08-17T00:00:00"/>
    <m/>
    <n v="-18"/>
    <x v="0"/>
    <x v="0"/>
    <x v="6"/>
    <x v="14"/>
  </r>
  <r>
    <x v="5"/>
    <x v="13"/>
    <x v="2"/>
    <x v="5"/>
    <m/>
    <n v="1.46"/>
    <d v="2020-08-17T00:00:00"/>
    <m/>
    <n v="-1.46"/>
    <x v="0"/>
    <x v="0"/>
    <x v="4"/>
    <x v="14"/>
  </r>
  <r>
    <x v="8"/>
    <x v="14"/>
    <x v="2"/>
    <x v="9"/>
    <m/>
    <n v="4.2"/>
    <d v="2020-08-17T00:00:00"/>
    <m/>
    <n v="-4.2"/>
    <x v="0"/>
    <x v="0"/>
    <x v="4"/>
    <x v="15"/>
  </r>
  <r>
    <x v="14"/>
    <x v="14"/>
    <x v="2"/>
    <x v="14"/>
    <m/>
    <n v="3.11"/>
    <d v="2020-08-17T00:00:00"/>
    <m/>
    <n v="-3.11"/>
    <x v="0"/>
    <x v="0"/>
    <x v="0"/>
    <x v="15"/>
  </r>
  <r>
    <x v="15"/>
    <x v="15"/>
    <x v="2"/>
    <x v="15"/>
    <m/>
    <n v="61.33"/>
    <d v="2020-08-17T00:00:00"/>
    <m/>
    <n v="-61.33"/>
    <x v="0"/>
    <x v="0"/>
    <x v="1"/>
    <x v="16"/>
  </r>
  <r>
    <x v="16"/>
    <x v="15"/>
    <x v="2"/>
    <x v="5"/>
    <m/>
    <n v="2.92"/>
    <d v="2020-08-17T00:00:00"/>
    <m/>
    <n v="-2.92"/>
    <x v="0"/>
    <x v="0"/>
    <x v="4"/>
    <x v="16"/>
  </r>
  <r>
    <x v="17"/>
    <x v="16"/>
    <x v="0"/>
    <x v="16"/>
    <n v="11.12"/>
    <n v="0"/>
    <s v="2020-003"/>
    <m/>
    <n v="11.12"/>
    <x v="0"/>
    <x v="0"/>
    <x v="5"/>
    <x v="17"/>
  </r>
  <r>
    <x v="8"/>
    <x v="17"/>
    <x v="2"/>
    <x v="9"/>
    <m/>
    <n v="5"/>
    <d v="2020-08-17T00:00:00"/>
    <m/>
    <n v="-5"/>
    <x v="0"/>
    <x v="0"/>
    <x v="4"/>
    <x v="18"/>
  </r>
  <r>
    <x v="16"/>
    <x v="17"/>
    <x v="2"/>
    <x v="5"/>
    <m/>
    <n v="9.77"/>
    <d v="2020-08-17T00:00:00"/>
    <m/>
    <n v="-9.77"/>
    <x v="0"/>
    <x v="0"/>
    <x v="4"/>
    <x v="18"/>
  </r>
  <r>
    <x v="18"/>
    <x v="18"/>
    <x v="0"/>
    <x v="17"/>
    <m/>
    <n v="9.98"/>
    <s v="2020-007"/>
    <m/>
    <n v="-9.98"/>
    <x v="0"/>
    <x v="0"/>
    <x v="7"/>
    <x v="17"/>
  </r>
  <r>
    <x v="5"/>
    <x v="18"/>
    <x v="2"/>
    <x v="5"/>
    <m/>
    <n v="159.31"/>
    <d v="2020-08-17T00:00:00"/>
    <m/>
    <n v="-159.31"/>
    <x v="0"/>
    <x v="0"/>
    <x v="4"/>
    <x v="17"/>
  </r>
  <r>
    <x v="8"/>
    <x v="19"/>
    <x v="2"/>
    <x v="9"/>
    <m/>
    <n v="25.85"/>
    <d v="2020-08-17T00:00:00"/>
    <m/>
    <n v="-25.85"/>
    <x v="0"/>
    <x v="0"/>
    <x v="4"/>
    <x v="19"/>
  </r>
  <r>
    <x v="8"/>
    <x v="20"/>
    <x v="2"/>
    <x v="9"/>
    <m/>
    <n v="22.29"/>
    <d v="2020-08-17T00:00:00"/>
    <m/>
    <n v="-22.29"/>
    <x v="0"/>
    <x v="0"/>
    <x v="4"/>
    <x v="20"/>
  </r>
  <r>
    <x v="16"/>
    <x v="20"/>
    <x v="2"/>
    <x v="5"/>
    <m/>
    <n v="37.159999999999997"/>
    <d v="2020-08-17T00:00:00"/>
    <m/>
    <n v="-37.159999999999997"/>
    <x v="0"/>
    <x v="0"/>
    <x v="4"/>
    <x v="20"/>
  </r>
  <r>
    <x v="19"/>
    <x v="21"/>
    <x v="0"/>
    <x v="13"/>
    <m/>
    <n v="2"/>
    <s v="2020-007"/>
    <m/>
    <n v="-2"/>
    <x v="0"/>
    <x v="0"/>
    <x v="7"/>
    <x v="21"/>
  </r>
  <r>
    <x v="20"/>
    <x v="21"/>
    <x v="2"/>
    <x v="12"/>
    <m/>
    <n v="9.6"/>
    <d v="2020-08-17T00:00:00"/>
    <m/>
    <n v="-9.6"/>
    <x v="0"/>
    <x v="0"/>
    <x v="6"/>
    <x v="21"/>
  </r>
  <r>
    <x v="2"/>
    <x v="22"/>
    <x v="1"/>
    <x v="2"/>
    <m/>
    <n v="7.33"/>
    <d v="2020-09-07T00:00:00"/>
    <m/>
    <n v="-7.33"/>
    <x v="0"/>
    <x v="0"/>
    <x v="0"/>
    <x v="22"/>
  </r>
  <r>
    <x v="3"/>
    <x v="22"/>
    <x v="1"/>
    <x v="3"/>
    <n v="1961.84"/>
    <n v="0"/>
    <d v="2020-08-05T00:00:00"/>
    <m/>
    <n v="1961.84"/>
    <x v="0"/>
    <x v="0"/>
    <x v="2"/>
    <x v="23"/>
  </r>
  <r>
    <x v="4"/>
    <x v="22"/>
    <x v="1"/>
    <x v="4"/>
    <m/>
    <n v="598"/>
    <s v="ok"/>
    <m/>
    <n v="-598"/>
    <x v="0"/>
    <x v="0"/>
    <x v="3"/>
    <x v="22"/>
  </r>
  <r>
    <x v="8"/>
    <x v="23"/>
    <x v="2"/>
    <x v="9"/>
    <m/>
    <n v="18.260000000000002"/>
    <d v="2020-08-17T00:00:00"/>
    <m/>
    <n v="-18.260000000000002"/>
    <x v="0"/>
    <x v="0"/>
    <x v="4"/>
    <x v="24"/>
  </r>
  <r>
    <x v="8"/>
    <x v="24"/>
    <x v="2"/>
    <x v="9"/>
    <m/>
    <n v="29.26"/>
    <d v="2020-08-17T00:00:00"/>
    <m/>
    <n v="-29.26"/>
    <x v="0"/>
    <x v="0"/>
    <x v="4"/>
    <x v="25"/>
  </r>
  <r>
    <x v="5"/>
    <x v="24"/>
    <x v="2"/>
    <x v="5"/>
    <m/>
    <n v="86.31"/>
    <d v="2020-08-17T00:00:00"/>
    <m/>
    <n v="-86.31"/>
    <x v="0"/>
    <x v="0"/>
    <x v="4"/>
    <x v="25"/>
  </r>
  <r>
    <x v="5"/>
    <x v="24"/>
    <x v="2"/>
    <x v="5"/>
    <m/>
    <n v="85.96"/>
    <d v="2020-08-17T00:00:00"/>
    <m/>
    <n v="-85.96"/>
    <x v="0"/>
    <x v="0"/>
    <x v="4"/>
    <x v="25"/>
  </r>
  <r>
    <x v="8"/>
    <x v="25"/>
    <x v="2"/>
    <x v="9"/>
    <m/>
    <n v="19.7"/>
    <d v="2020-08-17T00:00:00"/>
    <m/>
    <n v="-19.7"/>
    <x v="0"/>
    <x v="0"/>
    <x v="4"/>
    <x v="26"/>
  </r>
  <r>
    <x v="8"/>
    <x v="26"/>
    <x v="2"/>
    <x v="9"/>
    <m/>
    <n v="3.7"/>
    <d v="2020-08-17T00:00:00"/>
    <m/>
    <n v="-3.7"/>
    <x v="0"/>
    <x v="0"/>
    <x v="4"/>
    <x v="27"/>
  </r>
  <r>
    <x v="5"/>
    <x v="27"/>
    <x v="2"/>
    <x v="5"/>
    <m/>
    <n v="87.79"/>
    <d v="2020-08-17T00:00:00"/>
    <m/>
    <n v="-87.79"/>
    <x v="0"/>
    <x v="0"/>
    <x v="4"/>
    <x v="28"/>
  </r>
  <r>
    <x v="8"/>
    <x v="28"/>
    <x v="2"/>
    <x v="9"/>
    <m/>
    <n v="26.99"/>
    <d v="2020-08-17T00:00:00"/>
    <m/>
    <n v="-26.99"/>
    <x v="0"/>
    <x v="0"/>
    <x v="4"/>
    <x v="29"/>
  </r>
  <r>
    <x v="5"/>
    <x v="29"/>
    <x v="2"/>
    <x v="5"/>
    <m/>
    <n v="1.18"/>
    <d v="2020-08-17T00:00:00"/>
    <m/>
    <n v="-1.18"/>
    <x v="0"/>
    <x v="0"/>
    <x v="4"/>
    <x v="30"/>
  </r>
  <r>
    <x v="8"/>
    <x v="30"/>
    <x v="2"/>
    <x v="9"/>
    <m/>
    <n v="21.19"/>
    <d v="2020-09-15T00:00:00"/>
    <m/>
    <n v="-21.19"/>
    <x v="0"/>
    <x v="0"/>
    <x v="4"/>
    <x v="31"/>
  </r>
  <r>
    <x v="8"/>
    <x v="31"/>
    <x v="2"/>
    <x v="9"/>
    <m/>
    <n v="34.9"/>
    <d v="2020-09-15T00:00:00"/>
    <m/>
    <n v="-34.9"/>
    <x v="0"/>
    <x v="0"/>
    <x v="4"/>
    <x v="32"/>
  </r>
  <r>
    <x v="5"/>
    <x v="32"/>
    <x v="2"/>
    <x v="5"/>
    <m/>
    <n v="135.33000000000001"/>
    <d v="2020-09-15T00:00:00"/>
    <m/>
    <n v="-135.33000000000001"/>
    <x v="0"/>
    <x v="0"/>
    <x v="4"/>
    <x v="33"/>
  </r>
  <r>
    <x v="8"/>
    <x v="33"/>
    <x v="2"/>
    <x v="9"/>
    <m/>
    <n v="31.73"/>
    <d v="2020-09-15T00:00:00"/>
    <m/>
    <n v="-31.73"/>
    <x v="0"/>
    <x v="0"/>
    <x v="4"/>
    <x v="34"/>
  </r>
  <r>
    <x v="8"/>
    <x v="34"/>
    <x v="2"/>
    <x v="9"/>
    <m/>
    <n v="2.4700000000000002"/>
    <d v="2020-09-15T00:00:00"/>
    <m/>
    <n v="-2.4700000000000002"/>
    <x v="0"/>
    <x v="0"/>
    <x v="4"/>
    <x v="35"/>
  </r>
  <r>
    <x v="10"/>
    <x v="35"/>
    <x v="0"/>
    <x v="11"/>
    <m/>
    <n v="152.75"/>
    <s v="2020-008"/>
    <m/>
    <n v="-152.75"/>
    <x v="0"/>
    <x v="0"/>
    <x v="3"/>
    <x v="36"/>
  </r>
  <r>
    <x v="5"/>
    <x v="35"/>
    <x v="2"/>
    <x v="5"/>
    <m/>
    <n v="12.76"/>
    <d v="2020-09-15T00:00:00"/>
    <m/>
    <n v="-12.76"/>
    <x v="0"/>
    <x v="0"/>
    <x v="4"/>
    <x v="36"/>
  </r>
  <r>
    <x v="8"/>
    <x v="36"/>
    <x v="2"/>
    <x v="9"/>
    <m/>
    <n v="28.44"/>
    <d v="2020-09-15T00:00:00"/>
    <m/>
    <n v="-28.44"/>
    <x v="0"/>
    <x v="0"/>
    <x v="4"/>
    <x v="37"/>
  </r>
  <r>
    <x v="18"/>
    <x v="36"/>
    <x v="0"/>
    <x v="17"/>
    <m/>
    <n v="9.98"/>
    <s v="2020-008"/>
    <m/>
    <n v="-9.98"/>
    <x v="0"/>
    <x v="0"/>
    <x v="7"/>
    <x v="37"/>
  </r>
  <r>
    <x v="8"/>
    <x v="37"/>
    <x v="2"/>
    <x v="9"/>
    <m/>
    <n v="33.14"/>
    <d v="2020-09-15T00:00:00"/>
    <m/>
    <n v="-33.14"/>
    <x v="0"/>
    <x v="0"/>
    <x v="4"/>
    <x v="38"/>
  </r>
  <r>
    <x v="21"/>
    <x v="37"/>
    <x v="2"/>
    <x v="10"/>
    <m/>
    <n v="2.6"/>
    <d v="2020-09-15T00:00:00"/>
    <m/>
    <n v="-2.6"/>
    <x v="0"/>
    <x v="0"/>
    <x v="3"/>
    <x v="38"/>
  </r>
  <r>
    <x v="19"/>
    <x v="38"/>
    <x v="0"/>
    <x v="13"/>
    <m/>
    <n v="2"/>
    <s v="2020-008"/>
    <m/>
    <n v="-2"/>
    <x v="0"/>
    <x v="0"/>
    <x v="7"/>
    <x v="39"/>
  </r>
  <r>
    <x v="5"/>
    <x v="39"/>
    <x v="2"/>
    <x v="5"/>
    <m/>
    <n v="313.10000000000002"/>
    <d v="2020-09-15T00:00:00"/>
    <m/>
    <n v="-313.10000000000002"/>
    <x v="0"/>
    <x v="0"/>
    <x v="4"/>
    <x v="40"/>
  </r>
  <r>
    <x v="8"/>
    <x v="40"/>
    <x v="2"/>
    <x v="9"/>
    <m/>
    <n v="68"/>
    <d v="2020-09-15T00:00:00"/>
    <m/>
    <n v="-68"/>
    <x v="0"/>
    <x v="0"/>
    <x v="4"/>
    <x v="41"/>
  </r>
  <r>
    <x v="2"/>
    <x v="40"/>
    <x v="1"/>
    <x v="2"/>
    <m/>
    <n v="7.33"/>
    <d v="2020-10-05T00:00:00"/>
    <m/>
    <n v="-7.33"/>
    <x v="0"/>
    <x v="0"/>
    <x v="0"/>
    <x v="41"/>
  </r>
  <r>
    <x v="3"/>
    <x v="40"/>
    <x v="1"/>
    <x v="3"/>
    <n v="1961.84"/>
    <n v="0"/>
    <d v="2020-09-07T00:00:00"/>
    <m/>
    <n v="1961.84"/>
    <x v="0"/>
    <x v="0"/>
    <x v="2"/>
    <x v="42"/>
  </r>
  <r>
    <x v="4"/>
    <x v="40"/>
    <x v="1"/>
    <x v="4"/>
    <m/>
    <n v="598"/>
    <s v="ok"/>
    <m/>
    <n v="-598"/>
    <x v="0"/>
    <x v="0"/>
    <x v="3"/>
    <x v="41"/>
  </r>
  <r>
    <x v="16"/>
    <x v="41"/>
    <x v="2"/>
    <x v="5"/>
    <m/>
    <n v="21.5"/>
    <d v="2020-09-15T00:00:00"/>
    <m/>
    <n v="-21.5"/>
    <x v="0"/>
    <x v="0"/>
    <x v="4"/>
    <x v="43"/>
  </r>
  <r>
    <x v="8"/>
    <x v="42"/>
    <x v="2"/>
    <x v="9"/>
    <m/>
    <n v="64.28"/>
    <d v="2020-09-15T00:00:00"/>
    <m/>
    <n v="-64.28"/>
    <x v="0"/>
    <x v="0"/>
    <x v="4"/>
    <x v="44"/>
  </r>
  <r>
    <x v="7"/>
    <x v="43"/>
    <x v="0"/>
    <x v="7"/>
    <m/>
    <n v="47"/>
    <s v="2020-009"/>
    <m/>
    <n v="-47"/>
    <x v="0"/>
    <x v="0"/>
    <x v="3"/>
    <x v="45"/>
  </r>
  <r>
    <x v="6"/>
    <x v="44"/>
    <x v="0"/>
    <x v="8"/>
    <m/>
    <n v="165.97"/>
    <s v="2020-009"/>
    <m/>
    <n v="-165.97"/>
    <x v="0"/>
    <x v="0"/>
    <x v="5"/>
    <x v="46"/>
  </r>
  <r>
    <x v="16"/>
    <x v="44"/>
    <x v="2"/>
    <x v="5"/>
    <m/>
    <n v="24.46"/>
    <d v="2020-09-15T00:00:00"/>
    <m/>
    <n v="-24.46"/>
    <x v="0"/>
    <x v="0"/>
    <x v="4"/>
    <x v="46"/>
  </r>
  <r>
    <x v="5"/>
    <x v="45"/>
    <x v="2"/>
    <x v="5"/>
    <m/>
    <n v="113.55"/>
    <d v="2020-09-15T00:00:00"/>
    <m/>
    <n v="-113.55"/>
    <x v="0"/>
    <x v="0"/>
    <x v="4"/>
    <x v="47"/>
  </r>
  <r>
    <x v="8"/>
    <x v="46"/>
    <x v="2"/>
    <x v="9"/>
    <m/>
    <n v="56.66"/>
    <d v="2020-09-15T00:00:00"/>
    <m/>
    <n v="-56.66"/>
    <x v="0"/>
    <x v="0"/>
    <x v="4"/>
    <x v="48"/>
  </r>
  <r>
    <x v="16"/>
    <x v="46"/>
    <x v="2"/>
    <x v="5"/>
    <m/>
    <n v="13.42"/>
    <d v="2020-09-15T00:00:00"/>
    <m/>
    <n v="-13.42"/>
    <x v="0"/>
    <x v="0"/>
    <x v="4"/>
    <x v="48"/>
  </r>
  <r>
    <x v="8"/>
    <x v="47"/>
    <x v="2"/>
    <x v="9"/>
    <m/>
    <n v="18"/>
    <d v="2020-09-15T00:00:00"/>
    <m/>
    <n v="-18"/>
    <x v="0"/>
    <x v="0"/>
    <x v="4"/>
    <x v="49"/>
  </r>
  <r>
    <x v="22"/>
    <x v="47"/>
    <x v="2"/>
    <x v="18"/>
    <m/>
    <n v="31"/>
    <d v="2020-09-15T00:00:00"/>
    <m/>
    <n v="-31"/>
    <x v="0"/>
    <x v="0"/>
    <x v="8"/>
    <x v="49"/>
  </r>
  <r>
    <x v="5"/>
    <x v="48"/>
    <x v="2"/>
    <x v="5"/>
    <m/>
    <n v="119.56"/>
    <d v="2020-09-15T00:00:00"/>
    <m/>
    <n v="-119.56"/>
    <x v="0"/>
    <x v="0"/>
    <x v="4"/>
    <x v="50"/>
  </r>
  <r>
    <x v="13"/>
    <x v="49"/>
    <x v="0"/>
    <x v="13"/>
    <m/>
    <n v="9.99"/>
    <s v="2020-009"/>
    <m/>
    <n v="-9.99"/>
    <x v="0"/>
    <x v="0"/>
    <x v="7"/>
    <x v="51"/>
  </r>
  <r>
    <x v="23"/>
    <x v="50"/>
    <x v="2"/>
    <x v="10"/>
    <m/>
    <n v="32.979999999999997"/>
    <d v="2020-10-15T00:00:00"/>
    <s v="2 x transfo 220V 12V"/>
    <n v="-32.979999999999997"/>
    <x v="0"/>
    <x v="0"/>
    <x v="3"/>
    <x v="52"/>
  </r>
  <r>
    <x v="5"/>
    <x v="51"/>
    <x v="2"/>
    <x v="5"/>
    <m/>
    <n v="84.21"/>
    <d v="2020-10-15T00:00:00"/>
    <m/>
    <n v="-84.21"/>
    <x v="0"/>
    <x v="0"/>
    <x v="4"/>
    <x v="53"/>
  </r>
  <r>
    <x v="10"/>
    <x v="52"/>
    <x v="0"/>
    <x v="11"/>
    <m/>
    <n v="152.75"/>
    <s v="2020-009"/>
    <m/>
    <n v="-152.75"/>
    <x v="0"/>
    <x v="0"/>
    <x v="3"/>
    <x v="54"/>
  </r>
  <r>
    <x v="18"/>
    <x v="53"/>
    <x v="0"/>
    <x v="17"/>
    <m/>
    <n v="9.98"/>
    <s v="2020-009"/>
    <m/>
    <n v="-9.98"/>
    <x v="0"/>
    <x v="0"/>
    <x v="7"/>
    <x v="55"/>
  </r>
  <r>
    <x v="24"/>
    <x v="53"/>
    <x v="2"/>
    <x v="19"/>
    <m/>
    <n v="19.899999999999999"/>
    <d v="2020-10-15T00:00:00"/>
    <s v="Maryse Tupperware pour Odile"/>
    <n v="-19.899999999999999"/>
    <x v="0"/>
    <x v="0"/>
    <x v="9"/>
    <x v="55"/>
  </r>
  <r>
    <x v="5"/>
    <x v="54"/>
    <x v="2"/>
    <x v="5"/>
    <m/>
    <n v="16.5"/>
    <d v="2020-10-15T00:00:00"/>
    <m/>
    <n v="-16.5"/>
    <x v="0"/>
    <x v="0"/>
    <x v="4"/>
    <x v="56"/>
  </r>
  <r>
    <x v="19"/>
    <x v="55"/>
    <x v="0"/>
    <x v="13"/>
    <m/>
    <n v="2"/>
    <s v="2020-009"/>
    <m/>
    <n v="-2"/>
    <x v="0"/>
    <x v="0"/>
    <x v="7"/>
    <x v="57"/>
  </r>
  <r>
    <x v="25"/>
    <x v="56"/>
    <x v="1"/>
    <x v="10"/>
    <m/>
    <n v="79.5"/>
    <m/>
    <m/>
    <n v="-79.5"/>
    <x v="1"/>
    <x v="0"/>
    <x v="3"/>
    <x v="58"/>
  </r>
  <r>
    <x v="2"/>
    <x v="57"/>
    <x v="1"/>
    <x v="2"/>
    <m/>
    <n v="7.33"/>
    <m/>
    <m/>
    <n v="-7.33"/>
    <x v="1"/>
    <x v="0"/>
    <x v="0"/>
    <x v="59"/>
  </r>
  <r>
    <x v="3"/>
    <x v="57"/>
    <x v="2"/>
    <x v="3"/>
    <n v="1961.84"/>
    <n v="0"/>
    <d v="2020-10-05T00:00:00"/>
    <m/>
    <n v="1961.84"/>
    <x v="0"/>
    <x v="0"/>
    <x v="2"/>
    <x v="60"/>
  </r>
  <r>
    <x v="26"/>
    <x v="57"/>
    <x v="0"/>
    <x v="20"/>
    <m/>
    <n v="800.47"/>
    <m/>
    <m/>
    <n v="-800.47"/>
    <x v="1"/>
    <x v="0"/>
    <x v="10"/>
    <x v="59"/>
  </r>
  <r>
    <x v="4"/>
    <x v="57"/>
    <x v="1"/>
    <x v="4"/>
    <m/>
    <n v="598"/>
    <m/>
    <m/>
    <n v="-598"/>
    <x v="1"/>
    <x v="0"/>
    <x v="3"/>
    <x v="59"/>
  </r>
  <r>
    <x v="27"/>
    <x v="58"/>
    <x v="2"/>
    <x v="10"/>
    <m/>
    <n v="61.86"/>
    <d v="2020-10-15T00:00:00"/>
    <m/>
    <n v="-61.86"/>
    <x v="0"/>
    <x v="0"/>
    <x v="3"/>
    <x v="61"/>
  </r>
  <r>
    <x v="5"/>
    <x v="59"/>
    <x v="2"/>
    <x v="15"/>
    <m/>
    <n v="81.180000000000007"/>
    <d v="2020-10-15T00:00:00"/>
    <m/>
    <n v="-81.180000000000007"/>
    <x v="0"/>
    <x v="0"/>
    <x v="1"/>
    <x v="62"/>
  </r>
  <r>
    <x v="5"/>
    <x v="60"/>
    <x v="2"/>
    <x v="5"/>
    <m/>
    <n v="13.21"/>
    <d v="2020-10-15T00:00:00"/>
    <m/>
    <n v="-13.21"/>
    <x v="0"/>
    <x v="0"/>
    <x v="4"/>
    <x v="63"/>
  </r>
  <r>
    <x v="7"/>
    <x v="60"/>
    <x v="0"/>
    <x v="7"/>
    <m/>
    <n v="47"/>
    <m/>
    <m/>
    <n v="-47"/>
    <x v="1"/>
    <x v="0"/>
    <x v="3"/>
    <x v="63"/>
  </r>
  <r>
    <x v="28"/>
    <x v="60"/>
    <x v="2"/>
    <x v="12"/>
    <m/>
    <n v="28.8"/>
    <d v="2020-10-15T00:00:00"/>
    <m/>
    <n v="-28.8"/>
    <x v="0"/>
    <x v="0"/>
    <x v="6"/>
    <x v="63"/>
  </r>
  <r>
    <x v="6"/>
    <x v="61"/>
    <x v="0"/>
    <x v="8"/>
    <m/>
    <n v="165.97"/>
    <m/>
    <m/>
    <n v="-165.97"/>
    <x v="1"/>
    <x v="0"/>
    <x v="5"/>
    <x v="64"/>
  </r>
  <r>
    <x v="5"/>
    <x v="62"/>
    <x v="2"/>
    <x v="10"/>
    <m/>
    <n v="34.5"/>
    <d v="2020-10-15T00:00:00"/>
    <s v="gaz"/>
    <n v="-34.5"/>
    <x v="0"/>
    <x v="0"/>
    <x v="3"/>
    <x v="65"/>
  </r>
  <r>
    <x v="23"/>
    <x v="62"/>
    <x v="2"/>
    <x v="19"/>
    <m/>
    <n v="44.12"/>
    <d v="2020-10-15T00:00:00"/>
    <s v="lampes LED Hangar"/>
    <n v="-44.12"/>
    <x v="0"/>
    <x v="0"/>
    <x v="9"/>
    <x v="65"/>
  </r>
  <r>
    <x v="5"/>
    <x v="63"/>
    <x v="2"/>
    <x v="5"/>
    <m/>
    <n v="61.4"/>
    <d v="2020-10-15T00:00:00"/>
    <m/>
    <n v="-61.4"/>
    <x v="0"/>
    <x v="0"/>
    <x v="4"/>
    <x v="66"/>
  </r>
  <r>
    <x v="5"/>
    <x v="64"/>
    <x v="2"/>
    <x v="5"/>
    <m/>
    <n v="93.17"/>
    <d v="2020-10-15T00:00:00"/>
    <m/>
    <n v="-93.17"/>
    <x v="0"/>
    <x v="0"/>
    <x v="4"/>
    <x v="67"/>
  </r>
  <r>
    <x v="8"/>
    <x v="65"/>
    <x v="2"/>
    <x v="9"/>
    <m/>
    <n v="61.67"/>
    <m/>
    <m/>
    <n v="-61.67"/>
    <x v="1"/>
    <x v="0"/>
    <x v="4"/>
    <x v="68"/>
  </r>
  <r>
    <x v="13"/>
    <x v="65"/>
    <x v="0"/>
    <x v="13"/>
    <m/>
    <n v="1"/>
    <m/>
    <m/>
    <n v="-1"/>
    <x v="1"/>
    <x v="0"/>
    <x v="7"/>
    <x v="68"/>
  </r>
  <r>
    <x v="10"/>
    <x v="66"/>
    <x v="0"/>
    <x v="11"/>
    <m/>
    <n v="152.75"/>
    <m/>
    <m/>
    <n v="-152.75"/>
    <x v="1"/>
    <x v="0"/>
    <x v="3"/>
    <x v="69"/>
  </r>
  <r>
    <x v="18"/>
    <x v="67"/>
    <x v="0"/>
    <x v="17"/>
    <m/>
    <n v="9.98"/>
    <m/>
    <m/>
    <n v="-9.98"/>
    <x v="1"/>
    <x v="0"/>
    <x v="7"/>
    <x v="70"/>
  </r>
  <r>
    <x v="19"/>
    <x v="68"/>
    <x v="0"/>
    <x v="13"/>
    <m/>
    <n v="12"/>
    <m/>
    <s v="avec changement carte sim"/>
    <n v="-12"/>
    <x v="1"/>
    <x v="0"/>
    <x v="7"/>
    <x v="71"/>
  </r>
  <r>
    <x v="2"/>
    <x v="69"/>
    <x v="1"/>
    <x v="2"/>
    <m/>
    <n v="7.13"/>
    <m/>
    <m/>
    <n v="-7.13"/>
    <x v="1"/>
    <x v="0"/>
    <x v="0"/>
    <x v="72"/>
  </r>
  <r>
    <x v="3"/>
    <x v="69"/>
    <x v="2"/>
    <x v="3"/>
    <n v="1961.84"/>
    <n v="0"/>
    <m/>
    <m/>
    <n v="1961.84"/>
    <x v="1"/>
    <x v="0"/>
    <x v="2"/>
    <x v="73"/>
  </r>
  <r>
    <x v="4"/>
    <x v="69"/>
    <x v="1"/>
    <x v="4"/>
    <m/>
    <n v="598"/>
    <m/>
    <m/>
    <n v="-598"/>
    <x v="1"/>
    <x v="0"/>
    <x v="3"/>
    <x v="72"/>
  </r>
  <r>
    <x v="7"/>
    <x v="70"/>
    <x v="0"/>
    <x v="7"/>
    <m/>
    <n v="47"/>
    <m/>
    <m/>
    <n v="-47"/>
    <x v="1"/>
    <x v="1"/>
    <x v="3"/>
    <x v="74"/>
  </r>
  <r>
    <x v="6"/>
    <x v="71"/>
    <x v="0"/>
    <x v="8"/>
    <m/>
    <n v="165.97"/>
    <m/>
    <m/>
    <n v="-165.97"/>
    <x v="1"/>
    <x v="1"/>
    <x v="5"/>
    <x v="75"/>
  </r>
  <r>
    <x v="13"/>
    <x v="72"/>
    <x v="0"/>
    <x v="13"/>
    <m/>
    <n v="1"/>
    <m/>
    <m/>
    <n v="-1"/>
    <x v="1"/>
    <x v="1"/>
    <x v="7"/>
    <x v="76"/>
  </r>
  <r>
    <x v="10"/>
    <x v="73"/>
    <x v="0"/>
    <x v="11"/>
    <m/>
    <n v="152.75"/>
    <m/>
    <m/>
    <n v="-152.75"/>
    <x v="1"/>
    <x v="1"/>
    <x v="3"/>
    <x v="77"/>
  </r>
  <r>
    <x v="18"/>
    <x v="74"/>
    <x v="0"/>
    <x v="17"/>
    <m/>
    <n v="9.98"/>
    <m/>
    <m/>
    <n v="-9.98"/>
    <x v="1"/>
    <x v="1"/>
    <x v="7"/>
    <x v="78"/>
  </r>
  <r>
    <x v="26"/>
    <x v="75"/>
    <x v="0"/>
    <x v="21"/>
    <m/>
    <n v="754.35"/>
    <m/>
    <m/>
    <n v="-754.35"/>
    <x v="1"/>
    <x v="1"/>
    <x v="10"/>
    <x v="79"/>
  </r>
  <r>
    <x v="19"/>
    <x v="76"/>
    <x v="0"/>
    <x v="13"/>
    <m/>
    <n v="2"/>
    <m/>
    <m/>
    <n v="-2"/>
    <x v="1"/>
    <x v="1"/>
    <x v="7"/>
    <x v="80"/>
  </r>
  <r>
    <x v="2"/>
    <x v="77"/>
    <x v="1"/>
    <x v="2"/>
    <m/>
    <n v="7.13"/>
    <m/>
    <m/>
    <n v="-7.13"/>
    <x v="1"/>
    <x v="1"/>
    <x v="0"/>
    <x v="81"/>
  </r>
  <r>
    <x v="3"/>
    <x v="77"/>
    <x v="2"/>
    <x v="3"/>
    <n v="1961.84"/>
    <n v="0"/>
    <m/>
    <m/>
    <n v="1961.84"/>
    <x v="1"/>
    <x v="1"/>
    <x v="2"/>
    <x v="82"/>
  </r>
  <r>
    <x v="4"/>
    <x v="77"/>
    <x v="1"/>
    <x v="4"/>
    <m/>
    <n v="598"/>
    <m/>
    <m/>
    <n v="-598"/>
    <x v="1"/>
    <x v="1"/>
    <x v="3"/>
    <x v="81"/>
  </r>
  <r>
    <x v="7"/>
    <x v="78"/>
    <x v="0"/>
    <x v="7"/>
    <m/>
    <n v="47"/>
    <m/>
    <m/>
    <n v="-47"/>
    <x v="1"/>
    <x v="1"/>
    <x v="3"/>
    <x v="83"/>
  </r>
  <r>
    <x v="6"/>
    <x v="79"/>
    <x v="0"/>
    <x v="8"/>
    <m/>
    <n v="165.97"/>
    <m/>
    <m/>
    <n v="-165.97"/>
    <x v="1"/>
    <x v="1"/>
    <x v="5"/>
    <x v="84"/>
  </r>
  <r>
    <x v="3"/>
    <x v="80"/>
    <x v="2"/>
    <x v="3"/>
    <n v="1000"/>
    <n v="0"/>
    <m/>
    <s v="prévision demi-13ème mois"/>
    <n v="1000"/>
    <x v="1"/>
    <x v="1"/>
    <x v="2"/>
    <x v="85"/>
  </r>
  <r>
    <x v="13"/>
    <x v="81"/>
    <x v="0"/>
    <x v="13"/>
    <m/>
    <n v="1"/>
    <m/>
    <m/>
    <n v="-1"/>
    <x v="1"/>
    <x v="1"/>
    <x v="7"/>
    <x v="86"/>
  </r>
  <r>
    <x v="10"/>
    <x v="82"/>
    <x v="0"/>
    <x v="11"/>
    <m/>
    <n v="152.75"/>
    <m/>
    <m/>
    <n v="-152.75"/>
    <x v="1"/>
    <x v="1"/>
    <x v="3"/>
    <x v="87"/>
  </r>
  <r>
    <x v="18"/>
    <x v="83"/>
    <x v="0"/>
    <x v="17"/>
    <m/>
    <n v="9.98"/>
    <m/>
    <m/>
    <n v="-9.98"/>
    <x v="1"/>
    <x v="1"/>
    <x v="7"/>
    <x v="88"/>
  </r>
  <r>
    <x v="19"/>
    <x v="84"/>
    <x v="0"/>
    <x v="13"/>
    <m/>
    <n v="2"/>
    <m/>
    <m/>
    <n v="-2"/>
    <x v="1"/>
    <x v="1"/>
    <x v="7"/>
    <x v="89"/>
  </r>
  <r>
    <x v="10"/>
    <x v="85"/>
    <x v="0"/>
    <x v="11"/>
    <m/>
    <n v="152.75"/>
    <m/>
    <m/>
    <n v="-152.75"/>
    <x v="1"/>
    <x v="1"/>
    <x v="3"/>
    <x v="90"/>
  </r>
  <r>
    <x v="10"/>
    <x v="86"/>
    <x v="0"/>
    <x v="11"/>
    <m/>
    <n v="152.75"/>
    <m/>
    <m/>
    <n v="-152.75"/>
    <x v="1"/>
    <x v="1"/>
    <x v="3"/>
    <x v="91"/>
  </r>
  <r>
    <x v="10"/>
    <x v="87"/>
    <x v="0"/>
    <x v="11"/>
    <m/>
    <n v="152.75"/>
    <m/>
    <m/>
    <n v="-152.75"/>
    <x v="1"/>
    <x v="1"/>
    <x v="3"/>
    <x v="92"/>
  </r>
  <r>
    <x v="10"/>
    <x v="88"/>
    <x v="0"/>
    <x v="11"/>
    <m/>
    <n v="152.75"/>
    <m/>
    <m/>
    <n v="-152.75"/>
    <x v="1"/>
    <x v="1"/>
    <x v="3"/>
    <x v="93"/>
  </r>
  <r>
    <x v="10"/>
    <x v="88"/>
    <x v="0"/>
    <x v="11"/>
    <m/>
    <n v="152.75"/>
    <m/>
    <m/>
    <n v="-152.75"/>
    <x v="1"/>
    <x v="1"/>
    <x v="3"/>
    <x v="93"/>
  </r>
  <r>
    <x v="10"/>
    <x v="89"/>
    <x v="0"/>
    <x v="11"/>
    <m/>
    <n v="152.75"/>
    <m/>
    <m/>
    <n v="-152.75"/>
    <x v="1"/>
    <x v="1"/>
    <x v="3"/>
    <x v="9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 chartFormat="18">
  <location ref="A3:B57" firstHeaderRow="2" firstDataRow="2" firstDataCol="1"/>
  <pivotFields count="15">
    <pivotField compact="0" outline="0" showAll="0"/>
    <pivotField compact="0" numFmtId="16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 sortType="descending">
      <items count="4">
        <item h="1" x="1"/>
        <item h="1" x="0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multipleItemSelectionAllowed="1" showAll="0"/>
    <pivotField compact="0" outline="0" showAll="0"/>
    <pivotField dataField="1" compact="0" outline="0" showAll="0"/>
    <pivotField compact="0" outline="0" showAll="0" defaultSubtotal="0">
      <items count="2">
        <item h="1" x="1"/>
        <item x="0"/>
      </items>
    </pivotField>
    <pivotField compact="0" outline="0" showAll="0" defaultSubtotal="0">
      <items count="2">
        <item x="1"/>
        <item x="0"/>
      </items>
    </pivotField>
    <pivotField compact="0" outline="0" showAll="0" defaultSubtotal="0"/>
    <pivotField axis="axisRow" compact="0" numFmtId="14" outline="0" showAll="0" sortType="ascending" defaultSubtotal="0">
      <items count="95">
        <item x="0"/>
        <item x="1"/>
        <item x="3"/>
        <item x="2"/>
        <item x="4"/>
        <item x="5"/>
        <item x="6"/>
        <item x="7"/>
        <item x="9"/>
        <item x="8"/>
        <item x="10"/>
        <item x="11"/>
        <item x="12"/>
        <item x="13"/>
        <item x="14"/>
        <item x="15"/>
        <item x="16"/>
        <item x="18"/>
        <item x="17"/>
        <item x="19"/>
        <item x="20"/>
        <item x="21"/>
        <item x="22"/>
        <item x="24"/>
        <item x="23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3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1"/>
        <item x="60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6"/>
        <item x="85"/>
        <item x="87"/>
        <item x="88"/>
        <item x="89"/>
        <item x="90"/>
        <item x="91"/>
        <item x="92"/>
        <item x="93"/>
        <item x="94"/>
      </items>
    </pivotField>
    <pivotField compact="0" outline="0" showAll="0" defaultSubtotal="0">
      <items count="6">
        <item x="1"/>
        <item x="2"/>
        <item x="3"/>
        <item x="4"/>
        <item x="5"/>
        <item x="0"/>
      </items>
    </pivotField>
    <pivotField compact="0" outline="0" showAll="0" defaultSubtotal="0">
      <items count="5">
        <item x="1"/>
        <item x="2"/>
        <item x="3"/>
        <item x="4"/>
        <item x="0"/>
      </items>
    </pivotField>
  </pivotFields>
  <rowFields count="1">
    <field x="12"/>
  </rowFields>
  <rowItems count="53">
    <i>
      <x/>
    </i>
    <i>
      <x v="1"/>
    </i>
    <i>
      <x v="2"/>
    </i>
    <i>
      <x v="6"/>
    </i>
    <i>
      <x v="7"/>
    </i>
    <i>
      <x v="8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40"/>
    </i>
    <i>
      <x v="41"/>
    </i>
    <i>
      <x v="42"/>
    </i>
    <i>
      <x v="44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60"/>
    </i>
    <i>
      <x v="61"/>
    </i>
    <i>
      <x v="62"/>
    </i>
    <i>
      <x v="63"/>
    </i>
    <i>
      <x v="65"/>
    </i>
    <i>
      <x v="66"/>
    </i>
    <i>
      <x v="67"/>
    </i>
  </rowItems>
  <colItems count="1">
    <i/>
  </colItems>
  <dataFields count="1">
    <dataField name="Somme de Montant" fld="8" showDataAs="runTotal" baseField="12" baseItem="0" numFmtId="8"/>
  </dataFields>
  <formats count="1">
    <format dxfId="12">
      <pivotArea type="topRight" dataOnly="0" labelOnly="1" outline="0" fieldPosition="0"/>
    </format>
  </formats>
  <chartFormats count="3">
    <chartFormat chart="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gridDropZones="1" multipleFieldFilters="0" chartFormat="18">
  <location ref="A3:B8" firstHeaderRow="1" firstDataRow="2" firstDataCol="1"/>
  <pivotFields count="15">
    <pivotField compact="0" outline="0" showAll="0"/>
    <pivotField compact="0" numFmtId="16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 sortType="descending">
      <items count="4">
        <item x="1"/>
        <item x="0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multipleItemSelectionAllowed="1" showAll="0"/>
    <pivotField compact="0" outline="0" showAll="0"/>
    <pivotField dataField="1" compact="0" outline="0" showAll="0"/>
    <pivotField axis="axisCol" compact="0" outline="0" showAll="0" defaultSubtotal="0">
      <items count="2">
        <item x="0"/>
        <item h="1" x="1"/>
      </items>
    </pivotField>
    <pivotField compact="0" outline="0" showAll="0" defaultSubtotal="0">
      <items count="2">
        <item x="1"/>
        <item x="0"/>
      </items>
    </pivotField>
    <pivotField compact="0" outline="0" showAll="0" defaultSubtotal="0"/>
    <pivotField compact="0" numFmtId="14" outline="0" showAll="0" defaultSubtotal="0"/>
    <pivotField compact="0" outline="0" showAll="0" defaultSubtotal="0">
      <items count="6">
        <item x="1"/>
        <item x="2"/>
        <item x="3"/>
        <item x="4"/>
        <item x="5"/>
        <item x="0"/>
      </items>
    </pivotField>
    <pivotField compact="0" outline="0" showAll="0" defaultSubtotal="0">
      <items count="5">
        <item x="1"/>
        <item x="2"/>
        <item x="3"/>
        <item x="4"/>
        <item x="0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9"/>
  </colFields>
  <colItems count="1">
    <i>
      <x/>
    </i>
  </colItems>
  <dataFields count="1">
    <dataField name="Somme de Montant" fld="8" baseField="3" baseItem="2" numFmtId="8"/>
  </dataFields>
  <formats count="5">
    <format dxfId="11">
      <pivotArea type="all" dataOnly="0" outline="0" fieldPosition="0"/>
    </format>
    <format dxfId="10">
      <pivotArea outline="0" collapsedLevelsAreSubtotals="1" fieldPosition="0"/>
    </format>
    <format dxfId="9">
      <pivotArea dataOnly="0" labelOnly="1" outline="0" fieldPosition="0">
        <references count="1">
          <reference field="2" count="0"/>
        </references>
      </pivotArea>
    </format>
    <format dxfId="8">
      <pivotArea dataOnly="0" labelOnly="1" grandRow="1" outline="0" fieldPosition="0"/>
    </format>
    <format dxfId="7">
      <pivotArea dataOnly="0" labelOnly="1" outline="0" fieldPosition="0">
        <references count="1">
          <reference field="9" count="0"/>
        </references>
      </pivotArea>
    </format>
  </formats>
  <chartFormats count="5">
    <chartFormat chart="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5" format="8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B3:L39" firstHeaderRow="1" firstDataRow="4" firstDataCol="2"/>
  <pivotFields count="15">
    <pivotField compact="0" outline="0" showAll="0">
      <items count="30">
        <item x="23"/>
        <item x="22"/>
        <item x="6"/>
        <item x="8"/>
        <item x="13"/>
        <item x="9"/>
        <item x="20"/>
        <item x="17"/>
        <item x="2"/>
        <item x="11"/>
        <item x="10"/>
        <item x="28"/>
        <item x="19"/>
        <item x="15"/>
        <item x="3"/>
        <item x="14"/>
        <item x="27"/>
        <item x="12"/>
        <item x="21"/>
        <item x="25"/>
        <item x="18"/>
        <item x="0"/>
        <item x="1"/>
        <item x="7"/>
        <item x="4"/>
        <item x="24"/>
        <item x="5"/>
        <item x="26"/>
        <item x="16"/>
        <item t="default"/>
      </items>
    </pivotField>
    <pivotField axis="axisCol" compact="0" numFmtId="16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axis="axisRow" compact="0" outline="0" showAll="0" defaultSubtotal="0">
      <items count="22">
        <item x="14"/>
        <item x="10"/>
        <item x="2"/>
        <item x="17"/>
        <item x="13"/>
        <item x="5"/>
        <item x="9"/>
        <item x="6"/>
        <item x="15"/>
        <item x="1"/>
        <item x="0"/>
        <item x="19"/>
        <item x="11"/>
        <item x="7"/>
        <item x="18"/>
        <item x="3"/>
        <item x="8"/>
        <item x="16"/>
        <item x="20"/>
        <item x="21"/>
        <item x="12"/>
        <item x="4"/>
      </items>
    </pivotField>
    <pivotField compact="0" outline="0" showAll="0" defaultSubtotal="0"/>
    <pivotField compact="0" outline="0" showAll="0" defaultSubtotal="0"/>
    <pivotField compact="0" outline="0" showAll="0"/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axis="axisRow" compact="0" outline="0" showAll="0">
      <items count="12">
        <item x="2"/>
        <item x="4"/>
        <item x="7"/>
        <item x="1"/>
        <item x="0"/>
        <item x="9"/>
        <item x="3"/>
        <item x="6"/>
        <item x="8"/>
        <item x="5"/>
        <item x="10"/>
        <item t="default"/>
      </items>
    </pivotField>
    <pivotField compact="0" numFmtId="14" outline="0" showAll="0" defaultSubtotal="0"/>
    <pivotField axis="axisCol" compact="0" outline="0" showAll="0">
      <items count="7">
        <item x="1"/>
        <item sd="0" x="2"/>
        <item x="3"/>
        <item x="4"/>
        <item x="5"/>
        <item x="0"/>
        <item t="default"/>
      </items>
    </pivotField>
    <pivotField axis="axisCol" compact="0" outline="0" showAll="0" defaultSubtotal="0">
      <items count="5">
        <item h="1" x="1"/>
        <item x="2"/>
        <item h="1" x="3"/>
        <item h="1" x="4"/>
        <item h="1" x="0"/>
      </items>
    </pivotField>
  </pivotFields>
  <rowFields count="2">
    <field x="11"/>
    <field x="3"/>
  </rowFields>
  <rowItems count="33">
    <i>
      <x/>
      <x v="15"/>
    </i>
    <i t="default">
      <x/>
    </i>
    <i>
      <x v="1"/>
      <x v="5"/>
    </i>
    <i r="1">
      <x v="6"/>
    </i>
    <i t="default">
      <x v="1"/>
    </i>
    <i>
      <x v="2"/>
      <x v="3"/>
    </i>
    <i r="1">
      <x v="4"/>
    </i>
    <i t="default">
      <x v="2"/>
    </i>
    <i>
      <x v="3"/>
      <x v="7"/>
    </i>
    <i r="1">
      <x v="8"/>
    </i>
    <i r="1">
      <x v="9"/>
    </i>
    <i t="default">
      <x v="3"/>
    </i>
    <i>
      <x v="4"/>
      <x/>
    </i>
    <i r="1">
      <x v="2"/>
    </i>
    <i t="default">
      <x v="4"/>
    </i>
    <i>
      <x v="5"/>
      <x v="11"/>
    </i>
    <i t="default">
      <x v="5"/>
    </i>
    <i>
      <x v="6"/>
      <x v="1"/>
    </i>
    <i r="1">
      <x v="12"/>
    </i>
    <i r="1">
      <x v="13"/>
    </i>
    <i r="1">
      <x v="21"/>
    </i>
    <i t="default">
      <x v="6"/>
    </i>
    <i>
      <x v="7"/>
      <x v="20"/>
    </i>
    <i t="default">
      <x v="7"/>
    </i>
    <i>
      <x v="8"/>
      <x v="14"/>
    </i>
    <i t="default">
      <x v="8"/>
    </i>
    <i>
      <x v="9"/>
      <x v="16"/>
    </i>
    <i r="1">
      <x v="17"/>
    </i>
    <i t="default">
      <x v="9"/>
    </i>
    <i>
      <x v="10"/>
      <x v="18"/>
    </i>
    <i r="1">
      <x v="19"/>
    </i>
    <i t="default">
      <x v="10"/>
    </i>
    <i t="grand">
      <x/>
    </i>
  </rowItems>
  <colFields count="3">
    <field x="14"/>
    <field x="13"/>
    <field x="1"/>
  </colFields>
  <colItems count="9">
    <i>
      <x v="1"/>
      <x v="2"/>
      <x v="7"/>
    </i>
    <i r="2">
      <x v="8"/>
    </i>
    <i r="2">
      <x v="9"/>
    </i>
    <i t="default" r="1">
      <x v="2"/>
    </i>
    <i r="1">
      <x v="3"/>
      <x v="10"/>
    </i>
    <i r="2">
      <x v="11"/>
    </i>
    <i r="2">
      <x v="12"/>
    </i>
    <i t="default" r="1">
      <x v="3"/>
    </i>
    <i t="grand">
      <x/>
    </i>
  </colItems>
  <dataFields count="1">
    <dataField name="Somme de Montant" fld="8" baseField="3" baseItem="49" numFmtId="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11" sourceName="Trimestres">
  <pivotTables>
    <pivotTable tabId="27" name="Tableau croisé dynamique1"/>
  </pivotTables>
  <data>
    <tabular pivotCacheId="1">
      <items count="6">
        <i x="3" s="1"/>
        <i x="4" s="1"/>
        <i x="0" s="1" nd="1"/>
        <i x="5" s="1" nd="1"/>
        <i x="1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211" sourceName="Années">
  <pivotTables>
    <pivotTable tabId="27" name="Tableau croisé dynamique1"/>
  </pivotTables>
  <data>
    <tabular pivotCacheId="1">
      <items count="5">
        <i x="1"/>
        <i x="2" s="1"/>
        <i x="3"/>
        <i x="0" nd="1"/>
        <i x="4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inté" sourceName="Pointé">
  <pivotTables>
    <pivotTable tabId="31" name="Tableau croisé dynamique2"/>
    <pivotTable tabId="36" name="Tableau croisé dynamique2"/>
  </pivotTables>
  <data>
    <tabular pivotCacheId="1">
      <items count="2">
        <i x="1"/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ériode1" sourceName="Période">
  <pivotTables>
    <pivotTable tabId="31" name="Tableau croisé dynamique2"/>
    <pivotTable tabId="36" name="Tableau croisé dynamique2"/>
  </pivotTables>
  <data>
    <tabular pivotCacheId="1">
      <items count="2">
        <i x="0" s="1"/>
        <i x="1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iers" sourceName="Tiers">
  <pivotTables>
    <pivotTable tabId="27" name="Tableau croisé dynamique1"/>
  </pivotTables>
  <data>
    <tabular pivotCacheId="1">
      <items count="29">
        <i x="23" s="1"/>
        <i x="22" s="1"/>
        <i x="6" s="1"/>
        <i x="8" s="1"/>
        <i x="13" s="1"/>
        <i x="9" s="1"/>
        <i x="20" s="1"/>
        <i x="17" s="1"/>
        <i x="2" s="1"/>
        <i x="11" s="1"/>
        <i x="10" s="1"/>
        <i x="28" s="1"/>
        <i x="19" s="1"/>
        <i x="15" s="1"/>
        <i x="3" s="1"/>
        <i x="14" s="1"/>
        <i x="27" s="1"/>
        <i x="12" s="1"/>
        <i x="21" s="1"/>
        <i x="25" s="1"/>
        <i x="18" s="1"/>
        <i x="1" s="1"/>
        <i x="7" s="1"/>
        <i x="4" s="1"/>
        <i x="24" s="1"/>
        <i x="5" s="1"/>
        <i x="26" s="1"/>
        <i x="16" s="1"/>
        <i x="0" s="1" nd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Objet" sourceName="Objet">
  <pivotTables>
    <pivotTable tabId="27" name="Tableau croisé dynamique1"/>
  </pivotTables>
  <data>
    <tabular pivotCacheId="1">
      <items count="22">
        <i x="16" s="1"/>
        <i x="6" s="1"/>
        <i x="15" s="1"/>
        <i x="18" s="1"/>
        <i x="14" s="1"/>
        <i x="7" s="1"/>
        <i x="11" s="1"/>
        <i x="19" s="1"/>
        <i x="10" s="1"/>
        <i x="2" s="1"/>
        <i x="1" s="1"/>
        <i x="17" s="1"/>
        <i x="4" s="1"/>
        <i x="9" s="1"/>
        <i x="8" s="1"/>
        <i x="3" s="1"/>
        <i x="5" s="1"/>
        <i x="20" s="1"/>
        <i x="21" s="1"/>
        <i x="13" s="1"/>
        <i x="12" s="1"/>
        <i x="0" s="1" nd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s1" sourceName="Catégories">
  <pivotTables>
    <pivotTable tabId="27" name="Tableau croisé dynamique1"/>
  </pivotTables>
  <data>
    <tabular pivotCacheId="1">
      <items count="11">
        <i x="4" s="1"/>
        <i x="7" s="1"/>
        <i x="1" s="1"/>
        <i x="0" s="1"/>
        <i x="9" s="1"/>
        <i x="3" s="1"/>
        <i x="6" s="1"/>
        <i x="8" s="1"/>
        <i x="2" s="1"/>
        <i x="5" s="1"/>
        <i x="10" s="1"/>
      </items>
    </tabular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Banque" sourceName="Banque">
  <pivotTables>
    <pivotTable tabId="36" name="Tableau croisé dynamique2"/>
  </pivotTables>
  <data>
    <tabular pivotCacheId="1">
      <items count="3">
        <i x="1"/>
        <i x="0"/>
        <i x="2" s="1"/>
      </items>
    </tabular>
  </data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Banque1" sourceName="Banque">
  <extLst>
    <x:ext xmlns:x15="http://schemas.microsoft.com/office/spreadsheetml/2010/11/main" uri="{2F2917AC-EB37-4324-AD4E-5DD8C200BD13}">
      <x15:tableSlicerCache tableId="1" column="7"/>
    </x:ext>
  </extLst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levéOK" sourceName="Pointé">
  <extLst>
    <x:ext xmlns:x15="http://schemas.microsoft.com/office/spreadsheetml/2010/11/main" uri="{2F2917AC-EB37-4324-AD4E-5DD8C200BD13}">
      <x15:tableSlicerCache tableId="1" column="9"/>
    </x:ext>
  </extLst>
</slicerCacheDefinition>
</file>

<file path=xl/slicerCaches/slicerCache1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ériode" sourceName="Période">
  <extLst>
    <x:ext xmlns:x15="http://schemas.microsoft.com/office/spreadsheetml/2010/11/main" uri="{2F2917AC-EB37-4324-AD4E-5DD8C200BD13}">
      <x15:tableSlicerCache tableId="1" column="10"/>
    </x:ext>
  </extLst>
</slicerCacheDefinition>
</file>

<file path=xl/slicerCaches/slicerCache1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s" sourceName="Catégories">
  <extLst>
    <x:ext xmlns:x15="http://schemas.microsoft.com/office/spreadsheetml/2010/11/main" uri="{2F2917AC-EB37-4324-AD4E-5DD8C200BD13}">
      <x15:tableSlicerCache tableId="1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Banque 2" cache="Segment_Banque1" caption="Colonne1" columnCount="3" rowHeight="241300"/>
  <slicer name="RelevéOK" cache="Segment_RelevéOK" caption="Pointé" columnCount="2" rowHeight="241300"/>
  <slicer name="Période" cache="Segment_Période" caption="Période" columnCount="2" rowHeight="241300"/>
  <slicer name="Catégories" cache="Segment_Catégories" caption="Catégories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ériode 2" cache="Segment_Période1" caption="Période" columnCount="2" rowHeight="241300"/>
  <slicer name="Banque" cache="Segment_Banque" caption="Banque" columnCount="3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ointé" cache="Segment_Pointé" caption="Pointé" rowHeight="241300"/>
  <slicer name="Période 1" cache="Segment_Période1" caption="Période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2" cache="Segment_Date11" caption="Date" rowHeight="241300"/>
  <slicer name="Années 7" cache="Segment_Années211" caption="Années" rowHeight="241300"/>
  <slicer name="Tiers" cache="Segment_Tiers" caption="Tiers" columnCount="2" rowHeight="241300"/>
  <slicer name="Objet" cache="Segment_Objet" caption="Objet" rowHeight="241300"/>
  <slicer name="Catégories 1" cache="Segment_Catégories1" caption="Catégories" rowHeight="241300"/>
</slicers>
</file>

<file path=xl/tables/table1.xml><?xml version="1.0" encoding="utf-8"?>
<table xmlns="http://schemas.openxmlformats.org/spreadsheetml/2006/main" id="1" name="mouvements" displayName="mouvements" ref="B6:N139" headerRowDxfId="40" dataDxfId="39">
  <autoFilter ref="B6:N139"/>
  <sortState ref="B7:N139">
    <sortCondition ref="C6"/>
  </sortState>
  <tableColumns count="13">
    <tableColumn id="2" name="Tiers" dataDxfId="38" totalsRowDxfId="37"/>
    <tableColumn id="1" name="Date" totalsRowLabel="Total" dataDxfId="36" totalsRowDxfId="35"/>
    <tableColumn id="7" name="Banque" dataDxfId="34" totalsRowDxfId="33"/>
    <tableColumn id="3" name="Objet" dataDxfId="32" totalsRowDxfId="31"/>
    <tableColumn id="11" name="Crédit" dataDxfId="30" totalsRowDxfId="29" dataCellStyle="Monétaire"/>
    <tableColumn id="12" name="Débit" dataDxfId="28" totalsRowDxfId="27" dataCellStyle="Monétaire"/>
    <tableColumn id="5" name="Relevé" dataDxfId="26" totalsRowDxfId="25"/>
    <tableColumn id="6" name="Note" dataDxfId="24" totalsRowDxfId="23"/>
    <tableColumn id="4" name="Montant" totalsRowFunction="sum" dataDxfId="22" totalsRowDxfId="21">
      <calculatedColumnFormula>mouvements[[#This Row],[Crédit]]-mouvements[[#This Row],[Débit]]</calculatedColumnFormula>
    </tableColumn>
    <tableColumn id="9" name="Pointé" dataDxfId="20" totalsRowDxfId="19">
      <calculatedColumnFormula>IF(mouvements[[#This Row],[Relevé]]="","non","oui")</calculatedColumnFormula>
    </tableColumn>
    <tableColumn id="10" name="Période" dataDxfId="18" totalsRowDxfId="17">
      <calculatedColumnFormula>IF(mouvements[[#This Row],[Date]]&lt;=TODAY(),"réel","prévu")</calculatedColumnFormula>
    </tableColumn>
    <tableColumn id="8" name="Catégories" totalsRowFunction="count" dataDxfId="16" totalsRowDxfId="15">
      <calculatedColumnFormula>VLOOKUP(mouvements[[#This Row],[Objet]],Tcateg[],2,0)</calculatedColumnFormula>
    </tableColumn>
    <tableColumn id="13" name="Date2" dataDxfId="14" totalsRowDxfId="13">
      <calculatedColumnFormula>mouvements[[#This Row],[Date]]+IF(mouvements[[#This Row],[Montant]]&gt;0,_me,-_md)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banques" displayName="Tbanques" ref="D1:D4" totalsRowShown="0" headerRowDxfId="6" dataDxfId="5">
  <autoFilter ref="D1:D4"/>
  <tableColumns count="1">
    <tableColumn id="1" name="Banques" dataDxfId="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categ" displayName="Tcateg" ref="A1:B38" totalsRowShown="0" headerRowDxfId="3" dataDxfId="2">
  <autoFilter ref="A1:B38"/>
  <sortState ref="A2:B38">
    <sortCondition ref="A25"/>
  </sortState>
  <tableColumns count="2">
    <tableColumn id="1" name="Objet" dataDxfId="1"/>
    <tableColumn id="2" name="Catégorie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47"/>
  <sheetViews>
    <sheetView tabSelected="1" zoomScale="90" zoomScaleNormal="90" workbookViewId="0">
      <pane xSplit="1" ySplit="6" topLeftCell="B7" activePane="bottomRight" state="frozen"/>
      <selection pane="topRight" activeCell="B1" sqref="B1"/>
      <selection pane="bottomLeft" activeCell="A2" sqref="A2"/>
      <selection pane="bottomRight" activeCell="F10" sqref="F10"/>
    </sheetView>
  </sheetViews>
  <sheetFormatPr baseColWidth="10" defaultColWidth="10.81640625" defaultRowHeight="14.5" x14ac:dyDescent="0.35"/>
  <cols>
    <col min="1" max="1" width="29.1796875" style="50" customWidth="1"/>
    <col min="2" max="2" width="20.453125" bestFit="1" customWidth="1"/>
    <col min="3" max="3" width="10.26953125" style="9" bestFit="1" customWidth="1"/>
    <col min="4" max="4" width="12.453125" style="9" bestFit="1" customWidth="1"/>
    <col min="5" max="5" width="19" bestFit="1" customWidth="1"/>
    <col min="6" max="6" width="11.08984375" bestFit="1" customWidth="1"/>
    <col min="7" max="7" width="10.6328125" style="9" bestFit="1" customWidth="1"/>
    <col min="8" max="8" width="11.54296875" bestFit="1" customWidth="1"/>
    <col min="9" max="9" width="60.6328125" style="9" customWidth="1"/>
    <col min="10" max="10" width="11.26953125" style="9" hidden="1" customWidth="1"/>
    <col min="11" max="11" width="20.54296875" style="9" hidden="1" customWidth="1"/>
    <col min="12" max="12" width="11.54296875" style="9" hidden="1" customWidth="1"/>
    <col min="13" max="13" width="12.54296875" style="28" hidden="1" customWidth="1"/>
    <col min="14" max="14" width="15.1796875" style="20" hidden="1" customWidth="1"/>
    <col min="15" max="15" width="11.54296875" style="20" hidden="1" customWidth="1"/>
    <col min="16" max="16" width="12.54296875" style="57" hidden="1" customWidth="1"/>
    <col min="17" max="17" width="15.1796875" style="9" hidden="1" customWidth="1"/>
    <col min="18" max="18" width="11" style="75" hidden="1" customWidth="1"/>
    <col min="19" max="25" width="11.7265625" style="9" customWidth="1"/>
    <col min="26" max="16384" width="10.81640625" style="9"/>
  </cols>
  <sheetData>
    <row r="1" spans="1:18" s="50" customFormat="1" x14ac:dyDescent="0.35">
      <c r="H1" s="58"/>
      <c r="I1" s="59"/>
      <c r="K1" s="59"/>
      <c r="L1" s="60"/>
      <c r="N1" s="72"/>
    </row>
    <row r="2" spans="1:18" s="50" customFormat="1" x14ac:dyDescent="0.35">
      <c r="H2" s="58"/>
      <c r="I2" s="59"/>
      <c r="K2" s="59"/>
      <c r="L2" s="60"/>
      <c r="N2" s="72"/>
    </row>
    <row r="3" spans="1:18" s="50" customFormat="1" x14ac:dyDescent="0.35">
      <c r="H3" s="58"/>
      <c r="I3" s="59"/>
      <c r="K3" s="59"/>
      <c r="L3" s="60"/>
      <c r="N3" s="72"/>
    </row>
    <row r="4" spans="1:18" s="50" customFormat="1" x14ac:dyDescent="0.35">
      <c r="H4" s="58"/>
      <c r="I4" s="59"/>
      <c r="K4" s="59"/>
      <c r="L4" s="60"/>
      <c r="N4" s="72"/>
    </row>
    <row r="5" spans="1:18" s="50" customFormat="1" x14ac:dyDescent="0.35">
      <c r="H5" s="58"/>
      <c r="I5" s="59"/>
      <c r="K5" s="59"/>
      <c r="L5" s="60"/>
      <c r="N5" s="72"/>
    </row>
    <row r="6" spans="1:18" s="78" customFormat="1" ht="15" thickBot="1" x14ac:dyDescent="0.4">
      <c r="A6" s="76"/>
      <c r="B6" s="11" t="s">
        <v>1</v>
      </c>
      <c r="C6" s="21" t="s">
        <v>0</v>
      </c>
      <c r="D6" s="10" t="s">
        <v>16</v>
      </c>
      <c r="E6" s="5" t="s">
        <v>75</v>
      </c>
      <c r="F6" s="61" t="s">
        <v>76</v>
      </c>
      <c r="G6" s="61" t="s">
        <v>77</v>
      </c>
      <c r="H6" s="77" t="s">
        <v>3</v>
      </c>
      <c r="I6" s="11" t="s">
        <v>4</v>
      </c>
      <c r="J6" s="6" t="s">
        <v>2</v>
      </c>
      <c r="K6" s="11" t="s">
        <v>73</v>
      </c>
      <c r="L6" s="51" t="s">
        <v>72</v>
      </c>
      <c r="M6" s="11" t="s">
        <v>35</v>
      </c>
      <c r="N6" s="73" t="s">
        <v>118</v>
      </c>
    </row>
    <row r="7" spans="1:18" ht="15" thickTop="1" x14ac:dyDescent="0.35">
      <c r="B7" s="18" t="s">
        <v>119</v>
      </c>
      <c r="C7" s="22">
        <v>43830</v>
      </c>
      <c r="D7" s="7" t="s">
        <v>21</v>
      </c>
      <c r="E7" s="18" t="s">
        <v>107</v>
      </c>
      <c r="F7" s="62">
        <v>5523.81</v>
      </c>
      <c r="G7" s="62">
        <v>0</v>
      </c>
      <c r="H7" s="12" t="s">
        <v>40</v>
      </c>
      <c r="I7" s="15"/>
      <c r="J7" s="7">
        <f>mouvements[[#This Row],[Crédit]]-mouvements[[#This Row],[Débit]]</f>
        <v>5523.81</v>
      </c>
      <c r="K7" s="15" t="str">
        <f>IF(mouvements[[#This Row],[Relevé]]="","non","oui")</f>
        <v>oui</v>
      </c>
      <c r="L7" s="53" t="str">
        <f ca="1">IF(mouvements[[#This Row],[Date]]&lt;=TODAY(),"réel","prévu")</f>
        <v>réel</v>
      </c>
      <c r="M7" s="16" t="str">
        <f>VLOOKUP(mouvements[[#This Row],[Objet]],Tcateg[],2,0)</f>
        <v>Divers</v>
      </c>
      <c r="N7" s="74">
        <f>mouvements[[#This Row],[Date]]+IF(mouvements[[#This Row],[Montant]]&gt;0,_me,-_md)</f>
        <v>43831</v>
      </c>
      <c r="O7" s="9"/>
      <c r="P7" s="9"/>
      <c r="R7" s="9"/>
    </row>
    <row r="8" spans="1:18" x14ac:dyDescent="0.35">
      <c r="B8" s="18" t="s">
        <v>119</v>
      </c>
      <c r="C8" s="22">
        <v>43830</v>
      </c>
      <c r="D8" s="7" t="s">
        <v>23</v>
      </c>
      <c r="E8" s="18" t="s">
        <v>107</v>
      </c>
      <c r="F8" s="62">
        <v>769</v>
      </c>
      <c r="G8" s="62">
        <v>0</v>
      </c>
      <c r="H8" s="12" t="s">
        <v>40</v>
      </c>
      <c r="I8" s="47"/>
      <c r="J8" s="44">
        <f>mouvements[[#This Row],[Crédit]]-mouvements[[#This Row],[Débit]]</f>
        <v>769</v>
      </c>
      <c r="K8" s="48" t="str">
        <f>IF(mouvements[[#This Row],[Relevé]]="","non","oui")</f>
        <v>oui</v>
      </c>
      <c r="L8" s="55" t="str">
        <f ca="1">IF(mouvements[[#This Row],[Date]]&lt;=TODAY(),"réel","prévu")</f>
        <v>réel</v>
      </c>
      <c r="M8" s="49" t="str">
        <f>VLOOKUP(mouvements[[#This Row],[Objet]],Tcateg[],2,0)</f>
        <v>Divers</v>
      </c>
      <c r="N8" s="108">
        <f>mouvements[[#This Row],[Date]]+IF(mouvements[[#This Row],[Montant]]&gt;0,_me,-_md)</f>
        <v>43831</v>
      </c>
      <c r="O8" s="9"/>
      <c r="P8" s="9"/>
      <c r="R8" s="9"/>
    </row>
    <row r="9" spans="1:18" x14ac:dyDescent="0.35">
      <c r="B9" s="18" t="s">
        <v>119</v>
      </c>
      <c r="C9" s="22">
        <v>43830</v>
      </c>
      <c r="D9" s="7" t="s">
        <v>11</v>
      </c>
      <c r="E9" s="18" t="s">
        <v>107</v>
      </c>
      <c r="F9" s="62">
        <v>2365.17</v>
      </c>
      <c r="G9" s="62">
        <v>0</v>
      </c>
      <c r="H9" s="17" t="s">
        <v>40</v>
      </c>
      <c r="I9" s="14"/>
      <c r="J9" s="7">
        <f>mouvements[[#This Row],[Crédit]]-mouvements[[#This Row],[Débit]]</f>
        <v>2365.17</v>
      </c>
      <c r="K9" s="14" t="str">
        <f>IF(mouvements[[#This Row],[Relevé]]="","non","oui")</f>
        <v>oui</v>
      </c>
      <c r="L9" s="52" t="str">
        <f ca="1">IF(mouvements[[#This Row],[Date]]&lt;=TODAY(),"réel","prévu")</f>
        <v>réel</v>
      </c>
      <c r="M9" s="13" t="str">
        <f>VLOOKUP(mouvements[[#This Row],[Objet]],Tcateg[],2,0)</f>
        <v>Divers</v>
      </c>
      <c r="N9" s="74">
        <f>mouvements[[#This Row],[Date]]+IF(mouvements[[#This Row],[Montant]]&gt;0,_me,-_md)</f>
        <v>43831</v>
      </c>
      <c r="O9" s="9"/>
      <c r="P9" s="9"/>
      <c r="R9" s="9"/>
    </row>
    <row r="10" spans="1:18" x14ac:dyDescent="0.35">
      <c r="B10" s="24" t="s">
        <v>113</v>
      </c>
      <c r="C10" s="29">
        <v>44013</v>
      </c>
      <c r="D10" s="7" t="s">
        <v>11</v>
      </c>
      <c r="E10" s="24" t="s">
        <v>106</v>
      </c>
      <c r="F10" s="63"/>
      <c r="G10" s="63">
        <v>27.72</v>
      </c>
      <c r="H10" s="32">
        <v>44027</v>
      </c>
      <c r="I10" s="33" t="s">
        <v>59</v>
      </c>
      <c r="J10" s="7">
        <f>mouvements[[#This Row],[Crédit]]-mouvements[[#This Row],[Débit]]</f>
        <v>-27.72</v>
      </c>
      <c r="K10" s="33" t="str">
        <f>IF(mouvements[[#This Row],[Relevé]]="","non","oui")</f>
        <v>oui</v>
      </c>
      <c r="L10" s="54" t="str">
        <f ca="1">IF(mouvements[[#This Row],[Date]]&lt;=TODAY(),"réel","prévu")</f>
        <v>réel</v>
      </c>
      <c r="M10" s="34" t="str">
        <f>VLOOKUP(mouvements[[#This Row],[Objet]],Tcateg[],2,0)</f>
        <v>Déplacements</v>
      </c>
      <c r="N10" s="74">
        <f>mouvements[[#This Row],[Date]]+IF(mouvements[[#This Row],[Montant]]&gt;0,_me,-_md)</f>
        <v>44012</v>
      </c>
      <c r="O10" s="9"/>
      <c r="P10" s="9"/>
      <c r="R10" s="9"/>
    </row>
    <row r="11" spans="1:18" x14ac:dyDescent="0.35">
      <c r="B11" s="31" t="s">
        <v>12</v>
      </c>
      <c r="C11" s="29">
        <v>44013</v>
      </c>
      <c r="D11" s="30" t="s">
        <v>23</v>
      </c>
      <c r="E11" s="31" t="s">
        <v>6</v>
      </c>
      <c r="F11" s="63"/>
      <c r="G11" s="63">
        <v>7.13</v>
      </c>
      <c r="H11" s="32">
        <v>44019</v>
      </c>
      <c r="I11" s="33"/>
      <c r="J11" s="7">
        <f>mouvements[[#This Row],[Crédit]]-mouvements[[#This Row],[Débit]]</f>
        <v>-7.13</v>
      </c>
      <c r="K11" s="33" t="str">
        <f>IF(mouvements[[#This Row],[Relevé]]="","non","oui")</f>
        <v>oui</v>
      </c>
      <c r="L11" s="54" t="str">
        <f ca="1">IF(mouvements[[#This Row],[Date]]&lt;=TODAY(),"réel","prévu")</f>
        <v>réel</v>
      </c>
      <c r="M11" s="34" t="str">
        <f>VLOOKUP(mouvements[[#This Row],[Objet]],Tcateg[],2,0)</f>
        <v>Divers</v>
      </c>
      <c r="N11" s="74">
        <f>mouvements[[#This Row],[Date]]+IF(mouvements[[#This Row],[Montant]]&gt;0,_me,-_md)</f>
        <v>44012</v>
      </c>
      <c r="O11" s="9"/>
      <c r="P11" s="9"/>
      <c r="R11" s="9"/>
    </row>
    <row r="12" spans="1:18" x14ac:dyDescent="0.35">
      <c r="B12" s="37" t="s">
        <v>12</v>
      </c>
      <c r="C12" s="35">
        <v>44013</v>
      </c>
      <c r="D12" s="36" t="s">
        <v>23</v>
      </c>
      <c r="E12" s="37" t="s">
        <v>6</v>
      </c>
      <c r="F12" s="66"/>
      <c r="G12" s="66">
        <v>7.33</v>
      </c>
      <c r="H12" s="32">
        <v>44048</v>
      </c>
      <c r="I12" s="38"/>
      <c r="J12" s="7">
        <f>mouvements[[#This Row],[Crédit]]-mouvements[[#This Row],[Débit]]</f>
        <v>-7.33</v>
      </c>
      <c r="K12" s="38" t="str">
        <f>IF(mouvements[[#This Row],[Relevé]]="","non","oui")</f>
        <v>oui</v>
      </c>
      <c r="L12" s="56" t="str">
        <f ca="1">IF(mouvements[[#This Row],[Date]]&lt;=TODAY(),"réel","prévu")</f>
        <v>réel</v>
      </c>
      <c r="M12" s="39" t="str">
        <f>VLOOKUP(mouvements[[#This Row],[Objet]],Tcateg[],2,0)</f>
        <v>Divers</v>
      </c>
      <c r="N12" s="74">
        <f>mouvements[[#This Row],[Date]]+IF(mouvements[[#This Row],[Montant]]&gt;0,_me,-_md)</f>
        <v>44012</v>
      </c>
      <c r="O12" s="9"/>
      <c r="P12" s="9"/>
      <c r="R12" s="9"/>
    </row>
    <row r="13" spans="1:18" x14ac:dyDescent="0.35">
      <c r="B13" s="24" t="s">
        <v>108</v>
      </c>
      <c r="C13" s="29">
        <v>44013</v>
      </c>
      <c r="D13" s="30" t="s">
        <v>23</v>
      </c>
      <c r="E13" s="18" t="s">
        <v>42</v>
      </c>
      <c r="F13" s="64">
        <v>1961.84</v>
      </c>
      <c r="G13" s="64">
        <v>0</v>
      </c>
      <c r="H13" s="32">
        <v>44019</v>
      </c>
      <c r="I13" s="33"/>
      <c r="J13" s="7">
        <f>mouvements[[#This Row],[Crédit]]-mouvements[[#This Row],[Débit]]</f>
        <v>1961.84</v>
      </c>
      <c r="K13" s="33" t="str">
        <f>IF(mouvements[[#This Row],[Relevé]]="","non","oui")</f>
        <v>oui</v>
      </c>
      <c r="L13" s="54" t="str">
        <f ca="1">IF(mouvements[[#This Row],[Date]]&lt;=TODAY(),"réel","prévu")</f>
        <v>réel</v>
      </c>
      <c r="M13" s="34" t="str">
        <f>VLOOKUP(mouvements[[#This Row],[Objet]],Tcateg[],2,0)</f>
        <v>Revenus</v>
      </c>
      <c r="N13" s="74">
        <f>mouvements[[#This Row],[Date]]+IF(mouvements[[#This Row],[Montant]]&gt;0,_me,-_md)</f>
        <v>44014</v>
      </c>
      <c r="O13" s="9"/>
      <c r="P13" s="9"/>
      <c r="R13" s="9"/>
    </row>
    <row r="14" spans="1:18" x14ac:dyDescent="0.35">
      <c r="B14" s="45" t="s">
        <v>141</v>
      </c>
      <c r="C14" s="43">
        <v>44013</v>
      </c>
      <c r="D14" s="44" t="s">
        <v>23</v>
      </c>
      <c r="E14" s="45" t="s">
        <v>140</v>
      </c>
      <c r="F14" s="106"/>
      <c r="G14" s="106">
        <v>598</v>
      </c>
      <c r="H14" s="107" t="s">
        <v>142</v>
      </c>
      <c r="I14" s="47"/>
      <c r="J14" s="44">
        <f>mouvements[[#This Row],[Crédit]]-mouvements[[#This Row],[Débit]]</f>
        <v>-598</v>
      </c>
      <c r="K14" s="48" t="str">
        <f>IF(mouvements[[#This Row],[Relevé]]="","non","oui")</f>
        <v>oui</v>
      </c>
      <c r="L14" s="55" t="str">
        <f ca="1">IF(mouvements[[#This Row],[Date]]&lt;=TODAY(),"réel","prévu")</f>
        <v>réel</v>
      </c>
      <c r="M14" s="49" t="str">
        <f>VLOOKUP(mouvements[[#This Row],[Objet]],Tcateg[],2,0)</f>
        <v>Logement</v>
      </c>
      <c r="N14" s="108">
        <f>mouvements[[#This Row],[Date]]+IF(mouvements[[#This Row],[Montant]]&gt;0,_me,-_md)</f>
        <v>44012</v>
      </c>
      <c r="O14" s="9"/>
      <c r="P14" s="9"/>
      <c r="R14" s="9"/>
    </row>
    <row r="15" spans="1:18" x14ac:dyDescent="0.35">
      <c r="B15" s="31" t="s">
        <v>24</v>
      </c>
      <c r="C15" s="29">
        <v>44014</v>
      </c>
      <c r="D15" s="7" t="s">
        <v>11</v>
      </c>
      <c r="E15" s="24" t="s">
        <v>90</v>
      </c>
      <c r="F15" s="63"/>
      <c r="G15" s="63">
        <v>9.26</v>
      </c>
      <c r="H15" s="32">
        <v>44027</v>
      </c>
      <c r="I15" s="33"/>
      <c r="J15" s="7">
        <f>mouvements[[#This Row],[Crédit]]-mouvements[[#This Row],[Débit]]</f>
        <v>-9.26</v>
      </c>
      <c r="K15" s="33" t="str">
        <f>IF(mouvements[[#This Row],[Relevé]]="","non","oui")</f>
        <v>oui</v>
      </c>
      <c r="L15" s="54" t="str">
        <f ca="1">IF(mouvements[[#This Row],[Date]]&lt;=TODAY(),"réel","prévu")</f>
        <v>réel</v>
      </c>
      <c r="M15" s="34" t="str">
        <f>VLOOKUP(mouvements[[#This Row],[Objet]],Tcateg[],2,0)</f>
        <v>Alimentation</v>
      </c>
      <c r="N15" s="74">
        <f>mouvements[[#This Row],[Date]]+IF(mouvements[[#This Row],[Montant]]&gt;0,_me,-_md)</f>
        <v>44013</v>
      </c>
      <c r="O15" s="9"/>
      <c r="P15" s="9"/>
      <c r="R15" s="9"/>
    </row>
    <row r="16" spans="1:18" x14ac:dyDescent="0.35">
      <c r="B16" s="31" t="s">
        <v>45</v>
      </c>
      <c r="C16" s="29">
        <v>44017</v>
      </c>
      <c r="D16" s="30" t="s">
        <v>21</v>
      </c>
      <c r="E16" s="31" t="s">
        <v>82</v>
      </c>
      <c r="F16" s="63"/>
      <c r="G16" s="63">
        <v>799.38</v>
      </c>
      <c r="H16" s="19" t="s">
        <v>60</v>
      </c>
      <c r="I16" s="33"/>
      <c r="J16" s="7">
        <f>mouvements[[#This Row],[Crédit]]-mouvements[[#This Row],[Débit]]</f>
        <v>-799.38</v>
      </c>
      <c r="K16" s="33" t="str">
        <f>IF(mouvements[[#This Row],[Relevé]]="","non","oui")</f>
        <v>oui</v>
      </c>
      <c r="L16" s="54" t="str">
        <f ca="1">IF(mouvements[[#This Row],[Date]]&lt;=TODAY(),"réel","prévu")</f>
        <v>réel</v>
      </c>
      <c r="M16" s="34" t="str">
        <f>VLOOKUP(mouvements[[#This Row],[Objet]],Tcateg[],2,0)</f>
        <v>Déplacements</v>
      </c>
      <c r="N16" s="74">
        <f>mouvements[[#This Row],[Date]]+IF(mouvements[[#This Row],[Montant]]&gt;0,_me,-_md)</f>
        <v>44016</v>
      </c>
      <c r="O16" s="9"/>
      <c r="P16" s="9"/>
      <c r="R16" s="9"/>
    </row>
    <row r="17" spans="2:18" x14ac:dyDescent="0.35">
      <c r="B17" s="24" t="s">
        <v>20</v>
      </c>
      <c r="C17" s="23">
        <v>44017</v>
      </c>
      <c r="D17" s="7" t="s">
        <v>21</v>
      </c>
      <c r="E17" s="31" t="s">
        <v>86</v>
      </c>
      <c r="F17" s="65"/>
      <c r="G17" s="65">
        <v>47</v>
      </c>
      <c r="H17" s="19" t="s">
        <v>60</v>
      </c>
      <c r="I17" s="15"/>
      <c r="J17" s="7">
        <f>mouvements[[#This Row],[Crédit]]-mouvements[[#This Row],[Débit]]</f>
        <v>-47</v>
      </c>
      <c r="K17" s="15" t="str">
        <f>IF(mouvements[[#This Row],[Relevé]]="","non","oui")</f>
        <v>oui</v>
      </c>
      <c r="L17" s="53" t="str">
        <f ca="1">IF(mouvements[[#This Row],[Date]]&lt;=TODAY(),"réel","prévu")</f>
        <v>réel</v>
      </c>
      <c r="M17" s="16" t="str">
        <f>VLOOKUP(mouvements[[#This Row],[Objet]],Tcateg[],2,0)</f>
        <v>Logement</v>
      </c>
      <c r="N17" s="74">
        <f>mouvements[[#This Row],[Date]]+IF(mouvements[[#This Row],[Montant]]&gt;0,_me,-_md)</f>
        <v>44016</v>
      </c>
      <c r="O17" s="9"/>
      <c r="P17" s="9"/>
      <c r="R17" s="9"/>
    </row>
    <row r="18" spans="2:18" x14ac:dyDescent="0.35">
      <c r="B18" s="31" t="s">
        <v>45</v>
      </c>
      <c r="C18" s="29">
        <v>44018</v>
      </c>
      <c r="D18" s="30" t="s">
        <v>21</v>
      </c>
      <c r="E18" s="24" t="s">
        <v>111</v>
      </c>
      <c r="F18" s="63"/>
      <c r="G18" s="63">
        <v>165.97</v>
      </c>
      <c r="H18" s="19" t="s">
        <v>60</v>
      </c>
      <c r="I18" s="33"/>
      <c r="J18" s="7">
        <f>mouvements[[#This Row],[Crédit]]-mouvements[[#This Row],[Débit]]</f>
        <v>-165.97</v>
      </c>
      <c r="K18" s="33" t="str">
        <f>IF(mouvements[[#This Row],[Relevé]]="","non","oui")</f>
        <v>oui</v>
      </c>
      <c r="L18" s="54" t="str">
        <f ca="1">IF(mouvements[[#This Row],[Date]]&lt;=TODAY(),"réel","prévu")</f>
        <v>réel</v>
      </c>
      <c r="M18" s="34" t="str">
        <f>VLOOKUP(mouvements[[#This Row],[Objet]],Tcateg[],2,0)</f>
        <v>Santé</v>
      </c>
      <c r="N18" s="74">
        <f>mouvements[[#This Row],[Date]]+IF(mouvements[[#This Row],[Montant]]&gt;0,_me,-_md)</f>
        <v>44017</v>
      </c>
      <c r="O18" s="9"/>
      <c r="P18" s="9"/>
      <c r="R18" s="9"/>
    </row>
    <row r="19" spans="2:18" x14ac:dyDescent="0.35">
      <c r="B19" s="31" t="s">
        <v>31</v>
      </c>
      <c r="C19" s="29">
        <v>44019</v>
      </c>
      <c r="D19" s="7" t="s">
        <v>11</v>
      </c>
      <c r="E19" s="24" t="s">
        <v>110</v>
      </c>
      <c r="F19" s="63"/>
      <c r="G19" s="63">
        <v>32</v>
      </c>
      <c r="H19" s="32">
        <v>44027</v>
      </c>
      <c r="I19" s="33"/>
      <c r="J19" s="7">
        <f>mouvements[[#This Row],[Crédit]]-mouvements[[#This Row],[Débit]]</f>
        <v>-32</v>
      </c>
      <c r="K19" s="33" t="str">
        <f>IF(mouvements[[#This Row],[Relevé]]="","non","oui")</f>
        <v>oui</v>
      </c>
      <c r="L19" s="54" t="str">
        <f ca="1">IF(mouvements[[#This Row],[Date]]&lt;=TODAY(),"réel","prévu")</f>
        <v>réel</v>
      </c>
      <c r="M19" s="34" t="str">
        <f>VLOOKUP(mouvements[[#This Row],[Objet]],Tcateg[],2,0)</f>
        <v>Alimentation</v>
      </c>
      <c r="N19" s="74">
        <f>mouvements[[#This Row],[Date]]+IF(mouvements[[#This Row],[Montant]]&gt;0,_me,-_md)</f>
        <v>44018</v>
      </c>
      <c r="O19" s="9"/>
      <c r="P19" s="9"/>
      <c r="R19" s="9"/>
    </row>
    <row r="20" spans="2:18" x14ac:dyDescent="0.35">
      <c r="B20" s="31" t="s">
        <v>26</v>
      </c>
      <c r="C20" s="29">
        <v>44019</v>
      </c>
      <c r="D20" s="7" t="s">
        <v>11</v>
      </c>
      <c r="E20" s="31" t="s">
        <v>5</v>
      </c>
      <c r="F20" s="63"/>
      <c r="G20" s="63">
        <v>9.75</v>
      </c>
      <c r="H20" s="32">
        <v>44027</v>
      </c>
      <c r="I20" s="33"/>
      <c r="J20" s="7">
        <f>mouvements[[#This Row],[Crédit]]-mouvements[[#This Row],[Débit]]</f>
        <v>-9.75</v>
      </c>
      <c r="K20" s="33" t="str">
        <f>IF(mouvements[[#This Row],[Relevé]]="","non","oui")</f>
        <v>oui</v>
      </c>
      <c r="L20" s="54" t="str">
        <f ca="1">IF(mouvements[[#This Row],[Date]]&lt;=TODAY(),"réel","prévu")</f>
        <v>réel</v>
      </c>
      <c r="M20" s="34" t="str">
        <f>VLOOKUP(mouvements[[#This Row],[Objet]],Tcateg[],2,0)</f>
        <v>Logement</v>
      </c>
      <c r="N20" s="74">
        <f>mouvements[[#This Row],[Date]]+IF(mouvements[[#This Row],[Montant]]&gt;0,_me,-_md)</f>
        <v>44018</v>
      </c>
      <c r="O20" s="9"/>
      <c r="P20" s="9"/>
      <c r="R20" s="9"/>
    </row>
    <row r="21" spans="2:18" x14ac:dyDescent="0.35">
      <c r="B21" s="31" t="s">
        <v>24</v>
      </c>
      <c r="C21" s="29">
        <v>44020</v>
      </c>
      <c r="D21" s="7" t="s">
        <v>11</v>
      </c>
      <c r="E21" s="24" t="s">
        <v>90</v>
      </c>
      <c r="F21" s="63"/>
      <c r="G21" s="63">
        <v>97.65</v>
      </c>
      <c r="H21" s="32">
        <v>44027</v>
      </c>
      <c r="I21" s="33"/>
      <c r="J21" s="7">
        <f>mouvements[[#This Row],[Crédit]]-mouvements[[#This Row],[Débit]]</f>
        <v>-97.65</v>
      </c>
      <c r="K21" s="33" t="str">
        <f>IF(mouvements[[#This Row],[Relevé]]="","non","oui")</f>
        <v>oui</v>
      </c>
      <c r="L21" s="54" t="str">
        <f ca="1">IF(mouvements[[#This Row],[Date]]&lt;=TODAY(),"réel","prévu")</f>
        <v>réel</v>
      </c>
      <c r="M21" s="34" t="str">
        <f>VLOOKUP(mouvements[[#This Row],[Objet]],Tcateg[],2,0)</f>
        <v>Alimentation</v>
      </c>
      <c r="N21" s="74">
        <f>mouvements[[#This Row],[Date]]+IF(mouvements[[#This Row],[Montant]]&gt;0,_me,-_md)</f>
        <v>44019</v>
      </c>
      <c r="O21" s="9"/>
      <c r="P21" s="9"/>
      <c r="R21" s="9"/>
    </row>
    <row r="22" spans="2:18" x14ac:dyDescent="0.35">
      <c r="B22" s="31" t="s">
        <v>24</v>
      </c>
      <c r="C22" s="29">
        <v>44020</v>
      </c>
      <c r="D22" s="7" t="s">
        <v>11</v>
      </c>
      <c r="E22" s="24" t="s">
        <v>90</v>
      </c>
      <c r="F22" s="63"/>
      <c r="G22" s="63">
        <v>34.5</v>
      </c>
      <c r="H22" s="32">
        <v>44027</v>
      </c>
      <c r="I22" s="33"/>
      <c r="J22" s="7">
        <f>mouvements[[#This Row],[Crédit]]-mouvements[[#This Row],[Débit]]</f>
        <v>-34.5</v>
      </c>
      <c r="K22" s="33" t="str">
        <f>IF(mouvements[[#This Row],[Relevé]]="","non","oui")</f>
        <v>oui</v>
      </c>
      <c r="L22" s="54" t="str">
        <f ca="1">IF(mouvements[[#This Row],[Date]]&lt;=TODAY(),"réel","prévu")</f>
        <v>réel</v>
      </c>
      <c r="M22" s="34" t="str">
        <f>VLOOKUP(mouvements[[#This Row],[Objet]],Tcateg[],2,0)</f>
        <v>Alimentation</v>
      </c>
      <c r="N22" s="74">
        <f>mouvements[[#This Row],[Date]]+IF(mouvements[[#This Row],[Montant]]&gt;0,_me,-_md)</f>
        <v>44019</v>
      </c>
      <c r="O22" s="9"/>
      <c r="P22" s="9"/>
      <c r="R22" s="9"/>
    </row>
    <row r="23" spans="2:18" x14ac:dyDescent="0.35">
      <c r="B23" s="26" t="s">
        <v>17</v>
      </c>
      <c r="C23" s="29">
        <v>44021</v>
      </c>
      <c r="D23" s="25" t="s">
        <v>21</v>
      </c>
      <c r="E23" s="18" t="s">
        <v>85</v>
      </c>
      <c r="F23" s="62">
        <v>338.13</v>
      </c>
      <c r="G23" s="62">
        <v>0</v>
      </c>
      <c r="H23" s="19" t="s">
        <v>60</v>
      </c>
      <c r="I23" s="15"/>
      <c r="J23" s="7">
        <f>mouvements[[#This Row],[Crédit]]-mouvements[[#This Row],[Débit]]</f>
        <v>338.13</v>
      </c>
      <c r="K23" s="15" t="str">
        <f>IF(mouvements[[#This Row],[Relevé]]="","non","oui")</f>
        <v>oui</v>
      </c>
      <c r="L23" s="53" t="str">
        <f ca="1">IF(mouvements[[#This Row],[Date]]&lt;=TODAY(),"réel","prévu")</f>
        <v>réel</v>
      </c>
      <c r="M23" s="34" t="str">
        <f>VLOOKUP(mouvements[[#This Row],[Objet]],Tcateg[],2,0)</f>
        <v>Logement</v>
      </c>
      <c r="N23" s="74">
        <f>mouvements[[#This Row],[Date]]+IF(mouvements[[#This Row],[Montant]]&gt;0,_me,-_md)</f>
        <v>44022</v>
      </c>
      <c r="O23" s="9"/>
      <c r="P23" s="9"/>
      <c r="R23" s="9"/>
    </row>
    <row r="24" spans="2:18" x14ac:dyDescent="0.35">
      <c r="B24" s="31" t="s">
        <v>33</v>
      </c>
      <c r="C24" s="29">
        <v>44022</v>
      </c>
      <c r="D24" s="7" t="s">
        <v>11</v>
      </c>
      <c r="E24" s="24" t="s">
        <v>105</v>
      </c>
      <c r="F24" s="63"/>
      <c r="G24" s="63">
        <v>49</v>
      </c>
      <c r="H24" s="32">
        <v>44027</v>
      </c>
      <c r="I24" s="33" t="s">
        <v>58</v>
      </c>
      <c r="J24" s="7">
        <f>mouvements[[#This Row],[Crédit]]-mouvements[[#This Row],[Débit]]</f>
        <v>-49</v>
      </c>
      <c r="K24" s="33" t="str">
        <f>IF(mouvements[[#This Row],[Relevé]]="","non","oui")</f>
        <v>oui</v>
      </c>
      <c r="L24" s="54" t="str">
        <f ca="1">IF(mouvements[[#This Row],[Date]]&lt;=TODAY(),"réel","prévu")</f>
        <v>réel</v>
      </c>
      <c r="M24" s="34" t="str">
        <f>VLOOKUP(mouvements[[#This Row],[Objet]],Tcateg[],2,0)</f>
        <v>Loisirs</v>
      </c>
      <c r="N24" s="74">
        <f>mouvements[[#This Row],[Date]]+IF(mouvements[[#This Row],[Montant]]&gt;0,_me,-_md)</f>
        <v>44021</v>
      </c>
      <c r="O24" s="9"/>
      <c r="P24" s="9"/>
      <c r="R24" s="9"/>
    </row>
    <row r="25" spans="2:18" x14ac:dyDescent="0.35">
      <c r="B25" s="31" t="s">
        <v>48</v>
      </c>
      <c r="C25" s="29">
        <v>44025</v>
      </c>
      <c r="D25" s="7" t="s">
        <v>11</v>
      </c>
      <c r="E25" s="31" t="s">
        <v>5</v>
      </c>
      <c r="F25" s="63"/>
      <c r="G25" s="63">
        <v>1</v>
      </c>
      <c r="H25" s="32">
        <v>44027</v>
      </c>
      <c r="I25" s="33" t="s">
        <v>57</v>
      </c>
      <c r="J25" s="7">
        <f>mouvements[[#This Row],[Crédit]]-mouvements[[#This Row],[Débit]]</f>
        <v>-1</v>
      </c>
      <c r="K25" s="33" t="str">
        <f>IF(mouvements[[#This Row],[Relevé]]="","non","oui")</f>
        <v>oui</v>
      </c>
      <c r="L25" s="54" t="str">
        <f ca="1">IF(mouvements[[#This Row],[Date]]&lt;=TODAY(),"réel","prévu")</f>
        <v>réel</v>
      </c>
      <c r="M25" s="34" t="str">
        <f>VLOOKUP(mouvements[[#This Row],[Objet]],Tcateg[],2,0)</f>
        <v>Logement</v>
      </c>
      <c r="N25" s="74">
        <f>mouvements[[#This Row],[Date]]+IF(mouvements[[#This Row],[Montant]]&gt;0,_me,-_md)</f>
        <v>44024</v>
      </c>
      <c r="O25" s="9"/>
      <c r="P25" s="9"/>
      <c r="R25" s="9"/>
    </row>
    <row r="26" spans="2:18" x14ac:dyDescent="0.35">
      <c r="B26" s="31" t="s">
        <v>31</v>
      </c>
      <c r="C26" s="29">
        <v>44026</v>
      </c>
      <c r="D26" s="7" t="s">
        <v>11</v>
      </c>
      <c r="E26" s="24" t="s">
        <v>110</v>
      </c>
      <c r="F26" s="63"/>
      <c r="G26" s="63">
        <v>78.599999999999994</v>
      </c>
      <c r="H26" s="32">
        <v>44027</v>
      </c>
      <c r="I26" s="33"/>
      <c r="J26" s="7">
        <f>mouvements[[#This Row],[Crédit]]-mouvements[[#This Row],[Débit]]</f>
        <v>-78.599999999999994</v>
      </c>
      <c r="K26" s="33" t="str">
        <f>IF(mouvements[[#This Row],[Relevé]]="","non","oui")</f>
        <v>oui</v>
      </c>
      <c r="L26" s="54" t="str">
        <f ca="1">IF(mouvements[[#This Row],[Date]]&lt;=TODAY(),"réel","prévu")</f>
        <v>réel</v>
      </c>
      <c r="M26" s="34" t="str">
        <f>VLOOKUP(mouvements[[#This Row],[Objet]],Tcateg[],2,0)</f>
        <v>Alimentation</v>
      </c>
      <c r="N26" s="74">
        <f>mouvements[[#This Row],[Date]]+IF(mouvements[[#This Row],[Montant]]&gt;0,_me,-_md)</f>
        <v>44025</v>
      </c>
      <c r="O26" s="9"/>
      <c r="P26" s="9"/>
      <c r="R26" s="9"/>
    </row>
    <row r="27" spans="2:18" x14ac:dyDescent="0.35">
      <c r="B27" s="31" t="s">
        <v>18</v>
      </c>
      <c r="C27" s="29">
        <v>44028</v>
      </c>
      <c r="D27" s="30" t="s">
        <v>21</v>
      </c>
      <c r="E27" s="31" t="s">
        <v>53</v>
      </c>
      <c r="F27" s="63"/>
      <c r="G27" s="63">
        <v>17.190000000000001</v>
      </c>
      <c r="H27" s="19" t="s">
        <v>60</v>
      </c>
      <c r="I27" s="33"/>
      <c r="J27" s="7">
        <f>mouvements[[#This Row],[Crédit]]-mouvements[[#This Row],[Débit]]</f>
        <v>-17.190000000000001</v>
      </c>
      <c r="K27" s="33" t="str">
        <f>IF(mouvements[[#This Row],[Relevé]]="","non","oui")</f>
        <v>oui</v>
      </c>
      <c r="L27" s="54" t="str">
        <f ca="1">IF(mouvements[[#This Row],[Date]]&lt;=TODAY(),"réel","prévu")</f>
        <v>réel</v>
      </c>
      <c r="M27" s="34" t="str">
        <f>VLOOKUP(mouvements[[#This Row],[Objet]],Tcateg[],2,0)</f>
        <v>Communications</v>
      </c>
      <c r="N27" s="74">
        <f>mouvements[[#This Row],[Date]]+IF(mouvements[[#This Row],[Montant]]&gt;0,_me,-_md)</f>
        <v>44027</v>
      </c>
      <c r="O27" s="9"/>
      <c r="P27" s="9"/>
      <c r="R27" s="9"/>
    </row>
    <row r="28" spans="2:18" x14ac:dyDescent="0.35">
      <c r="B28" s="31" t="s">
        <v>24</v>
      </c>
      <c r="C28" s="29">
        <v>44028</v>
      </c>
      <c r="D28" s="7" t="s">
        <v>11</v>
      </c>
      <c r="E28" s="24" t="s">
        <v>90</v>
      </c>
      <c r="F28" s="63"/>
      <c r="G28" s="63">
        <v>177.49</v>
      </c>
      <c r="H28" s="32">
        <v>44060</v>
      </c>
      <c r="I28" s="33"/>
      <c r="J28" s="7">
        <f>mouvements[[#This Row],[Crédit]]-mouvements[[#This Row],[Débit]]</f>
        <v>-177.49</v>
      </c>
      <c r="K28" s="33" t="str">
        <f>IF(mouvements[[#This Row],[Relevé]]="","non","oui")</f>
        <v>oui</v>
      </c>
      <c r="L28" s="54" t="str">
        <f ca="1">IF(mouvements[[#This Row],[Date]]&lt;=TODAY(),"réel","prévu")</f>
        <v>réel</v>
      </c>
      <c r="M28" s="34" t="str">
        <f>VLOOKUP(mouvements[[#This Row],[Objet]],Tcateg[],2,0)</f>
        <v>Alimentation</v>
      </c>
      <c r="N28" s="74">
        <f>mouvements[[#This Row],[Date]]+IF(mouvements[[#This Row],[Montant]]&gt;0,_me,-_md)</f>
        <v>44027</v>
      </c>
      <c r="O28" s="9"/>
      <c r="P28" s="9"/>
      <c r="R28" s="9"/>
    </row>
    <row r="29" spans="2:18" x14ac:dyDescent="0.35">
      <c r="B29" s="31" t="s">
        <v>31</v>
      </c>
      <c r="C29" s="29">
        <v>44031</v>
      </c>
      <c r="D29" s="7" t="s">
        <v>11</v>
      </c>
      <c r="E29" s="24" t="s">
        <v>110</v>
      </c>
      <c r="F29" s="63"/>
      <c r="G29" s="63">
        <v>29.6</v>
      </c>
      <c r="H29" s="32">
        <v>44060</v>
      </c>
      <c r="I29" s="33"/>
      <c r="J29" s="7">
        <f>mouvements[[#This Row],[Crédit]]-mouvements[[#This Row],[Débit]]</f>
        <v>-29.6</v>
      </c>
      <c r="K29" s="33" t="str">
        <f>IF(mouvements[[#This Row],[Relevé]]="","non","oui")</f>
        <v>oui</v>
      </c>
      <c r="L29" s="54" t="str">
        <f ca="1">IF(mouvements[[#This Row],[Date]]&lt;=TODAY(),"réel","prévu")</f>
        <v>réel</v>
      </c>
      <c r="M29" s="34" t="str">
        <f>VLOOKUP(mouvements[[#This Row],[Objet]],Tcateg[],2,0)</f>
        <v>Alimentation</v>
      </c>
      <c r="N29" s="74">
        <f>mouvements[[#This Row],[Date]]+IF(mouvements[[#This Row],[Montant]]&gt;0,_me,-_md)</f>
        <v>44030</v>
      </c>
      <c r="O29" s="9"/>
      <c r="P29" s="9"/>
      <c r="R29" s="9"/>
    </row>
    <row r="30" spans="2:18" x14ac:dyDescent="0.35">
      <c r="B30" s="31" t="s">
        <v>33</v>
      </c>
      <c r="C30" s="29">
        <v>44032</v>
      </c>
      <c r="D30" s="7" t="s">
        <v>11</v>
      </c>
      <c r="E30" s="24" t="s">
        <v>105</v>
      </c>
      <c r="F30" s="63"/>
      <c r="G30" s="63">
        <v>18</v>
      </c>
      <c r="H30" s="32">
        <v>44060</v>
      </c>
      <c r="I30" s="33"/>
      <c r="J30" s="7">
        <f>mouvements[[#This Row],[Crédit]]-mouvements[[#This Row],[Débit]]</f>
        <v>-18</v>
      </c>
      <c r="K30" s="33" t="str">
        <f>IF(mouvements[[#This Row],[Relevé]]="","non","oui")</f>
        <v>oui</v>
      </c>
      <c r="L30" s="54" t="str">
        <f ca="1">IF(mouvements[[#This Row],[Date]]&lt;=TODAY(),"réel","prévu")</f>
        <v>réel</v>
      </c>
      <c r="M30" s="34" t="str">
        <f>VLOOKUP(mouvements[[#This Row],[Objet]],Tcateg[],2,0)</f>
        <v>Loisirs</v>
      </c>
      <c r="N30" s="74">
        <f>mouvements[[#This Row],[Date]]+IF(mouvements[[#This Row],[Montant]]&gt;0,_me,-_md)</f>
        <v>44031</v>
      </c>
      <c r="O30" s="9"/>
      <c r="P30" s="9"/>
      <c r="R30" s="9"/>
    </row>
    <row r="31" spans="2:18" x14ac:dyDescent="0.35">
      <c r="B31" s="31" t="s">
        <v>24</v>
      </c>
      <c r="C31" s="29">
        <v>44032</v>
      </c>
      <c r="D31" s="7" t="s">
        <v>11</v>
      </c>
      <c r="E31" s="24" t="s">
        <v>90</v>
      </c>
      <c r="F31" s="63"/>
      <c r="G31" s="63">
        <v>1.46</v>
      </c>
      <c r="H31" s="32">
        <v>44060</v>
      </c>
      <c r="I31" s="33"/>
      <c r="J31" s="7">
        <f>mouvements[[#This Row],[Crédit]]-mouvements[[#This Row],[Débit]]</f>
        <v>-1.46</v>
      </c>
      <c r="K31" s="33" t="str">
        <f>IF(mouvements[[#This Row],[Relevé]]="","non","oui")</f>
        <v>oui</v>
      </c>
      <c r="L31" s="54" t="str">
        <f ca="1">IF(mouvements[[#This Row],[Date]]&lt;=TODAY(),"réel","prévu")</f>
        <v>réel</v>
      </c>
      <c r="M31" s="34" t="str">
        <f>VLOOKUP(mouvements[[#This Row],[Objet]],Tcateg[],2,0)</f>
        <v>Alimentation</v>
      </c>
      <c r="N31" s="74">
        <f>mouvements[[#This Row],[Date]]+IF(mouvements[[#This Row],[Montant]]&gt;0,_me,-_md)</f>
        <v>44031</v>
      </c>
      <c r="O31" s="9"/>
      <c r="P31" s="9"/>
      <c r="R31" s="9"/>
    </row>
    <row r="32" spans="2:18" x14ac:dyDescent="0.35">
      <c r="B32" s="31" t="s">
        <v>31</v>
      </c>
      <c r="C32" s="29">
        <v>44033</v>
      </c>
      <c r="D32" s="7" t="s">
        <v>11</v>
      </c>
      <c r="E32" s="24" t="s">
        <v>110</v>
      </c>
      <c r="F32" s="63"/>
      <c r="G32" s="63">
        <v>4.2</v>
      </c>
      <c r="H32" s="32">
        <v>44060</v>
      </c>
      <c r="I32" s="33"/>
      <c r="J32" s="7">
        <f>mouvements[[#This Row],[Crédit]]-mouvements[[#This Row],[Débit]]</f>
        <v>-4.2</v>
      </c>
      <c r="K32" s="33" t="str">
        <f>IF(mouvements[[#This Row],[Relevé]]="","non","oui")</f>
        <v>oui</v>
      </c>
      <c r="L32" s="54" t="str">
        <f ca="1">IF(mouvements[[#This Row],[Date]]&lt;=TODAY(),"réel","prévu")</f>
        <v>réel</v>
      </c>
      <c r="M32" s="34" t="str">
        <f>VLOOKUP(mouvements[[#This Row],[Objet]],Tcateg[],2,0)</f>
        <v>Alimentation</v>
      </c>
      <c r="N32" s="74">
        <f>mouvements[[#This Row],[Date]]+IF(mouvements[[#This Row],[Montant]]&gt;0,_me,-_md)</f>
        <v>44032</v>
      </c>
      <c r="O32" s="9"/>
      <c r="P32" s="9"/>
      <c r="R32" s="9"/>
    </row>
    <row r="33" spans="2:18" x14ac:dyDescent="0.35">
      <c r="B33" s="31" t="s">
        <v>30</v>
      </c>
      <c r="C33" s="29">
        <v>44033</v>
      </c>
      <c r="D33" s="7" t="s">
        <v>11</v>
      </c>
      <c r="E33" s="31" t="s">
        <v>13</v>
      </c>
      <c r="F33" s="63"/>
      <c r="G33" s="63">
        <v>3.11</v>
      </c>
      <c r="H33" s="32">
        <v>44060</v>
      </c>
      <c r="I33" s="33"/>
      <c r="J33" s="7">
        <f>mouvements[[#This Row],[Crédit]]-mouvements[[#This Row],[Débit]]</f>
        <v>-3.11</v>
      </c>
      <c r="K33" s="33" t="str">
        <f>IF(mouvements[[#This Row],[Relevé]]="","non","oui")</f>
        <v>oui</v>
      </c>
      <c r="L33" s="54" t="str">
        <f ca="1">IF(mouvements[[#This Row],[Date]]&lt;=TODAY(),"réel","prévu")</f>
        <v>réel</v>
      </c>
      <c r="M33" s="34" t="str">
        <f>VLOOKUP(mouvements[[#This Row],[Objet]],Tcateg[],2,0)</f>
        <v>Divers</v>
      </c>
      <c r="N33" s="74">
        <f>mouvements[[#This Row],[Date]]+IF(mouvements[[#This Row],[Montant]]&gt;0,_me,-_md)</f>
        <v>44032</v>
      </c>
      <c r="O33" s="9"/>
      <c r="P33" s="9"/>
      <c r="R33" s="9"/>
    </row>
    <row r="34" spans="2:18" x14ac:dyDescent="0.35">
      <c r="B34" s="31" t="s">
        <v>27</v>
      </c>
      <c r="C34" s="29">
        <v>44034</v>
      </c>
      <c r="D34" s="7" t="s">
        <v>11</v>
      </c>
      <c r="E34" s="24" t="s">
        <v>95</v>
      </c>
      <c r="F34" s="63"/>
      <c r="G34" s="63">
        <v>61.33</v>
      </c>
      <c r="H34" s="32">
        <v>44060</v>
      </c>
      <c r="I34" s="33"/>
      <c r="J34" s="7">
        <f>mouvements[[#This Row],[Crédit]]-mouvements[[#This Row],[Débit]]</f>
        <v>-61.33</v>
      </c>
      <c r="K34" s="33" t="str">
        <f>IF(mouvements[[#This Row],[Relevé]]="","non","oui")</f>
        <v>oui</v>
      </c>
      <c r="L34" s="54" t="str">
        <f ca="1">IF(mouvements[[#This Row],[Date]]&lt;=TODAY(),"réel","prévu")</f>
        <v>réel</v>
      </c>
      <c r="M34" s="34" t="str">
        <f>VLOOKUP(mouvements[[#This Row],[Objet]],Tcateg[],2,0)</f>
        <v>Déplacements</v>
      </c>
      <c r="N34" s="74">
        <f>mouvements[[#This Row],[Date]]+IF(mouvements[[#This Row],[Montant]]&gt;0,_me,-_md)</f>
        <v>44033</v>
      </c>
      <c r="O34" s="9"/>
      <c r="P34" s="9"/>
      <c r="R34" s="9"/>
    </row>
    <row r="35" spans="2:18" x14ac:dyDescent="0.35">
      <c r="B35" s="37" t="s">
        <v>44</v>
      </c>
      <c r="C35" s="35">
        <v>44034</v>
      </c>
      <c r="D35" s="7" t="s">
        <v>11</v>
      </c>
      <c r="E35" s="24" t="s">
        <v>90</v>
      </c>
      <c r="F35" s="66"/>
      <c r="G35" s="66">
        <v>2.92</v>
      </c>
      <c r="H35" s="40">
        <v>44060</v>
      </c>
      <c r="I35" s="38"/>
      <c r="J35" s="7">
        <f>mouvements[[#This Row],[Crédit]]-mouvements[[#This Row],[Débit]]</f>
        <v>-2.92</v>
      </c>
      <c r="K35" s="38" t="str">
        <f>IF(mouvements[[#This Row],[Relevé]]="","non","oui")</f>
        <v>oui</v>
      </c>
      <c r="L35" s="56" t="str">
        <f ca="1">IF(mouvements[[#This Row],[Date]]&lt;=TODAY(),"réel","prévu")</f>
        <v>réel</v>
      </c>
      <c r="M35" s="39" t="str">
        <f>VLOOKUP(mouvements[[#This Row],[Objet]],Tcateg[],2,0)</f>
        <v>Alimentation</v>
      </c>
      <c r="N35" s="74">
        <f>mouvements[[#This Row],[Date]]+IF(mouvements[[#This Row],[Montant]]&gt;0,_me,-_md)</f>
        <v>44033</v>
      </c>
      <c r="O35" s="9"/>
      <c r="P35" s="9"/>
      <c r="R35" s="9"/>
    </row>
    <row r="36" spans="2:18" x14ac:dyDescent="0.35">
      <c r="B36" s="37" t="s">
        <v>15</v>
      </c>
      <c r="C36" s="35">
        <v>44035</v>
      </c>
      <c r="D36" s="7" t="s">
        <v>21</v>
      </c>
      <c r="E36" s="24" t="s">
        <v>114</v>
      </c>
      <c r="F36" s="66">
        <v>11.12</v>
      </c>
      <c r="G36" s="66">
        <v>0</v>
      </c>
      <c r="H36" s="40" t="s">
        <v>54</v>
      </c>
      <c r="I36" s="38"/>
      <c r="J36" s="7">
        <f>mouvements[[#This Row],[Crédit]]-mouvements[[#This Row],[Débit]]</f>
        <v>11.12</v>
      </c>
      <c r="K36" s="41" t="str">
        <f>IF(mouvements[[#This Row],[Relevé]]="","non","oui")</f>
        <v>oui</v>
      </c>
      <c r="L36" s="56" t="str">
        <f ca="1">IF(mouvements[[#This Row],[Date]]&lt;=TODAY(),"réel","prévu")</f>
        <v>réel</v>
      </c>
      <c r="M36" s="39" t="str">
        <f>VLOOKUP(mouvements[[#This Row],[Objet]],Tcateg[],2,0)</f>
        <v>Santé</v>
      </c>
      <c r="N36" s="74">
        <f>mouvements[[#This Row],[Date]]+IF(mouvements[[#This Row],[Montant]]&gt;0,_me,-_md)</f>
        <v>44036</v>
      </c>
      <c r="O36" s="9"/>
      <c r="P36" s="9"/>
      <c r="R36" s="9"/>
    </row>
    <row r="37" spans="2:18" x14ac:dyDescent="0.35">
      <c r="B37" s="31" t="s">
        <v>31</v>
      </c>
      <c r="C37" s="29">
        <v>44036</v>
      </c>
      <c r="D37" s="7" t="s">
        <v>11</v>
      </c>
      <c r="E37" s="24" t="s">
        <v>110</v>
      </c>
      <c r="F37" s="63"/>
      <c r="G37" s="63">
        <v>5</v>
      </c>
      <c r="H37" s="32">
        <v>44060</v>
      </c>
      <c r="I37" s="33"/>
      <c r="J37" s="7">
        <f>mouvements[[#This Row],[Crédit]]-mouvements[[#This Row],[Débit]]</f>
        <v>-5</v>
      </c>
      <c r="K37" s="33" t="str">
        <f>IF(mouvements[[#This Row],[Relevé]]="","non","oui")</f>
        <v>oui</v>
      </c>
      <c r="L37" s="54" t="str">
        <f ca="1">IF(mouvements[[#This Row],[Date]]&lt;=TODAY(),"réel","prévu")</f>
        <v>réel</v>
      </c>
      <c r="M37" s="34" t="str">
        <f>VLOOKUP(mouvements[[#This Row],[Objet]],Tcateg[],2,0)</f>
        <v>Alimentation</v>
      </c>
      <c r="N37" s="74">
        <f>mouvements[[#This Row],[Date]]+IF(mouvements[[#This Row],[Montant]]&gt;0,_me,-_md)</f>
        <v>44035</v>
      </c>
      <c r="O37" s="9"/>
      <c r="P37" s="9"/>
      <c r="R37" s="9"/>
    </row>
    <row r="38" spans="2:18" x14ac:dyDescent="0.35">
      <c r="B38" s="31" t="s">
        <v>44</v>
      </c>
      <c r="C38" s="29">
        <v>44036</v>
      </c>
      <c r="D38" s="7" t="s">
        <v>11</v>
      </c>
      <c r="E38" s="24" t="s">
        <v>90</v>
      </c>
      <c r="F38" s="63"/>
      <c r="G38" s="63">
        <v>9.77</v>
      </c>
      <c r="H38" s="32">
        <v>44060</v>
      </c>
      <c r="I38" s="33"/>
      <c r="J38" s="7">
        <f>mouvements[[#This Row],[Crédit]]-mouvements[[#This Row],[Débit]]</f>
        <v>-9.77</v>
      </c>
      <c r="K38" s="33" t="str">
        <f>IF(mouvements[[#This Row],[Relevé]]="","non","oui")</f>
        <v>oui</v>
      </c>
      <c r="L38" s="54" t="str">
        <f ca="1">IF(mouvements[[#This Row],[Date]]&lt;=TODAY(),"réel","prévu")</f>
        <v>réel</v>
      </c>
      <c r="M38" s="34" t="str">
        <f>VLOOKUP(mouvements[[#This Row],[Objet]],Tcateg[],2,0)</f>
        <v>Alimentation</v>
      </c>
      <c r="N38" s="74">
        <f>mouvements[[#This Row],[Date]]+IF(mouvements[[#This Row],[Montant]]&gt;0,_me,-_md)</f>
        <v>44035</v>
      </c>
      <c r="O38" s="9"/>
      <c r="P38" s="9"/>
      <c r="R38" s="9"/>
    </row>
    <row r="39" spans="2:18" x14ac:dyDescent="0.35">
      <c r="B39" s="24" t="s">
        <v>47</v>
      </c>
      <c r="C39" s="23">
        <v>44037</v>
      </c>
      <c r="D39" s="7" t="s">
        <v>21</v>
      </c>
      <c r="E39" s="24" t="s">
        <v>19</v>
      </c>
      <c r="F39" s="65"/>
      <c r="G39" s="65">
        <v>9.98</v>
      </c>
      <c r="H39" s="19" t="s">
        <v>60</v>
      </c>
      <c r="I39" s="15"/>
      <c r="J39" s="7">
        <f>mouvements[[#This Row],[Crédit]]-mouvements[[#This Row],[Débit]]</f>
        <v>-9.98</v>
      </c>
      <c r="K39" s="15" t="str">
        <f>IF(mouvements[[#This Row],[Relevé]]="","non","oui")</f>
        <v>oui</v>
      </c>
      <c r="L39" s="53" t="str">
        <f ca="1">IF(mouvements[[#This Row],[Date]]&lt;=TODAY(),"réel","prévu")</f>
        <v>réel</v>
      </c>
      <c r="M39" s="16" t="str">
        <f>VLOOKUP(mouvements[[#This Row],[Objet]],Tcateg[],2,0)</f>
        <v>Communications</v>
      </c>
      <c r="N39" s="74">
        <f>mouvements[[#This Row],[Date]]+IF(mouvements[[#This Row],[Montant]]&gt;0,_me,-_md)</f>
        <v>44036</v>
      </c>
      <c r="O39" s="9"/>
      <c r="P39" s="9"/>
      <c r="R39" s="9"/>
    </row>
    <row r="40" spans="2:18" x14ac:dyDescent="0.35">
      <c r="B40" s="31" t="s">
        <v>24</v>
      </c>
      <c r="C40" s="29">
        <v>44037</v>
      </c>
      <c r="D40" s="7" t="s">
        <v>11</v>
      </c>
      <c r="E40" s="24" t="s">
        <v>90</v>
      </c>
      <c r="F40" s="63"/>
      <c r="G40" s="63">
        <v>159.31</v>
      </c>
      <c r="H40" s="32">
        <v>44060</v>
      </c>
      <c r="I40" s="33"/>
      <c r="J40" s="7">
        <f>mouvements[[#This Row],[Crédit]]-mouvements[[#This Row],[Débit]]</f>
        <v>-159.31</v>
      </c>
      <c r="K40" s="33" t="str">
        <f>IF(mouvements[[#This Row],[Relevé]]="","non","oui")</f>
        <v>oui</v>
      </c>
      <c r="L40" s="54" t="str">
        <f ca="1">IF(mouvements[[#This Row],[Date]]&lt;=TODAY(),"réel","prévu")</f>
        <v>réel</v>
      </c>
      <c r="M40" s="34" t="str">
        <f>VLOOKUP(mouvements[[#This Row],[Objet]],Tcateg[],2,0)</f>
        <v>Alimentation</v>
      </c>
      <c r="N40" s="74">
        <f>mouvements[[#This Row],[Date]]+IF(mouvements[[#This Row],[Montant]]&gt;0,_me,-_md)</f>
        <v>44036</v>
      </c>
      <c r="O40" s="9"/>
      <c r="P40" s="9"/>
      <c r="R40" s="9"/>
    </row>
    <row r="41" spans="2:18" x14ac:dyDescent="0.35">
      <c r="B41" s="31" t="s">
        <v>31</v>
      </c>
      <c r="C41" s="29">
        <v>44038</v>
      </c>
      <c r="D41" s="7" t="s">
        <v>11</v>
      </c>
      <c r="E41" s="24" t="s">
        <v>110</v>
      </c>
      <c r="F41" s="63"/>
      <c r="G41" s="63">
        <v>25.85</v>
      </c>
      <c r="H41" s="32">
        <v>44060</v>
      </c>
      <c r="I41" s="33"/>
      <c r="J41" s="7">
        <f>mouvements[[#This Row],[Crédit]]-mouvements[[#This Row],[Débit]]</f>
        <v>-25.85</v>
      </c>
      <c r="K41" s="33" t="str">
        <f>IF(mouvements[[#This Row],[Relevé]]="","non","oui")</f>
        <v>oui</v>
      </c>
      <c r="L41" s="54" t="str">
        <f ca="1">IF(mouvements[[#This Row],[Date]]&lt;=TODAY(),"réel","prévu")</f>
        <v>réel</v>
      </c>
      <c r="M41" s="34" t="str">
        <f>VLOOKUP(mouvements[[#This Row],[Objet]],Tcateg[],2,0)</f>
        <v>Alimentation</v>
      </c>
      <c r="N41" s="74">
        <f>mouvements[[#This Row],[Date]]+IF(mouvements[[#This Row],[Montant]]&gt;0,_me,-_md)</f>
        <v>44037</v>
      </c>
      <c r="O41" s="9"/>
      <c r="P41" s="9"/>
      <c r="R41" s="9"/>
    </row>
    <row r="42" spans="2:18" x14ac:dyDescent="0.35">
      <c r="B42" s="37" t="s">
        <v>31</v>
      </c>
      <c r="C42" s="35">
        <v>44040</v>
      </c>
      <c r="D42" s="7" t="s">
        <v>11</v>
      </c>
      <c r="E42" s="24" t="s">
        <v>110</v>
      </c>
      <c r="F42" s="66"/>
      <c r="G42" s="66">
        <v>22.29</v>
      </c>
      <c r="H42" s="32">
        <v>44060</v>
      </c>
      <c r="I42" s="38"/>
      <c r="J42" s="7">
        <f>mouvements[[#This Row],[Crédit]]-mouvements[[#This Row],[Débit]]</f>
        <v>-22.29</v>
      </c>
      <c r="K42" s="38" t="str">
        <f>IF(mouvements[[#This Row],[Relevé]]="","non","oui")</f>
        <v>oui</v>
      </c>
      <c r="L42" s="56" t="str">
        <f ca="1">IF(mouvements[[#This Row],[Date]]&lt;=TODAY(),"réel","prévu")</f>
        <v>réel</v>
      </c>
      <c r="M42" s="39" t="str">
        <f>VLOOKUP(mouvements[[#This Row],[Objet]],Tcateg[],2,0)</f>
        <v>Alimentation</v>
      </c>
      <c r="N42" s="74">
        <f>mouvements[[#This Row],[Date]]+IF(mouvements[[#This Row],[Montant]]&gt;0,_me,-_md)</f>
        <v>44039</v>
      </c>
      <c r="O42" s="9"/>
      <c r="P42" s="9"/>
      <c r="R42" s="9"/>
    </row>
    <row r="43" spans="2:18" x14ac:dyDescent="0.35">
      <c r="B43" s="37" t="s">
        <v>44</v>
      </c>
      <c r="C43" s="35">
        <v>44040</v>
      </c>
      <c r="D43" s="7" t="s">
        <v>11</v>
      </c>
      <c r="E43" s="24" t="s">
        <v>90</v>
      </c>
      <c r="F43" s="66"/>
      <c r="G43" s="66">
        <v>37.159999999999997</v>
      </c>
      <c r="H43" s="32">
        <v>44060</v>
      </c>
      <c r="I43" s="38"/>
      <c r="J43" s="7">
        <f>mouvements[[#This Row],[Crédit]]-mouvements[[#This Row],[Débit]]</f>
        <v>-37.159999999999997</v>
      </c>
      <c r="K43" s="38" t="str">
        <f>IF(mouvements[[#This Row],[Relevé]]="","non","oui")</f>
        <v>oui</v>
      </c>
      <c r="L43" s="56" t="str">
        <f ca="1">IF(mouvements[[#This Row],[Date]]&lt;=TODAY(),"réel","prévu")</f>
        <v>réel</v>
      </c>
      <c r="M43" s="39" t="str">
        <f>VLOOKUP(mouvements[[#This Row],[Objet]],Tcateg[],2,0)</f>
        <v>Alimentation</v>
      </c>
      <c r="N43" s="74">
        <f>mouvements[[#This Row],[Date]]+IF(mouvements[[#This Row],[Montant]]&gt;0,_me,-_md)</f>
        <v>44039</v>
      </c>
      <c r="O43" s="9"/>
      <c r="P43" s="9"/>
      <c r="R43" s="9"/>
    </row>
    <row r="44" spans="2:18" x14ac:dyDescent="0.35">
      <c r="B44" s="31" t="s">
        <v>49</v>
      </c>
      <c r="C44" s="29">
        <v>44041</v>
      </c>
      <c r="D44" s="30" t="s">
        <v>21</v>
      </c>
      <c r="E44" s="31" t="s">
        <v>53</v>
      </c>
      <c r="F44" s="63"/>
      <c r="G44" s="63">
        <v>2</v>
      </c>
      <c r="H44" s="19" t="s">
        <v>60</v>
      </c>
      <c r="I44" s="33"/>
      <c r="J44" s="7">
        <f>mouvements[[#This Row],[Crédit]]-mouvements[[#This Row],[Débit]]</f>
        <v>-2</v>
      </c>
      <c r="K44" s="33" t="str">
        <f>IF(mouvements[[#This Row],[Relevé]]="","non","oui")</f>
        <v>oui</v>
      </c>
      <c r="L44" s="54" t="str">
        <f ca="1">IF(mouvements[[#This Row],[Date]]&lt;=TODAY(),"réel","prévu")</f>
        <v>réel</v>
      </c>
      <c r="M44" s="34" t="str">
        <f>VLOOKUP(mouvements[[#This Row],[Objet]],Tcateg[],2,0)</f>
        <v>Communications</v>
      </c>
      <c r="N44" s="74">
        <f>mouvements[[#This Row],[Date]]+IF(mouvements[[#This Row],[Montant]]&gt;0,_me,-_md)</f>
        <v>44040</v>
      </c>
      <c r="O44" s="9"/>
      <c r="P44" s="9"/>
      <c r="R44" s="9"/>
    </row>
    <row r="45" spans="2:18" x14ac:dyDescent="0.35">
      <c r="B45" s="24" t="s">
        <v>112</v>
      </c>
      <c r="C45" s="35">
        <v>44041</v>
      </c>
      <c r="D45" s="7" t="s">
        <v>11</v>
      </c>
      <c r="E45" s="24" t="s">
        <v>105</v>
      </c>
      <c r="F45" s="66"/>
      <c r="G45" s="66">
        <v>9.6</v>
      </c>
      <c r="H45" s="32">
        <v>44060</v>
      </c>
      <c r="I45" s="38"/>
      <c r="J45" s="7">
        <f>mouvements[[#This Row],[Crédit]]-mouvements[[#This Row],[Débit]]</f>
        <v>-9.6</v>
      </c>
      <c r="K45" s="38" t="str">
        <f>IF(mouvements[[#This Row],[Relevé]]="","non","oui")</f>
        <v>oui</v>
      </c>
      <c r="L45" s="56" t="str">
        <f ca="1">IF(mouvements[[#This Row],[Date]]&lt;=TODAY(),"réel","prévu")</f>
        <v>réel</v>
      </c>
      <c r="M45" s="39" t="str">
        <f>VLOOKUP(mouvements[[#This Row],[Objet]],Tcateg[],2,0)</f>
        <v>Loisirs</v>
      </c>
      <c r="N45" s="74">
        <f>mouvements[[#This Row],[Date]]+IF(mouvements[[#This Row],[Montant]]&gt;0,_me,-_md)</f>
        <v>44040</v>
      </c>
      <c r="O45" s="9"/>
      <c r="P45" s="9"/>
      <c r="R45" s="9"/>
    </row>
    <row r="46" spans="2:18" x14ac:dyDescent="0.35">
      <c r="B46" s="31" t="s">
        <v>12</v>
      </c>
      <c r="C46" s="29">
        <v>44044</v>
      </c>
      <c r="D46" s="30" t="s">
        <v>23</v>
      </c>
      <c r="E46" s="31" t="s">
        <v>6</v>
      </c>
      <c r="F46" s="63"/>
      <c r="G46" s="63">
        <v>7.33</v>
      </c>
      <c r="H46" s="40">
        <v>44081</v>
      </c>
      <c r="I46" s="33"/>
      <c r="J46" s="7">
        <f>mouvements[[#This Row],[Crédit]]-mouvements[[#This Row],[Débit]]</f>
        <v>-7.33</v>
      </c>
      <c r="K46" s="33" t="str">
        <f>IF(mouvements[[#This Row],[Relevé]]="","non","oui")</f>
        <v>oui</v>
      </c>
      <c r="L46" s="54" t="str">
        <f ca="1">IF(mouvements[[#This Row],[Date]]&lt;=TODAY(),"réel","prévu")</f>
        <v>réel</v>
      </c>
      <c r="M46" s="34" t="str">
        <f>VLOOKUP(mouvements[[#This Row],[Objet]],Tcateg[],2,0)</f>
        <v>Divers</v>
      </c>
      <c r="N46" s="74">
        <f>mouvements[[#This Row],[Date]]+IF(mouvements[[#This Row],[Montant]]&gt;0,_me,-_md)</f>
        <v>44043</v>
      </c>
      <c r="O46" s="9"/>
      <c r="P46" s="9"/>
      <c r="R46" s="9"/>
    </row>
    <row r="47" spans="2:18" x14ac:dyDescent="0.35">
      <c r="B47" s="24" t="s">
        <v>108</v>
      </c>
      <c r="C47" s="29">
        <v>44044</v>
      </c>
      <c r="D47" s="30" t="s">
        <v>23</v>
      </c>
      <c r="E47" s="18" t="s">
        <v>42</v>
      </c>
      <c r="F47" s="64">
        <v>1961.84</v>
      </c>
      <c r="G47" s="64">
        <v>0</v>
      </c>
      <c r="H47" s="32">
        <v>44048</v>
      </c>
      <c r="I47" s="33"/>
      <c r="J47" s="7">
        <f>mouvements[[#This Row],[Crédit]]-mouvements[[#This Row],[Débit]]</f>
        <v>1961.84</v>
      </c>
      <c r="K47" s="33" t="str">
        <f>IF(mouvements[[#This Row],[Relevé]]="","non","oui")</f>
        <v>oui</v>
      </c>
      <c r="L47" s="54" t="str">
        <f ca="1">IF(mouvements[[#This Row],[Date]]&lt;=TODAY(),"réel","prévu")</f>
        <v>réel</v>
      </c>
      <c r="M47" s="34" t="str">
        <f>VLOOKUP(mouvements[[#This Row],[Objet]],Tcateg[],2,0)</f>
        <v>Revenus</v>
      </c>
      <c r="N47" s="74">
        <f>mouvements[[#This Row],[Date]]+IF(mouvements[[#This Row],[Montant]]&gt;0,_me,-_md)</f>
        <v>44045</v>
      </c>
      <c r="O47" s="9"/>
      <c r="P47" s="9"/>
      <c r="R47" s="9"/>
    </row>
    <row r="48" spans="2:18" x14ac:dyDescent="0.35">
      <c r="B48" s="45" t="s">
        <v>141</v>
      </c>
      <c r="C48" s="43">
        <v>44044</v>
      </c>
      <c r="D48" s="44" t="s">
        <v>23</v>
      </c>
      <c r="E48" s="45" t="s">
        <v>140</v>
      </c>
      <c r="F48" s="106"/>
      <c r="G48" s="106">
        <v>598</v>
      </c>
      <c r="H48" s="107" t="s">
        <v>142</v>
      </c>
      <c r="I48" s="47"/>
      <c r="J48" s="44">
        <f>mouvements[[#This Row],[Crédit]]-mouvements[[#This Row],[Débit]]</f>
        <v>-598</v>
      </c>
      <c r="K48" s="48" t="str">
        <f>IF(mouvements[[#This Row],[Relevé]]="","non","oui")</f>
        <v>oui</v>
      </c>
      <c r="L48" s="55" t="str">
        <f ca="1">IF(mouvements[[#This Row],[Date]]&lt;=TODAY(),"réel","prévu")</f>
        <v>réel</v>
      </c>
      <c r="M48" s="49" t="str">
        <f>VLOOKUP(mouvements[[#This Row],[Objet]],Tcateg[],2,0)</f>
        <v>Logement</v>
      </c>
      <c r="N48" s="108">
        <f>mouvements[[#This Row],[Date]]+IF(mouvements[[#This Row],[Montant]]&gt;0,_me,-_md)</f>
        <v>44043</v>
      </c>
      <c r="O48" s="9"/>
      <c r="P48" s="9"/>
      <c r="R48" s="9"/>
    </row>
    <row r="49" spans="2:18" x14ac:dyDescent="0.35">
      <c r="B49" s="37" t="s">
        <v>31</v>
      </c>
      <c r="C49" s="35">
        <v>44045</v>
      </c>
      <c r="D49" s="7" t="s">
        <v>11</v>
      </c>
      <c r="E49" s="24" t="s">
        <v>110</v>
      </c>
      <c r="F49" s="66"/>
      <c r="G49" s="66">
        <v>18.260000000000002</v>
      </c>
      <c r="H49" s="32">
        <v>44060</v>
      </c>
      <c r="I49" s="38"/>
      <c r="J49" s="7">
        <f>mouvements[[#This Row],[Crédit]]-mouvements[[#This Row],[Débit]]</f>
        <v>-18.260000000000002</v>
      </c>
      <c r="K49" s="38" t="str">
        <f>IF(mouvements[[#This Row],[Relevé]]="","non","oui")</f>
        <v>oui</v>
      </c>
      <c r="L49" s="56" t="str">
        <f ca="1">IF(mouvements[[#This Row],[Date]]&lt;=TODAY(),"réel","prévu")</f>
        <v>réel</v>
      </c>
      <c r="M49" s="39" t="str">
        <f>VLOOKUP(mouvements[[#This Row],[Objet]],Tcateg[],2,0)</f>
        <v>Alimentation</v>
      </c>
      <c r="N49" s="74">
        <f>mouvements[[#This Row],[Date]]+IF(mouvements[[#This Row],[Montant]]&gt;0,_me,-_md)</f>
        <v>44044</v>
      </c>
      <c r="O49" s="9"/>
      <c r="P49" s="9"/>
      <c r="R49" s="9"/>
    </row>
    <row r="50" spans="2:18" x14ac:dyDescent="0.35">
      <c r="B50" s="37" t="s">
        <v>31</v>
      </c>
      <c r="C50" s="35">
        <v>44047</v>
      </c>
      <c r="D50" s="7" t="s">
        <v>11</v>
      </c>
      <c r="E50" s="24" t="s">
        <v>110</v>
      </c>
      <c r="F50" s="66"/>
      <c r="G50" s="66">
        <v>29.26</v>
      </c>
      <c r="H50" s="32">
        <v>44060</v>
      </c>
      <c r="I50" s="38"/>
      <c r="J50" s="7">
        <f>mouvements[[#This Row],[Crédit]]-mouvements[[#This Row],[Débit]]</f>
        <v>-29.26</v>
      </c>
      <c r="K50" s="38" t="str">
        <f>IF(mouvements[[#This Row],[Relevé]]="","non","oui")</f>
        <v>oui</v>
      </c>
      <c r="L50" s="56" t="str">
        <f ca="1">IF(mouvements[[#This Row],[Date]]&lt;=TODAY(),"réel","prévu")</f>
        <v>réel</v>
      </c>
      <c r="M50" s="39" t="str">
        <f>VLOOKUP(mouvements[[#This Row],[Objet]],Tcateg[],2,0)</f>
        <v>Alimentation</v>
      </c>
      <c r="N50" s="74">
        <f>mouvements[[#This Row],[Date]]+IF(mouvements[[#This Row],[Montant]]&gt;0,_me,-_md)</f>
        <v>44046</v>
      </c>
      <c r="O50" s="9"/>
      <c r="P50" s="9"/>
      <c r="R50" s="9"/>
    </row>
    <row r="51" spans="2:18" x14ac:dyDescent="0.35">
      <c r="B51" s="37" t="s">
        <v>24</v>
      </c>
      <c r="C51" s="35">
        <v>44047</v>
      </c>
      <c r="D51" s="7" t="s">
        <v>11</v>
      </c>
      <c r="E51" s="24" t="s">
        <v>90</v>
      </c>
      <c r="F51" s="66"/>
      <c r="G51" s="66">
        <v>86.31</v>
      </c>
      <c r="H51" s="32">
        <v>44060</v>
      </c>
      <c r="I51" s="38"/>
      <c r="J51" s="7">
        <f>mouvements[[#This Row],[Crédit]]-mouvements[[#This Row],[Débit]]</f>
        <v>-86.31</v>
      </c>
      <c r="K51" s="38" t="str">
        <f>IF(mouvements[[#This Row],[Relevé]]="","non","oui")</f>
        <v>oui</v>
      </c>
      <c r="L51" s="56" t="str">
        <f ca="1">IF(mouvements[[#This Row],[Date]]&lt;=TODAY(),"réel","prévu")</f>
        <v>réel</v>
      </c>
      <c r="M51" s="39" t="str">
        <f>VLOOKUP(mouvements[[#This Row],[Objet]],Tcateg[],2,0)</f>
        <v>Alimentation</v>
      </c>
      <c r="N51" s="74">
        <f>mouvements[[#This Row],[Date]]+IF(mouvements[[#This Row],[Montant]]&gt;0,_me,-_md)</f>
        <v>44046</v>
      </c>
      <c r="O51" s="9"/>
      <c r="P51" s="9"/>
      <c r="R51" s="9"/>
    </row>
    <row r="52" spans="2:18" x14ac:dyDescent="0.35">
      <c r="B52" s="37" t="s">
        <v>24</v>
      </c>
      <c r="C52" s="35">
        <v>44047</v>
      </c>
      <c r="D52" s="7" t="s">
        <v>11</v>
      </c>
      <c r="E52" s="24" t="s">
        <v>90</v>
      </c>
      <c r="F52" s="66"/>
      <c r="G52" s="66">
        <v>85.96</v>
      </c>
      <c r="H52" s="32">
        <v>44060</v>
      </c>
      <c r="I52" s="38"/>
      <c r="J52" s="7">
        <f>mouvements[[#This Row],[Crédit]]-mouvements[[#This Row],[Débit]]</f>
        <v>-85.96</v>
      </c>
      <c r="K52" s="38" t="str">
        <f>IF(mouvements[[#This Row],[Relevé]]="","non","oui")</f>
        <v>oui</v>
      </c>
      <c r="L52" s="56" t="str">
        <f ca="1">IF(mouvements[[#This Row],[Date]]&lt;=TODAY(),"réel","prévu")</f>
        <v>réel</v>
      </c>
      <c r="M52" s="39" t="str">
        <f>VLOOKUP(mouvements[[#This Row],[Objet]],Tcateg[],2,0)</f>
        <v>Alimentation</v>
      </c>
      <c r="N52" s="74">
        <f>mouvements[[#This Row],[Date]]+IF(mouvements[[#This Row],[Montant]]&gt;0,_me,-_md)</f>
        <v>44046</v>
      </c>
      <c r="O52" s="9"/>
      <c r="P52" s="9"/>
      <c r="R52" s="9"/>
    </row>
    <row r="53" spans="2:18" x14ac:dyDescent="0.35">
      <c r="B53" s="37" t="s">
        <v>31</v>
      </c>
      <c r="C53" s="35">
        <v>44050</v>
      </c>
      <c r="D53" s="7" t="s">
        <v>11</v>
      </c>
      <c r="E53" s="24" t="s">
        <v>110</v>
      </c>
      <c r="F53" s="66"/>
      <c r="G53" s="66">
        <v>19.7</v>
      </c>
      <c r="H53" s="40">
        <v>44060</v>
      </c>
      <c r="I53" s="38"/>
      <c r="J53" s="7">
        <f>mouvements[[#This Row],[Crédit]]-mouvements[[#This Row],[Débit]]</f>
        <v>-19.7</v>
      </c>
      <c r="K53" s="38" t="str">
        <f>IF(mouvements[[#This Row],[Relevé]]="","non","oui")</f>
        <v>oui</v>
      </c>
      <c r="L53" s="56" t="str">
        <f ca="1">IF(mouvements[[#This Row],[Date]]&lt;=TODAY(),"réel","prévu")</f>
        <v>réel</v>
      </c>
      <c r="M53" s="39" t="str">
        <f>VLOOKUP(mouvements[[#This Row],[Objet]],Tcateg[],2,0)</f>
        <v>Alimentation</v>
      </c>
      <c r="N53" s="74">
        <f>mouvements[[#This Row],[Date]]+IF(mouvements[[#This Row],[Montant]]&gt;0,_me,-_md)</f>
        <v>44049</v>
      </c>
      <c r="O53" s="9"/>
      <c r="P53" s="9"/>
      <c r="R53" s="9"/>
    </row>
    <row r="54" spans="2:18" x14ac:dyDescent="0.35">
      <c r="B54" s="37" t="s">
        <v>31</v>
      </c>
      <c r="C54" s="35">
        <v>44052</v>
      </c>
      <c r="D54" s="7" t="s">
        <v>11</v>
      </c>
      <c r="E54" s="24" t="s">
        <v>110</v>
      </c>
      <c r="F54" s="66"/>
      <c r="G54" s="66">
        <v>3.7</v>
      </c>
      <c r="H54" s="40">
        <v>44060</v>
      </c>
      <c r="I54" s="38"/>
      <c r="J54" s="7">
        <f>mouvements[[#This Row],[Crédit]]-mouvements[[#This Row],[Débit]]</f>
        <v>-3.7</v>
      </c>
      <c r="K54" s="38" t="str">
        <f>IF(mouvements[[#This Row],[Relevé]]="","non","oui")</f>
        <v>oui</v>
      </c>
      <c r="L54" s="56" t="str">
        <f ca="1">IF(mouvements[[#This Row],[Date]]&lt;=TODAY(),"réel","prévu")</f>
        <v>réel</v>
      </c>
      <c r="M54" s="39" t="str">
        <f>VLOOKUP(mouvements[[#This Row],[Objet]],Tcateg[],2,0)</f>
        <v>Alimentation</v>
      </c>
      <c r="N54" s="74">
        <f>mouvements[[#This Row],[Date]]+IF(mouvements[[#This Row],[Montant]]&gt;0,_me,-_md)</f>
        <v>44051</v>
      </c>
      <c r="O54" s="9"/>
      <c r="P54" s="9"/>
      <c r="R54" s="9"/>
    </row>
    <row r="55" spans="2:18" x14ac:dyDescent="0.35">
      <c r="B55" s="37" t="s">
        <v>24</v>
      </c>
      <c r="C55" s="35">
        <v>44053</v>
      </c>
      <c r="D55" s="7" t="s">
        <v>11</v>
      </c>
      <c r="E55" s="24" t="s">
        <v>90</v>
      </c>
      <c r="F55" s="66"/>
      <c r="G55" s="66">
        <v>87.79</v>
      </c>
      <c r="H55" s="32">
        <v>44060</v>
      </c>
      <c r="I55" s="38"/>
      <c r="J55" s="7">
        <f>mouvements[[#This Row],[Crédit]]-mouvements[[#This Row],[Débit]]</f>
        <v>-87.79</v>
      </c>
      <c r="K55" s="38" t="str">
        <f>IF(mouvements[[#This Row],[Relevé]]="","non","oui")</f>
        <v>oui</v>
      </c>
      <c r="L55" s="56" t="str">
        <f ca="1">IF(mouvements[[#This Row],[Date]]&lt;=TODAY(),"réel","prévu")</f>
        <v>réel</v>
      </c>
      <c r="M55" s="39" t="str">
        <f>VLOOKUP(mouvements[[#This Row],[Objet]],Tcateg[],2,0)</f>
        <v>Alimentation</v>
      </c>
      <c r="N55" s="74">
        <f>mouvements[[#This Row],[Date]]+IF(mouvements[[#This Row],[Montant]]&gt;0,_me,-_md)</f>
        <v>44052</v>
      </c>
      <c r="O55" s="9"/>
      <c r="P55" s="9"/>
      <c r="R55" s="9"/>
    </row>
    <row r="56" spans="2:18" x14ac:dyDescent="0.35">
      <c r="B56" s="37" t="s">
        <v>31</v>
      </c>
      <c r="C56" s="35">
        <v>44054</v>
      </c>
      <c r="D56" s="7" t="s">
        <v>11</v>
      </c>
      <c r="E56" s="24" t="s">
        <v>110</v>
      </c>
      <c r="F56" s="66"/>
      <c r="G56" s="66">
        <v>26.99</v>
      </c>
      <c r="H56" s="40">
        <v>44060</v>
      </c>
      <c r="I56" s="38"/>
      <c r="J56" s="7">
        <f>mouvements[[#This Row],[Crédit]]-mouvements[[#This Row],[Débit]]</f>
        <v>-26.99</v>
      </c>
      <c r="K56" s="38" t="str">
        <f>IF(mouvements[[#This Row],[Relevé]]="","non","oui")</f>
        <v>oui</v>
      </c>
      <c r="L56" s="56" t="str">
        <f ca="1">IF(mouvements[[#This Row],[Date]]&lt;=TODAY(),"réel","prévu")</f>
        <v>réel</v>
      </c>
      <c r="M56" s="39" t="str">
        <f>VLOOKUP(mouvements[[#This Row],[Objet]],Tcateg[],2,0)</f>
        <v>Alimentation</v>
      </c>
      <c r="N56" s="74">
        <f>mouvements[[#This Row],[Date]]+IF(mouvements[[#This Row],[Montant]]&gt;0,_me,-_md)</f>
        <v>44053</v>
      </c>
      <c r="O56" s="9"/>
      <c r="P56" s="9"/>
      <c r="R56" s="9"/>
    </row>
    <row r="57" spans="2:18" x14ac:dyDescent="0.35">
      <c r="B57" s="37" t="s">
        <v>24</v>
      </c>
      <c r="C57" s="35">
        <v>44056</v>
      </c>
      <c r="D57" s="7" t="s">
        <v>11</v>
      </c>
      <c r="E57" s="24" t="s">
        <v>90</v>
      </c>
      <c r="F57" s="66"/>
      <c r="G57" s="66">
        <v>1.18</v>
      </c>
      <c r="H57" s="32">
        <v>44060</v>
      </c>
      <c r="I57" s="38"/>
      <c r="J57" s="7">
        <f>mouvements[[#This Row],[Crédit]]-mouvements[[#This Row],[Débit]]</f>
        <v>-1.18</v>
      </c>
      <c r="K57" s="38" t="str">
        <f>IF(mouvements[[#This Row],[Relevé]]="","non","oui")</f>
        <v>oui</v>
      </c>
      <c r="L57" s="56" t="str">
        <f ca="1">IF(mouvements[[#This Row],[Date]]&lt;=TODAY(),"réel","prévu")</f>
        <v>réel</v>
      </c>
      <c r="M57" s="39" t="str">
        <f>VLOOKUP(mouvements[[#This Row],[Objet]],Tcateg[],2,0)</f>
        <v>Alimentation</v>
      </c>
      <c r="N57" s="74">
        <f>mouvements[[#This Row],[Date]]+IF(mouvements[[#This Row],[Montant]]&gt;0,_me,-_md)</f>
        <v>44055</v>
      </c>
      <c r="O57" s="9"/>
      <c r="P57" s="9"/>
      <c r="R57" s="9"/>
    </row>
    <row r="58" spans="2:18" x14ac:dyDescent="0.35">
      <c r="B58" s="37" t="s">
        <v>31</v>
      </c>
      <c r="C58" s="35">
        <v>44057</v>
      </c>
      <c r="D58" s="7" t="s">
        <v>11</v>
      </c>
      <c r="E58" s="24" t="s">
        <v>110</v>
      </c>
      <c r="F58" s="66"/>
      <c r="G58" s="66">
        <v>21.19</v>
      </c>
      <c r="H58" s="40">
        <v>44089</v>
      </c>
      <c r="I58" s="38"/>
      <c r="J58" s="7">
        <f>mouvements[[#This Row],[Crédit]]-mouvements[[#This Row],[Débit]]</f>
        <v>-21.19</v>
      </c>
      <c r="K58" s="38" t="str">
        <f>IF(mouvements[[#This Row],[Relevé]]="","non","oui")</f>
        <v>oui</v>
      </c>
      <c r="L58" s="56" t="str">
        <f ca="1">IF(mouvements[[#This Row],[Date]]&lt;=TODAY(),"réel","prévu")</f>
        <v>réel</v>
      </c>
      <c r="M58" s="39" t="str">
        <f>VLOOKUP(mouvements[[#This Row],[Objet]],Tcateg[],2,0)</f>
        <v>Alimentation</v>
      </c>
      <c r="N58" s="74">
        <f>mouvements[[#This Row],[Date]]+IF(mouvements[[#This Row],[Montant]]&gt;0,_me,-_md)</f>
        <v>44056</v>
      </c>
      <c r="O58" s="9"/>
      <c r="P58" s="9"/>
      <c r="R58" s="9"/>
    </row>
    <row r="59" spans="2:18" x14ac:dyDescent="0.35">
      <c r="B59" s="37" t="s">
        <v>31</v>
      </c>
      <c r="C59" s="35">
        <v>44059</v>
      </c>
      <c r="D59" s="7" t="s">
        <v>11</v>
      </c>
      <c r="E59" s="24" t="s">
        <v>110</v>
      </c>
      <c r="F59" s="66"/>
      <c r="G59" s="66">
        <v>34.9</v>
      </c>
      <c r="H59" s="40">
        <v>44089</v>
      </c>
      <c r="I59" s="38"/>
      <c r="J59" s="7">
        <f>mouvements[[#This Row],[Crédit]]-mouvements[[#This Row],[Débit]]</f>
        <v>-34.9</v>
      </c>
      <c r="K59" s="38" t="str">
        <f>IF(mouvements[[#This Row],[Relevé]]="","non","oui")</f>
        <v>oui</v>
      </c>
      <c r="L59" s="56" t="str">
        <f ca="1">IF(mouvements[[#This Row],[Date]]&lt;=TODAY(),"réel","prévu")</f>
        <v>réel</v>
      </c>
      <c r="M59" s="39" t="str">
        <f>VLOOKUP(mouvements[[#This Row],[Objet]],Tcateg[],2,0)</f>
        <v>Alimentation</v>
      </c>
      <c r="N59" s="74">
        <f>mouvements[[#This Row],[Date]]+IF(mouvements[[#This Row],[Montant]]&gt;0,_me,-_md)</f>
        <v>44058</v>
      </c>
      <c r="O59" s="9"/>
      <c r="P59" s="9"/>
      <c r="R59" s="9"/>
    </row>
    <row r="60" spans="2:18" x14ac:dyDescent="0.35">
      <c r="B60" s="37" t="s">
        <v>24</v>
      </c>
      <c r="C60" s="35">
        <v>44060</v>
      </c>
      <c r="D60" s="7" t="s">
        <v>11</v>
      </c>
      <c r="E60" s="24" t="s">
        <v>90</v>
      </c>
      <c r="F60" s="66"/>
      <c r="G60" s="66">
        <v>135.33000000000001</v>
      </c>
      <c r="H60" s="40">
        <v>44089</v>
      </c>
      <c r="I60" s="38"/>
      <c r="J60" s="7">
        <f>mouvements[[#This Row],[Crédit]]-mouvements[[#This Row],[Débit]]</f>
        <v>-135.33000000000001</v>
      </c>
      <c r="K60" s="38" t="str">
        <f>IF(mouvements[[#This Row],[Relevé]]="","non","oui")</f>
        <v>oui</v>
      </c>
      <c r="L60" s="56" t="str">
        <f ca="1">IF(mouvements[[#This Row],[Date]]&lt;=TODAY(),"réel","prévu")</f>
        <v>réel</v>
      </c>
      <c r="M60" s="39" t="str">
        <f>VLOOKUP(mouvements[[#This Row],[Objet]],Tcateg[],2,0)</f>
        <v>Alimentation</v>
      </c>
      <c r="N60" s="74">
        <f>mouvements[[#This Row],[Date]]+IF(mouvements[[#This Row],[Montant]]&gt;0,_me,-_md)</f>
        <v>44059</v>
      </c>
      <c r="O60" s="9"/>
      <c r="P60" s="9"/>
      <c r="R60" s="9"/>
    </row>
    <row r="61" spans="2:18" x14ac:dyDescent="0.35">
      <c r="B61" s="37" t="s">
        <v>31</v>
      </c>
      <c r="C61" s="35">
        <v>44061</v>
      </c>
      <c r="D61" s="7" t="s">
        <v>11</v>
      </c>
      <c r="E61" s="24" t="s">
        <v>110</v>
      </c>
      <c r="F61" s="66"/>
      <c r="G61" s="66">
        <v>31.73</v>
      </c>
      <c r="H61" s="40">
        <v>44089</v>
      </c>
      <c r="I61" s="38"/>
      <c r="J61" s="7">
        <f>mouvements[[#This Row],[Crédit]]-mouvements[[#This Row],[Débit]]</f>
        <v>-31.73</v>
      </c>
      <c r="K61" s="38" t="str">
        <f>IF(mouvements[[#This Row],[Relevé]]="","non","oui")</f>
        <v>oui</v>
      </c>
      <c r="L61" s="56" t="str">
        <f ca="1">IF(mouvements[[#This Row],[Date]]&lt;=TODAY(),"réel","prévu")</f>
        <v>réel</v>
      </c>
      <c r="M61" s="39" t="str">
        <f>VLOOKUP(mouvements[[#This Row],[Objet]],Tcateg[],2,0)</f>
        <v>Alimentation</v>
      </c>
      <c r="N61" s="74">
        <f>mouvements[[#This Row],[Date]]+IF(mouvements[[#This Row],[Montant]]&gt;0,_me,-_md)</f>
        <v>44060</v>
      </c>
      <c r="O61" s="9"/>
      <c r="P61" s="9"/>
      <c r="R61" s="9"/>
    </row>
    <row r="62" spans="2:18" x14ac:dyDescent="0.35">
      <c r="B62" s="37" t="s">
        <v>31</v>
      </c>
      <c r="C62" s="35">
        <v>44066</v>
      </c>
      <c r="D62" s="7" t="s">
        <v>11</v>
      </c>
      <c r="E62" s="24" t="s">
        <v>110</v>
      </c>
      <c r="F62" s="66"/>
      <c r="G62" s="66">
        <v>2.4700000000000002</v>
      </c>
      <c r="H62" s="40">
        <v>44089</v>
      </c>
      <c r="I62" s="38"/>
      <c r="J62" s="7">
        <f>mouvements[[#This Row],[Crédit]]-mouvements[[#This Row],[Débit]]</f>
        <v>-2.4700000000000002</v>
      </c>
      <c r="K62" s="41" t="str">
        <f>IF(mouvements[[#This Row],[Relevé]]="","non","oui")</f>
        <v>oui</v>
      </c>
      <c r="L62" s="56" t="str">
        <f ca="1">IF(mouvements[[#This Row],[Date]]&lt;=TODAY(),"réel","prévu")</f>
        <v>réel</v>
      </c>
      <c r="M62" s="39" t="str">
        <f>VLOOKUP(mouvements[[#This Row],[Objet]],Tcateg[],2,0)</f>
        <v>Alimentation</v>
      </c>
      <c r="N62" s="74">
        <f>mouvements[[#This Row],[Date]]+IF(mouvements[[#This Row],[Montant]]&gt;0,_me,-_md)</f>
        <v>44065</v>
      </c>
      <c r="O62" s="9"/>
      <c r="P62" s="9"/>
      <c r="R62" s="9"/>
    </row>
    <row r="63" spans="2:18" x14ac:dyDescent="0.35">
      <c r="B63" s="26" t="s">
        <v>17</v>
      </c>
      <c r="C63" s="29">
        <v>44067</v>
      </c>
      <c r="D63" s="25" t="s">
        <v>21</v>
      </c>
      <c r="E63" s="18" t="s">
        <v>85</v>
      </c>
      <c r="F63" s="62"/>
      <c r="G63" s="62">
        <v>152.75</v>
      </c>
      <c r="H63" s="40" t="s">
        <v>64</v>
      </c>
      <c r="I63" s="15"/>
      <c r="J63" s="7">
        <f>mouvements[[#This Row],[Crédit]]-mouvements[[#This Row],[Débit]]</f>
        <v>-152.75</v>
      </c>
      <c r="K63" s="15" t="str">
        <f>IF(mouvements[[#This Row],[Relevé]]="","non","oui")</f>
        <v>oui</v>
      </c>
      <c r="L63" s="53" t="str">
        <f ca="1">IF(mouvements[[#This Row],[Date]]&lt;=TODAY(),"réel","prévu")</f>
        <v>réel</v>
      </c>
      <c r="M63" s="34" t="str">
        <f>VLOOKUP(mouvements[[#This Row],[Objet]],Tcateg[],2,0)</f>
        <v>Logement</v>
      </c>
      <c r="N63" s="74">
        <f>mouvements[[#This Row],[Date]]+IF(mouvements[[#This Row],[Montant]]&gt;0,_me,-_md)</f>
        <v>44066</v>
      </c>
      <c r="O63" s="9"/>
      <c r="P63" s="9"/>
      <c r="R63" s="9"/>
    </row>
    <row r="64" spans="2:18" x14ac:dyDescent="0.35">
      <c r="B64" s="37" t="s">
        <v>24</v>
      </c>
      <c r="C64" s="35">
        <v>44067</v>
      </c>
      <c r="D64" s="7" t="s">
        <v>11</v>
      </c>
      <c r="E64" s="24" t="s">
        <v>90</v>
      </c>
      <c r="F64" s="66"/>
      <c r="G64" s="66">
        <v>12.76</v>
      </c>
      <c r="H64" s="40">
        <v>44089</v>
      </c>
      <c r="I64" s="38"/>
      <c r="J64" s="7">
        <f>mouvements[[#This Row],[Crédit]]-mouvements[[#This Row],[Débit]]</f>
        <v>-12.76</v>
      </c>
      <c r="K64" s="41" t="str">
        <f>IF(mouvements[[#This Row],[Relevé]]="","non","oui")</f>
        <v>oui</v>
      </c>
      <c r="L64" s="56" t="str">
        <f ca="1">IF(mouvements[[#This Row],[Date]]&lt;=TODAY(),"réel","prévu")</f>
        <v>réel</v>
      </c>
      <c r="M64" s="39" t="str">
        <f>VLOOKUP(mouvements[[#This Row],[Objet]],Tcateg[],2,0)</f>
        <v>Alimentation</v>
      </c>
      <c r="N64" s="74">
        <f>mouvements[[#This Row],[Date]]+IF(mouvements[[#This Row],[Montant]]&gt;0,_me,-_md)</f>
        <v>44066</v>
      </c>
      <c r="O64" s="9"/>
      <c r="P64" s="9"/>
      <c r="R64" s="9"/>
    </row>
    <row r="65" spans="2:18" x14ac:dyDescent="0.35">
      <c r="B65" s="37" t="s">
        <v>31</v>
      </c>
      <c r="C65" s="35">
        <v>44068</v>
      </c>
      <c r="D65" s="7" t="s">
        <v>11</v>
      </c>
      <c r="E65" s="24" t="s">
        <v>110</v>
      </c>
      <c r="F65" s="66"/>
      <c r="G65" s="66">
        <v>28.44</v>
      </c>
      <c r="H65" s="40">
        <v>44089</v>
      </c>
      <c r="I65" s="38"/>
      <c r="J65" s="7">
        <f>mouvements[[#This Row],[Crédit]]-mouvements[[#This Row],[Débit]]</f>
        <v>-28.44</v>
      </c>
      <c r="K65" s="41" t="str">
        <f>IF(mouvements[[#This Row],[Relevé]]="","non","oui")</f>
        <v>oui</v>
      </c>
      <c r="L65" s="56" t="str">
        <f ca="1">IF(mouvements[[#This Row],[Date]]&lt;=TODAY(),"réel","prévu")</f>
        <v>réel</v>
      </c>
      <c r="M65" s="39" t="str">
        <f>VLOOKUP(mouvements[[#This Row],[Objet]],Tcateg[],2,0)</f>
        <v>Alimentation</v>
      </c>
      <c r="N65" s="74">
        <f>mouvements[[#This Row],[Date]]+IF(mouvements[[#This Row],[Montant]]&gt;0,_me,-_md)</f>
        <v>44067</v>
      </c>
      <c r="O65" s="9"/>
      <c r="P65" s="9"/>
      <c r="R65" s="9"/>
    </row>
    <row r="66" spans="2:18" x14ac:dyDescent="0.35">
      <c r="B66" s="24" t="s">
        <v>47</v>
      </c>
      <c r="C66" s="23">
        <v>44068</v>
      </c>
      <c r="D66" s="7" t="s">
        <v>21</v>
      </c>
      <c r="E66" s="24" t="s">
        <v>19</v>
      </c>
      <c r="F66" s="65"/>
      <c r="G66" s="65">
        <v>9.98</v>
      </c>
      <c r="H66" s="40" t="s">
        <v>64</v>
      </c>
      <c r="I66" s="15"/>
      <c r="J66" s="7">
        <f>mouvements[[#This Row],[Crédit]]-mouvements[[#This Row],[Débit]]</f>
        <v>-9.98</v>
      </c>
      <c r="K66" s="15" t="str">
        <f>IF(mouvements[[#This Row],[Relevé]]="","non","oui")</f>
        <v>oui</v>
      </c>
      <c r="L66" s="53" t="str">
        <f ca="1">IF(mouvements[[#This Row],[Date]]&lt;=TODAY(),"réel","prévu")</f>
        <v>réel</v>
      </c>
      <c r="M66" s="16" t="str">
        <f>VLOOKUP(mouvements[[#This Row],[Objet]],Tcateg[],2,0)</f>
        <v>Communications</v>
      </c>
      <c r="N66" s="74">
        <f>mouvements[[#This Row],[Date]]+IF(mouvements[[#This Row],[Montant]]&gt;0,_me,-_md)</f>
        <v>44067</v>
      </c>
      <c r="O66" s="9"/>
      <c r="P66" s="9"/>
      <c r="R66" s="9"/>
    </row>
    <row r="67" spans="2:18" x14ac:dyDescent="0.35">
      <c r="B67" s="37" t="s">
        <v>31</v>
      </c>
      <c r="C67" s="35">
        <v>44071</v>
      </c>
      <c r="D67" s="7" t="s">
        <v>11</v>
      </c>
      <c r="E67" s="24" t="s">
        <v>110</v>
      </c>
      <c r="F67" s="66"/>
      <c r="G67" s="66">
        <v>33.14</v>
      </c>
      <c r="H67" s="40">
        <v>44089</v>
      </c>
      <c r="I67" s="38"/>
      <c r="J67" s="7">
        <f>mouvements[[#This Row],[Crédit]]-mouvements[[#This Row],[Débit]]</f>
        <v>-33.14</v>
      </c>
      <c r="K67" s="41" t="str">
        <f>IF(mouvements[[#This Row],[Relevé]]="","non","oui")</f>
        <v>oui</v>
      </c>
      <c r="L67" s="56" t="str">
        <f ca="1">IF(mouvements[[#This Row],[Date]]&lt;=TODAY(),"réel","prévu")</f>
        <v>réel</v>
      </c>
      <c r="M67" s="39" t="str">
        <f>VLOOKUP(mouvements[[#This Row],[Objet]],Tcateg[],2,0)</f>
        <v>Alimentation</v>
      </c>
      <c r="N67" s="74">
        <f>mouvements[[#This Row],[Date]]+IF(mouvements[[#This Row],[Montant]]&gt;0,_me,-_md)</f>
        <v>44070</v>
      </c>
      <c r="O67" s="9"/>
      <c r="P67" s="9"/>
      <c r="R67" s="9"/>
    </row>
    <row r="68" spans="2:18" x14ac:dyDescent="0.35">
      <c r="B68" s="37" t="s">
        <v>34</v>
      </c>
      <c r="C68" s="35">
        <v>44071</v>
      </c>
      <c r="D68" s="7" t="s">
        <v>11</v>
      </c>
      <c r="E68" s="37" t="s">
        <v>5</v>
      </c>
      <c r="F68" s="66"/>
      <c r="G68" s="66">
        <v>2.6</v>
      </c>
      <c r="H68" s="40">
        <v>44089</v>
      </c>
      <c r="I68" s="38"/>
      <c r="J68" s="7">
        <f>mouvements[[#This Row],[Crédit]]-mouvements[[#This Row],[Débit]]</f>
        <v>-2.6</v>
      </c>
      <c r="K68" s="41" t="str">
        <f>IF(mouvements[[#This Row],[Relevé]]="","non","oui")</f>
        <v>oui</v>
      </c>
      <c r="L68" s="56" t="str">
        <f ca="1">IF(mouvements[[#This Row],[Date]]&lt;=TODAY(),"réel","prévu")</f>
        <v>réel</v>
      </c>
      <c r="M68" s="39" t="str">
        <f>VLOOKUP(mouvements[[#This Row],[Objet]],Tcateg[],2,0)</f>
        <v>Logement</v>
      </c>
      <c r="N68" s="74">
        <f>mouvements[[#This Row],[Date]]+IF(mouvements[[#This Row],[Montant]]&gt;0,_me,-_md)</f>
        <v>44070</v>
      </c>
      <c r="O68" s="9"/>
      <c r="P68" s="9"/>
      <c r="R68" s="9"/>
    </row>
    <row r="69" spans="2:18" x14ac:dyDescent="0.35">
      <c r="B69" s="31" t="s">
        <v>49</v>
      </c>
      <c r="C69" s="29">
        <v>44072</v>
      </c>
      <c r="D69" s="30" t="s">
        <v>21</v>
      </c>
      <c r="E69" s="31" t="s">
        <v>53</v>
      </c>
      <c r="F69" s="63"/>
      <c r="G69" s="63">
        <v>2</v>
      </c>
      <c r="H69" s="40" t="s">
        <v>64</v>
      </c>
      <c r="I69" s="33"/>
      <c r="J69" s="7">
        <f>mouvements[[#This Row],[Crédit]]-mouvements[[#This Row],[Débit]]</f>
        <v>-2</v>
      </c>
      <c r="K69" s="33" t="str">
        <f>IF(mouvements[[#This Row],[Relevé]]="","non","oui")</f>
        <v>oui</v>
      </c>
      <c r="L69" s="54" t="str">
        <f ca="1">IF(mouvements[[#This Row],[Date]]&lt;=TODAY(),"réel","prévu")</f>
        <v>réel</v>
      </c>
      <c r="M69" s="34" t="str">
        <f>VLOOKUP(mouvements[[#This Row],[Objet]],Tcateg[],2,0)</f>
        <v>Communications</v>
      </c>
      <c r="N69" s="74">
        <f>mouvements[[#This Row],[Date]]+IF(mouvements[[#This Row],[Montant]]&gt;0,_me,-_md)</f>
        <v>44071</v>
      </c>
      <c r="O69" s="9"/>
      <c r="P69" s="9"/>
      <c r="R69" s="9"/>
    </row>
    <row r="70" spans="2:18" x14ac:dyDescent="0.35">
      <c r="B70" s="37" t="s">
        <v>24</v>
      </c>
      <c r="C70" s="35">
        <v>44074</v>
      </c>
      <c r="D70" s="7" t="s">
        <v>11</v>
      </c>
      <c r="E70" s="24" t="s">
        <v>90</v>
      </c>
      <c r="F70" s="66"/>
      <c r="G70" s="66">
        <v>313.10000000000002</v>
      </c>
      <c r="H70" s="40">
        <v>44089</v>
      </c>
      <c r="I70" s="38"/>
      <c r="J70" s="7">
        <f>mouvements[[#This Row],[Crédit]]-mouvements[[#This Row],[Débit]]</f>
        <v>-313.10000000000002</v>
      </c>
      <c r="K70" s="41" t="str">
        <f>IF(mouvements[[#This Row],[Relevé]]="","non","oui")</f>
        <v>oui</v>
      </c>
      <c r="L70" s="56" t="str">
        <f ca="1">IF(mouvements[[#This Row],[Date]]&lt;=TODAY(),"réel","prévu")</f>
        <v>réel</v>
      </c>
      <c r="M70" s="39" t="str">
        <f>VLOOKUP(mouvements[[#This Row],[Objet]],Tcateg[],2,0)</f>
        <v>Alimentation</v>
      </c>
      <c r="N70" s="74">
        <f>mouvements[[#This Row],[Date]]+IF(mouvements[[#This Row],[Montant]]&gt;0,_me,-_md)</f>
        <v>44073</v>
      </c>
      <c r="O70" s="9"/>
      <c r="P70" s="9"/>
      <c r="R70" s="9"/>
    </row>
    <row r="71" spans="2:18" x14ac:dyDescent="0.35">
      <c r="B71" s="37" t="s">
        <v>31</v>
      </c>
      <c r="C71" s="35">
        <v>44075</v>
      </c>
      <c r="D71" s="7" t="s">
        <v>11</v>
      </c>
      <c r="E71" s="24" t="s">
        <v>110</v>
      </c>
      <c r="F71" s="66"/>
      <c r="G71" s="66">
        <v>68</v>
      </c>
      <c r="H71" s="40">
        <v>44089</v>
      </c>
      <c r="I71" s="38"/>
      <c r="J71" s="7">
        <f>mouvements[[#This Row],[Crédit]]-mouvements[[#This Row],[Débit]]</f>
        <v>-68</v>
      </c>
      <c r="K71" s="41" t="str">
        <f>IF(mouvements[[#This Row],[Relevé]]="","non","oui")</f>
        <v>oui</v>
      </c>
      <c r="L71" s="56" t="str">
        <f ca="1">IF(mouvements[[#This Row],[Date]]&lt;=TODAY(),"réel","prévu")</f>
        <v>réel</v>
      </c>
      <c r="M71" s="39" t="str">
        <f>VLOOKUP(mouvements[[#This Row],[Objet]],Tcateg[],2,0)</f>
        <v>Alimentation</v>
      </c>
      <c r="N71" s="74">
        <f>mouvements[[#This Row],[Date]]+IF(mouvements[[#This Row],[Montant]]&gt;0,_me,-_md)</f>
        <v>44074</v>
      </c>
      <c r="O71" s="9"/>
      <c r="P71" s="9"/>
      <c r="R71" s="9"/>
    </row>
    <row r="72" spans="2:18" x14ac:dyDescent="0.35">
      <c r="B72" s="31" t="s">
        <v>12</v>
      </c>
      <c r="C72" s="29">
        <v>44075</v>
      </c>
      <c r="D72" s="30" t="s">
        <v>23</v>
      </c>
      <c r="E72" s="31" t="s">
        <v>6</v>
      </c>
      <c r="F72" s="63"/>
      <c r="G72" s="63">
        <v>7.33</v>
      </c>
      <c r="H72" s="40">
        <v>44109</v>
      </c>
      <c r="I72" s="33"/>
      <c r="J72" s="7">
        <f>mouvements[[#This Row],[Crédit]]-mouvements[[#This Row],[Débit]]</f>
        <v>-7.33</v>
      </c>
      <c r="K72" s="33" t="str">
        <f>IF(mouvements[[#This Row],[Relevé]]="","non","oui")</f>
        <v>oui</v>
      </c>
      <c r="L72" s="54" t="str">
        <f ca="1">IF(mouvements[[#This Row],[Date]]&lt;=TODAY(),"réel","prévu")</f>
        <v>réel</v>
      </c>
      <c r="M72" s="34" t="str">
        <f>VLOOKUP(mouvements[[#This Row],[Objet]],Tcateg[],2,0)</f>
        <v>Divers</v>
      </c>
      <c r="N72" s="74">
        <f>mouvements[[#This Row],[Date]]+IF(mouvements[[#This Row],[Montant]]&gt;0,_me,-_md)</f>
        <v>44074</v>
      </c>
      <c r="O72" s="9"/>
      <c r="P72" s="9"/>
      <c r="R72" s="9"/>
    </row>
    <row r="73" spans="2:18" x14ac:dyDescent="0.35">
      <c r="B73" s="24" t="s">
        <v>108</v>
      </c>
      <c r="C73" s="29">
        <v>44075</v>
      </c>
      <c r="D73" s="30" t="s">
        <v>23</v>
      </c>
      <c r="E73" s="18" t="s">
        <v>42</v>
      </c>
      <c r="F73" s="64">
        <v>1961.84</v>
      </c>
      <c r="G73" s="64">
        <v>0</v>
      </c>
      <c r="H73" s="40">
        <v>44081</v>
      </c>
      <c r="I73" s="33"/>
      <c r="J73" s="7">
        <f>mouvements[[#This Row],[Crédit]]-mouvements[[#This Row],[Débit]]</f>
        <v>1961.84</v>
      </c>
      <c r="K73" s="33" t="str">
        <f>IF(mouvements[[#This Row],[Relevé]]="","non","oui")</f>
        <v>oui</v>
      </c>
      <c r="L73" s="54" t="str">
        <f ca="1">IF(mouvements[[#This Row],[Date]]&lt;=TODAY(),"réel","prévu")</f>
        <v>réel</v>
      </c>
      <c r="M73" s="34" t="str">
        <f>VLOOKUP(mouvements[[#This Row],[Objet]],Tcateg[],2,0)</f>
        <v>Revenus</v>
      </c>
      <c r="N73" s="74">
        <f>mouvements[[#This Row],[Date]]+IF(mouvements[[#This Row],[Montant]]&gt;0,_me,-_md)</f>
        <v>44076</v>
      </c>
      <c r="O73" s="9"/>
      <c r="P73" s="9"/>
      <c r="R73" s="9"/>
    </row>
    <row r="74" spans="2:18" x14ac:dyDescent="0.35">
      <c r="B74" s="45" t="s">
        <v>141</v>
      </c>
      <c r="C74" s="43">
        <v>44075</v>
      </c>
      <c r="D74" s="44" t="s">
        <v>23</v>
      </c>
      <c r="E74" s="45" t="s">
        <v>140</v>
      </c>
      <c r="F74" s="106"/>
      <c r="G74" s="106">
        <v>598</v>
      </c>
      <c r="H74" s="107" t="s">
        <v>142</v>
      </c>
      <c r="I74" s="47"/>
      <c r="J74" s="44">
        <f>mouvements[[#This Row],[Crédit]]-mouvements[[#This Row],[Débit]]</f>
        <v>-598</v>
      </c>
      <c r="K74" s="48" t="str">
        <f>IF(mouvements[[#This Row],[Relevé]]="","non","oui")</f>
        <v>oui</v>
      </c>
      <c r="L74" s="55" t="str">
        <f ca="1">IF(mouvements[[#This Row],[Date]]&lt;=TODAY(),"réel","prévu")</f>
        <v>réel</v>
      </c>
      <c r="M74" s="49" t="str">
        <f>VLOOKUP(mouvements[[#This Row],[Objet]],Tcateg[],2,0)</f>
        <v>Logement</v>
      </c>
      <c r="N74" s="108">
        <f>mouvements[[#This Row],[Date]]+IF(mouvements[[#This Row],[Montant]]&gt;0,_me,-_md)</f>
        <v>44074</v>
      </c>
      <c r="O74" s="9"/>
      <c r="P74" s="9"/>
      <c r="R74" s="9"/>
    </row>
    <row r="75" spans="2:18" x14ac:dyDescent="0.35">
      <c r="B75" s="37" t="s">
        <v>44</v>
      </c>
      <c r="C75" s="35">
        <v>44076</v>
      </c>
      <c r="D75" s="7" t="s">
        <v>11</v>
      </c>
      <c r="E75" s="24" t="s">
        <v>90</v>
      </c>
      <c r="F75" s="66"/>
      <c r="G75" s="66">
        <v>21.5</v>
      </c>
      <c r="H75" s="40">
        <v>44089</v>
      </c>
      <c r="I75" s="38"/>
      <c r="J75" s="7">
        <f>mouvements[[#This Row],[Crédit]]-mouvements[[#This Row],[Débit]]</f>
        <v>-21.5</v>
      </c>
      <c r="K75" s="41" t="str">
        <f>IF(mouvements[[#This Row],[Relevé]]="","non","oui")</f>
        <v>oui</v>
      </c>
      <c r="L75" s="56" t="str">
        <f ca="1">IF(mouvements[[#This Row],[Date]]&lt;=TODAY(),"réel","prévu")</f>
        <v>réel</v>
      </c>
      <c r="M75" s="39" t="str">
        <f>VLOOKUP(mouvements[[#This Row],[Objet]],Tcateg[],2,0)</f>
        <v>Alimentation</v>
      </c>
      <c r="N75" s="74">
        <f>mouvements[[#This Row],[Date]]+IF(mouvements[[#This Row],[Montant]]&gt;0,_me,-_md)</f>
        <v>44075</v>
      </c>
      <c r="O75" s="9"/>
      <c r="P75" s="9"/>
      <c r="R75" s="9"/>
    </row>
    <row r="76" spans="2:18" x14ac:dyDescent="0.35">
      <c r="B76" s="37" t="s">
        <v>31</v>
      </c>
      <c r="C76" s="35">
        <v>44078</v>
      </c>
      <c r="D76" s="7" t="s">
        <v>11</v>
      </c>
      <c r="E76" s="24" t="s">
        <v>110</v>
      </c>
      <c r="F76" s="66"/>
      <c r="G76" s="66">
        <v>64.28</v>
      </c>
      <c r="H76" s="40">
        <v>44089</v>
      </c>
      <c r="I76" s="38"/>
      <c r="J76" s="7">
        <f>mouvements[[#This Row],[Crédit]]-mouvements[[#This Row],[Débit]]</f>
        <v>-64.28</v>
      </c>
      <c r="K76" s="41" t="str">
        <f>IF(mouvements[[#This Row],[Relevé]]="","non","oui")</f>
        <v>oui</v>
      </c>
      <c r="L76" s="56" t="str">
        <f ca="1">IF(mouvements[[#This Row],[Date]]&lt;=TODAY(),"réel","prévu")</f>
        <v>réel</v>
      </c>
      <c r="M76" s="39" t="str">
        <f>VLOOKUP(mouvements[[#This Row],[Objet]],Tcateg[],2,0)</f>
        <v>Alimentation</v>
      </c>
      <c r="N76" s="74">
        <f>mouvements[[#This Row],[Date]]+IF(mouvements[[#This Row],[Montant]]&gt;0,_me,-_md)</f>
        <v>44077</v>
      </c>
      <c r="O76" s="9"/>
      <c r="P76" s="9"/>
      <c r="R76" s="9"/>
    </row>
    <row r="77" spans="2:18" x14ac:dyDescent="0.35">
      <c r="B77" s="24" t="s">
        <v>20</v>
      </c>
      <c r="C77" s="23">
        <v>44079</v>
      </c>
      <c r="D77" s="7" t="s">
        <v>21</v>
      </c>
      <c r="E77" s="31" t="s">
        <v>86</v>
      </c>
      <c r="F77" s="65"/>
      <c r="G77" s="65">
        <v>47</v>
      </c>
      <c r="H77" s="40" t="s">
        <v>68</v>
      </c>
      <c r="I77" s="15"/>
      <c r="J77" s="7">
        <f>mouvements[[#This Row],[Crédit]]-mouvements[[#This Row],[Débit]]</f>
        <v>-47</v>
      </c>
      <c r="K77" s="15" t="str">
        <f>IF(mouvements[[#This Row],[Relevé]]="","non","oui")</f>
        <v>oui</v>
      </c>
      <c r="L77" s="53" t="str">
        <f ca="1">IF(mouvements[[#This Row],[Date]]&lt;=TODAY(),"réel","prévu")</f>
        <v>réel</v>
      </c>
      <c r="M77" s="16" t="str">
        <f>VLOOKUP(mouvements[[#This Row],[Objet]],Tcateg[],2,0)</f>
        <v>Logement</v>
      </c>
      <c r="N77" s="74">
        <f>mouvements[[#This Row],[Date]]+IF(mouvements[[#This Row],[Montant]]&gt;0,_me,-_md)</f>
        <v>44078</v>
      </c>
      <c r="O77" s="9"/>
      <c r="P77" s="9"/>
      <c r="R77" s="9"/>
    </row>
    <row r="78" spans="2:18" x14ac:dyDescent="0.35">
      <c r="B78" s="31" t="s">
        <v>45</v>
      </c>
      <c r="C78" s="29">
        <v>44080</v>
      </c>
      <c r="D78" s="30" t="s">
        <v>21</v>
      </c>
      <c r="E78" s="24" t="s">
        <v>111</v>
      </c>
      <c r="F78" s="63"/>
      <c r="G78" s="63">
        <v>165.97</v>
      </c>
      <c r="H78" s="40" t="s">
        <v>68</v>
      </c>
      <c r="I78" s="33"/>
      <c r="J78" s="7">
        <f>mouvements[[#This Row],[Crédit]]-mouvements[[#This Row],[Débit]]</f>
        <v>-165.97</v>
      </c>
      <c r="K78" s="33" t="str">
        <f>IF(mouvements[[#This Row],[Relevé]]="","non","oui")</f>
        <v>oui</v>
      </c>
      <c r="L78" s="54" t="str">
        <f ca="1">IF(mouvements[[#This Row],[Date]]&lt;=TODAY(),"réel","prévu")</f>
        <v>réel</v>
      </c>
      <c r="M78" s="34" t="str">
        <f>VLOOKUP(mouvements[[#This Row],[Objet]],Tcateg[],2,0)</f>
        <v>Santé</v>
      </c>
      <c r="N78" s="74">
        <f>mouvements[[#This Row],[Date]]+IF(mouvements[[#This Row],[Montant]]&gt;0,_me,-_md)</f>
        <v>44079</v>
      </c>
      <c r="O78" s="9"/>
      <c r="P78" s="9"/>
      <c r="R78" s="9"/>
    </row>
    <row r="79" spans="2:18" x14ac:dyDescent="0.35">
      <c r="B79" s="37" t="s">
        <v>44</v>
      </c>
      <c r="C79" s="35">
        <v>44080</v>
      </c>
      <c r="D79" s="7" t="s">
        <v>11</v>
      </c>
      <c r="E79" s="24" t="s">
        <v>90</v>
      </c>
      <c r="F79" s="66"/>
      <c r="G79" s="66">
        <v>24.46</v>
      </c>
      <c r="H79" s="40">
        <v>44089</v>
      </c>
      <c r="I79" s="38"/>
      <c r="J79" s="7">
        <f>mouvements[[#This Row],[Crédit]]-mouvements[[#This Row],[Débit]]</f>
        <v>-24.46</v>
      </c>
      <c r="K79" s="41" t="str">
        <f>IF(mouvements[[#This Row],[Relevé]]="","non","oui")</f>
        <v>oui</v>
      </c>
      <c r="L79" s="56" t="str">
        <f ca="1">IF(mouvements[[#This Row],[Date]]&lt;=TODAY(),"réel","prévu")</f>
        <v>réel</v>
      </c>
      <c r="M79" s="39" t="str">
        <f>VLOOKUP(mouvements[[#This Row],[Objet]],Tcateg[],2,0)</f>
        <v>Alimentation</v>
      </c>
      <c r="N79" s="74">
        <f>mouvements[[#This Row],[Date]]+IF(mouvements[[#This Row],[Montant]]&gt;0,_me,-_md)</f>
        <v>44079</v>
      </c>
      <c r="O79" s="9"/>
      <c r="P79" s="9"/>
      <c r="R79" s="9"/>
    </row>
    <row r="80" spans="2:18" x14ac:dyDescent="0.35">
      <c r="B80" s="37" t="s">
        <v>24</v>
      </c>
      <c r="C80" s="35">
        <v>44081</v>
      </c>
      <c r="D80" s="7" t="s">
        <v>11</v>
      </c>
      <c r="E80" s="24" t="s">
        <v>90</v>
      </c>
      <c r="F80" s="66"/>
      <c r="G80" s="66">
        <v>113.55</v>
      </c>
      <c r="H80" s="40">
        <v>44089</v>
      </c>
      <c r="I80" s="38"/>
      <c r="J80" s="7">
        <f>mouvements[[#This Row],[Crédit]]-mouvements[[#This Row],[Débit]]</f>
        <v>-113.55</v>
      </c>
      <c r="K80" s="41" t="str">
        <f>IF(mouvements[[#This Row],[Relevé]]="","non","oui")</f>
        <v>oui</v>
      </c>
      <c r="L80" s="56" t="str">
        <f ca="1">IF(mouvements[[#This Row],[Date]]&lt;=TODAY(),"réel","prévu")</f>
        <v>réel</v>
      </c>
      <c r="M80" s="39" t="str">
        <f>VLOOKUP(mouvements[[#This Row],[Objet]],Tcateg[],2,0)</f>
        <v>Alimentation</v>
      </c>
      <c r="N80" s="74">
        <f>mouvements[[#This Row],[Date]]+IF(mouvements[[#This Row],[Montant]]&gt;0,_me,-_md)</f>
        <v>44080</v>
      </c>
      <c r="O80" s="9"/>
      <c r="P80" s="9"/>
      <c r="R80" s="9"/>
    </row>
    <row r="81" spans="2:18" x14ac:dyDescent="0.35">
      <c r="B81" s="37" t="s">
        <v>31</v>
      </c>
      <c r="C81" s="35">
        <v>44082</v>
      </c>
      <c r="D81" s="7" t="s">
        <v>11</v>
      </c>
      <c r="E81" s="24" t="s">
        <v>110</v>
      </c>
      <c r="F81" s="66"/>
      <c r="G81" s="66">
        <v>56.66</v>
      </c>
      <c r="H81" s="40">
        <v>44089</v>
      </c>
      <c r="I81" s="38"/>
      <c r="J81" s="7">
        <f>mouvements[[#This Row],[Crédit]]-mouvements[[#This Row],[Débit]]</f>
        <v>-56.66</v>
      </c>
      <c r="K81" s="41" t="str">
        <f>IF(mouvements[[#This Row],[Relevé]]="","non","oui")</f>
        <v>oui</v>
      </c>
      <c r="L81" s="56" t="str">
        <f ca="1">IF(mouvements[[#This Row],[Date]]&lt;=TODAY(),"réel","prévu")</f>
        <v>réel</v>
      </c>
      <c r="M81" s="39" t="str">
        <f>VLOOKUP(mouvements[[#This Row],[Objet]],Tcateg[],2,0)</f>
        <v>Alimentation</v>
      </c>
      <c r="N81" s="74">
        <f>mouvements[[#This Row],[Date]]+IF(mouvements[[#This Row],[Montant]]&gt;0,_me,-_md)</f>
        <v>44081</v>
      </c>
      <c r="O81" s="9"/>
      <c r="P81" s="9"/>
      <c r="R81" s="9"/>
    </row>
    <row r="82" spans="2:18" x14ac:dyDescent="0.35">
      <c r="B82" s="37" t="s">
        <v>44</v>
      </c>
      <c r="C82" s="35">
        <v>44082</v>
      </c>
      <c r="D82" s="7" t="s">
        <v>11</v>
      </c>
      <c r="E82" s="24" t="s">
        <v>90</v>
      </c>
      <c r="F82" s="66"/>
      <c r="G82" s="66">
        <v>13.42</v>
      </c>
      <c r="H82" s="40">
        <v>44089</v>
      </c>
      <c r="I82" s="38"/>
      <c r="J82" s="7">
        <f>mouvements[[#This Row],[Crédit]]-mouvements[[#This Row],[Débit]]</f>
        <v>-13.42</v>
      </c>
      <c r="K82" s="41" t="str">
        <f>IF(mouvements[[#This Row],[Relevé]]="","non","oui")</f>
        <v>oui</v>
      </c>
      <c r="L82" s="56" t="str">
        <f ca="1">IF(mouvements[[#This Row],[Date]]&lt;=TODAY(),"réel","prévu")</f>
        <v>réel</v>
      </c>
      <c r="M82" s="39" t="str">
        <f>VLOOKUP(mouvements[[#This Row],[Objet]],Tcateg[],2,0)</f>
        <v>Alimentation</v>
      </c>
      <c r="N82" s="74">
        <f>mouvements[[#This Row],[Date]]+IF(mouvements[[#This Row],[Montant]]&gt;0,_me,-_md)</f>
        <v>44081</v>
      </c>
      <c r="O82" s="9"/>
      <c r="P82" s="9"/>
      <c r="R82" s="9"/>
    </row>
    <row r="83" spans="2:18" x14ac:dyDescent="0.35">
      <c r="B83" s="37" t="s">
        <v>31</v>
      </c>
      <c r="C83" s="35">
        <v>44085</v>
      </c>
      <c r="D83" s="7" t="s">
        <v>11</v>
      </c>
      <c r="E83" s="24" t="s">
        <v>110</v>
      </c>
      <c r="F83" s="66"/>
      <c r="G83" s="66">
        <v>18</v>
      </c>
      <c r="H83" s="40">
        <v>44089</v>
      </c>
      <c r="I83" s="38"/>
      <c r="J83" s="7">
        <f>mouvements[[#This Row],[Crédit]]-mouvements[[#This Row],[Débit]]</f>
        <v>-18</v>
      </c>
      <c r="K83" s="41" t="str">
        <f>IF(mouvements[[#This Row],[Relevé]]="","non","oui")</f>
        <v>oui</v>
      </c>
      <c r="L83" s="56" t="str">
        <f ca="1">IF(mouvements[[#This Row],[Date]]&lt;=TODAY(),"réel","prévu")</f>
        <v>réel</v>
      </c>
      <c r="M83" s="39" t="str">
        <f>VLOOKUP(mouvements[[#This Row],[Objet]],Tcateg[],2,0)</f>
        <v>Alimentation</v>
      </c>
      <c r="N83" s="74">
        <f>mouvements[[#This Row],[Date]]+IF(mouvements[[#This Row],[Montant]]&gt;0,_me,-_md)</f>
        <v>44084</v>
      </c>
      <c r="O83" s="9"/>
      <c r="P83" s="9"/>
      <c r="R83" s="9"/>
    </row>
    <row r="84" spans="2:18" x14ac:dyDescent="0.35">
      <c r="B84" s="37" t="s">
        <v>43</v>
      </c>
      <c r="C84" s="35">
        <v>44085</v>
      </c>
      <c r="D84" s="7" t="s">
        <v>11</v>
      </c>
      <c r="E84" s="24" t="s">
        <v>103</v>
      </c>
      <c r="F84" s="66"/>
      <c r="G84" s="66">
        <v>31</v>
      </c>
      <c r="H84" s="40">
        <v>44089</v>
      </c>
      <c r="I84" s="38"/>
      <c r="J84" s="7">
        <f>mouvements[[#This Row],[Crédit]]-mouvements[[#This Row],[Débit]]</f>
        <v>-31</v>
      </c>
      <c r="K84" s="41" t="str">
        <f>IF(mouvements[[#This Row],[Relevé]]="","non","oui")</f>
        <v>oui</v>
      </c>
      <c r="L84" s="56" t="str">
        <f ca="1">IF(mouvements[[#This Row],[Date]]&lt;=TODAY(),"réel","prévu")</f>
        <v>réel</v>
      </c>
      <c r="M84" s="39" t="str">
        <f>VLOOKUP(mouvements[[#This Row],[Objet]],Tcateg[],2,0)</f>
        <v>Look</v>
      </c>
      <c r="N84" s="74">
        <f>mouvements[[#This Row],[Date]]+IF(mouvements[[#This Row],[Montant]]&gt;0,_me,-_md)</f>
        <v>44084</v>
      </c>
      <c r="O84" s="9"/>
      <c r="P84" s="9"/>
      <c r="R84" s="9"/>
    </row>
    <row r="85" spans="2:18" x14ac:dyDescent="0.35">
      <c r="B85" s="37" t="s">
        <v>24</v>
      </c>
      <c r="C85" s="35">
        <v>44088</v>
      </c>
      <c r="D85" s="7" t="s">
        <v>11</v>
      </c>
      <c r="E85" s="24" t="s">
        <v>90</v>
      </c>
      <c r="F85" s="66"/>
      <c r="G85" s="66">
        <v>119.56</v>
      </c>
      <c r="H85" s="40">
        <v>44089</v>
      </c>
      <c r="I85" s="38"/>
      <c r="J85" s="7">
        <f>mouvements[[#This Row],[Crédit]]-mouvements[[#This Row],[Débit]]</f>
        <v>-119.56</v>
      </c>
      <c r="K85" s="41" t="str">
        <f>IF(mouvements[[#This Row],[Relevé]]="","non","oui")</f>
        <v>oui</v>
      </c>
      <c r="L85" s="56" t="str">
        <f ca="1">IF(mouvements[[#This Row],[Date]]&lt;=TODAY(),"réel","prévu")</f>
        <v>réel</v>
      </c>
      <c r="M85" s="39" t="str">
        <f>VLOOKUP(mouvements[[#This Row],[Objet]],Tcateg[],2,0)</f>
        <v>Alimentation</v>
      </c>
      <c r="N85" s="74">
        <f>mouvements[[#This Row],[Date]]+IF(mouvements[[#This Row],[Montant]]&gt;0,_me,-_md)</f>
        <v>44087</v>
      </c>
      <c r="O85" s="9"/>
      <c r="P85" s="9"/>
      <c r="R85" s="9"/>
    </row>
    <row r="86" spans="2:18" x14ac:dyDescent="0.35">
      <c r="B86" s="31" t="s">
        <v>18</v>
      </c>
      <c r="C86" s="29">
        <v>44090</v>
      </c>
      <c r="D86" s="30" t="s">
        <v>21</v>
      </c>
      <c r="E86" s="31" t="s">
        <v>53</v>
      </c>
      <c r="F86" s="63"/>
      <c r="G86" s="63">
        <v>9.99</v>
      </c>
      <c r="H86" s="40" t="s">
        <v>68</v>
      </c>
      <c r="I86" s="33"/>
      <c r="J86" s="7">
        <f>mouvements[[#This Row],[Crédit]]-mouvements[[#This Row],[Débit]]</f>
        <v>-9.99</v>
      </c>
      <c r="K86" s="33" t="str">
        <f>IF(mouvements[[#This Row],[Relevé]]="","non","oui")</f>
        <v>oui</v>
      </c>
      <c r="L86" s="54" t="str">
        <f ca="1">IF(mouvements[[#This Row],[Date]]&lt;=TODAY(),"réel","prévu")</f>
        <v>réel</v>
      </c>
      <c r="M86" s="34" t="str">
        <f>VLOOKUP(mouvements[[#This Row],[Objet]],Tcateg[],2,0)</f>
        <v>Communications</v>
      </c>
      <c r="N86" s="74">
        <f>mouvements[[#This Row],[Date]]+IF(mouvements[[#This Row],[Montant]]&gt;0,_me,-_md)</f>
        <v>44089</v>
      </c>
      <c r="O86" s="9"/>
      <c r="P86" s="9"/>
      <c r="R86" s="9"/>
    </row>
    <row r="87" spans="2:18" x14ac:dyDescent="0.35">
      <c r="B87" s="37" t="s">
        <v>29</v>
      </c>
      <c r="C87" s="35">
        <v>44092</v>
      </c>
      <c r="D87" s="7" t="s">
        <v>11</v>
      </c>
      <c r="E87" s="37" t="s">
        <v>5</v>
      </c>
      <c r="F87" s="66"/>
      <c r="G87" s="66">
        <v>32.979999999999997</v>
      </c>
      <c r="H87" s="40">
        <v>44119</v>
      </c>
      <c r="I87" s="38" t="s">
        <v>65</v>
      </c>
      <c r="J87" s="7">
        <f>mouvements[[#This Row],[Crédit]]-mouvements[[#This Row],[Débit]]</f>
        <v>-32.979999999999997</v>
      </c>
      <c r="K87" s="41" t="str">
        <f>IF(mouvements[[#This Row],[Relevé]]="","non","oui")</f>
        <v>oui</v>
      </c>
      <c r="L87" s="56" t="str">
        <f ca="1">IF(mouvements[[#This Row],[Date]]&lt;=TODAY(),"réel","prévu")</f>
        <v>réel</v>
      </c>
      <c r="M87" s="39" t="str">
        <f>VLOOKUP(mouvements[[#This Row],[Objet]],Tcateg[],2,0)</f>
        <v>Logement</v>
      </c>
      <c r="N87" s="74">
        <f>mouvements[[#This Row],[Date]]+IF(mouvements[[#This Row],[Montant]]&gt;0,_me,-_md)</f>
        <v>44091</v>
      </c>
      <c r="O87" s="9"/>
      <c r="P87" s="9"/>
      <c r="R87" s="9"/>
    </row>
    <row r="88" spans="2:18" x14ac:dyDescent="0.35">
      <c r="B88" s="37" t="s">
        <v>24</v>
      </c>
      <c r="C88" s="35">
        <v>44095</v>
      </c>
      <c r="D88" s="7" t="s">
        <v>11</v>
      </c>
      <c r="E88" s="24" t="s">
        <v>90</v>
      </c>
      <c r="F88" s="66"/>
      <c r="G88" s="66">
        <v>84.21</v>
      </c>
      <c r="H88" s="40">
        <v>44119</v>
      </c>
      <c r="I88" s="38"/>
      <c r="J88" s="7">
        <f>mouvements[[#This Row],[Crédit]]-mouvements[[#This Row],[Débit]]</f>
        <v>-84.21</v>
      </c>
      <c r="K88" s="41" t="str">
        <f>IF(mouvements[[#This Row],[Relevé]]="","non","oui")</f>
        <v>oui</v>
      </c>
      <c r="L88" s="56" t="str">
        <f ca="1">IF(mouvements[[#This Row],[Date]]&lt;=TODAY(),"réel","prévu")</f>
        <v>réel</v>
      </c>
      <c r="M88" s="39" t="str">
        <f>VLOOKUP(mouvements[[#This Row],[Objet]],Tcateg[],2,0)</f>
        <v>Alimentation</v>
      </c>
      <c r="N88" s="74">
        <f>mouvements[[#This Row],[Date]]+IF(mouvements[[#This Row],[Montant]]&gt;0,_me,-_md)</f>
        <v>44094</v>
      </c>
      <c r="O88" s="9"/>
      <c r="P88" s="9"/>
      <c r="R88" s="9"/>
    </row>
    <row r="89" spans="2:18" x14ac:dyDescent="0.35">
      <c r="B89" s="26" t="s">
        <v>17</v>
      </c>
      <c r="C89" s="29">
        <v>44098</v>
      </c>
      <c r="D89" s="25" t="s">
        <v>21</v>
      </c>
      <c r="E89" s="18" t="s">
        <v>85</v>
      </c>
      <c r="F89" s="62"/>
      <c r="G89" s="62">
        <v>152.75</v>
      </c>
      <c r="H89" s="40" t="s">
        <v>68</v>
      </c>
      <c r="I89" s="15"/>
      <c r="J89" s="7">
        <f>mouvements[[#This Row],[Crédit]]-mouvements[[#This Row],[Débit]]</f>
        <v>-152.75</v>
      </c>
      <c r="K89" s="15" t="str">
        <f>IF(mouvements[[#This Row],[Relevé]]="","non","oui")</f>
        <v>oui</v>
      </c>
      <c r="L89" s="53" t="str">
        <f ca="1">IF(mouvements[[#This Row],[Date]]&lt;=TODAY(),"réel","prévu")</f>
        <v>réel</v>
      </c>
      <c r="M89" s="34" t="str">
        <f>VLOOKUP(mouvements[[#This Row],[Objet]],Tcateg[],2,0)</f>
        <v>Logement</v>
      </c>
      <c r="N89" s="74">
        <f>mouvements[[#This Row],[Date]]+IF(mouvements[[#This Row],[Montant]]&gt;0,_me,-_md)</f>
        <v>44097</v>
      </c>
      <c r="O89" s="9"/>
      <c r="P89" s="9"/>
      <c r="R89" s="9"/>
    </row>
    <row r="90" spans="2:18" x14ac:dyDescent="0.35">
      <c r="B90" s="24" t="s">
        <v>47</v>
      </c>
      <c r="C90" s="23">
        <v>44099</v>
      </c>
      <c r="D90" s="7" t="s">
        <v>21</v>
      </c>
      <c r="E90" s="24" t="s">
        <v>19</v>
      </c>
      <c r="F90" s="65"/>
      <c r="G90" s="65">
        <v>9.98</v>
      </c>
      <c r="H90" s="40" t="s">
        <v>68</v>
      </c>
      <c r="I90" s="15"/>
      <c r="J90" s="7">
        <f>mouvements[[#This Row],[Crédit]]-mouvements[[#This Row],[Débit]]</f>
        <v>-9.98</v>
      </c>
      <c r="K90" s="15" t="str">
        <f>IF(mouvements[[#This Row],[Relevé]]="","non","oui")</f>
        <v>oui</v>
      </c>
      <c r="L90" s="53" t="str">
        <f ca="1">IF(mouvements[[#This Row],[Date]]&lt;=TODAY(),"réel","prévu")</f>
        <v>réel</v>
      </c>
      <c r="M90" s="16" t="str">
        <f>VLOOKUP(mouvements[[#This Row],[Objet]],Tcateg[],2,0)</f>
        <v>Communications</v>
      </c>
      <c r="N90" s="74">
        <f>mouvements[[#This Row],[Date]]+IF(mouvements[[#This Row],[Montant]]&gt;0,_me,-_md)</f>
        <v>44098</v>
      </c>
      <c r="O90" s="9"/>
      <c r="P90" s="9"/>
      <c r="R90" s="9"/>
    </row>
    <row r="91" spans="2:18" x14ac:dyDescent="0.35">
      <c r="B91" s="37" t="s">
        <v>66</v>
      </c>
      <c r="C91" s="35">
        <v>44099</v>
      </c>
      <c r="D91" s="7" t="s">
        <v>11</v>
      </c>
      <c r="E91" s="37" t="s">
        <v>91</v>
      </c>
      <c r="F91" s="66"/>
      <c r="G91" s="66">
        <v>19.899999999999999</v>
      </c>
      <c r="H91" s="40">
        <v>44119</v>
      </c>
      <c r="I91" s="38" t="s">
        <v>67</v>
      </c>
      <c r="J91" s="7">
        <f>mouvements[[#This Row],[Crédit]]-mouvements[[#This Row],[Débit]]</f>
        <v>-19.899999999999999</v>
      </c>
      <c r="K91" s="41" t="str">
        <f>IF(mouvements[[#This Row],[Relevé]]="","non","oui")</f>
        <v>oui</v>
      </c>
      <c r="L91" s="56" t="str">
        <f ca="1">IF(mouvements[[#This Row],[Date]]&lt;=TODAY(),"réel","prévu")</f>
        <v>réel</v>
      </c>
      <c r="M91" s="39" t="str">
        <f>VLOOKUP(mouvements[[#This Row],[Objet]],Tcateg[],2,0)</f>
        <v>Equipement</v>
      </c>
      <c r="N91" s="74">
        <f>mouvements[[#This Row],[Date]]+IF(mouvements[[#This Row],[Montant]]&gt;0,_me,-_md)</f>
        <v>44098</v>
      </c>
      <c r="O91" s="9"/>
      <c r="P91" s="9"/>
      <c r="R91" s="9"/>
    </row>
    <row r="92" spans="2:18" x14ac:dyDescent="0.35">
      <c r="B92" s="37" t="s">
        <v>24</v>
      </c>
      <c r="C92" s="35">
        <v>44102</v>
      </c>
      <c r="D92" s="7" t="s">
        <v>11</v>
      </c>
      <c r="E92" s="24" t="s">
        <v>90</v>
      </c>
      <c r="F92" s="66"/>
      <c r="G92" s="66">
        <v>16.5</v>
      </c>
      <c r="H92" s="40">
        <v>44119</v>
      </c>
      <c r="I92" s="38"/>
      <c r="J92" s="7">
        <f>mouvements[[#This Row],[Crédit]]-mouvements[[#This Row],[Débit]]</f>
        <v>-16.5</v>
      </c>
      <c r="K92" s="41" t="str">
        <f>IF(mouvements[[#This Row],[Relevé]]="","non","oui")</f>
        <v>oui</v>
      </c>
      <c r="L92" s="56" t="str">
        <f ca="1">IF(mouvements[[#This Row],[Date]]&lt;=TODAY(),"réel","prévu")</f>
        <v>réel</v>
      </c>
      <c r="M92" s="39" t="str">
        <f>VLOOKUP(mouvements[[#This Row],[Objet]],Tcateg[],2,0)</f>
        <v>Alimentation</v>
      </c>
      <c r="N92" s="74">
        <f>mouvements[[#This Row],[Date]]+IF(mouvements[[#This Row],[Montant]]&gt;0,_me,-_md)</f>
        <v>44101</v>
      </c>
      <c r="O92" s="9"/>
      <c r="P92" s="9"/>
      <c r="R92" s="9"/>
    </row>
    <row r="93" spans="2:18" x14ac:dyDescent="0.35">
      <c r="B93" s="31" t="s">
        <v>49</v>
      </c>
      <c r="C93" s="29">
        <v>44103</v>
      </c>
      <c r="D93" s="30" t="s">
        <v>21</v>
      </c>
      <c r="E93" s="31" t="s">
        <v>53</v>
      </c>
      <c r="F93" s="63"/>
      <c r="G93" s="63">
        <v>2</v>
      </c>
      <c r="H93" s="40" t="s">
        <v>68</v>
      </c>
      <c r="I93" s="33"/>
      <c r="J93" s="7">
        <f>mouvements[[#This Row],[Crédit]]-mouvements[[#This Row],[Débit]]</f>
        <v>-2</v>
      </c>
      <c r="K93" s="33" t="str">
        <f>IF(mouvements[[#This Row],[Relevé]]="","non","oui")</f>
        <v>oui</v>
      </c>
      <c r="L93" s="54" t="str">
        <f ca="1">IF(mouvements[[#This Row],[Date]]&lt;=TODAY(),"réel","prévu")</f>
        <v>réel</v>
      </c>
      <c r="M93" s="34" t="str">
        <f>VLOOKUP(mouvements[[#This Row],[Objet]],Tcateg[],2,0)</f>
        <v>Communications</v>
      </c>
      <c r="N93" s="74">
        <f>mouvements[[#This Row],[Date]]+IF(mouvements[[#This Row],[Montant]]&gt;0,_me,-_md)</f>
        <v>44102</v>
      </c>
      <c r="O93" s="9"/>
      <c r="P93" s="9"/>
      <c r="R93" s="9"/>
    </row>
    <row r="94" spans="2:18" x14ac:dyDescent="0.35">
      <c r="B94" s="45" t="s">
        <v>51</v>
      </c>
      <c r="C94" s="43">
        <v>44104</v>
      </c>
      <c r="D94" s="44" t="s">
        <v>23</v>
      </c>
      <c r="E94" s="45" t="s">
        <v>5</v>
      </c>
      <c r="F94" s="67"/>
      <c r="G94" s="67">
        <v>79.5</v>
      </c>
      <c r="H94" s="46"/>
      <c r="I94" s="47"/>
      <c r="J94" s="7">
        <f>mouvements[[#This Row],[Crédit]]-mouvements[[#This Row],[Débit]]</f>
        <v>-79.5</v>
      </c>
      <c r="K94" s="48" t="str">
        <f>IF(mouvements[[#This Row],[Relevé]]="","non","oui")</f>
        <v>non</v>
      </c>
      <c r="L94" s="55" t="str">
        <f ca="1">IF(mouvements[[#This Row],[Date]]&lt;=TODAY(),"réel","prévu")</f>
        <v>réel</v>
      </c>
      <c r="M94" s="49" t="str">
        <f>VLOOKUP(mouvements[[#This Row],[Objet]],Tcateg[],2,0)</f>
        <v>Logement</v>
      </c>
      <c r="N94" s="74">
        <f>mouvements[[#This Row],[Date]]+IF(mouvements[[#This Row],[Montant]]&gt;0,_me,-_md)</f>
        <v>44103</v>
      </c>
      <c r="O94" s="9"/>
      <c r="P94" s="9"/>
      <c r="R94" s="9"/>
    </row>
    <row r="95" spans="2:18" x14ac:dyDescent="0.35">
      <c r="B95" s="31" t="s">
        <v>12</v>
      </c>
      <c r="C95" s="29">
        <v>44105</v>
      </c>
      <c r="D95" s="30" t="s">
        <v>23</v>
      </c>
      <c r="E95" s="31" t="s">
        <v>6</v>
      </c>
      <c r="F95" s="63"/>
      <c r="G95" s="63">
        <v>7.33</v>
      </c>
      <c r="H95" s="32"/>
      <c r="I95" s="33"/>
      <c r="J95" s="7">
        <f>mouvements[[#This Row],[Crédit]]-mouvements[[#This Row],[Débit]]</f>
        <v>-7.33</v>
      </c>
      <c r="K95" s="33" t="str">
        <f>IF(mouvements[[#This Row],[Relevé]]="","non","oui")</f>
        <v>non</v>
      </c>
      <c r="L95" s="54" t="str">
        <f ca="1">IF(mouvements[[#This Row],[Date]]&lt;=TODAY(),"réel","prévu")</f>
        <v>réel</v>
      </c>
      <c r="M95" s="34" t="str">
        <f>VLOOKUP(mouvements[[#This Row],[Objet]],Tcateg[],2,0)</f>
        <v>Divers</v>
      </c>
      <c r="N95" s="74">
        <f>mouvements[[#This Row],[Date]]+IF(mouvements[[#This Row],[Montant]]&gt;0,_me,-_md)</f>
        <v>44104</v>
      </c>
      <c r="O95" s="9"/>
      <c r="P95" s="9"/>
      <c r="R95" s="9"/>
    </row>
    <row r="96" spans="2:18" x14ac:dyDescent="0.35">
      <c r="B96" s="24" t="s">
        <v>108</v>
      </c>
      <c r="C96" s="29">
        <v>44105</v>
      </c>
      <c r="D96" s="30" t="s">
        <v>11</v>
      </c>
      <c r="E96" s="18" t="s">
        <v>42</v>
      </c>
      <c r="F96" s="64">
        <v>1961.84</v>
      </c>
      <c r="G96" s="64">
        <v>0</v>
      </c>
      <c r="H96" s="40">
        <v>44109</v>
      </c>
      <c r="I96" s="33"/>
      <c r="J96" s="7">
        <f>mouvements[[#This Row],[Crédit]]-mouvements[[#This Row],[Débit]]</f>
        <v>1961.84</v>
      </c>
      <c r="K96" s="33" t="str">
        <f>IF(mouvements[[#This Row],[Relevé]]="","non","oui")</f>
        <v>oui</v>
      </c>
      <c r="L96" s="54" t="str">
        <f ca="1">IF(mouvements[[#This Row],[Date]]&lt;=TODAY(),"réel","prévu")</f>
        <v>réel</v>
      </c>
      <c r="M96" s="34" t="str">
        <f>VLOOKUP(mouvements[[#This Row],[Objet]],Tcateg[],2,0)</f>
        <v>Revenus</v>
      </c>
      <c r="N96" s="74">
        <f>mouvements[[#This Row],[Date]]+IF(mouvements[[#This Row],[Montant]]&gt;0,_me,-_md)</f>
        <v>44106</v>
      </c>
      <c r="O96" s="9"/>
      <c r="P96" s="9"/>
      <c r="R96" s="9"/>
    </row>
    <row r="97" spans="2:18" x14ac:dyDescent="0.35">
      <c r="B97" s="37" t="s">
        <v>7</v>
      </c>
      <c r="C97" s="35">
        <v>44105</v>
      </c>
      <c r="D97" s="36" t="s">
        <v>21</v>
      </c>
      <c r="E97" s="37" t="s">
        <v>97</v>
      </c>
      <c r="F97" s="66"/>
      <c r="G97" s="65">
        <v>800.47</v>
      </c>
      <c r="H97" s="40"/>
      <c r="I97" s="38"/>
      <c r="J97" s="7">
        <f>mouvements[[#This Row],[Crédit]]-mouvements[[#This Row],[Débit]]</f>
        <v>-800.47</v>
      </c>
      <c r="K97" s="41" t="str">
        <f>IF(mouvements[[#This Row],[Relevé]]="","non","oui")</f>
        <v>non</v>
      </c>
      <c r="L97" s="56" t="str">
        <f ca="1">IF(mouvements[[#This Row],[Date]]&lt;=TODAY(),"réel","prévu")</f>
        <v>réel</v>
      </c>
      <c r="M97" s="39" t="str">
        <f>VLOOKUP(mouvements[[#This Row],[Objet]],Tcateg[],2,0)</f>
        <v>Taxes</v>
      </c>
      <c r="N97" s="74">
        <f>mouvements[[#This Row],[Date]]+IF(mouvements[[#This Row],[Montant]]&gt;0,_me,-_md)</f>
        <v>44104</v>
      </c>
      <c r="O97" s="9"/>
      <c r="P97" s="9"/>
      <c r="R97" s="9"/>
    </row>
    <row r="98" spans="2:18" x14ac:dyDescent="0.35">
      <c r="B98" s="45" t="s">
        <v>141</v>
      </c>
      <c r="C98" s="43">
        <v>44105</v>
      </c>
      <c r="D98" s="44" t="s">
        <v>23</v>
      </c>
      <c r="E98" s="45" t="s">
        <v>140</v>
      </c>
      <c r="F98" s="106"/>
      <c r="G98" s="106">
        <v>598</v>
      </c>
      <c r="H98" s="107"/>
      <c r="I98" s="47"/>
      <c r="J98" s="44">
        <f>mouvements[[#This Row],[Crédit]]-mouvements[[#This Row],[Débit]]</f>
        <v>-598</v>
      </c>
      <c r="K98" s="48" t="str">
        <f>IF(mouvements[[#This Row],[Relevé]]="","non","oui")</f>
        <v>non</v>
      </c>
      <c r="L98" s="55" t="str">
        <f ca="1">IF(mouvements[[#This Row],[Date]]&lt;=TODAY(),"réel","prévu")</f>
        <v>réel</v>
      </c>
      <c r="M98" s="49" t="str">
        <f>VLOOKUP(mouvements[[#This Row],[Objet]],Tcateg[],2,0)</f>
        <v>Logement</v>
      </c>
      <c r="N98" s="108">
        <f>mouvements[[#This Row],[Date]]+IF(mouvements[[#This Row],[Montant]]&gt;0,_me,-_md)</f>
        <v>44104</v>
      </c>
      <c r="O98" s="9"/>
      <c r="P98" s="9"/>
      <c r="R98" s="9"/>
    </row>
    <row r="99" spans="2:18" x14ac:dyDescent="0.35">
      <c r="B99" s="45" t="s">
        <v>28</v>
      </c>
      <c r="C99" s="43">
        <v>44106</v>
      </c>
      <c r="D99" s="7" t="s">
        <v>11</v>
      </c>
      <c r="E99" s="45" t="s">
        <v>5</v>
      </c>
      <c r="F99" s="67"/>
      <c r="G99" s="67">
        <v>61.86</v>
      </c>
      <c r="H99" s="40">
        <v>44119</v>
      </c>
      <c r="I99" s="47"/>
      <c r="J99" s="7">
        <f>mouvements[[#This Row],[Crédit]]-mouvements[[#This Row],[Débit]]</f>
        <v>-61.86</v>
      </c>
      <c r="K99" s="48" t="str">
        <f>IF(mouvements[[#This Row],[Relevé]]="","non","oui")</f>
        <v>oui</v>
      </c>
      <c r="L99" s="55" t="str">
        <f ca="1">IF(mouvements[[#This Row],[Date]]&lt;=TODAY(),"réel","prévu")</f>
        <v>réel</v>
      </c>
      <c r="M99" s="49" t="str">
        <f>VLOOKUP(mouvements[[#This Row],[Objet]],Tcateg[],2,0)</f>
        <v>Logement</v>
      </c>
      <c r="N99" s="74">
        <f>mouvements[[#This Row],[Date]]+IF(mouvements[[#This Row],[Montant]]&gt;0,_me,-_md)</f>
        <v>44105</v>
      </c>
      <c r="O99" s="9"/>
      <c r="P99" s="9"/>
      <c r="R99" s="9"/>
    </row>
    <row r="100" spans="2:18" x14ac:dyDescent="0.35">
      <c r="B100" s="45" t="s">
        <v>24</v>
      </c>
      <c r="C100" s="43">
        <v>44108</v>
      </c>
      <c r="D100" s="7" t="s">
        <v>11</v>
      </c>
      <c r="E100" s="45" t="s">
        <v>95</v>
      </c>
      <c r="F100" s="67"/>
      <c r="G100" s="67">
        <v>81.180000000000007</v>
      </c>
      <c r="H100" s="40">
        <v>44119</v>
      </c>
      <c r="I100" s="47"/>
      <c r="J100" s="7">
        <f>mouvements[[#This Row],[Crédit]]-mouvements[[#This Row],[Débit]]</f>
        <v>-81.180000000000007</v>
      </c>
      <c r="K100" s="48" t="str">
        <f>IF(mouvements[[#This Row],[Relevé]]="","non","oui")</f>
        <v>oui</v>
      </c>
      <c r="L100" s="55" t="str">
        <f ca="1">IF(mouvements[[#This Row],[Date]]&lt;=TODAY(),"réel","prévu")</f>
        <v>réel</v>
      </c>
      <c r="M100" s="49" t="str">
        <f>VLOOKUP(mouvements[[#This Row],[Objet]],Tcateg[],2,0)</f>
        <v>Déplacements</v>
      </c>
      <c r="N100" s="74">
        <f>mouvements[[#This Row],[Date]]+IF(mouvements[[#This Row],[Montant]]&gt;0,_me,-_md)</f>
        <v>44107</v>
      </c>
      <c r="O100" s="9"/>
      <c r="P100" s="9"/>
      <c r="R100" s="9"/>
    </row>
    <row r="101" spans="2:18" x14ac:dyDescent="0.35">
      <c r="B101" s="45" t="s">
        <v>24</v>
      </c>
      <c r="C101" s="43">
        <v>44109</v>
      </c>
      <c r="D101" s="7" t="s">
        <v>11</v>
      </c>
      <c r="E101" s="24" t="s">
        <v>90</v>
      </c>
      <c r="F101" s="67"/>
      <c r="G101" s="67">
        <v>13.21</v>
      </c>
      <c r="H101" s="40">
        <v>44119</v>
      </c>
      <c r="I101" s="47"/>
      <c r="J101" s="7">
        <f>mouvements[[#This Row],[Crédit]]-mouvements[[#This Row],[Débit]]</f>
        <v>-13.21</v>
      </c>
      <c r="K101" s="48" t="str">
        <f>IF(mouvements[[#This Row],[Relevé]]="","non","oui")</f>
        <v>oui</v>
      </c>
      <c r="L101" s="55" t="str">
        <f ca="1">IF(mouvements[[#This Row],[Date]]&lt;=TODAY(),"réel","prévu")</f>
        <v>réel</v>
      </c>
      <c r="M101" s="49" t="str">
        <f>VLOOKUP(mouvements[[#This Row],[Objet]],Tcateg[],2,0)</f>
        <v>Alimentation</v>
      </c>
      <c r="N101" s="74">
        <f>mouvements[[#This Row],[Date]]+IF(mouvements[[#This Row],[Montant]]&gt;0,_me,-_md)</f>
        <v>44108</v>
      </c>
      <c r="O101" s="9"/>
      <c r="P101" s="9"/>
      <c r="R101" s="9"/>
    </row>
    <row r="102" spans="2:18" x14ac:dyDescent="0.35">
      <c r="B102" s="24" t="s">
        <v>20</v>
      </c>
      <c r="C102" s="23">
        <v>44109</v>
      </c>
      <c r="D102" s="7" t="s">
        <v>21</v>
      </c>
      <c r="E102" s="31" t="s">
        <v>86</v>
      </c>
      <c r="F102" s="65"/>
      <c r="G102" s="65">
        <v>47</v>
      </c>
      <c r="H102" s="19"/>
      <c r="I102" s="15"/>
      <c r="J102" s="7">
        <f>mouvements[[#This Row],[Crédit]]-mouvements[[#This Row],[Débit]]</f>
        <v>-47</v>
      </c>
      <c r="K102" s="15" t="str">
        <f>IF(mouvements[[#This Row],[Relevé]]="","non","oui")</f>
        <v>non</v>
      </c>
      <c r="L102" s="53" t="str">
        <f ca="1">IF(mouvements[[#This Row],[Date]]&lt;=TODAY(),"réel","prévu")</f>
        <v>réel</v>
      </c>
      <c r="M102" s="16" t="str">
        <f>VLOOKUP(mouvements[[#This Row],[Objet]],Tcateg[],2,0)</f>
        <v>Logement</v>
      </c>
      <c r="N102" s="74">
        <f>mouvements[[#This Row],[Date]]+IF(mouvements[[#This Row],[Montant]]&gt;0,_me,-_md)</f>
        <v>44108</v>
      </c>
      <c r="O102" s="9"/>
      <c r="P102" s="9"/>
      <c r="R102" s="9"/>
    </row>
    <row r="103" spans="2:18" x14ac:dyDescent="0.35">
      <c r="B103" s="45" t="s">
        <v>32</v>
      </c>
      <c r="C103" s="43">
        <v>44109</v>
      </c>
      <c r="D103" s="7" t="s">
        <v>11</v>
      </c>
      <c r="E103" s="24" t="s">
        <v>105</v>
      </c>
      <c r="F103" s="67"/>
      <c r="G103" s="67">
        <v>28.8</v>
      </c>
      <c r="H103" s="40">
        <v>44119</v>
      </c>
      <c r="I103" s="47"/>
      <c r="J103" s="7">
        <f>mouvements[[#This Row],[Crédit]]-mouvements[[#This Row],[Débit]]</f>
        <v>-28.8</v>
      </c>
      <c r="K103" s="48" t="str">
        <f>IF(mouvements[[#This Row],[Relevé]]="","non","oui")</f>
        <v>oui</v>
      </c>
      <c r="L103" s="55" t="str">
        <f ca="1">IF(mouvements[[#This Row],[Date]]&lt;=TODAY(),"réel","prévu")</f>
        <v>réel</v>
      </c>
      <c r="M103" s="49" t="str">
        <f>VLOOKUP(mouvements[[#This Row],[Objet]],Tcateg[],2,0)</f>
        <v>Loisirs</v>
      </c>
      <c r="N103" s="74">
        <f>mouvements[[#This Row],[Date]]+IF(mouvements[[#This Row],[Montant]]&gt;0,_me,-_md)</f>
        <v>44108</v>
      </c>
      <c r="O103" s="9"/>
      <c r="P103" s="9"/>
      <c r="R103" s="9"/>
    </row>
    <row r="104" spans="2:18" x14ac:dyDescent="0.35">
      <c r="B104" s="31" t="s">
        <v>45</v>
      </c>
      <c r="C104" s="29">
        <v>44110</v>
      </c>
      <c r="D104" s="30" t="s">
        <v>21</v>
      </c>
      <c r="E104" s="24" t="s">
        <v>111</v>
      </c>
      <c r="F104" s="63"/>
      <c r="G104" s="63">
        <v>165.97</v>
      </c>
      <c r="H104" s="32"/>
      <c r="I104" s="33"/>
      <c r="J104" s="7">
        <f>mouvements[[#This Row],[Crédit]]-mouvements[[#This Row],[Débit]]</f>
        <v>-165.97</v>
      </c>
      <c r="K104" s="33" t="str">
        <f>IF(mouvements[[#This Row],[Relevé]]="","non","oui")</f>
        <v>non</v>
      </c>
      <c r="L104" s="54" t="str">
        <f ca="1">IF(mouvements[[#This Row],[Date]]&lt;=TODAY(),"réel","prévu")</f>
        <v>réel</v>
      </c>
      <c r="M104" s="34" t="str">
        <f>VLOOKUP(mouvements[[#This Row],[Objet]],Tcateg[],2,0)</f>
        <v>Santé</v>
      </c>
      <c r="N104" s="74">
        <f>mouvements[[#This Row],[Date]]+IF(mouvements[[#This Row],[Montant]]&gt;0,_me,-_md)</f>
        <v>44109</v>
      </c>
      <c r="O104" s="9"/>
      <c r="P104" s="9"/>
      <c r="R104" s="9"/>
    </row>
    <row r="105" spans="2:18" x14ac:dyDescent="0.35">
      <c r="B105" s="45" t="s">
        <v>24</v>
      </c>
      <c r="C105" s="43">
        <v>44112</v>
      </c>
      <c r="D105" s="7" t="s">
        <v>11</v>
      </c>
      <c r="E105" s="45" t="s">
        <v>5</v>
      </c>
      <c r="F105" s="67"/>
      <c r="G105" s="67">
        <v>34.5</v>
      </c>
      <c r="H105" s="40">
        <v>44119</v>
      </c>
      <c r="I105" s="47" t="s">
        <v>69</v>
      </c>
      <c r="J105" s="7">
        <f>mouvements[[#This Row],[Crédit]]-mouvements[[#This Row],[Débit]]</f>
        <v>-34.5</v>
      </c>
      <c r="K105" s="48" t="str">
        <f>IF(mouvements[[#This Row],[Relevé]]="","non","oui")</f>
        <v>oui</v>
      </c>
      <c r="L105" s="55" t="str">
        <f ca="1">IF(mouvements[[#This Row],[Date]]&lt;=TODAY(),"réel","prévu")</f>
        <v>réel</v>
      </c>
      <c r="M105" s="49" t="str">
        <f>VLOOKUP(mouvements[[#This Row],[Objet]],Tcateg[],2,0)</f>
        <v>Logement</v>
      </c>
      <c r="N105" s="74">
        <f>mouvements[[#This Row],[Date]]+IF(mouvements[[#This Row],[Montant]]&gt;0,_me,-_md)</f>
        <v>44111</v>
      </c>
      <c r="O105" s="9"/>
      <c r="P105" s="9"/>
      <c r="R105" s="9"/>
    </row>
    <row r="106" spans="2:18" x14ac:dyDescent="0.35">
      <c r="B106" s="45" t="s">
        <v>29</v>
      </c>
      <c r="C106" s="43">
        <v>44112</v>
      </c>
      <c r="D106" s="7" t="s">
        <v>11</v>
      </c>
      <c r="E106" s="45" t="s">
        <v>91</v>
      </c>
      <c r="F106" s="67"/>
      <c r="G106" s="67">
        <v>44.12</v>
      </c>
      <c r="H106" s="46">
        <v>44119</v>
      </c>
      <c r="I106" s="47" t="s">
        <v>70</v>
      </c>
      <c r="J106" s="7">
        <f>mouvements[[#This Row],[Crédit]]-mouvements[[#This Row],[Débit]]</f>
        <v>-44.12</v>
      </c>
      <c r="K106" s="48" t="str">
        <f>IF(mouvements[[#This Row],[Relevé]]="","non","oui")</f>
        <v>oui</v>
      </c>
      <c r="L106" s="55" t="str">
        <f ca="1">IF(mouvements[[#This Row],[Date]]&lt;=TODAY(),"réel","prévu")</f>
        <v>réel</v>
      </c>
      <c r="M106" s="49" t="str">
        <f>VLOOKUP(mouvements[[#This Row],[Objet]],Tcateg[],2,0)</f>
        <v>Equipement</v>
      </c>
      <c r="N106" s="74">
        <f>mouvements[[#This Row],[Date]]+IF(mouvements[[#This Row],[Montant]]&gt;0,_me,-_md)</f>
        <v>44111</v>
      </c>
      <c r="O106" s="9"/>
      <c r="P106" s="9"/>
      <c r="R106" s="9"/>
    </row>
    <row r="107" spans="2:18" x14ac:dyDescent="0.35">
      <c r="B107" s="45" t="s">
        <v>24</v>
      </c>
      <c r="C107" s="43">
        <v>44113</v>
      </c>
      <c r="D107" s="7" t="s">
        <v>11</v>
      </c>
      <c r="E107" s="45" t="s">
        <v>90</v>
      </c>
      <c r="F107" s="67"/>
      <c r="G107" s="67">
        <v>61.4</v>
      </c>
      <c r="H107" s="40">
        <v>44119</v>
      </c>
      <c r="I107" s="47"/>
      <c r="J107" s="7">
        <f>mouvements[[#This Row],[Crédit]]-mouvements[[#This Row],[Débit]]</f>
        <v>-61.4</v>
      </c>
      <c r="K107" s="48" t="str">
        <f>IF(mouvements[[#This Row],[Relevé]]="","non","oui")</f>
        <v>oui</v>
      </c>
      <c r="L107" s="55" t="str">
        <f ca="1">IF(mouvements[[#This Row],[Date]]&lt;=TODAY(),"réel","prévu")</f>
        <v>réel</v>
      </c>
      <c r="M107" s="49" t="str">
        <f>VLOOKUP(mouvements[[#This Row],[Objet]],Tcateg[],2,0)</f>
        <v>Alimentation</v>
      </c>
      <c r="N107" s="74">
        <f>mouvements[[#This Row],[Date]]+IF(mouvements[[#This Row],[Montant]]&gt;0,_me,-_md)</f>
        <v>44112</v>
      </c>
      <c r="O107" s="9"/>
      <c r="P107" s="9"/>
      <c r="R107" s="9"/>
    </row>
    <row r="108" spans="2:18" x14ac:dyDescent="0.35">
      <c r="B108" s="45" t="s">
        <v>24</v>
      </c>
      <c r="C108" s="43">
        <v>44117</v>
      </c>
      <c r="D108" s="7" t="s">
        <v>11</v>
      </c>
      <c r="E108" s="24" t="s">
        <v>90</v>
      </c>
      <c r="F108" s="67"/>
      <c r="G108" s="67">
        <v>93.17</v>
      </c>
      <c r="H108" s="40">
        <v>44119</v>
      </c>
      <c r="I108" s="47"/>
      <c r="J108" s="7">
        <f>mouvements[[#This Row],[Crédit]]-mouvements[[#This Row],[Débit]]</f>
        <v>-93.17</v>
      </c>
      <c r="K108" s="48" t="str">
        <f>IF(mouvements[[#This Row],[Relevé]]="","non","oui")</f>
        <v>oui</v>
      </c>
      <c r="L108" s="55" t="str">
        <f ca="1">IF(mouvements[[#This Row],[Date]]&lt;=TODAY(),"réel","prévu")</f>
        <v>réel</v>
      </c>
      <c r="M108" s="49" t="str">
        <f>VLOOKUP(mouvements[[#This Row],[Objet]],Tcateg[],2,0)</f>
        <v>Alimentation</v>
      </c>
      <c r="N108" s="74">
        <f>mouvements[[#This Row],[Date]]+IF(mouvements[[#This Row],[Montant]]&gt;0,_me,-_md)</f>
        <v>44116</v>
      </c>
      <c r="O108" s="9"/>
      <c r="P108" s="9"/>
      <c r="R108" s="9"/>
    </row>
    <row r="109" spans="2:18" x14ac:dyDescent="0.35">
      <c r="B109" s="45" t="s">
        <v>31</v>
      </c>
      <c r="C109" s="43">
        <v>44120</v>
      </c>
      <c r="D109" s="7" t="s">
        <v>11</v>
      </c>
      <c r="E109" s="24" t="s">
        <v>110</v>
      </c>
      <c r="F109" s="67"/>
      <c r="G109" s="67">
        <v>61.67</v>
      </c>
      <c r="H109" s="46"/>
      <c r="I109" s="47"/>
      <c r="J109" s="7">
        <f>mouvements[[#This Row],[Crédit]]-mouvements[[#This Row],[Débit]]</f>
        <v>-61.67</v>
      </c>
      <c r="K109" s="48" t="str">
        <f>IF(mouvements[[#This Row],[Relevé]]="","non","oui")</f>
        <v>non</v>
      </c>
      <c r="L109" s="55" t="str">
        <f ca="1">IF(mouvements[[#This Row],[Date]]&lt;=TODAY(),"réel","prévu")</f>
        <v>réel</v>
      </c>
      <c r="M109" s="49" t="str">
        <f>VLOOKUP(mouvements[[#This Row],[Objet]],Tcateg[],2,0)</f>
        <v>Alimentation</v>
      </c>
      <c r="N109" s="74">
        <f>mouvements[[#This Row],[Date]]+IF(mouvements[[#This Row],[Montant]]&gt;0,_me,-_md)</f>
        <v>44119</v>
      </c>
      <c r="O109" s="9"/>
      <c r="P109" s="9"/>
      <c r="R109" s="9"/>
    </row>
    <row r="110" spans="2:18" x14ac:dyDescent="0.35">
      <c r="B110" s="31" t="s">
        <v>18</v>
      </c>
      <c r="C110" s="29">
        <v>44120</v>
      </c>
      <c r="D110" s="30" t="s">
        <v>21</v>
      </c>
      <c r="E110" s="31" t="s">
        <v>53</v>
      </c>
      <c r="F110" s="63"/>
      <c r="G110" s="63">
        <v>1</v>
      </c>
      <c r="H110" s="32"/>
      <c r="I110" s="33"/>
      <c r="J110" s="7">
        <f>mouvements[[#This Row],[Crédit]]-mouvements[[#This Row],[Débit]]</f>
        <v>-1</v>
      </c>
      <c r="K110" s="33" t="str">
        <f>IF(mouvements[[#This Row],[Relevé]]="","non","oui")</f>
        <v>non</v>
      </c>
      <c r="L110" s="54" t="str">
        <f ca="1">IF(mouvements[[#This Row],[Date]]&lt;=TODAY(),"réel","prévu")</f>
        <v>réel</v>
      </c>
      <c r="M110" s="34" t="str">
        <f>VLOOKUP(mouvements[[#This Row],[Objet]],Tcateg[],2,0)</f>
        <v>Communications</v>
      </c>
      <c r="N110" s="74">
        <f>mouvements[[#This Row],[Date]]+IF(mouvements[[#This Row],[Montant]]&gt;0,_me,-_md)</f>
        <v>44119</v>
      </c>
      <c r="O110" s="9"/>
      <c r="P110" s="9"/>
      <c r="R110" s="9"/>
    </row>
    <row r="111" spans="2:18" x14ac:dyDescent="0.35">
      <c r="B111" s="26" t="s">
        <v>17</v>
      </c>
      <c r="C111" s="29">
        <v>44128</v>
      </c>
      <c r="D111" s="25" t="s">
        <v>21</v>
      </c>
      <c r="E111" s="18" t="s">
        <v>85</v>
      </c>
      <c r="F111" s="62"/>
      <c r="G111" s="62">
        <v>152.75</v>
      </c>
      <c r="H111" s="32"/>
      <c r="I111" s="15"/>
      <c r="J111" s="7">
        <f>mouvements[[#This Row],[Crédit]]-mouvements[[#This Row],[Débit]]</f>
        <v>-152.75</v>
      </c>
      <c r="K111" s="15" t="str">
        <f>IF(mouvements[[#This Row],[Relevé]]="","non","oui")</f>
        <v>non</v>
      </c>
      <c r="L111" s="53" t="str">
        <f ca="1">IF(mouvements[[#This Row],[Date]]&lt;=TODAY(),"réel","prévu")</f>
        <v>réel</v>
      </c>
      <c r="M111" s="34" t="str">
        <f>VLOOKUP(mouvements[[#This Row],[Objet]],Tcateg[],2,0)</f>
        <v>Logement</v>
      </c>
      <c r="N111" s="74">
        <f>mouvements[[#This Row],[Date]]+IF(mouvements[[#This Row],[Montant]]&gt;0,_me,-_md)</f>
        <v>44127</v>
      </c>
      <c r="O111" s="9"/>
      <c r="P111" s="9"/>
      <c r="R111" s="9"/>
    </row>
    <row r="112" spans="2:18" x14ac:dyDescent="0.35">
      <c r="B112" s="24" t="s">
        <v>47</v>
      </c>
      <c r="C112" s="23">
        <v>44129</v>
      </c>
      <c r="D112" s="7" t="s">
        <v>21</v>
      </c>
      <c r="E112" s="24" t="s">
        <v>19</v>
      </c>
      <c r="F112" s="65"/>
      <c r="G112" s="65">
        <v>9.98</v>
      </c>
      <c r="H112" s="19"/>
      <c r="I112" s="15"/>
      <c r="J112" s="7">
        <f>mouvements[[#This Row],[Crédit]]-mouvements[[#This Row],[Débit]]</f>
        <v>-9.98</v>
      </c>
      <c r="K112" s="15" t="str">
        <f>IF(mouvements[[#This Row],[Relevé]]="","non","oui")</f>
        <v>non</v>
      </c>
      <c r="L112" s="53" t="str">
        <f ca="1">IF(mouvements[[#This Row],[Date]]&lt;=TODAY(),"réel","prévu")</f>
        <v>réel</v>
      </c>
      <c r="M112" s="16" t="str">
        <f>VLOOKUP(mouvements[[#This Row],[Objet]],Tcateg[],2,0)</f>
        <v>Communications</v>
      </c>
      <c r="N112" s="74">
        <f>mouvements[[#This Row],[Date]]+IF(mouvements[[#This Row],[Montant]]&gt;0,_me,-_md)</f>
        <v>44128</v>
      </c>
      <c r="O112" s="9"/>
      <c r="P112" s="9"/>
      <c r="R112" s="9"/>
    </row>
    <row r="113" spans="2:18" x14ac:dyDescent="0.35">
      <c r="B113" s="31" t="s">
        <v>49</v>
      </c>
      <c r="C113" s="29">
        <v>44133</v>
      </c>
      <c r="D113" s="30" t="s">
        <v>21</v>
      </c>
      <c r="E113" s="31" t="s">
        <v>53</v>
      </c>
      <c r="F113" s="63"/>
      <c r="G113" s="63">
        <v>12</v>
      </c>
      <c r="H113" s="32"/>
      <c r="I113" s="15" t="s">
        <v>71</v>
      </c>
      <c r="J113" s="7">
        <f>mouvements[[#This Row],[Crédit]]-mouvements[[#This Row],[Débit]]</f>
        <v>-12</v>
      </c>
      <c r="K113" s="33" t="str">
        <f>IF(mouvements[[#This Row],[Relevé]]="","non","oui")</f>
        <v>non</v>
      </c>
      <c r="L113" s="54" t="str">
        <f ca="1">IF(mouvements[[#This Row],[Date]]&lt;=TODAY(),"réel","prévu")</f>
        <v>réel</v>
      </c>
      <c r="M113" s="34" t="str">
        <f>VLOOKUP(mouvements[[#This Row],[Objet]],Tcateg[],2,0)</f>
        <v>Communications</v>
      </c>
      <c r="N113" s="74">
        <f>mouvements[[#This Row],[Date]]+IF(mouvements[[#This Row],[Montant]]&gt;0,_me,-_md)</f>
        <v>44132</v>
      </c>
      <c r="O113" s="9"/>
      <c r="P113" s="9"/>
      <c r="R113" s="9"/>
    </row>
    <row r="114" spans="2:18" x14ac:dyDescent="0.35">
      <c r="B114" s="31" t="s">
        <v>12</v>
      </c>
      <c r="C114" s="29">
        <v>44136</v>
      </c>
      <c r="D114" s="30" t="s">
        <v>23</v>
      </c>
      <c r="E114" s="31" t="s">
        <v>6</v>
      </c>
      <c r="F114" s="63"/>
      <c r="G114" s="63">
        <v>7.13</v>
      </c>
      <c r="H114" s="32"/>
      <c r="I114" s="33"/>
      <c r="J114" s="7">
        <f>mouvements[[#This Row],[Crédit]]-mouvements[[#This Row],[Débit]]</f>
        <v>-7.13</v>
      </c>
      <c r="K114" s="33" t="str">
        <f>IF(mouvements[[#This Row],[Relevé]]="","non","oui")</f>
        <v>non</v>
      </c>
      <c r="L114" s="54" t="str">
        <f ca="1">IF(mouvements[[#This Row],[Date]]&lt;=TODAY(),"réel","prévu")</f>
        <v>réel</v>
      </c>
      <c r="M114" s="34" t="str">
        <f>VLOOKUP(mouvements[[#This Row],[Objet]],Tcateg[],2,0)</f>
        <v>Divers</v>
      </c>
      <c r="N114" s="74">
        <f>mouvements[[#This Row],[Date]]+IF(mouvements[[#This Row],[Montant]]&gt;0,_me,-_md)</f>
        <v>44135</v>
      </c>
      <c r="O114" s="9"/>
      <c r="P114" s="9"/>
      <c r="R114" s="9"/>
    </row>
    <row r="115" spans="2:18" x14ac:dyDescent="0.35">
      <c r="B115" s="24" t="s">
        <v>108</v>
      </c>
      <c r="C115" s="29">
        <v>44136</v>
      </c>
      <c r="D115" s="30" t="s">
        <v>11</v>
      </c>
      <c r="E115" s="18" t="s">
        <v>42</v>
      </c>
      <c r="F115" s="64">
        <v>1961.84</v>
      </c>
      <c r="G115" s="64">
        <v>0</v>
      </c>
      <c r="H115" s="32"/>
      <c r="I115" s="33"/>
      <c r="J115" s="7">
        <f>mouvements[[#This Row],[Crédit]]-mouvements[[#This Row],[Débit]]</f>
        <v>1961.84</v>
      </c>
      <c r="K115" s="33" t="str">
        <f>IF(mouvements[[#This Row],[Relevé]]="","non","oui")</f>
        <v>non</v>
      </c>
      <c r="L115" s="54" t="str">
        <f ca="1">IF(mouvements[[#This Row],[Date]]&lt;=TODAY(),"réel","prévu")</f>
        <v>réel</v>
      </c>
      <c r="M115" s="34" t="str">
        <f>VLOOKUP(mouvements[[#This Row],[Objet]],Tcateg[],2,0)</f>
        <v>Revenus</v>
      </c>
      <c r="N115" s="74">
        <f>mouvements[[#This Row],[Date]]+IF(mouvements[[#This Row],[Montant]]&gt;0,_me,-_md)</f>
        <v>44137</v>
      </c>
      <c r="O115" s="9"/>
      <c r="P115" s="9"/>
      <c r="R115" s="9"/>
    </row>
    <row r="116" spans="2:18" x14ac:dyDescent="0.35">
      <c r="B116" s="45" t="s">
        <v>141</v>
      </c>
      <c r="C116" s="43">
        <v>44136</v>
      </c>
      <c r="D116" s="44" t="s">
        <v>23</v>
      </c>
      <c r="E116" s="45" t="s">
        <v>140</v>
      </c>
      <c r="F116" s="106"/>
      <c r="G116" s="106">
        <v>598</v>
      </c>
      <c r="H116" s="107"/>
      <c r="I116" s="47"/>
      <c r="J116" s="44">
        <f>mouvements[[#This Row],[Crédit]]-mouvements[[#This Row],[Débit]]</f>
        <v>-598</v>
      </c>
      <c r="K116" s="48" t="str">
        <f>IF(mouvements[[#This Row],[Relevé]]="","non","oui")</f>
        <v>non</v>
      </c>
      <c r="L116" s="55" t="str">
        <f ca="1">IF(mouvements[[#This Row],[Date]]&lt;=TODAY(),"réel","prévu")</f>
        <v>réel</v>
      </c>
      <c r="M116" s="49" t="str">
        <f>VLOOKUP(mouvements[[#This Row],[Objet]],Tcateg[],2,0)</f>
        <v>Logement</v>
      </c>
      <c r="N116" s="108">
        <f>mouvements[[#This Row],[Date]]+IF(mouvements[[#This Row],[Montant]]&gt;0,_me,-_md)</f>
        <v>44135</v>
      </c>
      <c r="O116" s="9"/>
      <c r="P116" s="9"/>
      <c r="R116" s="9"/>
    </row>
    <row r="117" spans="2:18" x14ac:dyDescent="0.35">
      <c r="B117" s="24" t="s">
        <v>20</v>
      </c>
      <c r="C117" s="23">
        <v>44140</v>
      </c>
      <c r="D117" s="7" t="s">
        <v>21</v>
      </c>
      <c r="E117" s="31" t="s">
        <v>86</v>
      </c>
      <c r="F117" s="65"/>
      <c r="G117" s="65">
        <v>47</v>
      </c>
      <c r="H117" s="19"/>
      <c r="I117" s="15"/>
      <c r="J117" s="7">
        <f>mouvements[[#This Row],[Crédit]]-mouvements[[#This Row],[Débit]]</f>
        <v>-47</v>
      </c>
      <c r="K117" s="15" t="str">
        <f>IF(mouvements[[#This Row],[Relevé]]="","non","oui")</f>
        <v>non</v>
      </c>
      <c r="L117" s="53" t="str">
        <f ca="1">IF(mouvements[[#This Row],[Date]]&lt;=TODAY(),"réel","prévu")</f>
        <v>prévu</v>
      </c>
      <c r="M117" s="16" t="str">
        <f>VLOOKUP(mouvements[[#This Row],[Objet]],Tcateg[],2,0)</f>
        <v>Logement</v>
      </c>
      <c r="N117" s="74">
        <f>mouvements[[#This Row],[Date]]+IF(mouvements[[#This Row],[Montant]]&gt;0,_me,-_md)</f>
        <v>44139</v>
      </c>
      <c r="O117" s="9"/>
      <c r="P117" s="9"/>
      <c r="R117" s="9"/>
    </row>
    <row r="118" spans="2:18" x14ac:dyDescent="0.35">
      <c r="B118" s="31" t="s">
        <v>45</v>
      </c>
      <c r="C118" s="29">
        <v>44141</v>
      </c>
      <c r="D118" s="30" t="s">
        <v>21</v>
      </c>
      <c r="E118" s="24" t="s">
        <v>111</v>
      </c>
      <c r="F118" s="63"/>
      <c r="G118" s="63">
        <v>165.97</v>
      </c>
      <c r="H118" s="32"/>
      <c r="I118" s="33"/>
      <c r="J118" s="7">
        <f>mouvements[[#This Row],[Crédit]]-mouvements[[#This Row],[Débit]]</f>
        <v>-165.97</v>
      </c>
      <c r="K118" s="33" t="str">
        <f>IF(mouvements[[#This Row],[Relevé]]="","non","oui")</f>
        <v>non</v>
      </c>
      <c r="L118" s="54" t="str">
        <f ca="1">IF(mouvements[[#This Row],[Date]]&lt;=TODAY(),"réel","prévu")</f>
        <v>prévu</v>
      </c>
      <c r="M118" s="34" t="str">
        <f>VLOOKUP(mouvements[[#This Row],[Objet]],Tcateg[],2,0)</f>
        <v>Santé</v>
      </c>
      <c r="N118" s="74">
        <f>mouvements[[#This Row],[Date]]+IF(mouvements[[#This Row],[Montant]]&gt;0,_me,-_md)</f>
        <v>44140</v>
      </c>
      <c r="O118" s="9"/>
      <c r="P118" s="9"/>
      <c r="R118" s="9"/>
    </row>
    <row r="119" spans="2:18" x14ac:dyDescent="0.35">
      <c r="B119" s="31" t="s">
        <v>18</v>
      </c>
      <c r="C119" s="29">
        <v>44151</v>
      </c>
      <c r="D119" s="30" t="s">
        <v>21</v>
      </c>
      <c r="E119" s="31" t="s">
        <v>53</v>
      </c>
      <c r="F119" s="63"/>
      <c r="G119" s="63">
        <v>1</v>
      </c>
      <c r="H119" s="32"/>
      <c r="I119" s="33"/>
      <c r="J119" s="7">
        <f>mouvements[[#This Row],[Crédit]]-mouvements[[#This Row],[Débit]]</f>
        <v>-1</v>
      </c>
      <c r="K119" s="33" t="str">
        <f>IF(mouvements[[#This Row],[Relevé]]="","non","oui")</f>
        <v>non</v>
      </c>
      <c r="L119" s="54" t="str">
        <f ca="1">IF(mouvements[[#This Row],[Date]]&lt;=TODAY(),"réel","prévu")</f>
        <v>prévu</v>
      </c>
      <c r="M119" s="34" t="str">
        <f>VLOOKUP(mouvements[[#This Row],[Objet]],Tcateg[],2,0)</f>
        <v>Communications</v>
      </c>
      <c r="N119" s="74">
        <f>mouvements[[#This Row],[Date]]+IF(mouvements[[#This Row],[Montant]]&gt;0,_me,-_md)</f>
        <v>44150</v>
      </c>
      <c r="O119" s="9"/>
      <c r="P119" s="9"/>
      <c r="R119" s="9"/>
    </row>
    <row r="120" spans="2:18" x14ac:dyDescent="0.35">
      <c r="B120" s="26" t="s">
        <v>17</v>
      </c>
      <c r="C120" s="29">
        <v>44159</v>
      </c>
      <c r="D120" s="25" t="s">
        <v>21</v>
      </c>
      <c r="E120" s="18" t="s">
        <v>85</v>
      </c>
      <c r="F120" s="62"/>
      <c r="G120" s="62">
        <v>152.75</v>
      </c>
      <c r="H120" s="32"/>
      <c r="I120" s="15"/>
      <c r="J120" s="7">
        <f>mouvements[[#This Row],[Crédit]]-mouvements[[#This Row],[Débit]]</f>
        <v>-152.75</v>
      </c>
      <c r="K120" s="15" t="str">
        <f>IF(mouvements[[#This Row],[Relevé]]="","non","oui")</f>
        <v>non</v>
      </c>
      <c r="L120" s="53" t="str">
        <f ca="1">IF(mouvements[[#This Row],[Date]]&lt;=TODAY(),"réel","prévu")</f>
        <v>prévu</v>
      </c>
      <c r="M120" s="34" t="str">
        <f>VLOOKUP(mouvements[[#This Row],[Objet]],Tcateg[],2,0)</f>
        <v>Logement</v>
      </c>
      <c r="N120" s="74">
        <f>mouvements[[#This Row],[Date]]+IF(mouvements[[#This Row],[Montant]]&gt;0,_me,-_md)</f>
        <v>44158</v>
      </c>
      <c r="O120" s="9"/>
      <c r="P120" s="9"/>
      <c r="R120" s="9"/>
    </row>
    <row r="121" spans="2:18" x14ac:dyDescent="0.35">
      <c r="B121" s="24" t="s">
        <v>47</v>
      </c>
      <c r="C121" s="23">
        <v>44160</v>
      </c>
      <c r="D121" s="7" t="s">
        <v>21</v>
      </c>
      <c r="E121" s="24" t="s">
        <v>19</v>
      </c>
      <c r="F121" s="65"/>
      <c r="G121" s="65">
        <v>9.98</v>
      </c>
      <c r="H121" s="19"/>
      <c r="I121" s="15"/>
      <c r="J121" s="7">
        <f>mouvements[[#This Row],[Crédit]]-mouvements[[#This Row],[Débit]]</f>
        <v>-9.98</v>
      </c>
      <c r="K121" s="15" t="str">
        <f>IF(mouvements[[#This Row],[Relevé]]="","non","oui")</f>
        <v>non</v>
      </c>
      <c r="L121" s="53" t="str">
        <f ca="1">IF(mouvements[[#This Row],[Date]]&lt;=TODAY(),"réel","prévu")</f>
        <v>prévu</v>
      </c>
      <c r="M121" s="16" t="str">
        <f>VLOOKUP(mouvements[[#This Row],[Objet]],Tcateg[],2,0)</f>
        <v>Communications</v>
      </c>
      <c r="N121" s="74">
        <f>mouvements[[#This Row],[Date]]+IF(mouvements[[#This Row],[Montant]]&gt;0,_me,-_md)</f>
        <v>44159</v>
      </c>
      <c r="O121" s="9"/>
      <c r="P121" s="9"/>
      <c r="R121" s="9"/>
    </row>
    <row r="122" spans="2:18" x14ac:dyDescent="0.35">
      <c r="B122" s="24" t="s">
        <v>7</v>
      </c>
      <c r="C122" s="23">
        <v>44161</v>
      </c>
      <c r="D122" s="7" t="s">
        <v>21</v>
      </c>
      <c r="E122" s="24" t="s">
        <v>109</v>
      </c>
      <c r="F122" s="65"/>
      <c r="G122" s="65">
        <v>754.35</v>
      </c>
      <c r="H122" s="19"/>
      <c r="I122" s="15"/>
      <c r="J122" s="7">
        <f>mouvements[[#This Row],[Crédit]]-mouvements[[#This Row],[Débit]]</f>
        <v>-754.35</v>
      </c>
      <c r="K122" s="42" t="str">
        <f>IF(mouvements[[#This Row],[Relevé]]="","non","oui")</f>
        <v>non</v>
      </c>
      <c r="L122" s="53" t="str">
        <f ca="1">IF(mouvements[[#This Row],[Date]]&lt;=TODAY(),"réel","prévu")</f>
        <v>prévu</v>
      </c>
      <c r="M122" s="16" t="str">
        <f>VLOOKUP(mouvements[[#This Row],[Objet]],Tcateg[],2,0)</f>
        <v>Taxes</v>
      </c>
      <c r="N122" s="74">
        <f>mouvements[[#This Row],[Date]]+IF(mouvements[[#This Row],[Montant]]&gt;0,_me,-_md)</f>
        <v>44160</v>
      </c>
      <c r="O122" s="9"/>
      <c r="P122" s="9"/>
      <c r="R122" s="9"/>
    </row>
    <row r="123" spans="2:18" x14ac:dyDescent="0.35">
      <c r="B123" s="31" t="s">
        <v>49</v>
      </c>
      <c r="C123" s="29">
        <v>44164</v>
      </c>
      <c r="D123" s="30" t="s">
        <v>21</v>
      </c>
      <c r="E123" s="31" t="s">
        <v>53</v>
      </c>
      <c r="F123" s="63"/>
      <c r="G123" s="63">
        <v>2</v>
      </c>
      <c r="H123" s="32"/>
      <c r="I123" s="33"/>
      <c r="J123" s="7">
        <f>mouvements[[#This Row],[Crédit]]-mouvements[[#This Row],[Débit]]</f>
        <v>-2</v>
      </c>
      <c r="K123" s="33" t="str">
        <f>IF(mouvements[[#This Row],[Relevé]]="","non","oui")</f>
        <v>non</v>
      </c>
      <c r="L123" s="54" t="str">
        <f ca="1">IF(mouvements[[#This Row],[Date]]&lt;=TODAY(),"réel","prévu")</f>
        <v>prévu</v>
      </c>
      <c r="M123" s="34" t="str">
        <f>VLOOKUP(mouvements[[#This Row],[Objet]],Tcateg[],2,0)</f>
        <v>Communications</v>
      </c>
      <c r="N123" s="74">
        <f>mouvements[[#This Row],[Date]]+IF(mouvements[[#This Row],[Montant]]&gt;0,_me,-_md)</f>
        <v>44163</v>
      </c>
      <c r="O123" s="9"/>
      <c r="P123" s="9"/>
      <c r="R123" s="9"/>
    </row>
    <row r="124" spans="2:18" x14ac:dyDescent="0.35">
      <c r="B124" s="31" t="s">
        <v>12</v>
      </c>
      <c r="C124" s="29">
        <v>44166</v>
      </c>
      <c r="D124" s="30" t="s">
        <v>23</v>
      </c>
      <c r="E124" s="31" t="s">
        <v>6</v>
      </c>
      <c r="F124" s="63"/>
      <c r="G124" s="63">
        <v>7.13</v>
      </c>
      <c r="H124" s="32"/>
      <c r="I124" s="33"/>
      <c r="J124" s="7">
        <f>mouvements[[#This Row],[Crédit]]-mouvements[[#This Row],[Débit]]</f>
        <v>-7.13</v>
      </c>
      <c r="K124" s="33" t="str">
        <f>IF(mouvements[[#This Row],[Relevé]]="","non","oui")</f>
        <v>non</v>
      </c>
      <c r="L124" s="54" t="str">
        <f ca="1">IF(mouvements[[#This Row],[Date]]&lt;=TODAY(),"réel","prévu")</f>
        <v>prévu</v>
      </c>
      <c r="M124" s="34" t="str">
        <f>VLOOKUP(mouvements[[#This Row],[Objet]],Tcateg[],2,0)</f>
        <v>Divers</v>
      </c>
      <c r="N124" s="74">
        <f>mouvements[[#This Row],[Date]]+IF(mouvements[[#This Row],[Montant]]&gt;0,_me,-_md)</f>
        <v>44165</v>
      </c>
      <c r="O124" s="9"/>
      <c r="P124" s="9"/>
      <c r="R124" s="9"/>
    </row>
    <row r="125" spans="2:18" x14ac:dyDescent="0.35">
      <c r="B125" s="24" t="s">
        <v>108</v>
      </c>
      <c r="C125" s="29">
        <v>44166</v>
      </c>
      <c r="D125" s="30" t="s">
        <v>11</v>
      </c>
      <c r="E125" s="18" t="s">
        <v>42</v>
      </c>
      <c r="F125" s="64">
        <v>1961.84</v>
      </c>
      <c r="G125" s="64">
        <v>0</v>
      </c>
      <c r="H125" s="32"/>
      <c r="I125" s="33"/>
      <c r="J125" s="7">
        <f>mouvements[[#This Row],[Crédit]]-mouvements[[#This Row],[Débit]]</f>
        <v>1961.84</v>
      </c>
      <c r="K125" s="33" t="str">
        <f>IF(mouvements[[#This Row],[Relevé]]="","non","oui")</f>
        <v>non</v>
      </c>
      <c r="L125" s="54" t="str">
        <f ca="1">IF(mouvements[[#This Row],[Date]]&lt;=TODAY(),"réel","prévu")</f>
        <v>prévu</v>
      </c>
      <c r="M125" s="34" t="str">
        <f>VLOOKUP(mouvements[[#This Row],[Objet]],Tcateg[],2,0)</f>
        <v>Revenus</v>
      </c>
      <c r="N125" s="74">
        <f>mouvements[[#This Row],[Date]]+IF(mouvements[[#This Row],[Montant]]&gt;0,_me,-_md)</f>
        <v>44167</v>
      </c>
      <c r="O125" s="9"/>
      <c r="P125" s="9"/>
      <c r="R125" s="9"/>
    </row>
    <row r="126" spans="2:18" x14ac:dyDescent="0.35">
      <c r="B126" s="45" t="s">
        <v>141</v>
      </c>
      <c r="C126" s="43">
        <v>44166</v>
      </c>
      <c r="D126" s="44" t="s">
        <v>23</v>
      </c>
      <c r="E126" s="45" t="s">
        <v>140</v>
      </c>
      <c r="F126" s="106"/>
      <c r="G126" s="106">
        <v>598</v>
      </c>
      <c r="H126" s="107"/>
      <c r="I126" s="47"/>
      <c r="J126" s="44">
        <f>mouvements[[#This Row],[Crédit]]-mouvements[[#This Row],[Débit]]</f>
        <v>-598</v>
      </c>
      <c r="K126" s="48" t="str">
        <f>IF(mouvements[[#This Row],[Relevé]]="","non","oui")</f>
        <v>non</v>
      </c>
      <c r="L126" s="55" t="str">
        <f ca="1">IF(mouvements[[#This Row],[Date]]&lt;=TODAY(),"réel","prévu")</f>
        <v>prévu</v>
      </c>
      <c r="M126" s="49" t="str">
        <f>VLOOKUP(mouvements[[#This Row],[Objet]],Tcateg[],2,0)</f>
        <v>Logement</v>
      </c>
      <c r="N126" s="108">
        <f>mouvements[[#This Row],[Date]]+IF(mouvements[[#This Row],[Montant]]&gt;0,_me,-_md)</f>
        <v>44165</v>
      </c>
      <c r="O126" s="9"/>
      <c r="P126" s="9"/>
      <c r="R126" s="9"/>
    </row>
    <row r="127" spans="2:18" x14ac:dyDescent="0.35">
      <c r="B127" s="24" t="s">
        <v>20</v>
      </c>
      <c r="C127" s="23">
        <v>44170</v>
      </c>
      <c r="D127" s="7" t="s">
        <v>21</v>
      </c>
      <c r="E127" s="31" t="s">
        <v>86</v>
      </c>
      <c r="F127" s="65"/>
      <c r="G127" s="65">
        <v>47</v>
      </c>
      <c r="H127" s="19"/>
      <c r="I127" s="15"/>
      <c r="J127" s="7">
        <f>mouvements[[#This Row],[Crédit]]-mouvements[[#This Row],[Débit]]</f>
        <v>-47</v>
      </c>
      <c r="K127" s="15" t="str">
        <f>IF(mouvements[[#This Row],[Relevé]]="","non","oui")</f>
        <v>non</v>
      </c>
      <c r="L127" s="53" t="str">
        <f ca="1">IF(mouvements[[#This Row],[Date]]&lt;=TODAY(),"réel","prévu")</f>
        <v>prévu</v>
      </c>
      <c r="M127" s="16" t="str">
        <f>VLOOKUP(mouvements[[#This Row],[Objet]],Tcateg[],2,0)</f>
        <v>Logement</v>
      </c>
      <c r="N127" s="74">
        <f>mouvements[[#This Row],[Date]]+IF(mouvements[[#This Row],[Montant]]&gt;0,_me,-_md)</f>
        <v>44169</v>
      </c>
      <c r="O127" s="9"/>
      <c r="P127" s="9"/>
      <c r="R127" s="9"/>
    </row>
    <row r="128" spans="2:18" x14ac:dyDescent="0.35">
      <c r="B128" s="31" t="s">
        <v>45</v>
      </c>
      <c r="C128" s="29">
        <v>44171</v>
      </c>
      <c r="D128" s="30" t="s">
        <v>21</v>
      </c>
      <c r="E128" s="24" t="s">
        <v>111</v>
      </c>
      <c r="F128" s="63"/>
      <c r="G128" s="63">
        <v>165.97</v>
      </c>
      <c r="H128" s="32"/>
      <c r="I128" s="33"/>
      <c r="J128" s="7">
        <f>mouvements[[#This Row],[Crédit]]-mouvements[[#This Row],[Débit]]</f>
        <v>-165.97</v>
      </c>
      <c r="K128" s="33" t="str">
        <f>IF(mouvements[[#This Row],[Relevé]]="","non","oui")</f>
        <v>non</v>
      </c>
      <c r="L128" s="54" t="str">
        <f ca="1">IF(mouvements[[#This Row],[Date]]&lt;=TODAY(),"réel","prévu")</f>
        <v>prévu</v>
      </c>
      <c r="M128" s="34" t="str">
        <f>VLOOKUP(mouvements[[#This Row],[Objet]],Tcateg[],2,0)</f>
        <v>Santé</v>
      </c>
      <c r="N128" s="74">
        <f>mouvements[[#This Row],[Date]]+IF(mouvements[[#This Row],[Montant]]&gt;0,_me,-_md)</f>
        <v>44170</v>
      </c>
      <c r="O128" s="9"/>
      <c r="P128" s="9"/>
      <c r="R128" s="9"/>
    </row>
    <row r="129" spans="2:18" x14ac:dyDescent="0.35">
      <c r="B129" s="45" t="s">
        <v>108</v>
      </c>
      <c r="C129" s="43">
        <v>44180</v>
      </c>
      <c r="D129" s="44" t="s">
        <v>11</v>
      </c>
      <c r="E129" s="110" t="s">
        <v>42</v>
      </c>
      <c r="F129" s="111">
        <v>1000</v>
      </c>
      <c r="G129" s="111">
        <v>0</v>
      </c>
      <c r="H129" s="46"/>
      <c r="I129" s="47" t="s">
        <v>143</v>
      </c>
      <c r="J129" s="44">
        <f>mouvements[[#This Row],[Crédit]]-mouvements[[#This Row],[Débit]]</f>
        <v>1000</v>
      </c>
      <c r="K129" s="48" t="str">
        <f>IF(mouvements[[#This Row],[Relevé]]="","non","oui")</f>
        <v>non</v>
      </c>
      <c r="L129" s="55" t="str">
        <f ca="1">IF(mouvements[[#This Row],[Date]]&lt;=TODAY(),"réel","prévu")</f>
        <v>prévu</v>
      </c>
      <c r="M129" s="49" t="str">
        <f>VLOOKUP(mouvements[[#This Row],[Objet]],Tcateg[],2,0)</f>
        <v>Revenus</v>
      </c>
      <c r="N129" s="108">
        <f>mouvements[[#This Row],[Date]]+IF(mouvements[[#This Row],[Montant]]&gt;0,_me,-_md)</f>
        <v>44181</v>
      </c>
      <c r="O129" s="9"/>
      <c r="P129" s="9"/>
      <c r="R129" s="9"/>
    </row>
    <row r="130" spans="2:18" x14ac:dyDescent="0.35">
      <c r="B130" s="31" t="s">
        <v>18</v>
      </c>
      <c r="C130" s="29">
        <v>44181</v>
      </c>
      <c r="D130" s="30" t="s">
        <v>21</v>
      </c>
      <c r="E130" s="31" t="s">
        <v>53</v>
      </c>
      <c r="F130" s="63"/>
      <c r="G130" s="63">
        <v>1</v>
      </c>
      <c r="H130" s="32"/>
      <c r="I130" s="33"/>
      <c r="J130" s="7">
        <f>mouvements[[#This Row],[Crédit]]-mouvements[[#This Row],[Débit]]</f>
        <v>-1</v>
      </c>
      <c r="K130" s="33" t="str">
        <f>IF(mouvements[[#This Row],[Relevé]]="","non","oui")</f>
        <v>non</v>
      </c>
      <c r="L130" s="54" t="str">
        <f ca="1">IF(mouvements[[#This Row],[Date]]&lt;=TODAY(),"réel","prévu")</f>
        <v>prévu</v>
      </c>
      <c r="M130" s="34" t="str">
        <f>VLOOKUP(mouvements[[#This Row],[Objet]],Tcateg[],2,0)</f>
        <v>Communications</v>
      </c>
      <c r="N130" s="74">
        <f>mouvements[[#This Row],[Date]]+IF(mouvements[[#This Row],[Montant]]&gt;0,_me,-_md)</f>
        <v>44180</v>
      </c>
      <c r="O130" s="9"/>
      <c r="P130" s="9"/>
      <c r="R130" s="9"/>
    </row>
    <row r="131" spans="2:18" x14ac:dyDescent="0.35">
      <c r="B131" s="26" t="s">
        <v>17</v>
      </c>
      <c r="C131" s="29">
        <v>44189</v>
      </c>
      <c r="D131" s="25" t="s">
        <v>21</v>
      </c>
      <c r="E131" s="18" t="s">
        <v>85</v>
      </c>
      <c r="F131" s="62"/>
      <c r="G131" s="62">
        <v>152.75</v>
      </c>
      <c r="H131" s="32"/>
      <c r="I131" s="15"/>
      <c r="J131" s="7">
        <f>mouvements[[#This Row],[Crédit]]-mouvements[[#This Row],[Débit]]</f>
        <v>-152.75</v>
      </c>
      <c r="K131" s="15" t="str">
        <f>IF(mouvements[[#This Row],[Relevé]]="","non","oui")</f>
        <v>non</v>
      </c>
      <c r="L131" s="53" t="str">
        <f ca="1">IF(mouvements[[#This Row],[Date]]&lt;=TODAY(),"réel","prévu")</f>
        <v>prévu</v>
      </c>
      <c r="M131" s="34" t="str">
        <f>VLOOKUP(mouvements[[#This Row],[Objet]],Tcateg[],2,0)</f>
        <v>Logement</v>
      </c>
      <c r="N131" s="74">
        <f>mouvements[[#This Row],[Date]]+IF(mouvements[[#This Row],[Montant]]&gt;0,_me,-_md)</f>
        <v>44188</v>
      </c>
      <c r="O131" s="9"/>
      <c r="P131" s="9"/>
      <c r="R131" s="9"/>
    </row>
    <row r="132" spans="2:18" x14ac:dyDescent="0.35">
      <c r="B132" s="24" t="s">
        <v>47</v>
      </c>
      <c r="C132" s="23">
        <v>44190</v>
      </c>
      <c r="D132" s="7" t="s">
        <v>21</v>
      </c>
      <c r="E132" s="24" t="s">
        <v>19</v>
      </c>
      <c r="F132" s="65"/>
      <c r="G132" s="65">
        <v>9.98</v>
      </c>
      <c r="H132" s="19"/>
      <c r="I132" s="15"/>
      <c r="J132" s="7">
        <f>mouvements[[#This Row],[Crédit]]-mouvements[[#This Row],[Débit]]</f>
        <v>-9.98</v>
      </c>
      <c r="K132" s="15" t="str">
        <f>IF(mouvements[[#This Row],[Relevé]]="","non","oui")</f>
        <v>non</v>
      </c>
      <c r="L132" s="53" t="str">
        <f ca="1">IF(mouvements[[#This Row],[Date]]&lt;=TODAY(),"réel","prévu")</f>
        <v>prévu</v>
      </c>
      <c r="M132" s="16" t="str">
        <f>VLOOKUP(mouvements[[#This Row],[Objet]],Tcateg[],2,0)</f>
        <v>Communications</v>
      </c>
      <c r="N132" s="74">
        <f>mouvements[[#This Row],[Date]]+IF(mouvements[[#This Row],[Montant]]&gt;0,_me,-_md)</f>
        <v>44189</v>
      </c>
      <c r="O132" s="9"/>
      <c r="P132" s="9"/>
      <c r="R132" s="9"/>
    </row>
    <row r="133" spans="2:18" x14ac:dyDescent="0.35">
      <c r="B133" s="31" t="s">
        <v>49</v>
      </c>
      <c r="C133" s="29">
        <v>44194</v>
      </c>
      <c r="D133" s="30" t="s">
        <v>21</v>
      </c>
      <c r="E133" s="31" t="s">
        <v>53</v>
      </c>
      <c r="F133" s="63"/>
      <c r="G133" s="63">
        <v>2</v>
      </c>
      <c r="H133" s="32"/>
      <c r="I133" s="33"/>
      <c r="J133" s="7">
        <f>mouvements[[#This Row],[Crédit]]-mouvements[[#This Row],[Débit]]</f>
        <v>-2</v>
      </c>
      <c r="K133" s="33" t="str">
        <f>IF(mouvements[[#This Row],[Relevé]]="","non","oui")</f>
        <v>non</v>
      </c>
      <c r="L133" s="54" t="str">
        <f ca="1">IF(mouvements[[#This Row],[Date]]&lt;=TODAY(),"réel","prévu")</f>
        <v>prévu</v>
      </c>
      <c r="M133" s="34" t="str">
        <f>VLOOKUP(mouvements[[#This Row],[Objet]],Tcateg[],2,0)</f>
        <v>Communications</v>
      </c>
      <c r="N133" s="74">
        <f>mouvements[[#This Row],[Date]]+IF(mouvements[[#This Row],[Montant]]&gt;0,_me,-_md)</f>
        <v>44193</v>
      </c>
    </row>
    <row r="134" spans="2:18" x14ac:dyDescent="0.35">
      <c r="B134" s="26" t="s">
        <v>17</v>
      </c>
      <c r="C134" s="29">
        <v>44220</v>
      </c>
      <c r="D134" s="25" t="s">
        <v>21</v>
      </c>
      <c r="E134" s="18" t="s">
        <v>85</v>
      </c>
      <c r="F134" s="62"/>
      <c r="G134" s="62">
        <v>152.75</v>
      </c>
      <c r="H134" s="32"/>
      <c r="I134" s="15"/>
      <c r="J134" s="7">
        <f>mouvements[[#This Row],[Crédit]]-mouvements[[#This Row],[Débit]]</f>
        <v>-152.75</v>
      </c>
      <c r="K134" s="15" t="str">
        <f>IF(mouvements[[#This Row],[Relevé]]="","non","oui")</f>
        <v>non</v>
      </c>
      <c r="L134" s="53" t="str">
        <f ca="1">IF(mouvements[[#This Row],[Date]]&lt;=TODAY(),"réel","prévu")</f>
        <v>prévu</v>
      </c>
      <c r="M134" s="34" t="str">
        <f>VLOOKUP(mouvements[[#This Row],[Objet]],Tcateg[],2,0)</f>
        <v>Logement</v>
      </c>
      <c r="N134" s="74">
        <f>mouvements[[#This Row],[Date]]+IF(mouvements[[#This Row],[Montant]]&gt;0,_me,-_md)</f>
        <v>44219</v>
      </c>
    </row>
    <row r="135" spans="2:18" x14ac:dyDescent="0.35">
      <c r="B135" s="26" t="s">
        <v>17</v>
      </c>
      <c r="C135" s="29">
        <v>44251</v>
      </c>
      <c r="D135" s="25" t="s">
        <v>21</v>
      </c>
      <c r="E135" s="18" t="s">
        <v>85</v>
      </c>
      <c r="F135" s="62"/>
      <c r="G135" s="62">
        <v>152.75</v>
      </c>
      <c r="H135" s="32"/>
      <c r="I135" s="15"/>
      <c r="J135" s="7">
        <f>mouvements[[#This Row],[Crédit]]-mouvements[[#This Row],[Débit]]</f>
        <v>-152.75</v>
      </c>
      <c r="K135" s="15" t="str">
        <f>IF(mouvements[[#This Row],[Relevé]]="","non","oui")</f>
        <v>non</v>
      </c>
      <c r="L135" s="53" t="str">
        <f ca="1">IF(mouvements[[#This Row],[Date]]&lt;=TODAY(),"réel","prévu")</f>
        <v>prévu</v>
      </c>
      <c r="M135" s="34" t="str">
        <f>VLOOKUP(mouvements[[#This Row],[Objet]],Tcateg[],2,0)</f>
        <v>Logement</v>
      </c>
      <c r="N135" s="74">
        <f>mouvements[[#This Row],[Date]]+IF(mouvements[[#This Row],[Montant]]&gt;0,_me,-_md)</f>
        <v>44250</v>
      </c>
    </row>
    <row r="136" spans="2:18" x14ac:dyDescent="0.35">
      <c r="B136" s="26" t="s">
        <v>17</v>
      </c>
      <c r="C136" s="29">
        <v>44279</v>
      </c>
      <c r="D136" s="25" t="s">
        <v>21</v>
      </c>
      <c r="E136" s="18" t="s">
        <v>85</v>
      </c>
      <c r="F136" s="62"/>
      <c r="G136" s="62">
        <v>152.75</v>
      </c>
      <c r="H136" s="32"/>
      <c r="I136" s="15"/>
      <c r="J136" s="7">
        <f>mouvements[[#This Row],[Crédit]]-mouvements[[#This Row],[Débit]]</f>
        <v>-152.75</v>
      </c>
      <c r="K136" s="15" t="str">
        <f>IF(mouvements[[#This Row],[Relevé]]="","non","oui")</f>
        <v>non</v>
      </c>
      <c r="L136" s="53" t="str">
        <f ca="1">IF(mouvements[[#This Row],[Date]]&lt;=TODAY(),"réel","prévu")</f>
        <v>prévu</v>
      </c>
      <c r="M136" s="34" t="str">
        <f>VLOOKUP(mouvements[[#This Row],[Objet]],Tcateg[],2,0)</f>
        <v>Logement</v>
      </c>
      <c r="N136" s="74">
        <f>mouvements[[#This Row],[Date]]+IF(mouvements[[#This Row],[Montant]]&gt;0,_me,-_md)</f>
        <v>44278</v>
      </c>
    </row>
    <row r="137" spans="2:18" x14ac:dyDescent="0.35">
      <c r="B137" s="26" t="s">
        <v>17</v>
      </c>
      <c r="C137" s="29">
        <v>44310</v>
      </c>
      <c r="D137" s="25" t="s">
        <v>21</v>
      </c>
      <c r="E137" s="18" t="s">
        <v>85</v>
      </c>
      <c r="F137" s="62"/>
      <c r="G137" s="62">
        <v>152.75</v>
      </c>
      <c r="H137" s="32"/>
      <c r="I137" s="15"/>
      <c r="J137" s="7">
        <f>mouvements[[#This Row],[Crédit]]-mouvements[[#This Row],[Débit]]</f>
        <v>-152.75</v>
      </c>
      <c r="K137" s="15" t="str">
        <f>IF(mouvements[[#This Row],[Relevé]]="","non","oui")</f>
        <v>non</v>
      </c>
      <c r="L137" s="53" t="str">
        <f ca="1">IF(mouvements[[#This Row],[Date]]&lt;=TODAY(),"réel","prévu")</f>
        <v>prévu</v>
      </c>
      <c r="M137" s="34" t="str">
        <f>VLOOKUP(mouvements[[#This Row],[Objet]],Tcateg[],2,0)</f>
        <v>Logement</v>
      </c>
      <c r="N137" s="74">
        <f>mouvements[[#This Row],[Date]]+IF(mouvements[[#This Row],[Montant]]&gt;0,_me,-_md)</f>
        <v>44309</v>
      </c>
    </row>
    <row r="138" spans="2:18" x14ac:dyDescent="0.35">
      <c r="B138" s="26" t="s">
        <v>17</v>
      </c>
      <c r="C138" s="29">
        <v>44310</v>
      </c>
      <c r="D138" s="25" t="s">
        <v>21</v>
      </c>
      <c r="E138" s="18" t="s">
        <v>85</v>
      </c>
      <c r="F138" s="62"/>
      <c r="G138" s="62">
        <v>152.75</v>
      </c>
      <c r="H138" s="32"/>
      <c r="I138" s="15"/>
      <c r="J138" s="7">
        <f>mouvements[[#This Row],[Crédit]]-mouvements[[#This Row],[Débit]]</f>
        <v>-152.75</v>
      </c>
      <c r="K138" s="15" t="str">
        <f>IF(mouvements[[#This Row],[Relevé]]="","non","oui")</f>
        <v>non</v>
      </c>
      <c r="L138" s="53" t="str">
        <f ca="1">IF(mouvements[[#This Row],[Date]]&lt;=TODAY(),"réel","prévu")</f>
        <v>prévu</v>
      </c>
      <c r="M138" s="34" t="str">
        <f>VLOOKUP(mouvements[[#This Row],[Objet]],Tcateg[],2,0)</f>
        <v>Logement</v>
      </c>
      <c r="N138" s="74">
        <f>mouvements[[#This Row],[Date]]+IF(mouvements[[#This Row],[Montant]]&gt;0,_me,-_md)</f>
        <v>44309</v>
      </c>
    </row>
    <row r="139" spans="2:18" x14ac:dyDescent="0.35">
      <c r="B139" s="26" t="s">
        <v>17</v>
      </c>
      <c r="C139" s="29">
        <v>44371</v>
      </c>
      <c r="D139" s="25" t="s">
        <v>21</v>
      </c>
      <c r="E139" s="18" t="s">
        <v>85</v>
      </c>
      <c r="F139" s="62"/>
      <c r="G139" s="62">
        <v>152.75</v>
      </c>
      <c r="H139" s="32"/>
      <c r="I139" s="15"/>
      <c r="J139" s="7">
        <f>mouvements[[#This Row],[Crédit]]-mouvements[[#This Row],[Débit]]</f>
        <v>-152.75</v>
      </c>
      <c r="K139" s="15" t="str">
        <f>IF(mouvements[[#This Row],[Relevé]]="","non","oui")</f>
        <v>non</v>
      </c>
      <c r="L139" s="53" t="str">
        <f ca="1">IF(mouvements[[#This Row],[Date]]&lt;=TODAY(),"réel","prévu")</f>
        <v>prévu</v>
      </c>
      <c r="M139" s="34" t="str">
        <f>VLOOKUP(mouvements[[#This Row],[Objet]],Tcateg[],2,0)</f>
        <v>Logement</v>
      </c>
      <c r="N139" s="74">
        <f>mouvements[[#This Row],[Date]]+IF(mouvements[[#This Row],[Montant]]&gt;0,_me,-_md)</f>
        <v>44370</v>
      </c>
    </row>
    <row r="142" spans="2:18" x14ac:dyDescent="0.35">
      <c r="C142" s="109"/>
    </row>
    <row r="143" spans="2:18" x14ac:dyDescent="0.35">
      <c r="C143" s="109"/>
    </row>
    <row r="144" spans="2:18" x14ac:dyDescent="0.35">
      <c r="C144" s="109"/>
    </row>
    <row r="145" spans="3:3" x14ac:dyDescent="0.35">
      <c r="C145" s="109"/>
    </row>
    <row r="146" spans="3:3" x14ac:dyDescent="0.35">
      <c r="C146" s="109"/>
    </row>
    <row r="147" spans="3:3" x14ac:dyDescent="0.35">
      <c r="C147" s="109"/>
    </row>
  </sheetData>
  <dataValidations count="2">
    <dataValidation type="list" allowBlank="1" showInputMessage="1" showErrorMessage="1" sqref="D7:D139">
      <formula1>Banques</formula1>
    </dataValidation>
    <dataValidation type="list" allowBlank="1" showInputMessage="1" showErrorMessage="1" sqref="E7:E139">
      <formula1>Objets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27"/>
  <sheetViews>
    <sheetView workbookViewId="0">
      <pane ySplit="4" topLeftCell="A32" activePane="bottomLeft" state="frozen"/>
      <selection pane="bottomLeft" activeCell="E11" sqref="E11"/>
    </sheetView>
  </sheetViews>
  <sheetFormatPr baseColWidth="10" defaultRowHeight="14.5" x14ac:dyDescent="0.35"/>
  <cols>
    <col min="1" max="1" width="17.6328125" style="8" customWidth="1"/>
    <col min="2" max="2" width="9.1796875" style="8" customWidth="1"/>
    <col min="3" max="3" width="10.26953125" customWidth="1"/>
    <col min="4" max="4" width="11.7265625" customWidth="1"/>
  </cols>
  <sheetData>
    <row r="1" spans="1:2" s="80" customFormat="1" x14ac:dyDescent="0.35"/>
    <row r="2" spans="1:2" s="80" customFormat="1" x14ac:dyDescent="0.35">
      <c r="A2" s="84"/>
      <c r="B2" s="84"/>
    </row>
    <row r="3" spans="1:2" s="80" customFormat="1" x14ac:dyDescent="0.35">
      <c r="A3" s="1" t="s">
        <v>38</v>
      </c>
    </row>
    <row r="4" spans="1:2" s="80" customFormat="1" x14ac:dyDescent="0.35">
      <c r="A4" s="1" t="s">
        <v>118</v>
      </c>
      <c r="B4" t="s">
        <v>46</v>
      </c>
    </row>
    <row r="5" spans="1:2" x14ac:dyDescent="0.35">
      <c r="A5" s="71">
        <v>43831</v>
      </c>
      <c r="B5" s="4">
        <v>2365.17</v>
      </c>
    </row>
    <row r="6" spans="1:2" x14ac:dyDescent="0.35">
      <c r="A6" s="71">
        <v>44012</v>
      </c>
      <c r="B6" s="4">
        <v>2337.4500000000003</v>
      </c>
    </row>
    <row r="7" spans="1:2" x14ac:dyDescent="0.35">
      <c r="A7" s="71">
        <v>44013</v>
      </c>
      <c r="B7" s="4">
        <v>2328.19</v>
      </c>
    </row>
    <row r="8" spans="1:2" x14ac:dyDescent="0.35">
      <c r="A8" s="71">
        <v>44018</v>
      </c>
      <c r="B8" s="4">
        <v>2286.44</v>
      </c>
    </row>
    <row r="9" spans="1:2" x14ac:dyDescent="0.35">
      <c r="A9" s="71">
        <v>44019</v>
      </c>
      <c r="B9" s="4">
        <v>2154.29</v>
      </c>
    </row>
    <row r="10" spans="1:2" x14ac:dyDescent="0.35">
      <c r="A10" s="71">
        <v>44021</v>
      </c>
      <c r="B10" s="4">
        <v>2105.29</v>
      </c>
    </row>
    <row r="11" spans="1:2" x14ac:dyDescent="0.35">
      <c r="A11" s="71">
        <v>44024</v>
      </c>
      <c r="B11" s="4">
        <v>2104.29</v>
      </c>
    </row>
    <row r="12" spans="1:2" x14ac:dyDescent="0.35">
      <c r="A12" s="71">
        <v>44025</v>
      </c>
      <c r="B12" s="4">
        <v>2025.69</v>
      </c>
    </row>
    <row r="13" spans="1:2" x14ac:dyDescent="0.35">
      <c r="A13" s="71">
        <v>44027</v>
      </c>
      <c r="B13" s="4">
        <v>1848.2</v>
      </c>
    </row>
    <row r="14" spans="1:2" x14ac:dyDescent="0.35">
      <c r="A14" s="71">
        <v>44030</v>
      </c>
      <c r="B14" s="4">
        <v>1818.6000000000001</v>
      </c>
    </row>
    <row r="15" spans="1:2" x14ac:dyDescent="0.35">
      <c r="A15" s="71">
        <v>44031</v>
      </c>
      <c r="B15" s="4">
        <v>1799.14</v>
      </c>
    </row>
    <row r="16" spans="1:2" x14ac:dyDescent="0.35">
      <c r="A16" s="71">
        <v>44032</v>
      </c>
      <c r="B16" s="4">
        <v>1791.8300000000002</v>
      </c>
    </row>
    <row r="17" spans="1:2" x14ac:dyDescent="0.35">
      <c r="A17" s="71">
        <v>44033</v>
      </c>
      <c r="B17" s="4">
        <v>1727.5800000000002</v>
      </c>
    </row>
    <row r="18" spans="1:2" x14ac:dyDescent="0.35">
      <c r="A18" s="71">
        <v>44035</v>
      </c>
      <c r="B18" s="4">
        <v>1712.8100000000002</v>
      </c>
    </row>
    <row r="19" spans="1:2" x14ac:dyDescent="0.35">
      <c r="A19" s="71">
        <v>44036</v>
      </c>
      <c r="B19" s="4">
        <v>1553.5000000000002</v>
      </c>
    </row>
    <row r="20" spans="1:2" x14ac:dyDescent="0.35">
      <c r="A20" s="71">
        <v>44037</v>
      </c>
      <c r="B20" s="4">
        <v>1527.6500000000003</v>
      </c>
    </row>
    <row r="21" spans="1:2" x14ac:dyDescent="0.35">
      <c r="A21" s="71">
        <v>44039</v>
      </c>
      <c r="B21" s="4">
        <v>1468.2000000000003</v>
      </c>
    </row>
    <row r="22" spans="1:2" x14ac:dyDescent="0.35">
      <c r="A22" s="71">
        <v>44040</v>
      </c>
      <c r="B22" s="4">
        <v>1458.6000000000004</v>
      </c>
    </row>
    <row r="23" spans="1:2" x14ac:dyDescent="0.35">
      <c r="A23" s="71">
        <v>44044</v>
      </c>
      <c r="B23" s="4">
        <v>1440.3400000000004</v>
      </c>
    </row>
    <row r="24" spans="1:2" x14ac:dyDescent="0.35">
      <c r="A24" s="71">
        <v>44046</v>
      </c>
      <c r="B24" s="4">
        <v>1238.8100000000004</v>
      </c>
    </row>
    <row r="25" spans="1:2" x14ac:dyDescent="0.35">
      <c r="A25" s="71">
        <v>44049</v>
      </c>
      <c r="B25" s="4">
        <v>1219.1100000000004</v>
      </c>
    </row>
    <row r="26" spans="1:2" x14ac:dyDescent="0.35">
      <c r="A26" s="71">
        <v>44051</v>
      </c>
      <c r="B26" s="4">
        <v>1215.4100000000003</v>
      </c>
    </row>
    <row r="27" spans="1:2" x14ac:dyDescent="0.35">
      <c r="A27" s="71">
        <v>44052</v>
      </c>
      <c r="B27" s="4">
        <v>1127.6200000000003</v>
      </c>
    </row>
    <row r="28" spans="1:2" x14ac:dyDescent="0.35">
      <c r="A28" s="71">
        <v>44053</v>
      </c>
      <c r="B28" s="4">
        <v>1100.6300000000003</v>
      </c>
    </row>
    <row r="29" spans="1:2" x14ac:dyDescent="0.35">
      <c r="A29" s="71">
        <v>44055</v>
      </c>
      <c r="B29" s="4">
        <v>1099.4500000000003</v>
      </c>
    </row>
    <row r="30" spans="1:2" x14ac:dyDescent="0.35">
      <c r="A30" s="71">
        <v>44056</v>
      </c>
      <c r="B30" s="4">
        <v>1078.2600000000002</v>
      </c>
    </row>
    <row r="31" spans="1:2" x14ac:dyDescent="0.35">
      <c r="A31" s="71">
        <v>44058</v>
      </c>
      <c r="B31" s="4">
        <v>1043.3600000000001</v>
      </c>
    </row>
    <row r="32" spans="1:2" x14ac:dyDescent="0.35">
      <c r="A32" s="71">
        <v>44059</v>
      </c>
      <c r="B32" s="4">
        <v>908.03000000000009</v>
      </c>
    </row>
    <row r="33" spans="1:2" x14ac:dyDescent="0.35">
      <c r="A33" s="71">
        <v>44060</v>
      </c>
      <c r="B33" s="4">
        <v>876.30000000000007</v>
      </c>
    </row>
    <row r="34" spans="1:2" x14ac:dyDescent="0.35">
      <c r="A34" s="71">
        <v>44065</v>
      </c>
      <c r="B34" s="4">
        <v>873.83</v>
      </c>
    </row>
    <row r="35" spans="1:2" x14ac:dyDescent="0.35">
      <c r="A35" s="71">
        <v>44066</v>
      </c>
      <c r="B35" s="4">
        <v>861.07</v>
      </c>
    </row>
    <row r="36" spans="1:2" x14ac:dyDescent="0.35">
      <c r="A36" s="71">
        <v>44067</v>
      </c>
      <c r="B36" s="4">
        <v>832.63</v>
      </c>
    </row>
    <row r="37" spans="1:2" x14ac:dyDescent="0.35">
      <c r="A37" s="71">
        <v>44070</v>
      </c>
      <c r="B37" s="4">
        <v>796.89</v>
      </c>
    </row>
    <row r="38" spans="1:2" x14ac:dyDescent="0.35">
      <c r="A38" s="71">
        <v>44073</v>
      </c>
      <c r="B38" s="4">
        <v>483.78999999999996</v>
      </c>
    </row>
    <row r="39" spans="1:2" x14ac:dyDescent="0.35">
      <c r="A39" s="71">
        <v>44074</v>
      </c>
      <c r="B39" s="4">
        <v>415.78999999999996</v>
      </c>
    </row>
    <row r="40" spans="1:2" x14ac:dyDescent="0.35">
      <c r="A40" s="71">
        <v>44075</v>
      </c>
      <c r="B40" s="4">
        <v>394.28999999999996</v>
      </c>
    </row>
    <row r="41" spans="1:2" x14ac:dyDescent="0.35">
      <c r="A41" s="71">
        <v>44077</v>
      </c>
      <c r="B41" s="4">
        <v>330.01</v>
      </c>
    </row>
    <row r="42" spans="1:2" x14ac:dyDescent="0.35">
      <c r="A42" s="71">
        <v>44079</v>
      </c>
      <c r="B42" s="4">
        <v>305.55</v>
      </c>
    </row>
    <row r="43" spans="1:2" x14ac:dyDescent="0.35">
      <c r="A43" s="71">
        <v>44080</v>
      </c>
      <c r="B43" s="4">
        <v>192</v>
      </c>
    </row>
    <row r="44" spans="1:2" x14ac:dyDescent="0.35">
      <c r="A44" s="71">
        <v>44081</v>
      </c>
      <c r="B44" s="4">
        <v>121.92</v>
      </c>
    </row>
    <row r="45" spans="1:2" x14ac:dyDescent="0.35">
      <c r="A45" s="71">
        <v>44084</v>
      </c>
      <c r="B45" s="4">
        <v>72.92</v>
      </c>
    </row>
    <row r="46" spans="1:2" x14ac:dyDescent="0.35">
      <c r="A46" s="71">
        <v>44087</v>
      </c>
      <c r="B46" s="4">
        <v>-46.64</v>
      </c>
    </row>
    <row r="47" spans="1:2" x14ac:dyDescent="0.35">
      <c r="A47" s="71">
        <v>44091</v>
      </c>
      <c r="B47" s="4">
        <v>-79.62</v>
      </c>
    </row>
    <row r="48" spans="1:2" x14ac:dyDescent="0.35">
      <c r="A48" s="71">
        <v>44094</v>
      </c>
      <c r="B48" s="4">
        <v>-163.82999999999998</v>
      </c>
    </row>
    <row r="49" spans="1:2" x14ac:dyDescent="0.35">
      <c r="A49" s="71">
        <v>44098</v>
      </c>
      <c r="B49" s="4">
        <v>-183.73</v>
      </c>
    </row>
    <row r="50" spans="1:2" x14ac:dyDescent="0.35">
      <c r="A50" s="71">
        <v>44101</v>
      </c>
      <c r="B50" s="4">
        <v>-200.23</v>
      </c>
    </row>
    <row r="51" spans="1:2" x14ac:dyDescent="0.35">
      <c r="A51" s="71">
        <v>44105</v>
      </c>
      <c r="B51" s="4">
        <v>-262.08999999999997</v>
      </c>
    </row>
    <row r="52" spans="1:2" x14ac:dyDescent="0.35">
      <c r="A52" s="71">
        <v>44106</v>
      </c>
      <c r="B52" s="4">
        <v>1699.75</v>
      </c>
    </row>
    <row r="53" spans="1:2" x14ac:dyDescent="0.35">
      <c r="A53" s="71">
        <v>44107</v>
      </c>
      <c r="B53" s="4">
        <v>1618.57</v>
      </c>
    </row>
    <row r="54" spans="1:2" x14ac:dyDescent="0.35">
      <c r="A54" s="71">
        <v>44108</v>
      </c>
      <c r="B54" s="4">
        <v>1576.56</v>
      </c>
    </row>
    <row r="55" spans="1:2" x14ac:dyDescent="0.35">
      <c r="A55" s="71">
        <v>44111</v>
      </c>
      <c r="B55" s="4">
        <v>1497.94</v>
      </c>
    </row>
    <row r="56" spans="1:2" x14ac:dyDescent="0.35">
      <c r="A56" s="71">
        <v>44112</v>
      </c>
      <c r="B56" s="4">
        <v>1436.54</v>
      </c>
    </row>
    <row r="57" spans="1:2" x14ac:dyDescent="0.35">
      <c r="A57" s="71">
        <v>44116</v>
      </c>
      <c r="B57" s="4">
        <v>1343.37</v>
      </c>
    </row>
    <row r="58" spans="1:2" x14ac:dyDescent="0.35">
      <c r="A58"/>
      <c r="B58"/>
    </row>
    <row r="59" spans="1:2" x14ac:dyDescent="0.35">
      <c r="A59"/>
      <c r="B59"/>
    </row>
    <row r="60" spans="1:2" x14ac:dyDescent="0.35">
      <c r="A60"/>
      <c r="B60"/>
    </row>
    <row r="61" spans="1:2" x14ac:dyDescent="0.35">
      <c r="A61"/>
      <c r="B61"/>
    </row>
    <row r="62" spans="1:2" x14ac:dyDescent="0.35">
      <c r="A62"/>
      <c r="B62"/>
    </row>
    <row r="63" spans="1:2" x14ac:dyDescent="0.35">
      <c r="A63"/>
      <c r="B63"/>
    </row>
    <row r="64" spans="1:2" x14ac:dyDescent="0.35">
      <c r="A64"/>
      <c r="B64"/>
    </row>
    <row r="65" spans="1:2" x14ac:dyDescent="0.35">
      <c r="A65"/>
      <c r="B65"/>
    </row>
    <row r="66" spans="1:2" x14ac:dyDescent="0.35">
      <c r="A66"/>
      <c r="B66"/>
    </row>
    <row r="67" spans="1:2" x14ac:dyDescent="0.35">
      <c r="A67"/>
      <c r="B67"/>
    </row>
    <row r="68" spans="1:2" x14ac:dyDescent="0.35">
      <c r="A68"/>
      <c r="B68"/>
    </row>
    <row r="69" spans="1:2" x14ac:dyDescent="0.35">
      <c r="A69"/>
      <c r="B69"/>
    </row>
    <row r="70" spans="1:2" x14ac:dyDescent="0.35">
      <c r="A70"/>
      <c r="B70"/>
    </row>
    <row r="71" spans="1:2" x14ac:dyDescent="0.35">
      <c r="A71"/>
      <c r="B71"/>
    </row>
    <row r="72" spans="1:2" x14ac:dyDescent="0.35">
      <c r="A72"/>
      <c r="B72"/>
    </row>
    <row r="73" spans="1:2" x14ac:dyDescent="0.35">
      <c r="A73"/>
      <c r="B73"/>
    </row>
    <row r="74" spans="1:2" x14ac:dyDescent="0.35">
      <c r="A74"/>
      <c r="B74"/>
    </row>
    <row r="75" spans="1:2" x14ac:dyDescent="0.35">
      <c r="A75"/>
      <c r="B75"/>
    </row>
    <row r="76" spans="1:2" x14ac:dyDescent="0.35">
      <c r="A76"/>
      <c r="B76"/>
    </row>
    <row r="77" spans="1:2" x14ac:dyDescent="0.35">
      <c r="A77"/>
      <c r="B77"/>
    </row>
    <row r="78" spans="1:2" x14ac:dyDescent="0.35">
      <c r="A78"/>
      <c r="B78"/>
    </row>
    <row r="79" spans="1:2" x14ac:dyDescent="0.35">
      <c r="A79"/>
      <c r="B79"/>
    </row>
    <row r="80" spans="1:2" x14ac:dyDescent="0.35">
      <c r="A80"/>
      <c r="B80"/>
    </row>
    <row r="81" spans="1:2" x14ac:dyDescent="0.35">
      <c r="A81"/>
      <c r="B81"/>
    </row>
    <row r="82" spans="1:2" x14ac:dyDescent="0.35">
      <c r="A82"/>
      <c r="B82"/>
    </row>
    <row r="83" spans="1:2" x14ac:dyDescent="0.35">
      <c r="A83"/>
      <c r="B83"/>
    </row>
    <row r="84" spans="1:2" x14ac:dyDescent="0.35">
      <c r="A84"/>
      <c r="B84"/>
    </row>
    <row r="85" spans="1:2" x14ac:dyDescent="0.35">
      <c r="A85"/>
      <c r="B85"/>
    </row>
    <row r="86" spans="1:2" x14ac:dyDescent="0.35">
      <c r="A86"/>
      <c r="B86"/>
    </row>
    <row r="87" spans="1:2" x14ac:dyDescent="0.35">
      <c r="A87"/>
      <c r="B87"/>
    </row>
    <row r="88" spans="1:2" x14ac:dyDescent="0.35">
      <c r="A88"/>
      <c r="B88"/>
    </row>
    <row r="89" spans="1:2" x14ac:dyDescent="0.35">
      <c r="A89"/>
      <c r="B89"/>
    </row>
    <row r="90" spans="1:2" x14ac:dyDescent="0.35">
      <c r="A90"/>
      <c r="B90"/>
    </row>
    <row r="91" spans="1:2" x14ac:dyDescent="0.35">
      <c r="A91"/>
      <c r="B91"/>
    </row>
    <row r="92" spans="1:2" x14ac:dyDescent="0.35">
      <c r="A92"/>
      <c r="B92"/>
    </row>
    <row r="93" spans="1:2" x14ac:dyDescent="0.35">
      <c r="A93"/>
      <c r="B93"/>
    </row>
    <row r="94" spans="1:2" x14ac:dyDescent="0.35">
      <c r="A94"/>
      <c r="B94"/>
    </row>
    <row r="95" spans="1:2" x14ac:dyDescent="0.35">
      <c r="A95"/>
      <c r="B95"/>
    </row>
    <row r="96" spans="1:2" x14ac:dyDescent="0.35">
      <c r="A96"/>
      <c r="B96"/>
    </row>
    <row r="97" spans="1:2" x14ac:dyDescent="0.35">
      <c r="A97"/>
      <c r="B97"/>
    </row>
    <row r="98" spans="1:2" x14ac:dyDescent="0.35">
      <c r="A98"/>
      <c r="B98"/>
    </row>
    <row r="99" spans="1:2" x14ac:dyDescent="0.35">
      <c r="A99"/>
      <c r="B99"/>
    </row>
    <row r="100" spans="1:2" x14ac:dyDescent="0.35">
      <c r="A100"/>
      <c r="B100"/>
    </row>
    <row r="101" spans="1:2" x14ac:dyDescent="0.35">
      <c r="A101"/>
      <c r="B101"/>
    </row>
    <row r="102" spans="1:2" x14ac:dyDescent="0.35">
      <c r="A102"/>
      <c r="B102"/>
    </row>
    <row r="103" spans="1:2" x14ac:dyDescent="0.35">
      <c r="A103"/>
      <c r="B103"/>
    </row>
    <row r="104" spans="1:2" x14ac:dyDescent="0.35">
      <c r="A104"/>
      <c r="B104"/>
    </row>
    <row r="105" spans="1:2" x14ac:dyDescent="0.35">
      <c r="A105"/>
      <c r="B105"/>
    </row>
    <row r="106" spans="1:2" x14ac:dyDescent="0.35">
      <c r="A106"/>
      <c r="B106"/>
    </row>
    <row r="107" spans="1:2" x14ac:dyDescent="0.35">
      <c r="A107"/>
      <c r="B107"/>
    </row>
    <row r="108" spans="1:2" x14ac:dyDescent="0.35">
      <c r="A108"/>
      <c r="B108"/>
    </row>
    <row r="109" spans="1:2" x14ac:dyDescent="0.35">
      <c r="A109"/>
      <c r="B109"/>
    </row>
    <row r="110" spans="1:2" x14ac:dyDescent="0.35">
      <c r="A110"/>
      <c r="B110"/>
    </row>
    <row r="111" spans="1:2" x14ac:dyDescent="0.35">
      <c r="A111"/>
      <c r="B111"/>
    </row>
    <row r="112" spans="1:2" x14ac:dyDescent="0.35">
      <c r="A112"/>
      <c r="B112"/>
    </row>
    <row r="113" spans="1:2" x14ac:dyDescent="0.35">
      <c r="A113"/>
      <c r="B113"/>
    </row>
    <row r="114" spans="1:2" x14ac:dyDescent="0.35">
      <c r="A114"/>
      <c r="B114"/>
    </row>
    <row r="115" spans="1:2" x14ac:dyDescent="0.35">
      <c r="A115"/>
      <c r="B115"/>
    </row>
    <row r="116" spans="1:2" x14ac:dyDescent="0.35">
      <c r="A116"/>
      <c r="B116"/>
    </row>
    <row r="117" spans="1:2" x14ac:dyDescent="0.35">
      <c r="A117"/>
      <c r="B117"/>
    </row>
    <row r="118" spans="1:2" x14ac:dyDescent="0.35">
      <c r="A118"/>
      <c r="B118"/>
    </row>
    <row r="119" spans="1:2" x14ac:dyDescent="0.35">
      <c r="A119"/>
      <c r="B119"/>
    </row>
    <row r="120" spans="1:2" x14ac:dyDescent="0.35">
      <c r="A120"/>
      <c r="B120"/>
    </row>
    <row r="121" spans="1:2" x14ac:dyDescent="0.35">
      <c r="A121"/>
      <c r="B121"/>
    </row>
    <row r="122" spans="1:2" x14ac:dyDescent="0.35">
      <c r="A122"/>
      <c r="B122"/>
    </row>
    <row r="123" spans="1:2" x14ac:dyDescent="0.35">
      <c r="A123"/>
      <c r="B123"/>
    </row>
    <row r="124" spans="1:2" x14ac:dyDescent="0.35">
      <c r="A124"/>
      <c r="B124"/>
    </row>
    <row r="125" spans="1:2" x14ac:dyDescent="0.35">
      <c r="A125"/>
      <c r="B125"/>
    </row>
    <row r="126" spans="1:2" x14ac:dyDescent="0.35">
      <c r="A126"/>
      <c r="B126"/>
    </row>
    <row r="127" spans="1:2" x14ac:dyDescent="0.35">
      <c r="A127"/>
      <c r="B127"/>
    </row>
    <row r="128" spans="1:2" x14ac:dyDescent="0.35">
      <c r="A128"/>
      <c r="B128"/>
    </row>
    <row r="129" spans="1:2" x14ac:dyDescent="0.35">
      <c r="A129"/>
      <c r="B129"/>
    </row>
    <row r="130" spans="1:2" x14ac:dyDescent="0.35">
      <c r="A130"/>
      <c r="B130"/>
    </row>
    <row r="131" spans="1:2" x14ac:dyDescent="0.35">
      <c r="A131"/>
      <c r="B131"/>
    </row>
    <row r="132" spans="1:2" x14ac:dyDescent="0.35">
      <c r="A132"/>
      <c r="B132"/>
    </row>
    <row r="133" spans="1:2" x14ac:dyDescent="0.35">
      <c r="A133"/>
      <c r="B133"/>
    </row>
    <row r="134" spans="1:2" x14ac:dyDescent="0.35">
      <c r="A134"/>
      <c r="B134"/>
    </row>
    <row r="135" spans="1:2" x14ac:dyDescent="0.35">
      <c r="A135"/>
      <c r="B135"/>
    </row>
    <row r="136" spans="1:2" x14ac:dyDescent="0.35">
      <c r="A136"/>
      <c r="B136"/>
    </row>
    <row r="137" spans="1:2" x14ac:dyDescent="0.35">
      <c r="A137"/>
      <c r="B137"/>
    </row>
    <row r="138" spans="1:2" x14ac:dyDescent="0.35">
      <c r="A138"/>
      <c r="B138"/>
    </row>
    <row r="139" spans="1:2" x14ac:dyDescent="0.35">
      <c r="A139"/>
      <c r="B139"/>
    </row>
    <row r="140" spans="1:2" x14ac:dyDescent="0.35">
      <c r="A140"/>
      <c r="B140"/>
    </row>
    <row r="141" spans="1:2" x14ac:dyDescent="0.35">
      <c r="A141"/>
      <c r="B141"/>
    </row>
    <row r="142" spans="1:2" x14ac:dyDescent="0.35">
      <c r="A142"/>
      <c r="B142"/>
    </row>
    <row r="143" spans="1:2" x14ac:dyDescent="0.35">
      <c r="A143"/>
      <c r="B143"/>
    </row>
    <row r="144" spans="1:2" x14ac:dyDescent="0.35">
      <c r="A144"/>
      <c r="B144"/>
    </row>
    <row r="145" spans="1:2" x14ac:dyDescent="0.35">
      <c r="A145"/>
      <c r="B145"/>
    </row>
    <row r="146" spans="1:2" x14ac:dyDescent="0.35">
      <c r="A146"/>
      <c r="B146"/>
    </row>
    <row r="147" spans="1:2" x14ac:dyDescent="0.35">
      <c r="A147"/>
      <c r="B147"/>
    </row>
    <row r="148" spans="1:2" x14ac:dyDescent="0.35">
      <c r="A148"/>
      <c r="B148"/>
    </row>
    <row r="149" spans="1:2" x14ac:dyDescent="0.35">
      <c r="A149"/>
      <c r="B149"/>
    </row>
    <row r="150" spans="1:2" x14ac:dyDescent="0.35">
      <c r="A150"/>
      <c r="B150"/>
    </row>
    <row r="151" spans="1:2" x14ac:dyDescent="0.35">
      <c r="A151"/>
      <c r="B151"/>
    </row>
    <row r="152" spans="1:2" x14ac:dyDescent="0.35">
      <c r="A152"/>
      <c r="B152"/>
    </row>
    <row r="153" spans="1:2" x14ac:dyDescent="0.35">
      <c r="A153"/>
      <c r="B153"/>
    </row>
    <row r="154" spans="1:2" x14ac:dyDescent="0.35">
      <c r="A154"/>
      <c r="B154"/>
    </row>
    <row r="155" spans="1:2" x14ac:dyDescent="0.35">
      <c r="A155"/>
      <c r="B155"/>
    </row>
    <row r="156" spans="1:2" x14ac:dyDescent="0.35">
      <c r="A156"/>
      <c r="B156"/>
    </row>
    <row r="157" spans="1:2" x14ac:dyDescent="0.35">
      <c r="A157"/>
      <c r="B157"/>
    </row>
    <row r="158" spans="1:2" x14ac:dyDescent="0.35">
      <c r="A158"/>
      <c r="B158"/>
    </row>
    <row r="159" spans="1:2" x14ac:dyDescent="0.35">
      <c r="A159"/>
      <c r="B159"/>
    </row>
    <row r="160" spans="1:2" x14ac:dyDescent="0.35">
      <c r="A160"/>
      <c r="B160"/>
    </row>
    <row r="161" spans="1:2" x14ac:dyDescent="0.35">
      <c r="A161"/>
      <c r="B161"/>
    </row>
    <row r="162" spans="1:2" x14ac:dyDescent="0.35">
      <c r="A162"/>
      <c r="B162"/>
    </row>
    <row r="163" spans="1:2" x14ac:dyDescent="0.35">
      <c r="A163"/>
      <c r="B163"/>
    </row>
    <row r="164" spans="1:2" x14ac:dyDescent="0.35">
      <c r="A164"/>
      <c r="B164"/>
    </row>
    <row r="165" spans="1:2" x14ac:dyDescent="0.35">
      <c r="A165"/>
      <c r="B165"/>
    </row>
    <row r="166" spans="1:2" x14ac:dyDescent="0.35">
      <c r="A166"/>
      <c r="B166"/>
    </row>
    <row r="167" spans="1:2" x14ac:dyDescent="0.35">
      <c r="A167"/>
      <c r="B167"/>
    </row>
    <row r="168" spans="1:2" x14ac:dyDescent="0.35">
      <c r="A168"/>
      <c r="B168"/>
    </row>
    <row r="169" spans="1:2" x14ac:dyDescent="0.35">
      <c r="A169"/>
      <c r="B169"/>
    </row>
    <row r="170" spans="1:2" x14ac:dyDescent="0.35">
      <c r="A170"/>
      <c r="B170"/>
    </row>
    <row r="171" spans="1:2" x14ac:dyDescent="0.35">
      <c r="A171"/>
      <c r="B171"/>
    </row>
    <row r="172" spans="1:2" x14ac:dyDescent="0.35">
      <c r="A172"/>
      <c r="B172"/>
    </row>
    <row r="173" spans="1:2" x14ac:dyDescent="0.35">
      <c r="A173"/>
      <c r="B173"/>
    </row>
    <row r="174" spans="1:2" x14ac:dyDescent="0.35">
      <c r="A174"/>
      <c r="B174"/>
    </row>
    <row r="175" spans="1:2" x14ac:dyDescent="0.35">
      <c r="A175"/>
      <c r="B175"/>
    </row>
    <row r="176" spans="1:2" x14ac:dyDescent="0.35">
      <c r="A176"/>
      <c r="B176"/>
    </row>
    <row r="177" spans="1:2" x14ac:dyDescent="0.35">
      <c r="A177"/>
      <c r="B177"/>
    </row>
    <row r="178" spans="1:2" x14ac:dyDescent="0.35">
      <c r="A178"/>
      <c r="B178"/>
    </row>
    <row r="179" spans="1:2" x14ac:dyDescent="0.35">
      <c r="A179"/>
      <c r="B179"/>
    </row>
    <row r="180" spans="1:2" x14ac:dyDescent="0.35">
      <c r="A180"/>
      <c r="B180"/>
    </row>
    <row r="181" spans="1:2" x14ac:dyDescent="0.35">
      <c r="A181"/>
      <c r="B181"/>
    </row>
    <row r="182" spans="1:2" x14ac:dyDescent="0.35">
      <c r="A182"/>
      <c r="B182"/>
    </row>
    <row r="183" spans="1:2" x14ac:dyDescent="0.35">
      <c r="A183"/>
      <c r="B183"/>
    </row>
    <row r="184" spans="1:2" x14ac:dyDescent="0.35">
      <c r="A184"/>
      <c r="B184"/>
    </row>
    <row r="185" spans="1:2" x14ac:dyDescent="0.35">
      <c r="A185"/>
      <c r="B185"/>
    </row>
    <row r="186" spans="1:2" x14ac:dyDescent="0.35">
      <c r="A186"/>
      <c r="B186"/>
    </row>
    <row r="187" spans="1:2" x14ac:dyDescent="0.35">
      <c r="A187"/>
      <c r="B187"/>
    </row>
    <row r="188" spans="1:2" x14ac:dyDescent="0.35">
      <c r="A188"/>
      <c r="B188"/>
    </row>
    <row r="189" spans="1:2" x14ac:dyDescent="0.35">
      <c r="A189"/>
      <c r="B189"/>
    </row>
    <row r="190" spans="1:2" x14ac:dyDescent="0.35">
      <c r="A190"/>
      <c r="B190"/>
    </row>
    <row r="191" spans="1:2" x14ac:dyDescent="0.35">
      <c r="A191"/>
      <c r="B191"/>
    </row>
    <row r="192" spans="1:2" x14ac:dyDescent="0.35">
      <c r="A192"/>
      <c r="B192"/>
    </row>
    <row r="193" spans="1:2" x14ac:dyDescent="0.35">
      <c r="A193"/>
      <c r="B193"/>
    </row>
    <row r="194" spans="1:2" x14ac:dyDescent="0.35">
      <c r="A194"/>
      <c r="B194"/>
    </row>
    <row r="195" spans="1:2" x14ac:dyDescent="0.35">
      <c r="A195"/>
      <c r="B195"/>
    </row>
    <row r="196" spans="1:2" x14ac:dyDescent="0.35">
      <c r="A196"/>
      <c r="B196"/>
    </row>
    <row r="197" spans="1:2" x14ac:dyDescent="0.35">
      <c r="A197"/>
      <c r="B197"/>
    </row>
    <row r="198" spans="1:2" x14ac:dyDescent="0.35">
      <c r="A198"/>
      <c r="B198"/>
    </row>
    <row r="199" spans="1:2" x14ac:dyDescent="0.35">
      <c r="A199"/>
      <c r="B199"/>
    </row>
    <row r="200" spans="1:2" x14ac:dyDescent="0.35">
      <c r="A200"/>
      <c r="B200"/>
    </row>
    <row r="201" spans="1:2" x14ac:dyDescent="0.35">
      <c r="A201"/>
      <c r="B201"/>
    </row>
    <row r="202" spans="1:2" x14ac:dyDescent="0.35">
      <c r="A202"/>
      <c r="B202"/>
    </row>
    <row r="203" spans="1:2" x14ac:dyDescent="0.35">
      <c r="A203"/>
      <c r="B203"/>
    </row>
    <row r="204" spans="1:2" x14ac:dyDescent="0.35">
      <c r="A204"/>
      <c r="B204"/>
    </row>
    <row r="205" spans="1:2" x14ac:dyDescent="0.35">
      <c r="A205"/>
      <c r="B205"/>
    </row>
    <row r="206" spans="1:2" x14ac:dyDescent="0.35">
      <c r="A206"/>
      <c r="B206"/>
    </row>
    <row r="207" spans="1:2" x14ac:dyDescent="0.35">
      <c r="A207"/>
      <c r="B207"/>
    </row>
    <row r="208" spans="1:2" x14ac:dyDescent="0.35">
      <c r="A208"/>
      <c r="B208"/>
    </row>
    <row r="209" spans="1:2" x14ac:dyDescent="0.35">
      <c r="A209"/>
      <c r="B209"/>
    </row>
    <row r="210" spans="1:2" x14ac:dyDescent="0.35">
      <c r="A210"/>
      <c r="B210"/>
    </row>
    <row r="211" spans="1:2" x14ac:dyDescent="0.35">
      <c r="A211"/>
      <c r="B211"/>
    </row>
    <row r="212" spans="1:2" x14ac:dyDescent="0.35">
      <c r="A212"/>
      <c r="B212"/>
    </row>
    <row r="213" spans="1:2" x14ac:dyDescent="0.35">
      <c r="A213"/>
      <c r="B213"/>
    </row>
    <row r="214" spans="1:2" x14ac:dyDescent="0.35">
      <c r="A214"/>
      <c r="B214"/>
    </row>
    <row r="215" spans="1:2" x14ac:dyDescent="0.35">
      <c r="A215"/>
      <c r="B215"/>
    </row>
    <row r="216" spans="1:2" x14ac:dyDescent="0.35">
      <c r="A216"/>
      <c r="B216"/>
    </row>
    <row r="217" spans="1:2" x14ac:dyDescent="0.35">
      <c r="A217"/>
      <c r="B217"/>
    </row>
    <row r="218" spans="1:2" x14ac:dyDescent="0.35">
      <c r="A218"/>
      <c r="B218"/>
    </row>
    <row r="219" spans="1:2" x14ac:dyDescent="0.35">
      <c r="A219"/>
      <c r="B219"/>
    </row>
    <row r="220" spans="1:2" x14ac:dyDescent="0.35">
      <c r="A220"/>
      <c r="B220"/>
    </row>
    <row r="221" spans="1:2" x14ac:dyDescent="0.35">
      <c r="A221"/>
      <c r="B221"/>
    </row>
    <row r="222" spans="1:2" x14ac:dyDescent="0.35">
      <c r="A222"/>
      <c r="B222"/>
    </row>
    <row r="223" spans="1:2" x14ac:dyDescent="0.35">
      <c r="A223"/>
      <c r="B223"/>
    </row>
    <row r="224" spans="1:2" x14ac:dyDescent="0.35">
      <c r="A224"/>
      <c r="B224"/>
    </row>
    <row r="225" spans="1:2" x14ac:dyDescent="0.35">
      <c r="A225"/>
      <c r="B225"/>
    </row>
    <row r="226" spans="1:2" x14ac:dyDescent="0.35">
      <c r="A226"/>
      <c r="B226"/>
    </row>
    <row r="227" spans="1:2" x14ac:dyDescent="0.35">
      <c r="A227"/>
      <c r="B227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27"/>
  <sheetViews>
    <sheetView zoomScale="120" zoomScaleNormal="120" workbookViewId="0"/>
  </sheetViews>
  <sheetFormatPr baseColWidth="10" defaultRowHeight="14.5" x14ac:dyDescent="0.35"/>
  <cols>
    <col min="1" max="1" width="17.6328125" style="84" customWidth="1"/>
    <col min="2" max="2" width="10.26953125" style="84" customWidth="1"/>
    <col min="3" max="3" width="9.81640625" style="80" customWidth="1"/>
    <col min="4" max="6" width="11.7265625" style="80" customWidth="1"/>
    <col min="7" max="7" width="11.81640625" style="80" customWidth="1"/>
    <col min="8" max="8" width="11.81640625" style="80" bestFit="1" customWidth="1"/>
    <col min="9" max="9" width="12.7265625" style="80" bestFit="1" customWidth="1"/>
    <col min="10" max="10" width="11.81640625" style="80" bestFit="1" customWidth="1"/>
    <col min="11" max="11" width="10.81640625" style="80" customWidth="1"/>
    <col min="12" max="12" width="10.26953125" style="80" customWidth="1"/>
    <col min="13" max="13" width="11.26953125" style="80" bestFit="1" customWidth="1"/>
    <col min="14" max="16384" width="10.90625" style="80"/>
  </cols>
  <sheetData>
    <row r="1" spans="1:2" x14ac:dyDescent="0.35">
      <c r="A1" s="80"/>
      <c r="B1" s="80"/>
    </row>
    <row r="3" spans="1:2" x14ac:dyDescent="0.35">
      <c r="A3" s="68" t="s">
        <v>38</v>
      </c>
      <c r="B3" s="68" t="s">
        <v>73</v>
      </c>
    </row>
    <row r="4" spans="1:2" x14ac:dyDescent="0.35">
      <c r="A4" s="68" t="s">
        <v>16</v>
      </c>
      <c r="B4" s="68" t="s">
        <v>74</v>
      </c>
    </row>
    <row r="5" spans="1:2" x14ac:dyDescent="0.35">
      <c r="A5" s="68" t="s">
        <v>23</v>
      </c>
      <c r="B5" s="85">
        <v>4831.4000000000005</v>
      </c>
    </row>
    <row r="6" spans="1:2" x14ac:dyDescent="0.35">
      <c r="A6" s="68" t="s">
        <v>21</v>
      </c>
      <c r="B6" s="85">
        <v>4279.1200000000017</v>
      </c>
    </row>
    <row r="7" spans="1:2" x14ac:dyDescent="0.35">
      <c r="A7" s="68" t="s">
        <v>11</v>
      </c>
      <c r="B7" s="85">
        <v>1343.3700000000001</v>
      </c>
    </row>
    <row r="8" spans="1:2" x14ac:dyDescent="0.35">
      <c r="A8" s="68" t="s">
        <v>37</v>
      </c>
      <c r="B8" s="85">
        <v>10453.890000000003</v>
      </c>
    </row>
    <row r="9" spans="1:2" x14ac:dyDescent="0.35">
      <c r="A9" s="80"/>
      <c r="B9" s="80"/>
    </row>
    <row r="10" spans="1:2" x14ac:dyDescent="0.35">
      <c r="A10" s="80"/>
      <c r="B10" s="80"/>
    </row>
    <row r="11" spans="1:2" x14ac:dyDescent="0.35">
      <c r="A11" s="80"/>
      <c r="B11" s="80"/>
    </row>
    <row r="12" spans="1:2" x14ac:dyDescent="0.35">
      <c r="A12" s="80"/>
      <c r="B12" s="80"/>
    </row>
    <row r="13" spans="1:2" x14ac:dyDescent="0.35">
      <c r="A13" s="80"/>
      <c r="B13" s="80"/>
    </row>
    <row r="14" spans="1:2" x14ac:dyDescent="0.35">
      <c r="A14" s="80"/>
      <c r="B14" s="80"/>
    </row>
    <row r="15" spans="1:2" x14ac:dyDescent="0.35">
      <c r="A15" s="80"/>
      <c r="B15" s="80"/>
    </row>
    <row r="16" spans="1:2" x14ac:dyDescent="0.35">
      <c r="A16" s="80"/>
      <c r="B16" s="80"/>
    </row>
    <row r="17" spans="1:2" x14ac:dyDescent="0.35">
      <c r="A17" s="80"/>
      <c r="B17" s="80"/>
    </row>
    <row r="18" spans="1:2" x14ac:dyDescent="0.35">
      <c r="A18" s="80"/>
      <c r="B18" s="80"/>
    </row>
    <row r="19" spans="1:2" x14ac:dyDescent="0.35">
      <c r="A19" s="80"/>
      <c r="B19" s="80"/>
    </row>
    <row r="20" spans="1:2" x14ac:dyDescent="0.35">
      <c r="A20" s="80"/>
      <c r="B20" s="80"/>
    </row>
    <row r="21" spans="1:2" x14ac:dyDescent="0.35">
      <c r="A21" s="80"/>
      <c r="B21" s="80"/>
    </row>
    <row r="22" spans="1:2" x14ac:dyDescent="0.35">
      <c r="A22" s="80"/>
      <c r="B22" s="80"/>
    </row>
    <row r="23" spans="1:2" x14ac:dyDescent="0.35">
      <c r="A23" s="80"/>
      <c r="B23" s="80"/>
    </row>
    <row r="24" spans="1:2" x14ac:dyDescent="0.35">
      <c r="A24" s="80"/>
      <c r="B24" s="80"/>
    </row>
    <row r="25" spans="1:2" x14ac:dyDescent="0.35">
      <c r="A25" s="80"/>
      <c r="B25" s="80"/>
    </row>
    <row r="26" spans="1:2" x14ac:dyDescent="0.35">
      <c r="A26" s="80"/>
      <c r="B26" s="80"/>
    </row>
    <row r="27" spans="1:2" x14ac:dyDescent="0.35">
      <c r="A27" s="80"/>
      <c r="B27" s="80"/>
    </row>
    <row r="28" spans="1:2" x14ac:dyDescent="0.35">
      <c r="A28" s="80"/>
      <c r="B28" s="80"/>
    </row>
    <row r="29" spans="1:2" x14ac:dyDescent="0.35">
      <c r="A29" s="80"/>
      <c r="B29" s="80"/>
    </row>
    <row r="30" spans="1:2" x14ac:dyDescent="0.35">
      <c r="A30" s="80"/>
      <c r="B30" s="80"/>
    </row>
    <row r="31" spans="1:2" x14ac:dyDescent="0.35">
      <c r="A31" s="80"/>
      <c r="B31" s="80"/>
    </row>
    <row r="32" spans="1:2" x14ac:dyDescent="0.35">
      <c r="A32" s="80"/>
      <c r="B32" s="80"/>
    </row>
    <row r="33" spans="1:2" x14ac:dyDescent="0.35">
      <c r="A33" s="80"/>
      <c r="B33" s="80"/>
    </row>
    <row r="34" spans="1:2" x14ac:dyDescent="0.35">
      <c r="A34" s="80"/>
      <c r="B34" s="80"/>
    </row>
    <row r="35" spans="1:2" x14ac:dyDescent="0.35">
      <c r="A35" s="80"/>
      <c r="B35" s="80"/>
    </row>
    <row r="36" spans="1:2" x14ac:dyDescent="0.35">
      <c r="A36" s="80"/>
      <c r="B36" s="80"/>
    </row>
    <row r="37" spans="1:2" x14ac:dyDescent="0.35">
      <c r="A37" s="80"/>
      <c r="B37" s="80"/>
    </row>
    <row r="38" spans="1:2" x14ac:dyDescent="0.35">
      <c r="A38" s="80"/>
      <c r="B38" s="80"/>
    </row>
    <row r="39" spans="1:2" x14ac:dyDescent="0.35">
      <c r="A39" s="80"/>
      <c r="B39" s="80"/>
    </row>
    <row r="40" spans="1:2" x14ac:dyDescent="0.35">
      <c r="A40" s="80"/>
      <c r="B40" s="80"/>
    </row>
    <row r="41" spans="1:2" x14ac:dyDescent="0.35">
      <c r="A41" s="80"/>
      <c r="B41" s="80"/>
    </row>
    <row r="42" spans="1:2" x14ac:dyDescent="0.35">
      <c r="A42" s="80"/>
      <c r="B42" s="80"/>
    </row>
    <row r="43" spans="1:2" x14ac:dyDescent="0.35">
      <c r="A43" s="80"/>
      <c r="B43" s="80"/>
    </row>
    <row r="44" spans="1:2" x14ac:dyDescent="0.35">
      <c r="A44" s="80"/>
      <c r="B44" s="80"/>
    </row>
    <row r="45" spans="1:2" x14ac:dyDescent="0.35">
      <c r="A45" s="80"/>
      <c r="B45" s="80"/>
    </row>
    <row r="46" spans="1:2" x14ac:dyDescent="0.35">
      <c r="A46" s="80"/>
      <c r="B46" s="80"/>
    </row>
    <row r="47" spans="1:2" x14ac:dyDescent="0.35">
      <c r="A47" s="80"/>
      <c r="B47" s="80"/>
    </row>
    <row r="48" spans="1:2" x14ac:dyDescent="0.35">
      <c r="A48" s="80"/>
      <c r="B48" s="80"/>
    </row>
    <row r="49" spans="1:2" x14ac:dyDescent="0.35">
      <c r="A49" s="80"/>
      <c r="B49" s="80"/>
    </row>
    <row r="50" spans="1:2" x14ac:dyDescent="0.35">
      <c r="A50" s="80"/>
      <c r="B50" s="80"/>
    </row>
    <row r="51" spans="1:2" x14ac:dyDescent="0.35">
      <c r="A51" s="80"/>
      <c r="B51" s="80"/>
    </row>
    <row r="52" spans="1:2" x14ac:dyDescent="0.35">
      <c r="A52" s="80"/>
      <c r="B52" s="80"/>
    </row>
    <row r="53" spans="1:2" x14ac:dyDescent="0.35">
      <c r="A53" s="80"/>
      <c r="B53" s="80"/>
    </row>
    <row r="54" spans="1:2" x14ac:dyDescent="0.35">
      <c r="A54" s="80"/>
      <c r="B54" s="80"/>
    </row>
    <row r="55" spans="1:2" x14ac:dyDescent="0.35">
      <c r="A55" s="80"/>
      <c r="B55" s="80"/>
    </row>
    <row r="56" spans="1:2" x14ac:dyDescent="0.35">
      <c r="A56" s="80"/>
      <c r="B56" s="80"/>
    </row>
    <row r="57" spans="1:2" x14ac:dyDescent="0.35">
      <c r="A57" s="80"/>
      <c r="B57" s="80"/>
    </row>
    <row r="58" spans="1:2" x14ac:dyDescent="0.35">
      <c r="A58" s="80"/>
      <c r="B58" s="80"/>
    </row>
    <row r="59" spans="1:2" x14ac:dyDescent="0.35">
      <c r="A59" s="80"/>
      <c r="B59" s="80"/>
    </row>
    <row r="60" spans="1:2" x14ac:dyDescent="0.35">
      <c r="A60" s="80"/>
      <c r="B60" s="80"/>
    </row>
    <row r="61" spans="1:2" x14ac:dyDescent="0.35">
      <c r="A61" s="80"/>
      <c r="B61" s="80"/>
    </row>
    <row r="62" spans="1:2" x14ac:dyDescent="0.35">
      <c r="A62" s="80"/>
      <c r="B62" s="80"/>
    </row>
    <row r="63" spans="1:2" x14ac:dyDescent="0.35">
      <c r="A63" s="80"/>
      <c r="B63" s="80"/>
    </row>
    <row r="64" spans="1:2" x14ac:dyDescent="0.35">
      <c r="A64" s="80"/>
      <c r="B64" s="80"/>
    </row>
    <row r="65" spans="1:2" x14ac:dyDescent="0.35">
      <c r="A65" s="80"/>
      <c r="B65" s="80"/>
    </row>
    <row r="66" spans="1:2" x14ac:dyDescent="0.35">
      <c r="A66" s="80"/>
      <c r="B66" s="80"/>
    </row>
    <row r="67" spans="1:2" x14ac:dyDescent="0.35">
      <c r="A67" s="80"/>
      <c r="B67" s="80"/>
    </row>
    <row r="68" spans="1:2" x14ac:dyDescent="0.35">
      <c r="A68" s="80"/>
      <c r="B68" s="80"/>
    </row>
    <row r="69" spans="1:2" x14ac:dyDescent="0.35">
      <c r="A69" s="80"/>
      <c r="B69" s="80"/>
    </row>
    <row r="70" spans="1:2" x14ac:dyDescent="0.35">
      <c r="A70" s="80"/>
      <c r="B70" s="80"/>
    </row>
    <row r="71" spans="1:2" x14ac:dyDescent="0.35">
      <c r="A71" s="80"/>
      <c r="B71" s="80"/>
    </row>
    <row r="72" spans="1:2" x14ac:dyDescent="0.35">
      <c r="A72" s="80"/>
      <c r="B72" s="80"/>
    </row>
    <row r="73" spans="1:2" x14ac:dyDescent="0.35">
      <c r="A73" s="80"/>
      <c r="B73" s="80"/>
    </row>
    <row r="74" spans="1:2" x14ac:dyDescent="0.35">
      <c r="A74" s="80"/>
      <c r="B74" s="80"/>
    </row>
    <row r="75" spans="1:2" x14ac:dyDescent="0.35">
      <c r="A75" s="80"/>
      <c r="B75" s="80"/>
    </row>
    <row r="76" spans="1:2" x14ac:dyDescent="0.35">
      <c r="A76" s="80"/>
      <c r="B76" s="80"/>
    </row>
    <row r="77" spans="1:2" x14ac:dyDescent="0.35">
      <c r="A77" s="80"/>
      <c r="B77" s="80"/>
    </row>
    <row r="78" spans="1:2" x14ac:dyDescent="0.35">
      <c r="A78" s="80"/>
      <c r="B78" s="80"/>
    </row>
    <row r="79" spans="1:2" x14ac:dyDescent="0.35">
      <c r="A79" s="80"/>
      <c r="B79" s="80"/>
    </row>
    <row r="80" spans="1:2" x14ac:dyDescent="0.35">
      <c r="A80" s="80"/>
      <c r="B80" s="80"/>
    </row>
    <row r="81" spans="1:2" x14ac:dyDescent="0.35">
      <c r="A81" s="80"/>
      <c r="B81" s="80"/>
    </row>
    <row r="82" spans="1:2" x14ac:dyDescent="0.35">
      <c r="A82" s="80"/>
      <c r="B82" s="80"/>
    </row>
    <row r="83" spans="1:2" x14ac:dyDescent="0.35">
      <c r="A83" s="80"/>
      <c r="B83" s="80"/>
    </row>
    <row r="84" spans="1:2" x14ac:dyDescent="0.35">
      <c r="A84" s="80"/>
      <c r="B84" s="80"/>
    </row>
    <row r="85" spans="1:2" x14ac:dyDescent="0.35">
      <c r="A85" s="80"/>
      <c r="B85" s="80"/>
    </row>
    <row r="86" spans="1:2" x14ac:dyDescent="0.35">
      <c r="A86" s="80"/>
      <c r="B86" s="80"/>
    </row>
    <row r="87" spans="1:2" x14ac:dyDescent="0.35">
      <c r="A87" s="80"/>
      <c r="B87" s="80"/>
    </row>
    <row r="88" spans="1:2" x14ac:dyDescent="0.35">
      <c r="A88" s="80"/>
      <c r="B88" s="80"/>
    </row>
    <row r="89" spans="1:2" x14ac:dyDescent="0.35">
      <c r="A89" s="80"/>
      <c r="B89" s="80"/>
    </row>
    <row r="90" spans="1:2" x14ac:dyDescent="0.35">
      <c r="A90" s="80"/>
      <c r="B90" s="80"/>
    </row>
    <row r="91" spans="1:2" x14ac:dyDescent="0.35">
      <c r="A91" s="80"/>
      <c r="B91" s="80"/>
    </row>
    <row r="92" spans="1:2" x14ac:dyDescent="0.35">
      <c r="A92" s="80"/>
      <c r="B92" s="80"/>
    </row>
    <row r="93" spans="1:2" x14ac:dyDescent="0.35">
      <c r="A93" s="80"/>
      <c r="B93" s="80"/>
    </row>
    <row r="94" spans="1:2" x14ac:dyDescent="0.35">
      <c r="A94" s="80"/>
      <c r="B94" s="80"/>
    </row>
    <row r="95" spans="1:2" x14ac:dyDescent="0.35">
      <c r="A95" s="80"/>
      <c r="B95" s="80"/>
    </row>
    <row r="96" spans="1:2" x14ac:dyDescent="0.35">
      <c r="A96" s="80"/>
      <c r="B96" s="80"/>
    </row>
    <row r="97" spans="1:2" x14ac:dyDescent="0.35">
      <c r="A97" s="80"/>
      <c r="B97" s="80"/>
    </row>
    <row r="98" spans="1:2" x14ac:dyDescent="0.35">
      <c r="A98" s="80"/>
      <c r="B98" s="80"/>
    </row>
    <row r="99" spans="1:2" x14ac:dyDescent="0.35">
      <c r="A99" s="80"/>
      <c r="B99" s="80"/>
    </row>
    <row r="100" spans="1:2" x14ac:dyDescent="0.35">
      <c r="A100" s="80"/>
      <c r="B100" s="80"/>
    </row>
    <row r="101" spans="1:2" x14ac:dyDescent="0.35">
      <c r="A101" s="80"/>
      <c r="B101" s="80"/>
    </row>
    <row r="102" spans="1:2" x14ac:dyDescent="0.35">
      <c r="A102" s="80"/>
      <c r="B102" s="80"/>
    </row>
    <row r="103" spans="1:2" x14ac:dyDescent="0.35">
      <c r="A103" s="80"/>
      <c r="B103" s="80"/>
    </row>
    <row r="104" spans="1:2" x14ac:dyDescent="0.35">
      <c r="A104" s="80"/>
      <c r="B104" s="80"/>
    </row>
    <row r="105" spans="1:2" x14ac:dyDescent="0.35">
      <c r="A105" s="80"/>
      <c r="B105" s="80"/>
    </row>
    <row r="106" spans="1:2" x14ac:dyDescent="0.35">
      <c r="A106" s="80"/>
      <c r="B106" s="80"/>
    </row>
    <row r="107" spans="1:2" x14ac:dyDescent="0.35">
      <c r="A107" s="80"/>
      <c r="B107" s="80"/>
    </row>
    <row r="108" spans="1:2" x14ac:dyDescent="0.35">
      <c r="A108" s="80"/>
      <c r="B108" s="80"/>
    </row>
    <row r="109" spans="1:2" x14ac:dyDescent="0.35">
      <c r="A109" s="80"/>
      <c r="B109" s="80"/>
    </row>
    <row r="110" spans="1:2" x14ac:dyDescent="0.35">
      <c r="A110" s="80"/>
      <c r="B110" s="80"/>
    </row>
    <row r="111" spans="1:2" x14ac:dyDescent="0.35">
      <c r="A111" s="80"/>
      <c r="B111" s="80"/>
    </row>
    <row r="112" spans="1:2" x14ac:dyDescent="0.35">
      <c r="A112" s="80"/>
      <c r="B112" s="80"/>
    </row>
    <row r="113" spans="1:2" x14ac:dyDescent="0.35">
      <c r="A113" s="80"/>
      <c r="B113" s="80"/>
    </row>
    <row r="114" spans="1:2" x14ac:dyDescent="0.35">
      <c r="A114" s="80"/>
      <c r="B114" s="80"/>
    </row>
    <row r="115" spans="1:2" x14ac:dyDescent="0.35">
      <c r="A115" s="80"/>
      <c r="B115" s="80"/>
    </row>
    <row r="116" spans="1:2" x14ac:dyDescent="0.35">
      <c r="A116" s="80"/>
      <c r="B116" s="80"/>
    </row>
    <row r="117" spans="1:2" x14ac:dyDescent="0.35">
      <c r="A117" s="80"/>
      <c r="B117" s="80"/>
    </row>
    <row r="118" spans="1:2" x14ac:dyDescent="0.35">
      <c r="A118" s="80"/>
      <c r="B118" s="80"/>
    </row>
    <row r="119" spans="1:2" x14ac:dyDescent="0.35">
      <c r="A119" s="80"/>
      <c r="B119" s="80"/>
    </row>
    <row r="120" spans="1:2" x14ac:dyDescent="0.35">
      <c r="A120" s="80"/>
      <c r="B120" s="80"/>
    </row>
    <row r="121" spans="1:2" x14ac:dyDescent="0.35">
      <c r="A121" s="80"/>
      <c r="B121" s="80"/>
    </row>
    <row r="122" spans="1:2" x14ac:dyDescent="0.35">
      <c r="A122" s="80"/>
      <c r="B122" s="80"/>
    </row>
    <row r="123" spans="1:2" x14ac:dyDescent="0.35">
      <c r="A123" s="80"/>
      <c r="B123" s="80"/>
    </row>
    <row r="124" spans="1:2" x14ac:dyDescent="0.35">
      <c r="A124" s="80"/>
      <c r="B124" s="80"/>
    </row>
    <row r="125" spans="1:2" x14ac:dyDescent="0.35">
      <c r="A125" s="80"/>
      <c r="B125" s="80"/>
    </row>
    <row r="126" spans="1:2" x14ac:dyDescent="0.35">
      <c r="A126" s="80"/>
      <c r="B126" s="80"/>
    </row>
    <row r="127" spans="1:2" x14ac:dyDescent="0.35">
      <c r="A127" s="80"/>
      <c r="B127" s="80"/>
    </row>
    <row r="128" spans="1:2" x14ac:dyDescent="0.35">
      <c r="A128" s="80"/>
      <c r="B128" s="80"/>
    </row>
    <row r="129" spans="1:2" x14ac:dyDescent="0.35">
      <c r="A129" s="80"/>
      <c r="B129" s="80"/>
    </row>
    <row r="130" spans="1:2" x14ac:dyDescent="0.35">
      <c r="A130" s="80"/>
      <c r="B130" s="80"/>
    </row>
    <row r="131" spans="1:2" x14ac:dyDescent="0.35">
      <c r="A131" s="80"/>
      <c r="B131" s="80"/>
    </row>
    <row r="132" spans="1:2" x14ac:dyDescent="0.35">
      <c r="A132" s="80"/>
      <c r="B132" s="80"/>
    </row>
    <row r="133" spans="1:2" x14ac:dyDescent="0.35">
      <c r="A133" s="80"/>
      <c r="B133" s="80"/>
    </row>
    <row r="134" spans="1:2" x14ac:dyDescent="0.35">
      <c r="A134" s="80"/>
      <c r="B134" s="80"/>
    </row>
    <row r="135" spans="1:2" x14ac:dyDescent="0.35">
      <c r="A135" s="80"/>
      <c r="B135" s="80"/>
    </row>
    <row r="136" spans="1:2" x14ac:dyDescent="0.35">
      <c r="A136" s="80"/>
      <c r="B136" s="80"/>
    </row>
    <row r="137" spans="1:2" x14ac:dyDescent="0.35">
      <c r="A137" s="80"/>
      <c r="B137" s="80"/>
    </row>
    <row r="138" spans="1:2" x14ac:dyDescent="0.35">
      <c r="A138" s="80"/>
      <c r="B138" s="80"/>
    </row>
    <row r="139" spans="1:2" x14ac:dyDescent="0.35">
      <c r="A139" s="80"/>
      <c r="B139" s="80"/>
    </row>
    <row r="140" spans="1:2" x14ac:dyDescent="0.35">
      <c r="A140" s="80"/>
      <c r="B140" s="80"/>
    </row>
    <row r="141" spans="1:2" x14ac:dyDescent="0.35">
      <c r="A141" s="80"/>
      <c r="B141" s="80"/>
    </row>
    <row r="142" spans="1:2" x14ac:dyDescent="0.35">
      <c r="A142" s="80"/>
      <c r="B142" s="80"/>
    </row>
    <row r="143" spans="1:2" x14ac:dyDescent="0.35">
      <c r="A143" s="80"/>
      <c r="B143" s="80"/>
    </row>
    <row r="144" spans="1:2" x14ac:dyDescent="0.35">
      <c r="A144" s="80"/>
      <c r="B144" s="80"/>
    </row>
    <row r="145" spans="1:2" x14ac:dyDescent="0.35">
      <c r="A145" s="80"/>
      <c r="B145" s="80"/>
    </row>
    <row r="146" spans="1:2" x14ac:dyDescent="0.35">
      <c r="A146" s="80"/>
      <c r="B146" s="80"/>
    </row>
    <row r="147" spans="1:2" x14ac:dyDescent="0.35">
      <c r="A147" s="80"/>
      <c r="B147" s="80"/>
    </row>
    <row r="148" spans="1:2" x14ac:dyDescent="0.35">
      <c r="A148" s="80"/>
      <c r="B148" s="80"/>
    </row>
    <row r="149" spans="1:2" x14ac:dyDescent="0.35">
      <c r="A149" s="80"/>
      <c r="B149" s="80"/>
    </row>
    <row r="150" spans="1:2" x14ac:dyDescent="0.35">
      <c r="A150" s="80"/>
      <c r="B150" s="80"/>
    </row>
    <row r="151" spans="1:2" x14ac:dyDescent="0.35">
      <c r="A151" s="80"/>
      <c r="B151" s="80"/>
    </row>
    <row r="152" spans="1:2" x14ac:dyDescent="0.35">
      <c r="A152" s="80"/>
      <c r="B152" s="80"/>
    </row>
    <row r="153" spans="1:2" x14ac:dyDescent="0.35">
      <c r="A153" s="80"/>
      <c r="B153" s="80"/>
    </row>
    <row r="154" spans="1:2" x14ac:dyDescent="0.35">
      <c r="A154" s="80"/>
      <c r="B154" s="80"/>
    </row>
    <row r="155" spans="1:2" x14ac:dyDescent="0.35">
      <c r="A155" s="80"/>
      <c r="B155" s="80"/>
    </row>
    <row r="156" spans="1:2" x14ac:dyDescent="0.35">
      <c r="A156" s="80"/>
      <c r="B156" s="80"/>
    </row>
    <row r="157" spans="1:2" x14ac:dyDescent="0.35">
      <c r="A157" s="80"/>
      <c r="B157" s="80"/>
    </row>
    <row r="158" spans="1:2" x14ac:dyDescent="0.35">
      <c r="A158" s="80"/>
      <c r="B158" s="80"/>
    </row>
    <row r="159" spans="1:2" x14ac:dyDescent="0.35">
      <c r="A159" s="80"/>
      <c r="B159" s="80"/>
    </row>
    <row r="160" spans="1:2" x14ac:dyDescent="0.35">
      <c r="A160" s="80"/>
      <c r="B160" s="80"/>
    </row>
    <row r="161" spans="1:2" x14ac:dyDescent="0.35">
      <c r="A161" s="80"/>
      <c r="B161" s="80"/>
    </row>
    <row r="162" spans="1:2" x14ac:dyDescent="0.35">
      <c r="A162" s="80"/>
      <c r="B162" s="80"/>
    </row>
    <row r="163" spans="1:2" x14ac:dyDescent="0.35">
      <c r="A163" s="80"/>
      <c r="B163" s="80"/>
    </row>
    <row r="164" spans="1:2" x14ac:dyDescent="0.35">
      <c r="A164" s="80"/>
      <c r="B164" s="80"/>
    </row>
    <row r="165" spans="1:2" x14ac:dyDescent="0.35">
      <c r="A165" s="80"/>
      <c r="B165" s="80"/>
    </row>
    <row r="166" spans="1:2" x14ac:dyDescent="0.35">
      <c r="A166" s="80"/>
      <c r="B166" s="80"/>
    </row>
    <row r="167" spans="1:2" x14ac:dyDescent="0.35">
      <c r="A167" s="80"/>
      <c r="B167" s="80"/>
    </row>
    <row r="168" spans="1:2" x14ac:dyDescent="0.35">
      <c r="A168" s="80"/>
      <c r="B168" s="80"/>
    </row>
    <row r="169" spans="1:2" x14ac:dyDescent="0.35">
      <c r="A169" s="80"/>
      <c r="B169" s="80"/>
    </row>
    <row r="170" spans="1:2" x14ac:dyDescent="0.35">
      <c r="A170" s="80"/>
      <c r="B170" s="80"/>
    </row>
    <row r="171" spans="1:2" x14ac:dyDescent="0.35">
      <c r="A171" s="80"/>
      <c r="B171" s="80"/>
    </row>
    <row r="172" spans="1:2" x14ac:dyDescent="0.35">
      <c r="A172" s="80"/>
      <c r="B172" s="80"/>
    </row>
    <row r="173" spans="1:2" x14ac:dyDescent="0.35">
      <c r="A173" s="80"/>
      <c r="B173" s="80"/>
    </row>
    <row r="174" spans="1:2" x14ac:dyDescent="0.35">
      <c r="A174" s="80"/>
      <c r="B174" s="80"/>
    </row>
    <row r="175" spans="1:2" x14ac:dyDescent="0.35">
      <c r="A175" s="80"/>
      <c r="B175" s="80"/>
    </row>
    <row r="176" spans="1:2" x14ac:dyDescent="0.35">
      <c r="A176" s="80"/>
      <c r="B176" s="80"/>
    </row>
    <row r="177" spans="1:2" x14ac:dyDescent="0.35">
      <c r="A177" s="80"/>
      <c r="B177" s="80"/>
    </row>
    <row r="178" spans="1:2" x14ac:dyDescent="0.35">
      <c r="A178" s="80"/>
      <c r="B178" s="80"/>
    </row>
    <row r="179" spans="1:2" x14ac:dyDescent="0.35">
      <c r="A179" s="80"/>
      <c r="B179" s="80"/>
    </row>
    <row r="180" spans="1:2" x14ac:dyDescent="0.35">
      <c r="A180" s="80"/>
      <c r="B180" s="80"/>
    </row>
    <row r="181" spans="1:2" x14ac:dyDescent="0.35">
      <c r="A181" s="80"/>
      <c r="B181" s="80"/>
    </row>
    <row r="182" spans="1:2" x14ac:dyDescent="0.35">
      <c r="A182" s="80"/>
      <c r="B182" s="80"/>
    </row>
    <row r="183" spans="1:2" x14ac:dyDescent="0.35">
      <c r="A183" s="80"/>
      <c r="B183" s="80"/>
    </row>
    <row r="184" spans="1:2" x14ac:dyDescent="0.35">
      <c r="A184" s="80"/>
      <c r="B184" s="80"/>
    </row>
    <row r="185" spans="1:2" x14ac:dyDescent="0.35">
      <c r="A185" s="80"/>
      <c r="B185" s="80"/>
    </row>
    <row r="186" spans="1:2" x14ac:dyDescent="0.35">
      <c r="A186" s="80"/>
      <c r="B186" s="80"/>
    </row>
    <row r="187" spans="1:2" x14ac:dyDescent="0.35">
      <c r="A187" s="80"/>
      <c r="B187" s="80"/>
    </row>
    <row r="188" spans="1:2" x14ac:dyDescent="0.35">
      <c r="A188" s="80"/>
      <c r="B188" s="80"/>
    </row>
    <row r="189" spans="1:2" x14ac:dyDescent="0.35">
      <c r="A189" s="80"/>
      <c r="B189" s="80"/>
    </row>
    <row r="190" spans="1:2" x14ac:dyDescent="0.35">
      <c r="A190" s="80"/>
      <c r="B190" s="80"/>
    </row>
    <row r="191" spans="1:2" x14ac:dyDescent="0.35">
      <c r="A191" s="80"/>
      <c r="B191" s="80"/>
    </row>
    <row r="192" spans="1:2" x14ac:dyDescent="0.35">
      <c r="A192" s="80"/>
      <c r="B192" s="80"/>
    </row>
    <row r="193" spans="1:2" x14ac:dyDescent="0.35">
      <c r="A193" s="80"/>
      <c r="B193" s="80"/>
    </row>
    <row r="194" spans="1:2" x14ac:dyDescent="0.35">
      <c r="A194" s="80"/>
      <c r="B194" s="80"/>
    </row>
    <row r="195" spans="1:2" x14ac:dyDescent="0.35">
      <c r="A195" s="80"/>
      <c r="B195" s="80"/>
    </row>
    <row r="196" spans="1:2" x14ac:dyDescent="0.35">
      <c r="A196" s="80"/>
      <c r="B196" s="80"/>
    </row>
    <row r="197" spans="1:2" x14ac:dyDescent="0.35">
      <c r="A197" s="80"/>
      <c r="B197" s="80"/>
    </row>
    <row r="198" spans="1:2" x14ac:dyDescent="0.35">
      <c r="A198" s="80"/>
      <c r="B198" s="80"/>
    </row>
    <row r="199" spans="1:2" x14ac:dyDescent="0.35">
      <c r="A199" s="80"/>
      <c r="B199" s="80"/>
    </row>
    <row r="200" spans="1:2" x14ac:dyDescent="0.35">
      <c r="A200" s="80"/>
      <c r="B200" s="80"/>
    </row>
    <row r="201" spans="1:2" x14ac:dyDescent="0.35">
      <c r="A201" s="80"/>
      <c r="B201" s="80"/>
    </row>
    <row r="202" spans="1:2" x14ac:dyDescent="0.35">
      <c r="A202" s="80"/>
      <c r="B202" s="80"/>
    </row>
    <row r="203" spans="1:2" x14ac:dyDescent="0.35">
      <c r="A203" s="80"/>
      <c r="B203" s="80"/>
    </row>
    <row r="204" spans="1:2" x14ac:dyDescent="0.35">
      <c r="A204" s="80"/>
      <c r="B204" s="80"/>
    </row>
    <row r="205" spans="1:2" x14ac:dyDescent="0.35">
      <c r="A205" s="80"/>
      <c r="B205" s="80"/>
    </row>
    <row r="206" spans="1:2" x14ac:dyDescent="0.35">
      <c r="A206" s="80"/>
      <c r="B206" s="80"/>
    </row>
    <row r="207" spans="1:2" x14ac:dyDescent="0.35">
      <c r="A207" s="80"/>
      <c r="B207" s="80"/>
    </row>
    <row r="208" spans="1:2" x14ac:dyDescent="0.35">
      <c r="A208" s="80"/>
      <c r="B208" s="80"/>
    </row>
    <row r="209" spans="1:2" x14ac:dyDescent="0.35">
      <c r="A209" s="80"/>
      <c r="B209" s="80"/>
    </row>
    <row r="210" spans="1:2" x14ac:dyDescent="0.35">
      <c r="A210" s="80"/>
      <c r="B210" s="80"/>
    </row>
    <row r="211" spans="1:2" x14ac:dyDescent="0.35">
      <c r="A211" s="80"/>
      <c r="B211" s="80"/>
    </row>
    <row r="212" spans="1:2" x14ac:dyDescent="0.35">
      <c r="A212" s="80"/>
      <c r="B212" s="80"/>
    </row>
    <row r="213" spans="1:2" x14ac:dyDescent="0.35">
      <c r="A213" s="80"/>
      <c r="B213" s="80"/>
    </row>
    <row r="214" spans="1:2" x14ac:dyDescent="0.35">
      <c r="A214" s="80"/>
      <c r="B214" s="80"/>
    </row>
    <row r="215" spans="1:2" x14ac:dyDescent="0.35">
      <c r="A215" s="80"/>
      <c r="B215" s="80"/>
    </row>
    <row r="216" spans="1:2" x14ac:dyDescent="0.35">
      <c r="A216" s="80"/>
      <c r="B216" s="80"/>
    </row>
    <row r="217" spans="1:2" x14ac:dyDescent="0.35">
      <c r="A217" s="80"/>
      <c r="B217" s="80"/>
    </row>
    <row r="218" spans="1:2" x14ac:dyDescent="0.35">
      <c r="A218" s="80"/>
      <c r="B218" s="80"/>
    </row>
    <row r="219" spans="1:2" x14ac:dyDescent="0.35">
      <c r="A219" s="80"/>
      <c r="B219" s="80"/>
    </row>
    <row r="220" spans="1:2" x14ac:dyDescent="0.35">
      <c r="A220" s="80"/>
      <c r="B220" s="80"/>
    </row>
    <row r="221" spans="1:2" x14ac:dyDescent="0.35">
      <c r="A221" s="80"/>
      <c r="B221" s="80"/>
    </row>
    <row r="222" spans="1:2" x14ac:dyDescent="0.35">
      <c r="A222" s="80"/>
      <c r="B222" s="80"/>
    </row>
    <row r="223" spans="1:2" x14ac:dyDescent="0.35">
      <c r="A223" s="80"/>
      <c r="B223" s="80"/>
    </row>
    <row r="224" spans="1:2" x14ac:dyDescent="0.35">
      <c r="A224" s="80"/>
      <c r="B224" s="80"/>
    </row>
    <row r="225" spans="1:2" x14ac:dyDescent="0.35">
      <c r="A225" s="80"/>
      <c r="B225" s="80"/>
    </row>
    <row r="226" spans="1:2" x14ac:dyDescent="0.35">
      <c r="A226" s="80"/>
      <c r="B226" s="80"/>
    </row>
    <row r="227" spans="1:2" x14ac:dyDescent="0.35">
      <c r="A227" s="80"/>
      <c r="B227" s="80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F69"/>
  <sheetViews>
    <sheetView zoomScale="90" zoomScaleNormal="90" workbookViewId="0">
      <selection activeCell="G8" sqref="G8"/>
    </sheetView>
  </sheetViews>
  <sheetFormatPr baseColWidth="10" defaultColWidth="11.453125" defaultRowHeight="14.5" x14ac:dyDescent="0.35"/>
  <cols>
    <col min="1" max="1" width="61.1796875" style="84" customWidth="1"/>
    <col min="2" max="2" width="19.81640625" style="8" bestFit="1" customWidth="1"/>
    <col min="3" max="3" width="17" style="8" customWidth="1"/>
    <col min="4" max="6" width="12.26953125" style="8" customWidth="1"/>
    <col min="7" max="7" width="14.81640625" style="8" customWidth="1"/>
    <col min="8" max="10" width="11.7265625" style="8" customWidth="1"/>
    <col min="11" max="11" width="14.81640625" style="8" customWidth="1"/>
    <col min="12" max="12" width="12" style="8" customWidth="1"/>
    <col min="13" max="13" width="14.81640625" style="8" customWidth="1"/>
    <col min="14" max="16" width="11.7265625" style="8" customWidth="1"/>
    <col min="17" max="17" width="14.81640625" style="8" customWidth="1"/>
    <col min="18" max="18" width="11.7265625" style="8" customWidth="1"/>
    <col min="19" max="27" width="12" style="8" customWidth="1"/>
    <col min="28" max="28" width="11.7265625" style="8" customWidth="1"/>
    <col min="29" max="57" width="12.26953125" style="8" customWidth="1"/>
    <col min="58" max="58" width="12" style="8" customWidth="1"/>
    <col min="59" max="68" width="9.26953125" style="8" customWidth="1"/>
    <col min="69" max="69" width="8.453125" style="8" customWidth="1"/>
    <col min="70" max="71" width="8.1796875" style="8" customWidth="1"/>
    <col min="72" max="72" width="8.453125" style="8" customWidth="1"/>
    <col min="73" max="73" width="8.1796875" style="8" customWidth="1"/>
    <col min="74" max="75" width="8.453125" style="8" customWidth="1"/>
    <col min="76" max="76" width="9.26953125" style="8" customWidth="1"/>
    <col min="77" max="79" width="9.1796875" style="8" customWidth="1"/>
    <col min="80" max="80" width="9.81640625" style="8" customWidth="1"/>
    <col min="81" max="82" width="9.1796875" style="8" customWidth="1"/>
    <col min="83" max="83" width="11.453125" style="8"/>
    <col min="84" max="87" width="9.1796875" style="8" customWidth="1"/>
    <col min="88" max="88" width="9.81640625" style="8" customWidth="1"/>
    <col min="89" max="89" width="9.1796875" style="8" customWidth="1"/>
    <col min="90" max="90" width="9.81640625" style="8" customWidth="1"/>
    <col min="91" max="94" width="9.1796875" style="8" customWidth="1"/>
    <col min="95" max="95" width="9.26953125" style="8" customWidth="1"/>
    <col min="96" max="100" width="8.453125" style="8" customWidth="1"/>
    <col min="101" max="101" width="8.26953125" style="8" customWidth="1"/>
    <col min="102" max="103" width="9.26953125" style="8" customWidth="1"/>
    <col min="104" max="104" width="9.81640625" style="8" customWidth="1"/>
    <col min="105" max="115" width="9.26953125" style="8" customWidth="1"/>
    <col min="116" max="116" width="9.81640625" style="8" customWidth="1"/>
    <col min="117" max="118" width="9.26953125" style="8" customWidth="1"/>
    <col min="119" max="119" width="8.453125" style="8" customWidth="1"/>
    <col min="120" max="121" width="8.1796875" style="8" customWidth="1"/>
    <col min="122" max="124" width="8.453125" style="8" customWidth="1"/>
    <col min="125" max="125" width="8.1796875" style="8" customWidth="1"/>
    <col min="126" max="129" width="9.1796875" style="8" customWidth="1"/>
    <col min="130" max="130" width="9.81640625" style="8" customWidth="1"/>
    <col min="131" max="137" width="9.1796875" style="8" customWidth="1"/>
    <col min="138" max="138" width="9.81640625" style="8" customWidth="1"/>
    <col min="139" max="142" width="9.1796875" style="8" customWidth="1"/>
    <col min="143" max="143" width="9.26953125" style="8" customWidth="1"/>
    <col min="144" max="150" width="9" style="8" customWidth="1"/>
    <col min="151" max="166" width="10" style="8" customWidth="1"/>
    <col min="167" max="167" width="11.453125" style="8"/>
    <col min="168" max="173" width="9.26953125" style="8" customWidth="1"/>
    <col min="174" max="193" width="10.26953125" style="8" customWidth="1"/>
    <col min="194" max="194" width="8.453125" style="8" customWidth="1"/>
    <col min="195" max="195" width="8.26953125" style="8" customWidth="1"/>
    <col min="196" max="197" width="8.453125" style="8" customWidth="1"/>
    <col min="198" max="198" width="8.26953125" style="8" customWidth="1"/>
    <col min="199" max="200" width="9.26953125" style="8" customWidth="1"/>
    <col min="201" max="201" width="9.81640625" style="8" customWidth="1"/>
    <col min="202" max="202" width="9.26953125" style="8" customWidth="1"/>
    <col min="203" max="203" width="9.81640625" style="8" customWidth="1"/>
    <col min="204" max="205" width="9.26953125" style="8" customWidth="1"/>
    <col min="206" max="206" width="9.81640625" style="8" customWidth="1"/>
    <col min="207" max="209" width="9.26953125" style="8" customWidth="1"/>
    <col min="210" max="210" width="9.81640625" style="8" customWidth="1"/>
    <col min="211" max="216" width="9.26953125" style="8" customWidth="1"/>
    <col min="217" max="223" width="8.7265625" style="8" customWidth="1"/>
    <col min="224" max="237" width="9.7265625" style="8" customWidth="1"/>
    <col min="238" max="238" width="10.26953125" style="8" customWidth="1"/>
    <col min="239" max="241" width="8.54296875" style="8" customWidth="1"/>
    <col min="242" max="242" width="9.81640625" style="8" customWidth="1"/>
    <col min="243" max="247" width="8.54296875" style="8" customWidth="1"/>
    <col min="248" max="250" width="9.54296875" style="8" customWidth="1"/>
    <col min="251" max="251" width="9.81640625" style="8" customWidth="1"/>
    <col min="252" max="253" width="9.54296875" style="8" customWidth="1"/>
    <col min="254" max="256" width="9.1796875" style="8" customWidth="1"/>
    <col min="257" max="257" width="10.1796875" style="8" customWidth="1"/>
    <col min="258" max="258" width="10.26953125" style="8" customWidth="1"/>
    <col min="259" max="261" width="8.81640625" style="8" customWidth="1"/>
    <col min="262" max="263" width="9.81640625" style="8" customWidth="1"/>
    <col min="264" max="266" width="9.26953125" style="8" customWidth="1"/>
    <col min="267" max="268" width="10.26953125" style="8" customWidth="1"/>
    <col min="269" max="269" width="8.26953125" style="8" customWidth="1"/>
    <col min="270" max="270" width="8.453125" style="8" customWidth="1"/>
    <col min="271" max="271" width="8.26953125" style="8" customWidth="1"/>
    <col min="272" max="272" width="9.81640625" style="8" customWidth="1"/>
    <col min="273" max="273" width="9.26953125" style="8" customWidth="1"/>
    <col min="274" max="274" width="8.1796875" style="8" customWidth="1"/>
    <col min="275" max="275" width="8.453125" style="8" customWidth="1"/>
    <col min="276" max="276" width="8.1796875" style="8" customWidth="1"/>
    <col min="277" max="277" width="9.81640625" style="8" customWidth="1"/>
    <col min="278" max="278" width="9.26953125" style="8" customWidth="1"/>
    <col min="279" max="279" width="8.26953125" style="8" customWidth="1"/>
    <col min="280" max="280" width="8.453125" style="8" customWidth="1"/>
    <col min="281" max="281" width="8.26953125" style="8" customWidth="1"/>
    <col min="282" max="282" width="9.81640625" style="8" customWidth="1"/>
    <col min="283" max="283" width="9.26953125" style="8" customWidth="1"/>
    <col min="284" max="284" width="8.1796875" style="8" customWidth="1"/>
    <col min="285" max="285" width="8.453125" style="8" customWidth="1"/>
    <col min="286" max="286" width="8.1796875" style="8" customWidth="1"/>
    <col min="287" max="287" width="9.81640625" style="8" customWidth="1"/>
    <col min="288" max="288" width="9.26953125" style="8" customWidth="1"/>
    <col min="289" max="291" width="9" style="8" customWidth="1"/>
    <col min="292" max="293" width="10" style="8" customWidth="1"/>
    <col min="294" max="296" width="9.26953125" style="8" customWidth="1"/>
    <col min="297" max="298" width="10.26953125" style="8" customWidth="1"/>
    <col min="299" max="299" width="8.26953125" style="8" customWidth="1"/>
    <col min="300" max="300" width="8.453125" style="8" customWidth="1"/>
    <col min="301" max="301" width="8.26953125" style="8" customWidth="1"/>
    <col min="302" max="302" width="9.81640625" style="8" customWidth="1"/>
    <col min="303" max="303" width="9.26953125" style="8" customWidth="1"/>
    <col min="304" max="306" width="8.7265625" style="8" customWidth="1"/>
    <col min="307" max="307" width="9.7265625" style="8" customWidth="1"/>
    <col min="308" max="309" width="8.54296875" style="8" customWidth="1"/>
    <col min="310" max="310" width="9.54296875" style="8" customWidth="1"/>
    <col min="311" max="311" width="11.7265625" style="8" bestFit="1" customWidth="1"/>
    <col min="312" max="16384" width="11.453125" style="8"/>
  </cols>
  <sheetData>
    <row r="1" spans="2:58" s="84" customFormat="1" x14ac:dyDescent="0.35"/>
    <row r="2" spans="2:58" s="84" customFormat="1" x14ac:dyDescent="0.35"/>
    <row r="3" spans="2:58" x14ac:dyDescent="0.35">
      <c r="B3" s="1" t="s">
        <v>38</v>
      </c>
      <c r="C3"/>
      <c r="D3" s="1" t="s">
        <v>41</v>
      </c>
      <c r="E3" s="1" t="s">
        <v>52</v>
      </c>
      <c r="F3" s="1" t="s">
        <v>0</v>
      </c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</row>
    <row r="4" spans="2:58" x14ac:dyDescent="0.35">
      <c r="B4"/>
      <c r="C4"/>
      <c r="D4" t="s">
        <v>50</v>
      </c>
      <c r="E4"/>
      <c r="F4"/>
      <c r="G4"/>
      <c r="H4"/>
      <c r="I4"/>
      <c r="J4"/>
      <c r="K4"/>
      <c r="L4" t="s">
        <v>37</v>
      </c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</row>
    <row r="5" spans="2:58" x14ac:dyDescent="0.35">
      <c r="B5"/>
      <c r="C5"/>
      <c r="D5" t="s">
        <v>55</v>
      </c>
      <c r="E5"/>
      <c r="F5"/>
      <c r="G5" t="s">
        <v>120</v>
      </c>
      <c r="H5" t="s">
        <v>56</v>
      </c>
      <c r="I5"/>
      <c r="J5"/>
      <c r="K5" t="s">
        <v>121</v>
      </c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</row>
    <row r="6" spans="2:58" x14ac:dyDescent="0.35">
      <c r="B6" s="1" t="s">
        <v>35</v>
      </c>
      <c r="C6" s="1" t="s">
        <v>75</v>
      </c>
      <c r="D6" s="2" t="s">
        <v>115</v>
      </c>
      <c r="E6" s="2" t="s">
        <v>116</v>
      </c>
      <c r="F6" s="2" t="s">
        <v>117</v>
      </c>
      <c r="G6"/>
      <c r="H6" s="2" t="s">
        <v>61</v>
      </c>
      <c r="I6" s="2" t="s">
        <v>62</v>
      </c>
      <c r="J6" s="2" t="s">
        <v>63</v>
      </c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</row>
    <row r="7" spans="2:58" x14ac:dyDescent="0.35">
      <c r="B7" t="s">
        <v>39</v>
      </c>
      <c r="C7" t="s">
        <v>42</v>
      </c>
      <c r="D7" s="27">
        <v>1961.84</v>
      </c>
      <c r="E7" s="27">
        <v>1961.84</v>
      </c>
      <c r="F7" s="27">
        <v>1961.84</v>
      </c>
      <c r="G7" s="27">
        <v>5885.5199999999995</v>
      </c>
      <c r="H7" s="27">
        <v>1961.84</v>
      </c>
      <c r="I7" s="27">
        <v>1961.84</v>
      </c>
      <c r="J7" s="27">
        <v>2961.84</v>
      </c>
      <c r="K7" s="27">
        <v>6885.52</v>
      </c>
      <c r="L7" s="27">
        <v>12771.039999999999</v>
      </c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</row>
    <row r="8" spans="2:58" x14ac:dyDescent="0.35">
      <c r="B8" t="s">
        <v>122</v>
      </c>
      <c r="C8"/>
      <c r="D8" s="27">
        <v>1961.84</v>
      </c>
      <c r="E8" s="27">
        <v>1961.84</v>
      </c>
      <c r="F8" s="27">
        <v>1961.84</v>
      </c>
      <c r="G8" s="27">
        <v>5885.5199999999995</v>
      </c>
      <c r="H8" s="27">
        <v>1961.84</v>
      </c>
      <c r="I8" s="27">
        <v>1961.84</v>
      </c>
      <c r="J8" s="27">
        <v>2961.84</v>
      </c>
      <c r="K8" s="27">
        <v>6885.52</v>
      </c>
      <c r="L8" s="27">
        <v>12771.039999999999</v>
      </c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</row>
    <row r="9" spans="2:58" x14ac:dyDescent="0.35">
      <c r="B9" t="s">
        <v>8</v>
      </c>
      <c r="C9" t="s">
        <v>90</v>
      </c>
      <c r="D9" s="27">
        <v>-529.52</v>
      </c>
      <c r="E9" s="27">
        <v>-722.43000000000006</v>
      </c>
      <c r="F9" s="27">
        <v>-393.2</v>
      </c>
      <c r="G9" s="27">
        <v>-1645.15</v>
      </c>
      <c r="H9" s="27">
        <v>-167.78</v>
      </c>
      <c r="I9" s="27"/>
      <c r="J9" s="27"/>
      <c r="K9" s="27">
        <v>-167.78</v>
      </c>
      <c r="L9" s="27">
        <v>-1812.93</v>
      </c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</row>
    <row r="10" spans="2:58" x14ac:dyDescent="0.35">
      <c r="B10"/>
      <c r="C10" t="s">
        <v>110</v>
      </c>
      <c r="D10" s="27">
        <v>-197.53999999999996</v>
      </c>
      <c r="E10" s="27">
        <v>-249.77999999999997</v>
      </c>
      <c r="F10" s="27">
        <v>-206.94</v>
      </c>
      <c r="G10" s="27">
        <v>-654.26</v>
      </c>
      <c r="H10" s="27">
        <v>-61.67</v>
      </c>
      <c r="I10" s="27"/>
      <c r="J10" s="27"/>
      <c r="K10" s="27">
        <v>-61.67</v>
      </c>
      <c r="L10" s="27">
        <v>-715.93</v>
      </c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</row>
    <row r="11" spans="2:58" x14ac:dyDescent="0.35">
      <c r="B11" t="s">
        <v>123</v>
      </c>
      <c r="C11"/>
      <c r="D11" s="27">
        <v>-727.06</v>
      </c>
      <c r="E11" s="27">
        <v>-972.21</v>
      </c>
      <c r="F11" s="27">
        <v>-600.14</v>
      </c>
      <c r="G11" s="27">
        <v>-2299.41</v>
      </c>
      <c r="H11" s="27">
        <v>-229.45</v>
      </c>
      <c r="I11" s="27"/>
      <c r="J11" s="27"/>
      <c r="K11" s="27">
        <v>-229.45</v>
      </c>
      <c r="L11" s="27">
        <v>-2528.86</v>
      </c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</row>
    <row r="12" spans="2:58" x14ac:dyDescent="0.35">
      <c r="B12" t="s">
        <v>79</v>
      </c>
      <c r="C12" t="s">
        <v>19</v>
      </c>
      <c r="D12" s="27">
        <v>-9.98</v>
      </c>
      <c r="E12" s="27">
        <v>-9.98</v>
      </c>
      <c r="F12" s="27">
        <v>-9.98</v>
      </c>
      <c r="G12" s="27">
        <v>-29.94</v>
      </c>
      <c r="H12" s="27">
        <v>-9.98</v>
      </c>
      <c r="I12" s="27">
        <v>-9.98</v>
      </c>
      <c r="J12" s="27">
        <v>-9.98</v>
      </c>
      <c r="K12" s="27">
        <v>-29.94</v>
      </c>
      <c r="L12" s="27">
        <v>-59.88000000000001</v>
      </c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</row>
    <row r="13" spans="2:58" x14ac:dyDescent="0.35">
      <c r="B13"/>
      <c r="C13" t="s">
        <v>53</v>
      </c>
      <c r="D13" s="27">
        <v>-19.190000000000001</v>
      </c>
      <c r="E13" s="27">
        <v>-2</v>
      </c>
      <c r="F13" s="27">
        <v>-11.99</v>
      </c>
      <c r="G13" s="27">
        <v>-33.18</v>
      </c>
      <c r="H13" s="27">
        <v>-13</v>
      </c>
      <c r="I13" s="27">
        <v>-3</v>
      </c>
      <c r="J13" s="27">
        <v>-3</v>
      </c>
      <c r="K13" s="27">
        <v>-19</v>
      </c>
      <c r="L13" s="27">
        <v>-52.18</v>
      </c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</row>
    <row r="14" spans="2:58" x14ac:dyDescent="0.35">
      <c r="B14" t="s">
        <v>124</v>
      </c>
      <c r="C14"/>
      <c r="D14" s="27">
        <v>-29.17</v>
      </c>
      <c r="E14" s="27">
        <v>-11.98</v>
      </c>
      <c r="F14" s="27">
        <v>-21.97</v>
      </c>
      <c r="G14" s="27">
        <v>-63.120000000000005</v>
      </c>
      <c r="H14" s="27">
        <v>-22.98</v>
      </c>
      <c r="I14" s="27">
        <v>-12.98</v>
      </c>
      <c r="J14" s="27">
        <v>-12.98</v>
      </c>
      <c r="K14" s="27">
        <v>-48.94</v>
      </c>
      <c r="L14" s="27">
        <v>-112.06</v>
      </c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</row>
    <row r="15" spans="2:58" x14ac:dyDescent="0.35">
      <c r="B15" t="s">
        <v>80</v>
      </c>
      <c r="C15" t="s">
        <v>82</v>
      </c>
      <c r="D15" s="27">
        <v>-799.38</v>
      </c>
      <c r="E15" s="27"/>
      <c r="F15" s="27"/>
      <c r="G15" s="27">
        <v>-799.38</v>
      </c>
      <c r="H15" s="27"/>
      <c r="I15" s="27"/>
      <c r="J15" s="27"/>
      <c r="K15" s="27"/>
      <c r="L15" s="27">
        <v>-799.38</v>
      </c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</row>
    <row r="16" spans="2:58" x14ac:dyDescent="0.35">
      <c r="B16"/>
      <c r="C16" t="s">
        <v>95</v>
      </c>
      <c r="D16" s="27">
        <v>-61.33</v>
      </c>
      <c r="E16" s="27"/>
      <c r="F16" s="27"/>
      <c r="G16" s="27">
        <v>-61.33</v>
      </c>
      <c r="H16" s="27">
        <v>-81.180000000000007</v>
      </c>
      <c r="I16" s="27"/>
      <c r="J16" s="27"/>
      <c r="K16" s="27">
        <v>-81.180000000000007</v>
      </c>
      <c r="L16" s="27">
        <v>-142.51</v>
      </c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</row>
    <row r="17" spans="2:58" x14ac:dyDescent="0.35">
      <c r="B17"/>
      <c r="C17" t="s">
        <v>106</v>
      </c>
      <c r="D17" s="27">
        <v>-27.72</v>
      </c>
      <c r="E17" s="27"/>
      <c r="F17" s="27"/>
      <c r="G17" s="27">
        <v>-27.72</v>
      </c>
      <c r="H17" s="27"/>
      <c r="I17" s="27"/>
      <c r="J17" s="27"/>
      <c r="K17" s="27"/>
      <c r="L17" s="27">
        <v>-27.72</v>
      </c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</row>
    <row r="18" spans="2:58" x14ac:dyDescent="0.35">
      <c r="B18" t="s">
        <v>125</v>
      </c>
      <c r="C18"/>
      <c r="D18" s="27">
        <v>-888.43000000000006</v>
      </c>
      <c r="E18" s="27"/>
      <c r="F18" s="27"/>
      <c r="G18" s="27">
        <v>-888.43000000000006</v>
      </c>
      <c r="H18" s="27">
        <v>-81.180000000000007</v>
      </c>
      <c r="I18" s="27"/>
      <c r="J18" s="27"/>
      <c r="K18" s="27">
        <v>-81.180000000000007</v>
      </c>
      <c r="L18" s="27">
        <v>-969.61</v>
      </c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</row>
    <row r="19" spans="2:58" x14ac:dyDescent="0.35">
      <c r="B19" t="s">
        <v>13</v>
      </c>
      <c r="C19" t="s">
        <v>13</v>
      </c>
      <c r="D19" s="27">
        <v>-3.11</v>
      </c>
      <c r="E19" s="27"/>
      <c r="F19" s="27"/>
      <c r="G19" s="27">
        <v>-3.11</v>
      </c>
      <c r="H19" s="27"/>
      <c r="I19" s="27"/>
      <c r="J19" s="27"/>
      <c r="K19" s="27"/>
      <c r="L19" s="27">
        <v>-3.11</v>
      </c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</row>
    <row r="20" spans="2:58" x14ac:dyDescent="0.35">
      <c r="B20"/>
      <c r="C20" t="s">
        <v>6</v>
      </c>
      <c r="D20" s="27">
        <v>-14.46</v>
      </c>
      <c r="E20" s="27">
        <v>-7.33</v>
      </c>
      <c r="F20" s="27">
        <v>-7.33</v>
      </c>
      <c r="G20" s="27">
        <v>-29.119999999999997</v>
      </c>
      <c r="H20" s="27">
        <v>-7.33</v>
      </c>
      <c r="I20" s="27">
        <v>-7.13</v>
      </c>
      <c r="J20" s="27">
        <v>-7.13</v>
      </c>
      <c r="K20" s="27">
        <v>-21.59</v>
      </c>
      <c r="L20" s="27">
        <v>-50.71</v>
      </c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</row>
    <row r="21" spans="2:58" x14ac:dyDescent="0.35">
      <c r="B21" t="s">
        <v>126</v>
      </c>
      <c r="C21"/>
      <c r="D21" s="27">
        <v>-17.57</v>
      </c>
      <c r="E21" s="27">
        <v>-7.33</v>
      </c>
      <c r="F21" s="27">
        <v>-7.33</v>
      </c>
      <c r="G21" s="27">
        <v>-32.229999999999997</v>
      </c>
      <c r="H21" s="27">
        <v>-7.33</v>
      </c>
      <c r="I21" s="27">
        <v>-7.13</v>
      </c>
      <c r="J21" s="27">
        <v>-7.13</v>
      </c>
      <c r="K21" s="27">
        <v>-21.59</v>
      </c>
      <c r="L21" s="27">
        <v>-53.82</v>
      </c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</row>
    <row r="22" spans="2:58" x14ac:dyDescent="0.35">
      <c r="B22" t="s">
        <v>14</v>
      </c>
      <c r="C22" t="s">
        <v>91</v>
      </c>
      <c r="D22" s="27"/>
      <c r="E22" s="27"/>
      <c r="F22" s="27">
        <v>-19.899999999999999</v>
      </c>
      <c r="G22" s="27">
        <v>-19.899999999999999</v>
      </c>
      <c r="H22" s="27">
        <v>-44.12</v>
      </c>
      <c r="I22" s="27"/>
      <c r="J22" s="27"/>
      <c r="K22" s="27">
        <v>-44.12</v>
      </c>
      <c r="L22" s="27">
        <v>-64.02</v>
      </c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</row>
    <row r="23" spans="2:58" x14ac:dyDescent="0.35">
      <c r="B23" t="s">
        <v>127</v>
      </c>
      <c r="C23"/>
      <c r="D23" s="27"/>
      <c r="E23" s="27"/>
      <c r="F23" s="27">
        <v>-19.899999999999999</v>
      </c>
      <c r="G23" s="27">
        <v>-19.899999999999999</v>
      </c>
      <c r="H23" s="27">
        <v>-44.12</v>
      </c>
      <c r="I23" s="27"/>
      <c r="J23" s="27"/>
      <c r="K23" s="27">
        <v>-44.12</v>
      </c>
      <c r="L23" s="27">
        <v>-64.02</v>
      </c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</row>
    <row r="24" spans="2:58" x14ac:dyDescent="0.35">
      <c r="B24" t="s">
        <v>78</v>
      </c>
      <c r="C24" t="s">
        <v>5</v>
      </c>
      <c r="D24" s="27">
        <v>-10.75</v>
      </c>
      <c r="E24" s="27">
        <v>-2.6</v>
      </c>
      <c r="F24" s="27">
        <v>-112.47999999999999</v>
      </c>
      <c r="G24" s="27">
        <v>-125.82999999999998</v>
      </c>
      <c r="H24" s="27">
        <v>-96.36</v>
      </c>
      <c r="I24" s="27"/>
      <c r="J24" s="27"/>
      <c r="K24" s="27">
        <v>-96.36</v>
      </c>
      <c r="L24" s="27">
        <v>-222.19</v>
      </c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</row>
    <row r="25" spans="2:58" x14ac:dyDescent="0.35">
      <c r="B25"/>
      <c r="C25" t="s">
        <v>85</v>
      </c>
      <c r="D25" s="27">
        <v>338.13</v>
      </c>
      <c r="E25" s="27">
        <v>-152.75</v>
      </c>
      <c r="F25" s="27">
        <v>-152.75</v>
      </c>
      <c r="G25" s="27">
        <v>32.629999999999995</v>
      </c>
      <c r="H25" s="27">
        <v>-152.75</v>
      </c>
      <c r="I25" s="27">
        <v>-152.75</v>
      </c>
      <c r="J25" s="27">
        <v>-152.75</v>
      </c>
      <c r="K25" s="27">
        <v>-458.25</v>
      </c>
      <c r="L25" s="27">
        <v>-425.62</v>
      </c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</row>
    <row r="26" spans="2:58" x14ac:dyDescent="0.35">
      <c r="B26"/>
      <c r="C26" t="s">
        <v>86</v>
      </c>
      <c r="D26" s="27">
        <v>-47</v>
      </c>
      <c r="E26" s="27"/>
      <c r="F26" s="27">
        <v>-47</v>
      </c>
      <c r="G26" s="27">
        <v>-94</v>
      </c>
      <c r="H26" s="27">
        <v>-47</v>
      </c>
      <c r="I26" s="27">
        <v>-47</v>
      </c>
      <c r="J26" s="27">
        <v>-47</v>
      </c>
      <c r="K26" s="27">
        <v>-141</v>
      </c>
      <c r="L26" s="27">
        <v>-235</v>
      </c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</row>
    <row r="27" spans="2:58" x14ac:dyDescent="0.35">
      <c r="B27"/>
      <c r="C27" t="s">
        <v>140</v>
      </c>
      <c r="D27" s="27">
        <v>-598</v>
      </c>
      <c r="E27" s="27">
        <v>-598</v>
      </c>
      <c r="F27" s="27">
        <v>-598</v>
      </c>
      <c r="G27" s="27">
        <v>-1794</v>
      </c>
      <c r="H27" s="27">
        <v>-598</v>
      </c>
      <c r="I27" s="27">
        <v>-598</v>
      </c>
      <c r="J27" s="27">
        <v>-598</v>
      </c>
      <c r="K27" s="27">
        <v>-1794</v>
      </c>
      <c r="L27" s="27">
        <v>-3588</v>
      </c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</row>
    <row r="28" spans="2:58" x14ac:dyDescent="0.35">
      <c r="B28" t="s">
        <v>128</v>
      </c>
      <c r="C28"/>
      <c r="D28" s="27">
        <v>-317.62</v>
      </c>
      <c r="E28" s="27">
        <v>-753.35</v>
      </c>
      <c r="F28" s="27">
        <v>-910.23</v>
      </c>
      <c r="G28" s="27">
        <v>-1981.2</v>
      </c>
      <c r="H28" s="27">
        <v>-894.11</v>
      </c>
      <c r="I28" s="27">
        <v>-797.75</v>
      </c>
      <c r="J28" s="27">
        <v>-797.75</v>
      </c>
      <c r="K28" s="27">
        <v>-2489.61</v>
      </c>
      <c r="L28" s="27">
        <v>-4470.8099999999995</v>
      </c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</row>
    <row r="29" spans="2:58" x14ac:dyDescent="0.35">
      <c r="B29" t="s">
        <v>22</v>
      </c>
      <c r="C29" t="s">
        <v>105</v>
      </c>
      <c r="D29" s="27">
        <v>-76.599999999999994</v>
      </c>
      <c r="E29" s="27"/>
      <c r="F29" s="27"/>
      <c r="G29" s="27">
        <v>-76.599999999999994</v>
      </c>
      <c r="H29" s="27">
        <v>-28.8</v>
      </c>
      <c r="I29" s="27"/>
      <c r="J29" s="27"/>
      <c r="K29" s="27">
        <v>-28.8</v>
      </c>
      <c r="L29" s="27">
        <v>-105.39999999999999</v>
      </c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</row>
    <row r="30" spans="2:58" x14ac:dyDescent="0.35">
      <c r="B30" t="s">
        <v>129</v>
      </c>
      <c r="C30"/>
      <c r="D30" s="27">
        <v>-76.599999999999994</v>
      </c>
      <c r="E30" s="27"/>
      <c r="F30" s="27"/>
      <c r="G30" s="27">
        <v>-76.599999999999994</v>
      </c>
      <c r="H30" s="27">
        <v>-28.8</v>
      </c>
      <c r="I30" s="27"/>
      <c r="J30" s="27"/>
      <c r="K30" s="27">
        <v>-28.8</v>
      </c>
      <c r="L30" s="27">
        <v>-105.39999999999999</v>
      </c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</row>
    <row r="31" spans="2:58" x14ac:dyDescent="0.35">
      <c r="B31" t="s">
        <v>10</v>
      </c>
      <c r="C31" t="s">
        <v>103</v>
      </c>
      <c r="D31" s="27"/>
      <c r="E31" s="27"/>
      <c r="F31" s="27">
        <v>-31</v>
      </c>
      <c r="G31" s="27">
        <v>-31</v>
      </c>
      <c r="H31" s="27"/>
      <c r="I31" s="27"/>
      <c r="J31" s="27"/>
      <c r="K31" s="27"/>
      <c r="L31" s="27">
        <v>-31</v>
      </c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</row>
    <row r="32" spans="2:58" x14ac:dyDescent="0.35">
      <c r="B32" t="s">
        <v>130</v>
      </c>
      <c r="C32"/>
      <c r="D32" s="27"/>
      <c r="E32" s="27"/>
      <c r="F32" s="27">
        <v>-31</v>
      </c>
      <c r="G32" s="27">
        <v>-31</v>
      </c>
      <c r="H32" s="27"/>
      <c r="I32" s="27"/>
      <c r="J32" s="27"/>
      <c r="K32" s="27"/>
      <c r="L32" s="27">
        <v>-31</v>
      </c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</row>
    <row r="33" spans="2:58" x14ac:dyDescent="0.35">
      <c r="B33" t="s">
        <v>9</v>
      </c>
      <c r="C33" t="s">
        <v>111</v>
      </c>
      <c r="D33" s="27">
        <v>-165.97</v>
      </c>
      <c r="E33" s="27"/>
      <c r="F33" s="27">
        <v>-165.97</v>
      </c>
      <c r="G33" s="27">
        <v>-331.94</v>
      </c>
      <c r="H33" s="27">
        <v>-165.97</v>
      </c>
      <c r="I33" s="27">
        <v>-165.97</v>
      </c>
      <c r="J33" s="27">
        <v>-165.97</v>
      </c>
      <c r="K33" s="27">
        <v>-497.90999999999997</v>
      </c>
      <c r="L33" s="27">
        <v>-829.85</v>
      </c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</row>
    <row r="34" spans="2:58" x14ac:dyDescent="0.35">
      <c r="B34"/>
      <c r="C34" t="s">
        <v>114</v>
      </c>
      <c r="D34" s="27">
        <v>11.12</v>
      </c>
      <c r="E34" s="27"/>
      <c r="F34" s="27"/>
      <c r="G34" s="27">
        <v>11.12</v>
      </c>
      <c r="H34" s="27"/>
      <c r="I34" s="27"/>
      <c r="J34" s="27"/>
      <c r="K34" s="27"/>
      <c r="L34" s="27">
        <v>11.12</v>
      </c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</row>
    <row r="35" spans="2:58" x14ac:dyDescent="0.35">
      <c r="B35" t="s">
        <v>131</v>
      </c>
      <c r="C35"/>
      <c r="D35" s="27">
        <v>-154.85</v>
      </c>
      <c r="E35" s="27"/>
      <c r="F35" s="27">
        <v>-165.97</v>
      </c>
      <c r="G35" s="27">
        <v>-320.82</v>
      </c>
      <c r="H35" s="27">
        <v>-165.97</v>
      </c>
      <c r="I35" s="27">
        <v>-165.97</v>
      </c>
      <c r="J35" s="27">
        <v>-165.97</v>
      </c>
      <c r="K35" s="27">
        <v>-497.90999999999997</v>
      </c>
      <c r="L35" s="27">
        <v>-818.73</v>
      </c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</row>
    <row r="36" spans="2:58" x14ac:dyDescent="0.35">
      <c r="B36" t="s">
        <v>81</v>
      </c>
      <c r="C36" t="s">
        <v>97</v>
      </c>
      <c r="D36" s="27"/>
      <c r="E36" s="27"/>
      <c r="F36" s="27"/>
      <c r="G36" s="27"/>
      <c r="H36" s="27">
        <v>-800.47</v>
      </c>
      <c r="I36" s="27"/>
      <c r="J36" s="27"/>
      <c r="K36" s="27">
        <v>-800.47</v>
      </c>
      <c r="L36" s="27">
        <v>-800.47</v>
      </c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</row>
    <row r="37" spans="2:58" x14ac:dyDescent="0.35">
      <c r="B37"/>
      <c r="C37" t="s">
        <v>109</v>
      </c>
      <c r="D37" s="27"/>
      <c r="E37" s="27"/>
      <c r="F37" s="27"/>
      <c r="G37" s="27"/>
      <c r="H37" s="27"/>
      <c r="I37" s="27">
        <v>-754.35</v>
      </c>
      <c r="J37" s="27"/>
      <c r="K37" s="27">
        <v>-754.35</v>
      </c>
      <c r="L37" s="27">
        <v>-754.35</v>
      </c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</row>
    <row r="38" spans="2:58" x14ac:dyDescent="0.35">
      <c r="B38" t="s">
        <v>132</v>
      </c>
      <c r="C38"/>
      <c r="D38" s="27"/>
      <c r="E38" s="27"/>
      <c r="F38" s="27"/>
      <c r="G38" s="27"/>
      <c r="H38" s="27">
        <v>-800.47</v>
      </c>
      <c r="I38" s="27">
        <v>-754.35</v>
      </c>
      <c r="J38" s="27"/>
      <c r="K38" s="27">
        <v>-1554.8200000000002</v>
      </c>
      <c r="L38" s="27">
        <v>-1554.8200000000002</v>
      </c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</row>
    <row r="39" spans="2:58" x14ac:dyDescent="0.35">
      <c r="B39" t="s">
        <v>37</v>
      </c>
      <c r="C39"/>
      <c r="D39" s="27">
        <v>-249.45999999999998</v>
      </c>
      <c r="E39" s="27">
        <v>216.9699999999998</v>
      </c>
      <c r="F39" s="27">
        <v>205.29999999999976</v>
      </c>
      <c r="G39" s="27">
        <v>172.80999999999909</v>
      </c>
      <c r="H39" s="27">
        <v>-312.56999999999994</v>
      </c>
      <c r="I39" s="27">
        <v>223.65999999999974</v>
      </c>
      <c r="J39" s="27">
        <v>1978.01</v>
      </c>
      <c r="K39" s="27">
        <v>1889.1000000000008</v>
      </c>
      <c r="L39" s="27">
        <v>2061.9099999999994</v>
      </c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</row>
    <row r="40" spans="2:58" x14ac:dyDescent="0.3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</row>
    <row r="41" spans="2:58" x14ac:dyDescent="0.3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</row>
    <row r="42" spans="2:58" x14ac:dyDescent="0.3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</row>
    <row r="43" spans="2:58" x14ac:dyDescent="0.3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</row>
    <row r="44" spans="2:58" x14ac:dyDescent="0.3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</row>
    <row r="45" spans="2:58" x14ac:dyDescent="0.3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</row>
    <row r="46" spans="2:58" x14ac:dyDescent="0.3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</row>
    <row r="47" spans="2:58" x14ac:dyDescent="0.3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</row>
    <row r="48" spans="2:58" x14ac:dyDescent="0.3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</row>
    <row r="49" spans="2:58" x14ac:dyDescent="0.3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</row>
    <row r="50" spans="2:58" x14ac:dyDescent="0.3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</row>
    <row r="51" spans="2:58" x14ac:dyDescent="0.35"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</row>
    <row r="52" spans="2:58" x14ac:dyDescent="0.35"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</row>
    <row r="53" spans="2:58" x14ac:dyDescent="0.35"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</row>
    <row r="54" spans="2:58" x14ac:dyDescent="0.35"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</row>
    <row r="55" spans="2:58" x14ac:dyDescent="0.35"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</row>
    <row r="56" spans="2:58" x14ac:dyDescent="0.35"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</row>
    <row r="57" spans="2:58" x14ac:dyDescent="0.35"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</row>
    <row r="58" spans="2:58" x14ac:dyDescent="0.35"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</row>
    <row r="59" spans="2:58" x14ac:dyDescent="0.35"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</row>
    <row r="60" spans="2:58" x14ac:dyDescent="0.35"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</row>
    <row r="61" spans="2:58" x14ac:dyDescent="0.35"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</row>
    <row r="62" spans="2:58" x14ac:dyDescent="0.35"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</row>
    <row r="63" spans="2:58" x14ac:dyDescent="0.35"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</row>
    <row r="64" spans="2:58" x14ac:dyDescent="0.35"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</row>
    <row r="65" spans="2:58" x14ac:dyDescent="0.35"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</row>
    <row r="66" spans="2:58" x14ac:dyDescent="0.35">
      <c r="B66"/>
      <c r="C66"/>
      <c r="D66"/>
      <c r="E66"/>
      <c r="F66"/>
      <c r="G66"/>
      <c r="H66"/>
      <c r="I66"/>
      <c r="J66"/>
    </row>
    <row r="67" spans="2:58" x14ac:dyDescent="0.35">
      <c r="B67"/>
      <c r="C67"/>
      <c r="D67"/>
      <c r="E67"/>
      <c r="F67"/>
      <c r="G67"/>
      <c r="H67"/>
      <c r="I67"/>
      <c r="J67"/>
    </row>
    <row r="68" spans="2:58" x14ac:dyDescent="0.35">
      <c r="B68"/>
      <c r="C68"/>
      <c r="D68"/>
      <c r="E68"/>
      <c r="F68"/>
      <c r="G68"/>
      <c r="H68"/>
      <c r="I68"/>
      <c r="J68"/>
    </row>
    <row r="69" spans="2:58" x14ac:dyDescent="0.35">
      <c r="B69"/>
      <c r="C69"/>
      <c r="D69"/>
      <c r="E69"/>
      <c r="F69"/>
      <c r="G69"/>
      <c r="H69"/>
      <c r="I69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7"/>
  <sheetViews>
    <sheetView showZeros="0" workbookViewId="0">
      <selection activeCell="J3" sqref="J3"/>
    </sheetView>
  </sheetViews>
  <sheetFormatPr baseColWidth="10" defaultRowHeight="14.5" x14ac:dyDescent="0.35"/>
  <cols>
    <col min="1" max="1" width="17.453125" style="80" customWidth="1"/>
    <col min="2" max="11" width="12.26953125" style="80" customWidth="1"/>
    <col min="12" max="16384" width="10.90625" style="80"/>
  </cols>
  <sheetData>
    <row r="1" spans="1:11" s="79" customFormat="1" ht="18.5" x14ac:dyDescent="0.45">
      <c r="A1" s="102">
        <v>2020</v>
      </c>
      <c r="B1" s="103" t="s">
        <v>133</v>
      </c>
      <c r="C1" s="103" t="s">
        <v>133</v>
      </c>
      <c r="D1" s="103" t="s">
        <v>133</v>
      </c>
      <c r="E1" s="103" t="s">
        <v>133</v>
      </c>
      <c r="F1" s="103" t="s">
        <v>133</v>
      </c>
      <c r="G1" s="103" t="s">
        <v>134</v>
      </c>
      <c r="H1" s="103" t="s">
        <v>134</v>
      </c>
      <c r="I1" s="103" t="s">
        <v>134</v>
      </c>
      <c r="J1" s="103" t="s">
        <v>134</v>
      </c>
      <c r="K1" s="103" t="s">
        <v>134</v>
      </c>
    </row>
    <row r="2" spans="1:11" s="83" customFormat="1" x14ac:dyDescent="0.35">
      <c r="A2" s="104" t="s">
        <v>35</v>
      </c>
      <c r="B2" s="82">
        <v>1</v>
      </c>
      <c r="C2" s="82">
        <v>2</v>
      </c>
      <c r="D2" s="82">
        <v>3</v>
      </c>
      <c r="E2" s="82">
        <v>4</v>
      </c>
      <c r="F2" s="82" t="s">
        <v>46</v>
      </c>
      <c r="G2" s="82">
        <v>1</v>
      </c>
      <c r="H2" s="82">
        <v>2</v>
      </c>
      <c r="I2" s="82">
        <v>3</v>
      </c>
      <c r="J2" s="82">
        <v>4</v>
      </c>
      <c r="K2" s="82" t="s">
        <v>46</v>
      </c>
    </row>
    <row r="3" spans="1:11" x14ac:dyDescent="0.35">
      <c r="A3" s="105" t="s">
        <v>8</v>
      </c>
      <c r="B3" s="88"/>
      <c r="C3" s="89"/>
      <c r="D3" s="89">
        <v>2100</v>
      </c>
      <c r="E3" s="89">
        <v>2100</v>
      </c>
      <c r="F3" s="92">
        <f t="shared" ref="F3:F13" si="0">SUM(B3:E3)</f>
        <v>4200</v>
      </c>
      <c r="G3" s="88"/>
      <c r="H3" s="89"/>
      <c r="I3" s="89">
        <f>D3+IFERROR(GETPIVOTDATA("Montant",synthèse!$B$3,"Catégories",$A3,"Trimestres",I$2,"Années",$A$1),0)</f>
        <v>-199.40999999999985</v>
      </c>
      <c r="J3" s="89"/>
      <c r="K3" s="90">
        <f>SUM(G3:J3)</f>
        <v>-199.40999999999985</v>
      </c>
    </row>
    <row r="4" spans="1:11" x14ac:dyDescent="0.35">
      <c r="A4" s="105" t="s">
        <v>79</v>
      </c>
      <c r="B4" s="91"/>
      <c r="C4" s="86"/>
      <c r="D4" s="86">
        <v>60</v>
      </c>
      <c r="E4" s="86">
        <v>60</v>
      </c>
      <c r="F4" s="92">
        <f t="shared" si="0"/>
        <v>120</v>
      </c>
      <c r="G4" s="91"/>
      <c r="H4" s="86"/>
      <c r="I4" s="86">
        <f>D4+IFERROR(GETPIVOTDATA("Montant",synthèse!$B$3,"Catégories",$A4,"Trimestres",I$2,"Années",$A$1),0)</f>
        <v>-3.1200000000000045</v>
      </c>
      <c r="J4" s="86"/>
      <c r="K4" s="92">
        <f t="shared" ref="K4:K13" si="1">SUM(G4:J4)</f>
        <v>-3.1200000000000045</v>
      </c>
    </row>
    <row r="5" spans="1:11" x14ac:dyDescent="0.35">
      <c r="A5" s="105" t="s">
        <v>80</v>
      </c>
      <c r="B5" s="91"/>
      <c r="C5" s="86"/>
      <c r="D5" s="86">
        <v>900</v>
      </c>
      <c r="E5" s="86">
        <v>100</v>
      </c>
      <c r="F5" s="92">
        <f t="shared" si="0"/>
        <v>1000</v>
      </c>
      <c r="G5" s="91"/>
      <c r="H5" s="86"/>
      <c r="I5" s="86">
        <f>D5+IFERROR(GETPIVOTDATA("Montant",synthèse!$B$3,"Catégories",$A5,"Trimestres",I$2,"Années",$A$1),0)</f>
        <v>11.569999999999936</v>
      </c>
      <c r="J5" s="86"/>
      <c r="K5" s="92">
        <f t="shared" si="1"/>
        <v>11.569999999999936</v>
      </c>
    </row>
    <row r="6" spans="1:11" x14ac:dyDescent="0.35">
      <c r="A6" s="105" t="s">
        <v>13</v>
      </c>
      <c r="B6" s="91"/>
      <c r="C6" s="86"/>
      <c r="D6" s="86">
        <v>50</v>
      </c>
      <c r="E6" s="86">
        <v>50</v>
      </c>
      <c r="F6" s="92">
        <f t="shared" si="0"/>
        <v>100</v>
      </c>
      <c r="G6" s="91"/>
      <c r="H6" s="86"/>
      <c r="I6" s="86">
        <f>D6+IFERROR(GETPIVOTDATA("Montant",synthèse!$B$3,"Catégories",$A6,"Trimestres",I$2,"Années",$A$1),0)</f>
        <v>17.770000000000003</v>
      </c>
      <c r="J6" s="86"/>
      <c r="K6" s="92">
        <f t="shared" si="1"/>
        <v>17.770000000000003</v>
      </c>
    </row>
    <row r="7" spans="1:11" x14ac:dyDescent="0.35">
      <c r="A7" s="105" t="s">
        <v>99</v>
      </c>
      <c r="B7" s="91"/>
      <c r="C7" s="86"/>
      <c r="D7" s="86"/>
      <c r="E7" s="86"/>
      <c r="F7" s="92">
        <f t="shared" si="0"/>
        <v>0</v>
      </c>
      <c r="G7" s="91"/>
      <c r="H7" s="86"/>
      <c r="I7" s="86">
        <f>D7+IFERROR(GETPIVOTDATA("Montant",synthèse!$B$3,"Catégories",$A7,"Trimestres",I$2,"Années",$A$1),0)</f>
        <v>0</v>
      </c>
      <c r="J7" s="86"/>
      <c r="K7" s="92">
        <f t="shared" si="1"/>
        <v>0</v>
      </c>
    </row>
    <row r="8" spans="1:11" x14ac:dyDescent="0.35">
      <c r="A8" s="105" t="s">
        <v>14</v>
      </c>
      <c r="B8" s="91"/>
      <c r="C8" s="86"/>
      <c r="D8" s="86">
        <v>100</v>
      </c>
      <c r="E8" s="86">
        <v>100</v>
      </c>
      <c r="F8" s="92">
        <f t="shared" si="0"/>
        <v>200</v>
      </c>
      <c r="G8" s="91"/>
      <c r="H8" s="86"/>
      <c r="I8" s="86">
        <f>D8+IFERROR(GETPIVOTDATA("Montant",synthèse!$B$3,"Catégories",$A8,"Trimestres",I$2,"Années",$A$1),0)</f>
        <v>80.099999999999994</v>
      </c>
      <c r="J8" s="86"/>
      <c r="K8" s="92">
        <f t="shared" si="1"/>
        <v>80.099999999999994</v>
      </c>
    </row>
    <row r="9" spans="1:11" x14ac:dyDescent="0.35">
      <c r="A9" s="105" t="s">
        <v>78</v>
      </c>
      <c r="B9" s="91"/>
      <c r="C9" s="86"/>
      <c r="D9" s="86">
        <v>2000</v>
      </c>
      <c r="E9" s="86">
        <v>2000</v>
      </c>
      <c r="F9" s="92">
        <f t="shared" si="0"/>
        <v>4000</v>
      </c>
      <c r="G9" s="91"/>
      <c r="H9" s="86"/>
      <c r="I9" s="86">
        <f>D9+IFERROR(GETPIVOTDATA("Montant",synthèse!$B$3,"Catégories",$A9,"Trimestres",I$2,"Années",$A$1),0)</f>
        <v>18.799999999999955</v>
      </c>
      <c r="J9" s="86"/>
      <c r="K9" s="92">
        <f t="shared" si="1"/>
        <v>18.799999999999955</v>
      </c>
    </row>
    <row r="10" spans="1:11" x14ac:dyDescent="0.35">
      <c r="A10" s="105" t="s">
        <v>22</v>
      </c>
      <c r="B10" s="91"/>
      <c r="C10" s="86"/>
      <c r="D10" s="86">
        <v>200</v>
      </c>
      <c r="E10" s="86">
        <v>200</v>
      </c>
      <c r="F10" s="92">
        <f t="shared" si="0"/>
        <v>400</v>
      </c>
      <c r="G10" s="91"/>
      <c r="H10" s="86"/>
      <c r="I10" s="86">
        <f>D10+IFERROR(GETPIVOTDATA("Montant",synthèse!$B$3,"Catégories",$A10,"Trimestres",I$2,"Années",$A$1),0)</f>
        <v>123.4</v>
      </c>
      <c r="J10" s="86"/>
      <c r="K10" s="92">
        <f t="shared" si="1"/>
        <v>123.4</v>
      </c>
    </row>
    <row r="11" spans="1:11" x14ac:dyDescent="0.35">
      <c r="A11" s="105" t="s">
        <v>10</v>
      </c>
      <c r="B11" s="91"/>
      <c r="C11" s="86"/>
      <c r="D11" s="86">
        <v>200</v>
      </c>
      <c r="E11" s="86">
        <v>200</v>
      </c>
      <c r="F11" s="92">
        <f t="shared" si="0"/>
        <v>400</v>
      </c>
      <c r="G11" s="91"/>
      <c r="H11" s="86"/>
      <c r="I11" s="86">
        <f>D11+IFERROR(GETPIVOTDATA("Montant",synthèse!$B$3,"Catégories",$A11,"Trimestres",I$2,"Années",$A$1),0)</f>
        <v>169</v>
      </c>
      <c r="J11" s="86"/>
      <c r="K11" s="92">
        <f t="shared" si="1"/>
        <v>169</v>
      </c>
    </row>
    <row r="12" spans="1:11" x14ac:dyDescent="0.35">
      <c r="A12" s="105" t="s">
        <v>9</v>
      </c>
      <c r="B12" s="91"/>
      <c r="C12" s="86"/>
      <c r="D12" s="86">
        <v>500</v>
      </c>
      <c r="E12" s="86">
        <v>500</v>
      </c>
      <c r="F12" s="92">
        <f t="shared" si="0"/>
        <v>1000</v>
      </c>
      <c r="G12" s="91"/>
      <c r="H12" s="86"/>
      <c r="I12" s="86">
        <f>D12+IFERROR(GETPIVOTDATA("Montant",synthèse!$B$3,"Catégories",$A12,"Trimestres",I$2,"Années",$A$1),0)</f>
        <v>179.18</v>
      </c>
      <c r="J12" s="86"/>
      <c r="K12" s="92">
        <f t="shared" si="1"/>
        <v>179.18</v>
      </c>
    </row>
    <row r="13" spans="1:11" x14ac:dyDescent="0.35">
      <c r="A13" s="105" t="s">
        <v>81</v>
      </c>
      <c r="B13" s="93"/>
      <c r="C13" s="94"/>
      <c r="D13" s="94"/>
      <c r="E13" s="94">
        <v>1500</v>
      </c>
      <c r="F13" s="95">
        <f t="shared" si="0"/>
        <v>1500</v>
      </c>
      <c r="G13" s="93"/>
      <c r="H13" s="94"/>
      <c r="I13" s="94">
        <f>D13+IFERROR(GETPIVOTDATA("Montant",synthèse!$B$3,"Catégories",$A13,"Trimestres",I$2,"Années",$A$1),0)</f>
        <v>0</v>
      </c>
      <c r="J13" s="94"/>
      <c r="K13" s="95">
        <f t="shared" si="1"/>
        <v>0</v>
      </c>
    </row>
    <row r="14" spans="1:11" x14ac:dyDescent="0.35">
      <c r="B14" s="87"/>
      <c r="C14" s="87"/>
      <c r="D14" s="87"/>
      <c r="E14" s="87"/>
      <c r="F14" s="87"/>
      <c r="G14" s="87"/>
      <c r="H14" s="87"/>
      <c r="I14" s="87"/>
      <c r="J14" s="87"/>
      <c r="K14" s="87"/>
    </row>
    <row r="15" spans="1:11" x14ac:dyDescent="0.35">
      <c r="A15" s="81" t="s">
        <v>39</v>
      </c>
      <c r="B15" s="96"/>
      <c r="C15" s="97"/>
      <c r="D15" s="97">
        <v>6000</v>
      </c>
      <c r="E15" s="97">
        <v>7000</v>
      </c>
      <c r="F15" s="98">
        <f>SUM(B15:E15)</f>
        <v>13000</v>
      </c>
      <c r="G15" s="96"/>
      <c r="H15" s="97"/>
      <c r="I15" s="97">
        <f>-D15+IFERROR(GETPIVOTDATA("Montant",synthèse!$B$3,"Catégories",$A15,"Trimestres",I$2,"Années",$A$1),0)</f>
        <v>-114.48000000000047</v>
      </c>
      <c r="J15" s="97"/>
      <c r="K15" s="98">
        <f>SUM(G15:J15)</f>
        <v>-114.48000000000047</v>
      </c>
    </row>
    <row r="16" spans="1:11" x14ac:dyDescent="0.35">
      <c r="B16" s="87"/>
      <c r="C16" s="87"/>
      <c r="D16" s="87"/>
      <c r="E16" s="87"/>
      <c r="F16" s="87"/>
      <c r="G16" s="87"/>
      <c r="H16" s="87"/>
      <c r="I16" s="87"/>
      <c r="J16" s="87"/>
      <c r="K16" s="87"/>
    </row>
    <row r="17" spans="1:11" x14ac:dyDescent="0.35">
      <c r="A17" s="81" t="s">
        <v>135</v>
      </c>
      <c r="B17" s="99"/>
      <c r="C17" s="100"/>
      <c r="D17" s="100">
        <f>D15-SUM(D3:D13)</f>
        <v>-110</v>
      </c>
      <c r="E17" s="100">
        <f>E15-SUM(E3:E13)</f>
        <v>190</v>
      </c>
      <c r="F17" s="101">
        <f>F15-SUM(F3:F13)</f>
        <v>80</v>
      </c>
      <c r="G17" s="99"/>
      <c r="H17" s="100"/>
      <c r="I17" s="100">
        <f>-I15+SUM(I3:I13)</f>
        <v>511.77000000000055</v>
      </c>
      <c r="J17" s="100"/>
      <c r="K17" s="98">
        <f>SUM(G17:J17)</f>
        <v>511.77000000000055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8"/>
  <sheetViews>
    <sheetView topLeftCell="A16" zoomScaleNormal="100" workbookViewId="0">
      <selection activeCell="A25" sqref="A25"/>
    </sheetView>
  </sheetViews>
  <sheetFormatPr baseColWidth="10" defaultRowHeight="14.5" x14ac:dyDescent="0.35"/>
  <cols>
    <col min="1" max="1" width="26.1796875" style="68" bestFit="1" customWidth="1"/>
    <col min="2" max="2" width="20.54296875" style="68" customWidth="1"/>
    <col min="3" max="3" width="10.90625" style="68"/>
    <col min="4" max="4" width="17.81640625" style="68" bestFit="1" customWidth="1"/>
    <col min="5" max="5" width="10.90625" style="68"/>
    <col min="6" max="6" width="23.36328125" style="68" bestFit="1" customWidth="1"/>
    <col min="7" max="7" width="8.81640625" style="68" customWidth="1"/>
    <col min="8" max="16384" width="10.90625" style="68"/>
  </cols>
  <sheetData>
    <row r="1" spans="1:8" x14ac:dyDescent="0.35">
      <c r="A1" s="68" t="s">
        <v>75</v>
      </c>
      <c r="B1" s="68" t="s">
        <v>35</v>
      </c>
      <c r="D1" s="68" t="s">
        <v>36</v>
      </c>
      <c r="F1" s="68" t="s">
        <v>136</v>
      </c>
    </row>
    <row r="2" spans="1:8" x14ac:dyDescent="0.35">
      <c r="A2" s="68" t="s">
        <v>83</v>
      </c>
      <c r="B2" s="68" t="s">
        <v>78</v>
      </c>
      <c r="D2" s="69" t="s">
        <v>23</v>
      </c>
      <c r="F2" s="68" t="s">
        <v>138</v>
      </c>
      <c r="G2" s="68">
        <v>1</v>
      </c>
      <c r="H2" s="68" t="s">
        <v>139</v>
      </c>
    </row>
    <row r="3" spans="1:8" x14ac:dyDescent="0.35">
      <c r="A3" s="68" t="s">
        <v>114</v>
      </c>
      <c r="B3" s="68" t="s">
        <v>9</v>
      </c>
      <c r="D3" s="69" t="s">
        <v>21</v>
      </c>
      <c r="F3" s="68" t="s">
        <v>137</v>
      </c>
      <c r="G3" s="68">
        <v>1</v>
      </c>
      <c r="H3" s="68" t="s">
        <v>139</v>
      </c>
    </row>
    <row r="4" spans="1:8" x14ac:dyDescent="0.35">
      <c r="A4" s="68" t="s">
        <v>82</v>
      </c>
      <c r="B4" s="68" t="s">
        <v>80</v>
      </c>
      <c r="D4" s="69" t="s">
        <v>11</v>
      </c>
    </row>
    <row r="5" spans="1:8" x14ac:dyDescent="0.35">
      <c r="A5" s="68" t="s">
        <v>92</v>
      </c>
      <c r="B5" s="68" t="s">
        <v>80</v>
      </c>
    </row>
    <row r="6" spans="1:8" x14ac:dyDescent="0.35">
      <c r="A6" s="68" t="s">
        <v>84</v>
      </c>
      <c r="B6" s="68" t="s">
        <v>78</v>
      </c>
      <c r="D6" s="69"/>
    </row>
    <row r="7" spans="1:8" x14ac:dyDescent="0.35">
      <c r="A7" s="68" t="s">
        <v>88</v>
      </c>
      <c r="B7" s="68" t="s">
        <v>22</v>
      </c>
      <c r="D7" s="69"/>
    </row>
    <row r="8" spans="1:8" x14ac:dyDescent="0.35">
      <c r="A8" s="68" t="s">
        <v>95</v>
      </c>
      <c r="B8" s="68" t="s">
        <v>80</v>
      </c>
      <c r="D8" s="3"/>
    </row>
    <row r="9" spans="1:8" x14ac:dyDescent="0.35">
      <c r="A9" s="68" t="s">
        <v>104</v>
      </c>
      <c r="B9" s="68" t="s">
        <v>10</v>
      </c>
      <c r="D9" s="3"/>
    </row>
    <row r="10" spans="1:8" x14ac:dyDescent="0.35">
      <c r="A10" s="68" t="s">
        <v>89</v>
      </c>
      <c r="B10" s="68" t="s">
        <v>22</v>
      </c>
      <c r="D10" s="3"/>
    </row>
    <row r="11" spans="1:8" x14ac:dyDescent="0.35">
      <c r="A11" s="68" t="s">
        <v>103</v>
      </c>
      <c r="B11" s="68" t="s">
        <v>10</v>
      </c>
      <c r="D11" s="3"/>
    </row>
    <row r="12" spans="1:8" x14ac:dyDescent="0.35">
      <c r="A12" s="68" t="s">
        <v>15</v>
      </c>
      <c r="B12" s="68" t="s">
        <v>9</v>
      </c>
      <c r="D12" s="3"/>
    </row>
    <row r="13" spans="1:8" x14ac:dyDescent="0.35">
      <c r="A13" s="68" t="s">
        <v>13</v>
      </c>
      <c r="B13" s="68" t="s">
        <v>13</v>
      </c>
      <c r="D13" s="3"/>
    </row>
    <row r="14" spans="1:8" x14ac:dyDescent="0.35">
      <c r="A14" s="68" t="s">
        <v>86</v>
      </c>
      <c r="B14" s="68" t="s">
        <v>78</v>
      </c>
      <c r="D14" s="3"/>
    </row>
    <row r="15" spans="1:8" x14ac:dyDescent="0.35">
      <c r="A15" s="70" t="s">
        <v>85</v>
      </c>
      <c r="B15" s="68" t="s">
        <v>78</v>
      </c>
      <c r="D15" s="3"/>
    </row>
    <row r="16" spans="1:8" x14ac:dyDescent="0.35">
      <c r="A16" s="68" t="s">
        <v>91</v>
      </c>
      <c r="B16" s="68" t="s">
        <v>14</v>
      </c>
      <c r="D16" s="3"/>
    </row>
    <row r="17" spans="1:4" x14ac:dyDescent="0.35">
      <c r="A17" s="68" t="s">
        <v>5</v>
      </c>
      <c r="B17" s="68" t="s">
        <v>78</v>
      </c>
      <c r="D17" s="3"/>
    </row>
    <row r="18" spans="1:4" x14ac:dyDescent="0.35">
      <c r="A18" s="68" t="s">
        <v>6</v>
      </c>
      <c r="B18" s="68" t="s">
        <v>13</v>
      </c>
      <c r="D18" s="69"/>
    </row>
    <row r="19" spans="1:4" x14ac:dyDescent="0.35">
      <c r="A19" s="68" t="s">
        <v>106</v>
      </c>
      <c r="B19" s="68" t="s">
        <v>80</v>
      </c>
      <c r="D19" s="69"/>
    </row>
    <row r="20" spans="1:4" x14ac:dyDescent="0.35">
      <c r="A20" s="68" t="s">
        <v>98</v>
      </c>
      <c r="B20" s="68" t="s">
        <v>99</v>
      </c>
      <c r="D20" s="69"/>
    </row>
    <row r="21" spans="1:4" x14ac:dyDescent="0.35">
      <c r="A21" s="68" t="s">
        <v>87</v>
      </c>
      <c r="B21" s="68" t="s">
        <v>78</v>
      </c>
      <c r="D21" s="69"/>
    </row>
    <row r="22" spans="1:4" x14ac:dyDescent="0.35">
      <c r="A22" s="68" t="s">
        <v>102</v>
      </c>
      <c r="B22" s="68" t="s">
        <v>10</v>
      </c>
      <c r="D22" s="69"/>
    </row>
    <row r="23" spans="1:4" x14ac:dyDescent="0.35">
      <c r="A23" s="68" t="s">
        <v>107</v>
      </c>
      <c r="B23" s="68" t="s">
        <v>13</v>
      </c>
      <c r="D23" s="69"/>
    </row>
    <row r="24" spans="1:4" x14ac:dyDescent="0.35">
      <c r="A24" s="68" t="s">
        <v>19</v>
      </c>
      <c r="B24" s="68" t="s">
        <v>79</v>
      </c>
      <c r="D24" s="69"/>
    </row>
    <row r="25" spans="1:4" x14ac:dyDescent="0.35">
      <c r="A25" s="68" t="s">
        <v>140</v>
      </c>
      <c r="B25" s="68" t="s">
        <v>78</v>
      </c>
      <c r="D25" s="69"/>
    </row>
    <row r="26" spans="1:4" x14ac:dyDescent="0.35">
      <c r="A26" s="68" t="s">
        <v>110</v>
      </c>
      <c r="B26" s="68" t="s">
        <v>8</v>
      </c>
      <c r="D26" s="69"/>
    </row>
    <row r="27" spans="1:4" x14ac:dyDescent="0.35">
      <c r="A27" s="68" t="s">
        <v>101</v>
      </c>
      <c r="B27" s="68" t="s">
        <v>9</v>
      </c>
      <c r="D27" s="69"/>
    </row>
    <row r="28" spans="1:4" x14ac:dyDescent="0.35">
      <c r="A28" s="68" t="s">
        <v>111</v>
      </c>
      <c r="B28" s="68" t="s">
        <v>9</v>
      </c>
      <c r="D28" s="69"/>
    </row>
    <row r="29" spans="1:4" x14ac:dyDescent="0.35">
      <c r="A29" s="68" t="s">
        <v>100</v>
      </c>
      <c r="B29" s="68" t="s">
        <v>9</v>
      </c>
      <c r="D29" s="69"/>
    </row>
    <row r="30" spans="1:4" x14ac:dyDescent="0.35">
      <c r="A30" s="68" t="s">
        <v>25</v>
      </c>
      <c r="B30" s="68" t="s">
        <v>8</v>
      </c>
      <c r="D30" s="69"/>
    </row>
    <row r="31" spans="1:4" x14ac:dyDescent="0.35">
      <c r="A31" s="68" t="s">
        <v>42</v>
      </c>
      <c r="B31" s="68" t="s">
        <v>39</v>
      </c>
      <c r="D31" s="69"/>
    </row>
    <row r="32" spans="1:4" x14ac:dyDescent="0.35">
      <c r="A32" s="68" t="s">
        <v>90</v>
      </c>
      <c r="B32" s="68" t="s">
        <v>8</v>
      </c>
    </row>
    <row r="33" spans="1:2" x14ac:dyDescent="0.35">
      <c r="A33" s="68" t="s">
        <v>97</v>
      </c>
      <c r="B33" s="68" t="s">
        <v>81</v>
      </c>
    </row>
    <row r="34" spans="1:2" x14ac:dyDescent="0.35">
      <c r="A34" s="68" t="s">
        <v>96</v>
      </c>
      <c r="B34" s="68" t="s">
        <v>81</v>
      </c>
    </row>
    <row r="35" spans="1:2" x14ac:dyDescent="0.35">
      <c r="A35" s="68" t="s">
        <v>53</v>
      </c>
      <c r="B35" s="68" t="s">
        <v>79</v>
      </c>
    </row>
    <row r="36" spans="1:2" x14ac:dyDescent="0.35">
      <c r="A36" s="68" t="s">
        <v>93</v>
      </c>
      <c r="B36" s="68" t="s">
        <v>80</v>
      </c>
    </row>
    <row r="37" spans="1:2" x14ac:dyDescent="0.35">
      <c r="A37" s="68" t="s">
        <v>105</v>
      </c>
      <c r="B37" s="68" t="s">
        <v>22</v>
      </c>
    </row>
    <row r="38" spans="1:2" x14ac:dyDescent="0.35">
      <c r="A38" s="68" t="s">
        <v>94</v>
      </c>
      <c r="B38" s="68" t="s">
        <v>14</v>
      </c>
    </row>
  </sheetData>
  <sortState ref="A2:A30">
    <sortCondition ref="A3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recettes dépenses</vt:lpstr>
      <vt:lpstr>trésorerie</vt:lpstr>
      <vt:lpstr>soldes</vt:lpstr>
      <vt:lpstr>synthèse</vt:lpstr>
      <vt:lpstr>budget</vt:lpstr>
      <vt:lpstr>parametres</vt:lpstr>
      <vt:lpstr>_md</vt:lpstr>
      <vt:lpstr>_me</vt:lpstr>
      <vt:lpstr>Banques</vt:lpstr>
      <vt:lpstr>Objets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2016-12-12T03:59:47Z</dcterms:created>
  <dcterms:modified xsi:type="dcterms:W3CDTF">2020-11-04T04:22:50Z</dcterms:modified>
</cp:coreProperties>
</file>