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7870" tabRatio="738"/>
  </bookViews>
  <sheets>
    <sheet name=".Comment utiliser" sheetId="6" r:id="rId1"/>
    <sheet name="Guedon Patrice" sheetId="1" r:id="rId2"/>
    <sheet name="Charpentier Eric" sheetId="7" r:id="rId3"/>
    <sheet name=".Edition mensuelle" sheetId="2" r:id="rId4"/>
    <sheet name=".Cartouche" sheetId="5" state="hidden" r:id="rId5"/>
    <sheet name=".Parametres" sheetId="4" state="hidden" r:id="rId6"/>
    <sheet name=".Calendrier" sheetId="3" state="hidden" r:id="rId7"/>
  </sheets>
  <definedNames>
    <definedName name="_cartouche">'.Cartouche'!$B$37:$O$49</definedName>
    <definedName name="_debut">'.Calendrier'!$B$1</definedName>
    <definedName name="_edition">'.Edition mensuelle'!$B$5</definedName>
    <definedName name="_xlnm._FilterDatabase" localSheetId="2" hidden="1">'Charpentier Eric'!$B$4:$O$466</definedName>
    <definedName name="_xlnm._FilterDatabase" localSheetId="1" hidden="1">'Guedon Patrice'!$B$4:$O$466</definedName>
    <definedName name="_h">'.Parametres'!$B$1</definedName>
    <definedName name="_mois">'.Edition mensuelle'!$C$3</definedName>
    <definedName name="_nom">'.Edition mensuelle'!$E$3</definedName>
    <definedName name="_xlnm.Criteria" localSheetId="3">'.Edition mensuelle'!$B$1:$C$2</definedName>
    <definedName name="_xlnm.Extract" localSheetId="3">'.Edition mensuelle'!$B$5:$O$5</definedName>
    <definedName name="_xlnm.Print_Area" localSheetId="3">'.Edition mensuelle'!$B$3:$O$48</definedName>
  </definedNames>
  <calcPr calcId="152511"/>
  <pivotCaches>
    <pivotCache cacheId="0" r:id="rId8"/>
    <pivotCache cacheId="1" r:id="rId9"/>
    <pivotCache cacheId="2" r:id="rId10"/>
    <pivotCache cacheId="3" r:id="rId11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9" i="2" l="1"/>
  <c r="J48" i="2"/>
  <c r="J47" i="2"/>
  <c r="C47" i="2"/>
  <c r="J46" i="2"/>
  <c r="J45" i="2"/>
  <c r="J44" i="2"/>
  <c r="J43" i="2"/>
  <c r="O39" i="2"/>
  <c r="N39" i="2"/>
  <c r="M39" i="2"/>
  <c r="L39" i="2"/>
  <c r="I39" i="2"/>
  <c r="M40" i="2"/>
  <c r="K466" i="7" l="1"/>
  <c r="I466" i="7"/>
  <c r="D466" i="7"/>
  <c r="O466" i="7" s="1"/>
  <c r="K465" i="7"/>
  <c r="I465" i="7"/>
  <c r="D465" i="7"/>
  <c r="B465" i="7" s="1"/>
  <c r="C465" i="7"/>
  <c r="K464" i="7"/>
  <c r="I464" i="7"/>
  <c r="D464" i="7"/>
  <c r="B464" i="7" s="1"/>
  <c r="K463" i="7"/>
  <c r="I463" i="7"/>
  <c r="D463" i="7"/>
  <c r="O463" i="7" s="1"/>
  <c r="C463" i="7"/>
  <c r="K462" i="7"/>
  <c r="I462" i="7"/>
  <c r="D462" i="7"/>
  <c r="O462" i="7" s="1"/>
  <c r="B462" i="7"/>
  <c r="K461" i="7"/>
  <c r="I461" i="7"/>
  <c r="D461" i="7"/>
  <c r="O461" i="7" s="1"/>
  <c r="C461" i="7"/>
  <c r="B461" i="7"/>
  <c r="K460" i="7"/>
  <c r="I460" i="7"/>
  <c r="D460" i="7"/>
  <c r="K459" i="7"/>
  <c r="I459" i="7"/>
  <c r="D459" i="7"/>
  <c r="O459" i="7" s="1"/>
  <c r="C459" i="7"/>
  <c r="K458" i="7"/>
  <c r="I458" i="7"/>
  <c r="D458" i="7"/>
  <c r="B458" i="7"/>
  <c r="K457" i="7"/>
  <c r="I457" i="7"/>
  <c r="D457" i="7"/>
  <c r="O457" i="7" s="1"/>
  <c r="C457" i="7"/>
  <c r="B457" i="7"/>
  <c r="O456" i="7"/>
  <c r="K456" i="7"/>
  <c r="I456" i="7"/>
  <c r="D456" i="7"/>
  <c r="K455" i="7"/>
  <c r="I455" i="7"/>
  <c r="D455" i="7"/>
  <c r="O455" i="7" s="1"/>
  <c r="C455" i="7"/>
  <c r="K454" i="7"/>
  <c r="I454" i="7"/>
  <c r="D454" i="7"/>
  <c r="O454" i="7" s="1"/>
  <c r="B454" i="7"/>
  <c r="K453" i="7"/>
  <c r="I453" i="7"/>
  <c r="D453" i="7"/>
  <c r="O453" i="7" s="1"/>
  <c r="C453" i="7"/>
  <c r="B453" i="7"/>
  <c r="K452" i="7"/>
  <c r="I452" i="7"/>
  <c r="D452" i="7"/>
  <c r="K451" i="7"/>
  <c r="I451" i="7"/>
  <c r="D451" i="7"/>
  <c r="C451" i="7"/>
  <c r="K450" i="7"/>
  <c r="I450" i="7"/>
  <c r="D450" i="7"/>
  <c r="O450" i="7" s="1"/>
  <c r="B450" i="7"/>
  <c r="K449" i="7"/>
  <c r="I449" i="7"/>
  <c r="D449" i="7"/>
  <c r="O449" i="7" s="1"/>
  <c r="C449" i="7"/>
  <c r="B449" i="7"/>
  <c r="O448" i="7"/>
  <c r="K448" i="7"/>
  <c r="I448" i="7"/>
  <c r="D448" i="7"/>
  <c r="K447" i="7"/>
  <c r="I447" i="7"/>
  <c r="D447" i="7"/>
  <c r="O447" i="7" s="1"/>
  <c r="C447" i="7"/>
  <c r="K446" i="7"/>
  <c r="I446" i="7"/>
  <c r="D446" i="7"/>
  <c r="O446" i="7" s="1"/>
  <c r="B446" i="7"/>
  <c r="K445" i="7"/>
  <c r="I445" i="7"/>
  <c r="D445" i="7"/>
  <c r="O445" i="7" s="1"/>
  <c r="C445" i="7"/>
  <c r="B445" i="7"/>
  <c r="K444" i="7"/>
  <c r="I444" i="7"/>
  <c r="D444" i="7"/>
  <c r="K443" i="7"/>
  <c r="I443" i="7"/>
  <c r="D443" i="7"/>
  <c r="O443" i="7" s="1"/>
  <c r="C443" i="7"/>
  <c r="K442" i="7"/>
  <c r="I442" i="7"/>
  <c r="D442" i="7"/>
  <c r="O442" i="7" s="1"/>
  <c r="B442" i="7"/>
  <c r="K441" i="7"/>
  <c r="I441" i="7"/>
  <c r="D441" i="7"/>
  <c r="O441" i="7" s="1"/>
  <c r="C441" i="7"/>
  <c r="B441" i="7"/>
  <c r="O440" i="7"/>
  <c r="K440" i="7"/>
  <c r="I440" i="7"/>
  <c r="D440" i="7"/>
  <c r="K439" i="7"/>
  <c r="I439" i="7"/>
  <c r="D439" i="7"/>
  <c r="O439" i="7" s="1"/>
  <c r="C439" i="7"/>
  <c r="O438" i="7"/>
  <c r="K438" i="7"/>
  <c r="I438" i="7"/>
  <c r="D438" i="7"/>
  <c r="B438" i="7"/>
  <c r="K437" i="7"/>
  <c r="I437" i="7"/>
  <c r="D437" i="7"/>
  <c r="C437" i="7"/>
  <c r="B437" i="7"/>
  <c r="O436" i="7"/>
  <c r="K436" i="7"/>
  <c r="I436" i="7"/>
  <c r="D436" i="7"/>
  <c r="B436" i="7"/>
  <c r="K435" i="7"/>
  <c r="I435" i="7"/>
  <c r="D435" i="7"/>
  <c r="O435" i="7" s="1"/>
  <c r="C435" i="7"/>
  <c r="K434" i="7"/>
  <c r="I434" i="7"/>
  <c r="D434" i="7"/>
  <c r="K433" i="7"/>
  <c r="I433" i="7"/>
  <c r="D433" i="7"/>
  <c r="O433" i="7" s="1"/>
  <c r="C433" i="7"/>
  <c r="B433" i="7"/>
  <c r="O432" i="7"/>
  <c r="K432" i="7"/>
  <c r="I432" i="7"/>
  <c r="D432" i="7"/>
  <c r="B432" i="7"/>
  <c r="K431" i="7"/>
  <c r="I431" i="7"/>
  <c r="D431" i="7"/>
  <c r="O431" i="7" s="1"/>
  <c r="C431" i="7"/>
  <c r="K430" i="7"/>
  <c r="I430" i="7"/>
  <c r="D430" i="7"/>
  <c r="K429" i="7"/>
  <c r="I429" i="7"/>
  <c r="D429" i="7"/>
  <c r="O429" i="7" s="1"/>
  <c r="C429" i="7"/>
  <c r="B429" i="7"/>
  <c r="K428" i="7"/>
  <c r="I428" i="7"/>
  <c r="D428" i="7"/>
  <c r="K427" i="7"/>
  <c r="I427" i="7"/>
  <c r="D427" i="7"/>
  <c r="O427" i="7" s="1"/>
  <c r="C427" i="7"/>
  <c r="O426" i="7"/>
  <c r="K426" i="7"/>
  <c r="I426" i="7"/>
  <c r="D426" i="7"/>
  <c r="B426" i="7"/>
  <c r="K425" i="7"/>
  <c r="I425" i="7"/>
  <c r="D425" i="7"/>
  <c r="O425" i="7" s="1"/>
  <c r="C425" i="7"/>
  <c r="B425" i="7"/>
  <c r="K424" i="7"/>
  <c r="I424" i="7"/>
  <c r="D424" i="7"/>
  <c r="O424" i="7" s="1"/>
  <c r="K423" i="7"/>
  <c r="I423" i="7"/>
  <c r="D423" i="7"/>
  <c r="C423" i="7"/>
  <c r="O422" i="7"/>
  <c r="K422" i="7"/>
  <c r="I422" i="7"/>
  <c r="D422" i="7"/>
  <c r="B422" i="7"/>
  <c r="K421" i="7"/>
  <c r="I421" i="7"/>
  <c r="D421" i="7"/>
  <c r="O421" i="7" s="1"/>
  <c r="C421" i="7"/>
  <c r="B421" i="7"/>
  <c r="O420" i="7"/>
  <c r="K420" i="7"/>
  <c r="I420" i="7"/>
  <c r="D420" i="7"/>
  <c r="B420" i="7"/>
  <c r="K419" i="7"/>
  <c r="I419" i="7"/>
  <c r="D419" i="7"/>
  <c r="O419" i="7" s="1"/>
  <c r="C419" i="7"/>
  <c r="K418" i="7"/>
  <c r="I418" i="7"/>
  <c r="D418" i="7"/>
  <c r="K417" i="7"/>
  <c r="I417" i="7"/>
  <c r="D417" i="7"/>
  <c r="O417" i="7" s="1"/>
  <c r="C417" i="7"/>
  <c r="B417" i="7"/>
  <c r="K416" i="7"/>
  <c r="I416" i="7"/>
  <c r="D416" i="7"/>
  <c r="B416" i="7"/>
  <c r="K415" i="7"/>
  <c r="I415" i="7"/>
  <c r="D415" i="7"/>
  <c r="B415" i="7" s="1"/>
  <c r="K414" i="7"/>
  <c r="I414" i="7"/>
  <c r="D414" i="7"/>
  <c r="B414" i="7" s="1"/>
  <c r="C414" i="7"/>
  <c r="K413" i="7"/>
  <c r="I413" i="7"/>
  <c r="D413" i="7"/>
  <c r="O413" i="7" s="1"/>
  <c r="C413" i="7"/>
  <c r="B413" i="7"/>
  <c r="O412" i="7"/>
  <c r="K412" i="7"/>
  <c r="I412" i="7"/>
  <c r="D412" i="7"/>
  <c r="B412" i="7"/>
  <c r="K411" i="7"/>
  <c r="I411" i="7"/>
  <c r="D411" i="7"/>
  <c r="B411" i="7" s="1"/>
  <c r="K410" i="7"/>
  <c r="I410" i="7"/>
  <c r="D410" i="7"/>
  <c r="B410" i="7" s="1"/>
  <c r="C410" i="7"/>
  <c r="K409" i="7"/>
  <c r="I409" i="7"/>
  <c r="D409" i="7"/>
  <c r="C409" i="7"/>
  <c r="B409" i="7"/>
  <c r="O408" i="7"/>
  <c r="K408" i="7"/>
  <c r="I408" i="7"/>
  <c r="D408" i="7"/>
  <c r="B408" i="7"/>
  <c r="K407" i="7"/>
  <c r="I407" i="7"/>
  <c r="D407" i="7"/>
  <c r="B407" i="7" s="1"/>
  <c r="K406" i="7"/>
  <c r="I406" i="7"/>
  <c r="D406" i="7"/>
  <c r="O406" i="7" s="1"/>
  <c r="C406" i="7"/>
  <c r="B406" i="7"/>
  <c r="K405" i="7"/>
  <c r="I405" i="7"/>
  <c r="D405" i="7"/>
  <c r="O405" i="7" s="1"/>
  <c r="C405" i="7"/>
  <c r="B405" i="7"/>
  <c r="O404" i="7"/>
  <c r="K404" i="7"/>
  <c r="I404" i="7"/>
  <c r="D404" i="7"/>
  <c r="B404" i="7"/>
  <c r="K403" i="7"/>
  <c r="I403" i="7"/>
  <c r="D403" i="7"/>
  <c r="B403" i="7" s="1"/>
  <c r="K402" i="7"/>
  <c r="I402" i="7"/>
  <c r="D402" i="7"/>
  <c r="C402" i="7"/>
  <c r="B402" i="7"/>
  <c r="K401" i="7"/>
  <c r="I401" i="7"/>
  <c r="D401" i="7"/>
  <c r="O401" i="7" s="1"/>
  <c r="C401" i="7"/>
  <c r="B401" i="7"/>
  <c r="O400" i="7"/>
  <c r="K400" i="7"/>
  <c r="I400" i="7"/>
  <c r="D400" i="7"/>
  <c r="B400" i="7"/>
  <c r="K399" i="7"/>
  <c r="I399" i="7"/>
  <c r="D399" i="7"/>
  <c r="B399" i="7" s="1"/>
  <c r="K398" i="7"/>
  <c r="I398" i="7"/>
  <c r="D398" i="7"/>
  <c r="O398" i="7" s="1"/>
  <c r="C398" i="7"/>
  <c r="B398" i="7"/>
  <c r="K397" i="7"/>
  <c r="I397" i="7"/>
  <c r="D397" i="7"/>
  <c r="O397" i="7" s="1"/>
  <c r="C397" i="7"/>
  <c r="B397" i="7"/>
  <c r="O396" i="7"/>
  <c r="K396" i="7"/>
  <c r="I396" i="7"/>
  <c r="D396" i="7"/>
  <c r="B396" i="7"/>
  <c r="K395" i="7"/>
  <c r="I395" i="7"/>
  <c r="D395" i="7"/>
  <c r="B395" i="7" s="1"/>
  <c r="C395" i="7"/>
  <c r="K394" i="7"/>
  <c r="I394" i="7"/>
  <c r="D394" i="7"/>
  <c r="O394" i="7" s="1"/>
  <c r="C394" i="7"/>
  <c r="B394" i="7"/>
  <c r="K393" i="7"/>
  <c r="I393" i="7"/>
  <c r="D393" i="7"/>
  <c r="O393" i="7" s="1"/>
  <c r="C393" i="7"/>
  <c r="B393" i="7"/>
  <c r="O392" i="7"/>
  <c r="K392" i="7"/>
  <c r="I392" i="7"/>
  <c r="D392" i="7"/>
  <c r="B392" i="7"/>
  <c r="K391" i="7"/>
  <c r="I391" i="7"/>
  <c r="D391" i="7"/>
  <c r="B391" i="7" s="1"/>
  <c r="C391" i="7"/>
  <c r="K390" i="7"/>
  <c r="I390" i="7"/>
  <c r="D390" i="7"/>
  <c r="O390" i="7" s="1"/>
  <c r="C390" i="7"/>
  <c r="B390" i="7"/>
  <c r="K389" i="7"/>
  <c r="I389" i="7"/>
  <c r="D389" i="7"/>
  <c r="O389" i="7" s="1"/>
  <c r="C389" i="7"/>
  <c r="B389" i="7"/>
  <c r="K388" i="7"/>
  <c r="I388" i="7"/>
  <c r="D388" i="7"/>
  <c r="B388" i="7"/>
  <c r="K387" i="7"/>
  <c r="I387" i="7"/>
  <c r="D387" i="7"/>
  <c r="B387" i="7" s="1"/>
  <c r="C387" i="7"/>
  <c r="K386" i="7"/>
  <c r="I386" i="7"/>
  <c r="D386" i="7"/>
  <c r="O386" i="7" s="1"/>
  <c r="C386" i="7"/>
  <c r="B386" i="7"/>
  <c r="K385" i="7"/>
  <c r="I385" i="7"/>
  <c r="D385" i="7"/>
  <c r="O385" i="7" s="1"/>
  <c r="C385" i="7"/>
  <c r="B385" i="7"/>
  <c r="O384" i="7"/>
  <c r="K384" i="7"/>
  <c r="I384" i="7"/>
  <c r="D384" i="7"/>
  <c r="B384" i="7"/>
  <c r="K383" i="7"/>
  <c r="I383" i="7"/>
  <c r="D383" i="7"/>
  <c r="B383" i="7" s="1"/>
  <c r="C383" i="7"/>
  <c r="K382" i="7"/>
  <c r="I382" i="7"/>
  <c r="D382" i="7"/>
  <c r="O382" i="7" s="1"/>
  <c r="C382" i="7"/>
  <c r="B382" i="7"/>
  <c r="K381" i="7"/>
  <c r="I381" i="7"/>
  <c r="D381" i="7"/>
  <c r="B381" i="7" s="1"/>
  <c r="C381" i="7"/>
  <c r="O380" i="7"/>
  <c r="K380" i="7"/>
  <c r="I380" i="7"/>
  <c r="D380" i="7"/>
  <c r="K379" i="7"/>
  <c r="I379" i="7"/>
  <c r="D379" i="7"/>
  <c r="O379" i="7" s="1"/>
  <c r="C379" i="7"/>
  <c r="B379" i="7"/>
  <c r="K378" i="7"/>
  <c r="I378" i="7"/>
  <c r="D378" i="7"/>
  <c r="O378" i="7" s="1"/>
  <c r="B378" i="7"/>
  <c r="K377" i="7"/>
  <c r="I377" i="7"/>
  <c r="D377" i="7"/>
  <c r="O377" i="7" s="1"/>
  <c r="C377" i="7"/>
  <c r="O376" i="7"/>
  <c r="K376" i="7"/>
  <c r="I376" i="7"/>
  <c r="D376" i="7"/>
  <c r="K375" i="7"/>
  <c r="I375" i="7"/>
  <c r="D375" i="7"/>
  <c r="O375" i="7" s="1"/>
  <c r="C375" i="7"/>
  <c r="B375" i="7"/>
  <c r="K374" i="7"/>
  <c r="I374" i="7"/>
  <c r="D374" i="7"/>
  <c r="B374" i="7"/>
  <c r="K373" i="7"/>
  <c r="I373" i="7"/>
  <c r="D373" i="7"/>
  <c r="O373" i="7" s="1"/>
  <c r="C373" i="7"/>
  <c r="O372" i="7"/>
  <c r="K372" i="7"/>
  <c r="I372" i="7"/>
  <c r="D372" i="7"/>
  <c r="B372" i="7"/>
  <c r="K371" i="7"/>
  <c r="I371" i="7"/>
  <c r="D371" i="7"/>
  <c r="O371" i="7" s="1"/>
  <c r="C371" i="7"/>
  <c r="B371" i="7"/>
  <c r="K370" i="7"/>
  <c r="I370" i="7"/>
  <c r="D370" i="7"/>
  <c r="O370" i="7" s="1"/>
  <c r="K369" i="7"/>
  <c r="I369" i="7"/>
  <c r="D369" i="7"/>
  <c r="O369" i="7" s="1"/>
  <c r="C369" i="7"/>
  <c r="K368" i="7"/>
  <c r="I368" i="7"/>
  <c r="D368" i="7"/>
  <c r="K367" i="7"/>
  <c r="I367" i="7"/>
  <c r="D367" i="7"/>
  <c r="C367" i="7"/>
  <c r="B367" i="7"/>
  <c r="O366" i="7"/>
  <c r="K366" i="7"/>
  <c r="I366" i="7"/>
  <c r="D366" i="7"/>
  <c r="B366" i="7"/>
  <c r="K365" i="7"/>
  <c r="I365" i="7"/>
  <c r="D365" i="7"/>
  <c r="O365" i="7" s="1"/>
  <c r="C365" i="7"/>
  <c r="O364" i="7"/>
  <c r="K364" i="7"/>
  <c r="I364" i="7"/>
  <c r="D364" i="7"/>
  <c r="B364" i="7"/>
  <c r="K363" i="7"/>
  <c r="I363" i="7"/>
  <c r="D363" i="7"/>
  <c r="O363" i="7" s="1"/>
  <c r="C363" i="7"/>
  <c r="B363" i="7"/>
  <c r="K362" i="7"/>
  <c r="I362" i="7"/>
  <c r="D362" i="7"/>
  <c r="K361" i="7"/>
  <c r="I361" i="7"/>
  <c r="D361" i="7"/>
  <c r="O361" i="7" s="1"/>
  <c r="C361" i="7"/>
  <c r="K360" i="7"/>
  <c r="I360" i="7"/>
  <c r="D360" i="7"/>
  <c r="K359" i="7"/>
  <c r="I359" i="7"/>
  <c r="D359" i="7"/>
  <c r="O359" i="7" s="1"/>
  <c r="C359" i="7"/>
  <c r="B359" i="7"/>
  <c r="O358" i="7"/>
  <c r="K358" i="7"/>
  <c r="I358" i="7"/>
  <c r="D358" i="7"/>
  <c r="B358" i="7"/>
  <c r="K357" i="7"/>
  <c r="I357" i="7"/>
  <c r="D357" i="7"/>
  <c r="O357" i="7" s="1"/>
  <c r="C357" i="7"/>
  <c r="O356" i="7"/>
  <c r="K356" i="7"/>
  <c r="I356" i="7"/>
  <c r="D356" i="7"/>
  <c r="B356" i="7"/>
  <c r="K355" i="7"/>
  <c r="I355" i="7"/>
  <c r="D355" i="7"/>
  <c r="O355" i="7" s="1"/>
  <c r="C355" i="7"/>
  <c r="B355" i="7"/>
  <c r="K354" i="7"/>
  <c r="I354" i="7"/>
  <c r="D354" i="7"/>
  <c r="O354" i="7" s="1"/>
  <c r="K353" i="7"/>
  <c r="I353" i="7"/>
  <c r="D353" i="7"/>
  <c r="C353" i="7"/>
  <c r="K352" i="7"/>
  <c r="I352" i="7"/>
  <c r="D352" i="7"/>
  <c r="K351" i="7"/>
  <c r="I351" i="7"/>
  <c r="D351" i="7"/>
  <c r="O351" i="7" s="1"/>
  <c r="C351" i="7"/>
  <c r="B351" i="7"/>
  <c r="O350" i="7"/>
  <c r="K350" i="7"/>
  <c r="I350" i="7"/>
  <c r="D350" i="7"/>
  <c r="B350" i="7"/>
  <c r="K349" i="7"/>
  <c r="I349" i="7"/>
  <c r="D349" i="7"/>
  <c r="O349" i="7" s="1"/>
  <c r="C349" i="7"/>
  <c r="O348" i="7"/>
  <c r="K348" i="7"/>
  <c r="I348" i="7"/>
  <c r="D348" i="7"/>
  <c r="B348" i="7"/>
  <c r="K347" i="7"/>
  <c r="I347" i="7"/>
  <c r="D347" i="7"/>
  <c r="O347" i="7" s="1"/>
  <c r="C347" i="7"/>
  <c r="B347" i="7"/>
  <c r="K346" i="7"/>
  <c r="I346" i="7"/>
  <c r="D346" i="7"/>
  <c r="K345" i="7"/>
  <c r="I345" i="7"/>
  <c r="D345" i="7"/>
  <c r="O345" i="7" s="1"/>
  <c r="C345" i="7"/>
  <c r="K344" i="7"/>
  <c r="I344" i="7"/>
  <c r="D344" i="7"/>
  <c r="O344" i="7" s="1"/>
  <c r="K343" i="7"/>
  <c r="I343" i="7"/>
  <c r="D343" i="7"/>
  <c r="O343" i="7" s="1"/>
  <c r="C343" i="7"/>
  <c r="B343" i="7"/>
  <c r="O342" i="7"/>
  <c r="K342" i="7"/>
  <c r="I342" i="7"/>
  <c r="D342" i="7"/>
  <c r="B342" i="7"/>
  <c r="K341" i="7"/>
  <c r="I341" i="7"/>
  <c r="D341" i="7"/>
  <c r="O341" i="7" s="1"/>
  <c r="C341" i="7"/>
  <c r="O340" i="7"/>
  <c r="K340" i="7"/>
  <c r="I340" i="7"/>
  <c r="D340" i="7"/>
  <c r="B340" i="7"/>
  <c r="K339" i="7"/>
  <c r="I339" i="7"/>
  <c r="D339" i="7"/>
  <c r="C339" i="7"/>
  <c r="B339" i="7"/>
  <c r="K338" i="7"/>
  <c r="I338" i="7"/>
  <c r="D338" i="7"/>
  <c r="O338" i="7" s="1"/>
  <c r="K337" i="7"/>
  <c r="I337" i="7"/>
  <c r="D337" i="7"/>
  <c r="K336" i="7"/>
  <c r="I336" i="7"/>
  <c r="D336" i="7"/>
  <c r="O336" i="7" s="1"/>
  <c r="B336" i="7"/>
  <c r="K335" i="7"/>
  <c r="I335" i="7"/>
  <c r="D335" i="7"/>
  <c r="O335" i="7" s="1"/>
  <c r="C335" i="7"/>
  <c r="B335" i="7"/>
  <c r="K334" i="7"/>
  <c r="I334" i="7"/>
  <c r="D334" i="7"/>
  <c r="O334" i="7" s="1"/>
  <c r="K333" i="7"/>
  <c r="I333" i="7"/>
  <c r="D333" i="7"/>
  <c r="K332" i="7"/>
  <c r="I332" i="7"/>
  <c r="D332" i="7"/>
  <c r="B332" i="7"/>
  <c r="K331" i="7"/>
  <c r="I331" i="7"/>
  <c r="D331" i="7"/>
  <c r="O331" i="7" s="1"/>
  <c r="C331" i="7"/>
  <c r="B331" i="7"/>
  <c r="K330" i="7"/>
  <c r="I330" i="7"/>
  <c r="D330" i="7"/>
  <c r="O330" i="7" s="1"/>
  <c r="K329" i="7"/>
  <c r="I329" i="7"/>
  <c r="D329" i="7"/>
  <c r="K328" i="7"/>
  <c r="I328" i="7"/>
  <c r="D328" i="7"/>
  <c r="O328" i="7" s="1"/>
  <c r="B328" i="7"/>
  <c r="K327" i="7"/>
  <c r="I327" i="7"/>
  <c r="D327" i="7"/>
  <c r="O327" i="7" s="1"/>
  <c r="C327" i="7"/>
  <c r="B327" i="7"/>
  <c r="K326" i="7"/>
  <c r="I326" i="7"/>
  <c r="D326" i="7"/>
  <c r="O326" i="7" s="1"/>
  <c r="K325" i="7"/>
  <c r="I325" i="7"/>
  <c r="D325" i="7"/>
  <c r="K324" i="7"/>
  <c r="I324" i="7"/>
  <c r="D324" i="7"/>
  <c r="O324" i="7" s="1"/>
  <c r="B324" i="7"/>
  <c r="K323" i="7"/>
  <c r="I323" i="7"/>
  <c r="D323" i="7"/>
  <c r="O323" i="7" s="1"/>
  <c r="C323" i="7"/>
  <c r="B323" i="7"/>
  <c r="K322" i="7"/>
  <c r="I322" i="7"/>
  <c r="D322" i="7"/>
  <c r="O322" i="7" s="1"/>
  <c r="K321" i="7"/>
  <c r="I321" i="7"/>
  <c r="D321" i="7"/>
  <c r="K320" i="7"/>
  <c r="I320" i="7"/>
  <c r="D320" i="7"/>
  <c r="O320" i="7" s="1"/>
  <c r="B320" i="7"/>
  <c r="K319" i="7"/>
  <c r="I319" i="7"/>
  <c r="D319" i="7"/>
  <c r="O319" i="7" s="1"/>
  <c r="C319" i="7"/>
  <c r="B319" i="7"/>
  <c r="K318" i="7"/>
  <c r="I318" i="7"/>
  <c r="D318" i="7"/>
  <c r="K317" i="7"/>
  <c r="I317" i="7"/>
  <c r="D317" i="7"/>
  <c r="K316" i="7"/>
  <c r="I316" i="7"/>
  <c r="D316" i="7"/>
  <c r="O316" i="7" s="1"/>
  <c r="B316" i="7"/>
  <c r="K315" i="7"/>
  <c r="I315" i="7"/>
  <c r="D315" i="7"/>
  <c r="K314" i="7"/>
  <c r="I314" i="7"/>
  <c r="D314" i="7"/>
  <c r="O314" i="7" s="1"/>
  <c r="C314" i="7"/>
  <c r="B314" i="7"/>
  <c r="K313" i="7"/>
  <c r="I313" i="7"/>
  <c r="D313" i="7"/>
  <c r="O313" i="7" s="1"/>
  <c r="B313" i="7"/>
  <c r="K312" i="7"/>
  <c r="I312" i="7"/>
  <c r="D312" i="7"/>
  <c r="O312" i="7" s="1"/>
  <c r="C312" i="7"/>
  <c r="K311" i="7"/>
  <c r="I311" i="7"/>
  <c r="D311" i="7"/>
  <c r="K310" i="7"/>
  <c r="I310" i="7"/>
  <c r="D310" i="7"/>
  <c r="O310" i="7" s="1"/>
  <c r="C310" i="7"/>
  <c r="B310" i="7"/>
  <c r="K309" i="7"/>
  <c r="I309" i="7"/>
  <c r="D309" i="7"/>
  <c r="O309" i="7" s="1"/>
  <c r="B309" i="7"/>
  <c r="K308" i="7"/>
  <c r="I308" i="7"/>
  <c r="D308" i="7"/>
  <c r="O308" i="7" s="1"/>
  <c r="C308" i="7"/>
  <c r="O307" i="7"/>
  <c r="K307" i="7"/>
  <c r="I307" i="7"/>
  <c r="D307" i="7"/>
  <c r="K306" i="7"/>
  <c r="I306" i="7"/>
  <c r="D306" i="7"/>
  <c r="O306" i="7" s="1"/>
  <c r="C306" i="7"/>
  <c r="B306" i="7"/>
  <c r="K305" i="7"/>
  <c r="I305" i="7"/>
  <c r="D305" i="7"/>
  <c r="O305" i="7" s="1"/>
  <c r="B305" i="7"/>
  <c r="K304" i="7"/>
  <c r="I304" i="7"/>
  <c r="D304" i="7"/>
  <c r="C304" i="7"/>
  <c r="K303" i="7"/>
  <c r="I303" i="7"/>
  <c r="D303" i="7"/>
  <c r="O303" i="7" s="1"/>
  <c r="K302" i="7"/>
  <c r="I302" i="7"/>
  <c r="D302" i="7"/>
  <c r="O302" i="7" s="1"/>
  <c r="C302" i="7"/>
  <c r="B302" i="7"/>
  <c r="K301" i="7"/>
  <c r="I301" i="7"/>
  <c r="D301" i="7"/>
  <c r="O301" i="7" s="1"/>
  <c r="B301" i="7"/>
  <c r="K300" i="7"/>
  <c r="I300" i="7"/>
  <c r="D300" i="7"/>
  <c r="O300" i="7" s="1"/>
  <c r="C300" i="7"/>
  <c r="O299" i="7"/>
  <c r="K299" i="7"/>
  <c r="I299" i="7"/>
  <c r="D299" i="7"/>
  <c r="K298" i="7"/>
  <c r="I298" i="7"/>
  <c r="D298" i="7"/>
  <c r="O298" i="7" s="1"/>
  <c r="C298" i="7"/>
  <c r="B298" i="7"/>
  <c r="K297" i="7"/>
  <c r="I297" i="7"/>
  <c r="D297" i="7"/>
  <c r="B297" i="7"/>
  <c r="K296" i="7"/>
  <c r="I296" i="7"/>
  <c r="D296" i="7"/>
  <c r="O296" i="7" s="1"/>
  <c r="C296" i="7"/>
  <c r="K295" i="7"/>
  <c r="I295" i="7"/>
  <c r="D295" i="7"/>
  <c r="O295" i="7" s="1"/>
  <c r="K294" i="7"/>
  <c r="I294" i="7"/>
  <c r="D294" i="7"/>
  <c r="O294" i="7" s="1"/>
  <c r="C294" i="7"/>
  <c r="B294" i="7"/>
  <c r="K293" i="7"/>
  <c r="I293" i="7"/>
  <c r="D293" i="7"/>
  <c r="O293" i="7" s="1"/>
  <c r="B293" i="7"/>
  <c r="K292" i="7"/>
  <c r="I292" i="7"/>
  <c r="D292" i="7"/>
  <c r="O292" i="7" s="1"/>
  <c r="C292" i="7"/>
  <c r="O291" i="7"/>
  <c r="K291" i="7"/>
  <c r="I291" i="7"/>
  <c r="D291" i="7"/>
  <c r="K290" i="7"/>
  <c r="I290" i="7"/>
  <c r="D290" i="7"/>
  <c r="C290" i="7"/>
  <c r="B290" i="7"/>
  <c r="K289" i="7"/>
  <c r="I289" i="7"/>
  <c r="D289" i="7"/>
  <c r="O289" i="7" s="1"/>
  <c r="B289" i="7"/>
  <c r="K288" i="7"/>
  <c r="I288" i="7"/>
  <c r="D288" i="7"/>
  <c r="O288" i="7" s="1"/>
  <c r="C288" i="7"/>
  <c r="O287" i="7"/>
  <c r="K287" i="7"/>
  <c r="I287" i="7"/>
  <c r="D287" i="7"/>
  <c r="K286" i="7"/>
  <c r="I286" i="7"/>
  <c r="D286" i="7"/>
  <c r="O286" i="7" s="1"/>
  <c r="C286" i="7"/>
  <c r="B286" i="7"/>
  <c r="K285" i="7"/>
  <c r="I285" i="7"/>
  <c r="D285" i="7"/>
  <c r="O285" i="7" s="1"/>
  <c r="B285" i="7"/>
  <c r="K284" i="7"/>
  <c r="I284" i="7"/>
  <c r="D284" i="7"/>
  <c r="O284" i="7" s="1"/>
  <c r="C284" i="7"/>
  <c r="K283" i="7"/>
  <c r="I283" i="7"/>
  <c r="D283" i="7"/>
  <c r="K282" i="7"/>
  <c r="I282" i="7"/>
  <c r="D282" i="7"/>
  <c r="O282" i="7" s="1"/>
  <c r="C282" i="7"/>
  <c r="B282" i="7"/>
  <c r="K281" i="7"/>
  <c r="I281" i="7"/>
  <c r="D281" i="7"/>
  <c r="O281" i="7" s="1"/>
  <c r="B281" i="7"/>
  <c r="K280" i="7"/>
  <c r="I280" i="7"/>
  <c r="D280" i="7"/>
  <c r="O280" i="7" s="1"/>
  <c r="C280" i="7"/>
  <c r="O279" i="7"/>
  <c r="K279" i="7"/>
  <c r="I279" i="7"/>
  <c r="D279" i="7"/>
  <c r="B279" i="7"/>
  <c r="K278" i="7"/>
  <c r="I278" i="7"/>
  <c r="D278" i="7"/>
  <c r="O278" i="7" s="1"/>
  <c r="C278" i="7"/>
  <c r="B278" i="7"/>
  <c r="K277" i="7"/>
  <c r="I277" i="7"/>
  <c r="D277" i="7"/>
  <c r="K276" i="7"/>
  <c r="I276" i="7"/>
  <c r="D276" i="7"/>
  <c r="C276" i="7"/>
  <c r="K275" i="7"/>
  <c r="I275" i="7"/>
  <c r="D275" i="7"/>
  <c r="O275" i="7" s="1"/>
  <c r="K274" i="7"/>
  <c r="I274" i="7"/>
  <c r="D274" i="7"/>
  <c r="O274" i="7" s="1"/>
  <c r="C274" i="7"/>
  <c r="B274" i="7"/>
  <c r="O273" i="7"/>
  <c r="K273" i="7"/>
  <c r="I273" i="7"/>
  <c r="D273" i="7"/>
  <c r="B273" i="7"/>
  <c r="K272" i="7"/>
  <c r="I272" i="7"/>
  <c r="D272" i="7"/>
  <c r="O272" i="7" s="1"/>
  <c r="C272" i="7"/>
  <c r="O271" i="7"/>
  <c r="K271" i="7"/>
  <c r="I271" i="7"/>
  <c r="D271" i="7"/>
  <c r="B271" i="7"/>
  <c r="K270" i="7"/>
  <c r="I270" i="7"/>
  <c r="D270" i="7"/>
  <c r="O270" i="7" s="1"/>
  <c r="C270" i="7"/>
  <c r="B270" i="7"/>
  <c r="K269" i="7"/>
  <c r="I269" i="7"/>
  <c r="D269" i="7"/>
  <c r="K268" i="7"/>
  <c r="I268" i="7"/>
  <c r="D268" i="7"/>
  <c r="O268" i="7" s="1"/>
  <c r="C268" i="7"/>
  <c r="K267" i="7"/>
  <c r="I267" i="7"/>
  <c r="D267" i="7"/>
  <c r="K266" i="7"/>
  <c r="I266" i="7"/>
  <c r="D266" i="7"/>
  <c r="O266" i="7" s="1"/>
  <c r="C266" i="7"/>
  <c r="B266" i="7"/>
  <c r="O265" i="7"/>
  <c r="K265" i="7"/>
  <c r="I265" i="7"/>
  <c r="D265" i="7"/>
  <c r="B265" i="7"/>
  <c r="K264" i="7"/>
  <c r="I264" i="7"/>
  <c r="D264" i="7"/>
  <c r="O264" i="7" s="1"/>
  <c r="C264" i="7"/>
  <c r="O263" i="7"/>
  <c r="K263" i="7"/>
  <c r="I263" i="7"/>
  <c r="D263" i="7"/>
  <c r="B263" i="7"/>
  <c r="K262" i="7"/>
  <c r="I262" i="7"/>
  <c r="D262" i="7"/>
  <c r="C262" i="7"/>
  <c r="B262" i="7"/>
  <c r="K261" i="7"/>
  <c r="I261" i="7"/>
  <c r="D261" i="7"/>
  <c r="K260" i="7"/>
  <c r="I260" i="7"/>
  <c r="D260" i="7"/>
  <c r="O260" i="7" s="1"/>
  <c r="C260" i="7"/>
  <c r="K259" i="7"/>
  <c r="I259" i="7"/>
  <c r="D259" i="7"/>
  <c r="O259" i="7" s="1"/>
  <c r="K258" i="7"/>
  <c r="I258" i="7"/>
  <c r="D258" i="7"/>
  <c r="O258" i="7" s="1"/>
  <c r="C258" i="7"/>
  <c r="B258" i="7"/>
  <c r="O257" i="7"/>
  <c r="K257" i="7"/>
  <c r="I257" i="7"/>
  <c r="D257" i="7"/>
  <c r="B257" i="7"/>
  <c r="K256" i="7"/>
  <c r="I256" i="7"/>
  <c r="D256" i="7"/>
  <c r="O256" i="7" s="1"/>
  <c r="C256" i="7"/>
  <c r="K255" i="7"/>
  <c r="I255" i="7"/>
  <c r="D255" i="7"/>
  <c r="B255" i="7"/>
  <c r="K254" i="7"/>
  <c r="I254" i="7"/>
  <c r="D254" i="7"/>
  <c r="O254" i="7" s="1"/>
  <c r="C254" i="7"/>
  <c r="B254" i="7"/>
  <c r="K253" i="7"/>
  <c r="I253" i="7"/>
  <c r="D253" i="7"/>
  <c r="O253" i="7" s="1"/>
  <c r="K252" i="7"/>
  <c r="I252" i="7"/>
  <c r="D252" i="7"/>
  <c r="C252" i="7"/>
  <c r="K251" i="7"/>
  <c r="I251" i="7"/>
  <c r="D251" i="7"/>
  <c r="O251" i="7" s="1"/>
  <c r="C251" i="7"/>
  <c r="K250" i="7"/>
  <c r="I250" i="7"/>
  <c r="D250" i="7"/>
  <c r="O250" i="7" s="1"/>
  <c r="C250" i="7"/>
  <c r="B250" i="7"/>
  <c r="O249" i="7"/>
  <c r="K249" i="7"/>
  <c r="I249" i="7"/>
  <c r="D249" i="7"/>
  <c r="B249" i="7"/>
  <c r="K248" i="7"/>
  <c r="I248" i="7"/>
  <c r="D248" i="7"/>
  <c r="B248" i="7" s="1"/>
  <c r="C248" i="7"/>
  <c r="K247" i="7"/>
  <c r="I247" i="7"/>
  <c r="D247" i="7"/>
  <c r="O247" i="7" s="1"/>
  <c r="C247" i="7"/>
  <c r="K246" i="7"/>
  <c r="I246" i="7"/>
  <c r="D246" i="7"/>
  <c r="O246" i="7" s="1"/>
  <c r="C246" i="7"/>
  <c r="B246" i="7"/>
  <c r="O245" i="7"/>
  <c r="K245" i="7"/>
  <c r="I245" i="7"/>
  <c r="D245" i="7"/>
  <c r="B245" i="7"/>
  <c r="K244" i="7"/>
  <c r="I244" i="7"/>
  <c r="D244" i="7"/>
  <c r="B244" i="7" s="1"/>
  <c r="C244" i="7"/>
  <c r="K243" i="7"/>
  <c r="I243" i="7"/>
  <c r="D243" i="7"/>
  <c r="O243" i="7" s="1"/>
  <c r="C243" i="7"/>
  <c r="B243" i="7"/>
  <c r="K242" i="7"/>
  <c r="I242" i="7"/>
  <c r="D242" i="7"/>
  <c r="O242" i="7" s="1"/>
  <c r="C242" i="7"/>
  <c r="B242" i="7"/>
  <c r="K241" i="7"/>
  <c r="I241" i="7"/>
  <c r="D241" i="7"/>
  <c r="B241" i="7"/>
  <c r="K240" i="7"/>
  <c r="I240" i="7"/>
  <c r="D240" i="7"/>
  <c r="B240" i="7" s="1"/>
  <c r="C240" i="7"/>
  <c r="K239" i="7"/>
  <c r="I239" i="7"/>
  <c r="D239" i="7"/>
  <c r="O239" i="7" s="1"/>
  <c r="C239" i="7"/>
  <c r="B239" i="7"/>
  <c r="K238" i="7"/>
  <c r="I238" i="7"/>
  <c r="D238" i="7"/>
  <c r="O238" i="7" s="1"/>
  <c r="C238" i="7"/>
  <c r="B238" i="7"/>
  <c r="O237" i="7"/>
  <c r="K237" i="7"/>
  <c r="I237" i="7"/>
  <c r="D237" i="7"/>
  <c r="B237" i="7"/>
  <c r="K236" i="7"/>
  <c r="I236" i="7"/>
  <c r="D236" i="7"/>
  <c r="B236" i="7" s="1"/>
  <c r="C236" i="7"/>
  <c r="K235" i="7"/>
  <c r="I235" i="7"/>
  <c r="D235" i="7"/>
  <c r="O235" i="7" s="1"/>
  <c r="C235" i="7"/>
  <c r="B235" i="7"/>
  <c r="K234" i="7"/>
  <c r="I234" i="7"/>
  <c r="D234" i="7"/>
  <c r="C234" i="7"/>
  <c r="B234" i="7"/>
  <c r="O233" i="7"/>
  <c r="K233" i="7"/>
  <c r="I233" i="7"/>
  <c r="D233" i="7"/>
  <c r="B233" i="7"/>
  <c r="K232" i="7"/>
  <c r="I232" i="7"/>
  <c r="D232" i="7"/>
  <c r="B232" i="7" s="1"/>
  <c r="C232" i="7"/>
  <c r="K231" i="7"/>
  <c r="I231" i="7"/>
  <c r="D231" i="7"/>
  <c r="O231" i="7" s="1"/>
  <c r="C231" i="7"/>
  <c r="B231" i="7"/>
  <c r="K230" i="7"/>
  <c r="I230" i="7"/>
  <c r="D230" i="7"/>
  <c r="O230" i="7" s="1"/>
  <c r="C230" i="7"/>
  <c r="B230" i="7"/>
  <c r="O229" i="7"/>
  <c r="K229" i="7"/>
  <c r="I229" i="7"/>
  <c r="D229" i="7"/>
  <c r="B229" i="7"/>
  <c r="K228" i="7"/>
  <c r="I228" i="7"/>
  <c r="D228" i="7"/>
  <c r="B228" i="7" s="1"/>
  <c r="C228" i="7"/>
  <c r="K227" i="7"/>
  <c r="I227" i="7"/>
  <c r="D227" i="7"/>
  <c r="C227" i="7"/>
  <c r="B227" i="7"/>
  <c r="K226" i="7"/>
  <c r="I226" i="7"/>
  <c r="D226" i="7"/>
  <c r="O226" i="7" s="1"/>
  <c r="C226" i="7"/>
  <c r="B226" i="7"/>
  <c r="O225" i="7"/>
  <c r="K225" i="7"/>
  <c r="I225" i="7"/>
  <c r="D225" i="7"/>
  <c r="B225" i="7"/>
  <c r="K224" i="7"/>
  <c r="I224" i="7"/>
  <c r="D224" i="7"/>
  <c r="B224" i="7" s="1"/>
  <c r="C224" i="7"/>
  <c r="K223" i="7"/>
  <c r="I223" i="7"/>
  <c r="D223" i="7"/>
  <c r="O223" i="7" s="1"/>
  <c r="C223" i="7"/>
  <c r="B223" i="7"/>
  <c r="K222" i="7"/>
  <c r="I222" i="7"/>
  <c r="D222" i="7"/>
  <c r="O222" i="7" s="1"/>
  <c r="C222" i="7"/>
  <c r="B222" i="7"/>
  <c r="O221" i="7"/>
  <c r="K221" i="7"/>
  <c r="I221" i="7"/>
  <c r="D221" i="7"/>
  <c r="B221" i="7"/>
  <c r="K220" i="7"/>
  <c r="I220" i="7"/>
  <c r="D220" i="7"/>
  <c r="B220" i="7" s="1"/>
  <c r="C220" i="7"/>
  <c r="K219" i="7"/>
  <c r="I219" i="7"/>
  <c r="D219" i="7"/>
  <c r="O219" i="7" s="1"/>
  <c r="C219" i="7"/>
  <c r="B219" i="7"/>
  <c r="K218" i="7"/>
  <c r="I218" i="7"/>
  <c r="D218" i="7"/>
  <c r="O218" i="7" s="1"/>
  <c r="C218" i="7"/>
  <c r="B218" i="7"/>
  <c r="O217" i="7"/>
  <c r="K217" i="7"/>
  <c r="I217" i="7"/>
  <c r="D217" i="7"/>
  <c r="B217" i="7"/>
  <c r="K216" i="7"/>
  <c r="I216" i="7"/>
  <c r="D216" i="7"/>
  <c r="B216" i="7" s="1"/>
  <c r="C216" i="7"/>
  <c r="K215" i="7"/>
  <c r="I215" i="7"/>
  <c r="D215" i="7"/>
  <c r="O215" i="7" s="1"/>
  <c r="C215" i="7"/>
  <c r="B215" i="7"/>
  <c r="K214" i="7"/>
  <c r="I214" i="7"/>
  <c r="D214" i="7"/>
  <c r="O214" i="7" s="1"/>
  <c r="C214" i="7"/>
  <c r="B214" i="7"/>
  <c r="K213" i="7"/>
  <c r="I213" i="7"/>
  <c r="D213" i="7"/>
  <c r="B213" i="7"/>
  <c r="K212" i="7"/>
  <c r="I212" i="7"/>
  <c r="D212" i="7"/>
  <c r="O212" i="7" s="1"/>
  <c r="C212" i="7"/>
  <c r="B212" i="7"/>
  <c r="K211" i="7"/>
  <c r="I211" i="7"/>
  <c r="D211" i="7"/>
  <c r="O211" i="7" s="1"/>
  <c r="K210" i="7"/>
  <c r="I210" i="7"/>
  <c r="D210" i="7"/>
  <c r="B210" i="7" s="1"/>
  <c r="C210" i="7"/>
  <c r="K209" i="7"/>
  <c r="I209" i="7"/>
  <c r="D209" i="7"/>
  <c r="O209" i="7" s="1"/>
  <c r="B209" i="7"/>
  <c r="K208" i="7"/>
  <c r="I208" i="7"/>
  <c r="D208" i="7"/>
  <c r="O208" i="7" s="1"/>
  <c r="C208" i="7"/>
  <c r="B208" i="7"/>
  <c r="K207" i="7"/>
  <c r="I207" i="7"/>
  <c r="D207" i="7"/>
  <c r="K206" i="7"/>
  <c r="I206" i="7"/>
  <c r="D206" i="7"/>
  <c r="B206" i="7" s="1"/>
  <c r="C206" i="7"/>
  <c r="K205" i="7"/>
  <c r="I205" i="7"/>
  <c r="D205" i="7"/>
  <c r="O205" i="7" s="1"/>
  <c r="B205" i="7"/>
  <c r="K204" i="7"/>
  <c r="I204" i="7"/>
  <c r="D204" i="7"/>
  <c r="O204" i="7" s="1"/>
  <c r="C204" i="7"/>
  <c r="B204" i="7"/>
  <c r="K203" i="7"/>
  <c r="I203" i="7"/>
  <c r="D203" i="7"/>
  <c r="O203" i="7" s="1"/>
  <c r="K202" i="7"/>
  <c r="I202" i="7"/>
  <c r="D202" i="7"/>
  <c r="B202" i="7" s="1"/>
  <c r="C202" i="7"/>
  <c r="K201" i="7"/>
  <c r="I201" i="7"/>
  <c r="D201" i="7"/>
  <c r="O201" i="7" s="1"/>
  <c r="B201" i="7"/>
  <c r="K200" i="7"/>
  <c r="I200" i="7"/>
  <c r="D200" i="7"/>
  <c r="O200" i="7" s="1"/>
  <c r="C200" i="7"/>
  <c r="B200" i="7"/>
  <c r="K199" i="7"/>
  <c r="I199" i="7"/>
  <c r="D199" i="7"/>
  <c r="K198" i="7"/>
  <c r="I198" i="7"/>
  <c r="D198" i="7"/>
  <c r="B198" i="7" s="1"/>
  <c r="C198" i="7"/>
  <c r="K197" i="7"/>
  <c r="I197" i="7"/>
  <c r="D197" i="7"/>
  <c r="O197" i="7" s="1"/>
  <c r="B197" i="7"/>
  <c r="K196" i="7"/>
  <c r="I196" i="7"/>
  <c r="D196" i="7"/>
  <c r="O196" i="7" s="1"/>
  <c r="C196" i="7"/>
  <c r="B196" i="7"/>
  <c r="O195" i="7"/>
  <c r="K195" i="7"/>
  <c r="I195" i="7"/>
  <c r="D195" i="7"/>
  <c r="B195" i="7"/>
  <c r="K194" i="7"/>
  <c r="I194" i="7"/>
  <c r="D194" i="7"/>
  <c r="B194" i="7" s="1"/>
  <c r="C194" i="7"/>
  <c r="K193" i="7"/>
  <c r="I193" i="7"/>
  <c r="D193" i="7"/>
  <c r="K192" i="7"/>
  <c r="I192" i="7"/>
  <c r="D192" i="7"/>
  <c r="C192" i="7"/>
  <c r="B192" i="7"/>
  <c r="O191" i="7"/>
  <c r="K191" i="7"/>
  <c r="I191" i="7"/>
  <c r="D191" i="7"/>
  <c r="B191" i="7"/>
  <c r="K190" i="7"/>
  <c r="I190" i="7"/>
  <c r="D190" i="7"/>
  <c r="B190" i="7" s="1"/>
  <c r="C190" i="7"/>
  <c r="K189" i="7"/>
  <c r="I189" i="7"/>
  <c r="D189" i="7"/>
  <c r="O189" i="7" s="1"/>
  <c r="K188" i="7"/>
  <c r="I188" i="7"/>
  <c r="D188" i="7"/>
  <c r="O188" i="7" s="1"/>
  <c r="C188" i="7"/>
  <c r="B188" i="7"/>
  <c r="K187" i="7"/>
  <c r="I187" i="7"/>
  <c r="D187" i="7"/>
  <c r="K186" i="7"/>
  <c r="I186" i="7"/>
  <c r="D186" i="7"/>
  <c r="B186" i="7" s="1"/>
  <c r="C186" i="7"/>
  <c r="K185" i="7"/>
  <c r="I185" i="7"/>
  <c r="D185" i="7"/>
  <c r="K184" i="7"/>
  <c r="I184" i="7"/>
  <c r="D184" i="7"/>
  <c r="O184" i="7" s="1"/>
  <c r="C184" i="7"/>
  <c r="B184" i="7"/>
  <c r="O183" i="7"/>
  <c r="K183" i="7"/>
  <c r="I183" i="7"/>
  <c r="D183" i="7"/>
  <c r="B183" i="7"/>
  <c r="K182" i="7"/>
  <c r="I182" i="7"/>
  <c r="D182" i="7"/>
  <c r="B182" i="7" s="1"/>
  <c r="C182" i="7"/>
  <c r="O181" i="7"/>
  <c r="K181" i="7"/>
  <c r="I181" i="7"/>
  <c r="D181" i="7"/>
  <c r="B181" i="7"/>
  <c r="K180" i="7"/>
  <c r="I180" i="7"/>
  <c r="D180" i="7"/>
  <c r="O180" i="7" s="1"/>
  <c r="C180" i="7"/>
  <c r="B180" i="7"/>
  <c r="K179" i="7"/>
  <c r="I179" i="7"/>
  <c r="D179" i="7"/>
  <c r="O179" i="7" s="1"/>
  <c r="K178" i="7"/>
  <c r="I178" i="7"/>
  <c r="D178" i="7"/>
  <c r="B178" i="7" s="1"/>
  <c r="C178" i="7"/>
  <c r="K177" i="7"/>
  <c r="I177" i="7"/>
  <c r="D177" i="7"/>
  <c r="K176" i="7"/>
  <c r="I176" i="7"/>
  <c r="D176" i="7"/>
  <c r="O176" i="7" s="1"/>
  <c r="C176" i="7"/>
  <c r="B176" i="7"/>
  <c r="O175" i="7"/>
  <c r="K175" i="7"/>
  <c r="I175" i="7"/>
  <c r="D175" i="7"/>
  <c r="B175" i="7"/>
  <c r="K174" i="7"/>
  <c r="I174" i="7"/>
  <c r="D174" i="7"/>
  <c r="B174" i="7" s="1"/>
  <c r="C174" i="7"/>
  <c r="O173" i="7"/>
  <c r="K173" i="7"/>
  <c r="I173" i="7"/>
  <c r="D173" i="7"/>
  <c r="B173" i="7"/>
  <c r="K172" i="7"/>
  <c r="I172" i="7"/>
  <c r="D172" i="7"/>
  <c r="O172" i="7" s="1"/>
  <c r="C172" i="7"/>
  <c r="B172" i="7"/>
  <c r="K171" i="7"/>
  <c r="I171" i="7"/>
  <c r="D171" i="7"/>
  <c r="K170" i="7"/>
  <c r="I170" i="7"/>
  <c r="D170" i="7"/>
  <c r="B170" i="7" s="1"/>
  <c r="C170" i="7"/>
  <c r="K169" i="7"/>
  <c r="I169" i="7"/>
  <c r="D169" i="7"/>
  <c r="O169" i="7" s="1"/>
  <c r="K168" i="7"/>
  <c r="I168" i="7"/>
  <c r="D168" i="7"/>
  <c r="O168" i="7" s="1"/>
  <c r="C168" i="7"/>
  <c r="B168" i="7"/>
  <c r="O167" i="7"/>
  <c r="K167" i="7"/>
  <c r="I167" i="7"/>
  <c r="D167" i="7"/>
  <c r="B167" i="7"/>
  <c r="K166" i="7"/>
  <c r="I166" i="7"/>
  <c r="D166" i="7"/>
  <c r="B166" i="7" s="1"/>
  <c r="C166" i="7"/>
  <c r="O165" i="7"/>
  <c r="K165" i="7"/>
  <c r="I165" i="7"/>
  <c r="D165" i="7"/>
  <c r="B165" i="7"/>
  <c r="K164" i="7"/>
  <c r="I164" i="7"/>
  <c r="D164" i="7"/>
  <c r="C164" i="7"/>
  <c r="B164" i="7"/>
  <c r="K163" i="7"/>
  <c r="I163" i="7"/>
  <c r="D163" i="7"/>
  <c r="O163" i="7" s="1"/>
  <c r="K162" i="7"/>
  <c r="I162" i="7"/>
  <c r="D162" i="7"/>
  <c r="B162" i="7" s="1"/>
  <c r="C162" i="7"/>
  <c r="K161" i="7"/>
  <c r="I161" i="7"/>
  <c r="D161" i="7"/>
  <c r="K160" i="7"/>
  <c r="I160" i="7"/>
  <c r="D160" i="7"/>
  <c r="O160" i="7" s="1"/>
  <c r="C160" i="7"/>
  <c r="B160" i="7"/>
  <c r="O159" i="7"/>
  <c r="K159" i="7"/>
  <c r="I159" i="7"/>
  <c r="D159" i="7"/>
  <c r="B159" i="7"/>
  <c r="K158" i="7"/>
  <c r="I158" i="7"/>
  <c r="D158" i="7"/>
  <c r="B158" i="7" s="1"/>
  <c r="C158" i="7"/>
  <c r="K157" i="7"/>
  <c r="I157" i="7"/>
  <c r="D157" i="7"/>
  <c r="B157" i="7"/>
  <c r="K156" i="7"/>
  <c r="I156" i="7"/>
  <c r="D156" i="7"/>
  <c r="O156" i="7" s="1"/>
  <c r="C156" i="7"/>
  <c r="B156" i="7"/>
  <c r="K155" i="7"/>
  <c r="I155" i="7"/>
  <c r="D155" i="7"/>
  <c r="K154" i="7"/>
  <c r="I154" i="7"/>
  <c r="D154" i="7"/>
  <c r="B154" i="7" s="1"/>
  <c r="C154" i="7"/>
  <c r="K153" i="7"/>
  <c r="I153" i="7"/>
  <c r="D153" i="7"/>
  <c r="O153" i="7" s="1"/>
  <c r="K152" i="7"/>
  <c r="I152" i="7"/>
  <c r="D152" i="7"/>
  <c r="O152" i="7" s="1"/>
  <c r="C152" i="7"/>
  <c r="B152" i="7"/>
  <c r="O151" i="7"/>
  <c r="K151" i="7"/>
  <c r="I151" i="7"/>
  <c r="D151" i="7"/>
  <c r="B151" i="7"/>
  <c r="K150" i="7"/>
  <c r="I150" i="7"/>
  <c r="D150" i="7"/>
  <c r="B150" i="7" s="1"/>
  <c r="C150" i="7"/>
  <c r="O149" i="7"/>
  <c r="K149" i="7"/>
  <c r="I149" i="7"/>
  <c r="D149" i="7"/>
  <c r="B149" i="7"/>
  <c r="K148" i="7"/>
  <c r="I148" i="7"/>
  <c r="D148" i="7"/>
  <c r="O148" i="7" s="1"/>
  <c r="C148" i="7"/>
  <c r="B148" i="7"/>
  <c r="K147" i="7"/>
  <c r="I147" i="7"/>
  <c r="D147" i="7"/>
  <c r="O147" i="7" s="1"/>
  <c r="K146" i="7"/>
  <c r="I146" i="7"/>
  <c r="D146" i="7"/>
  <c r="B146" i="7" s="1"/>
  <c r="C146" i="7"/>
  <c r="K145" i="7"/>
  <c r="I145" i="7"/>
  <c r="D145" i="7"/>
  <c r="K144" i="7"/>
  <c r="I144" i="7"/>
  <c r="D144" i="7"/>
  <c r="O144" i="7" s="1"/>
  <c r="C144" i="7"/>
  <c r="B144" i="7"/>
  <c r="K143" i="7"/>
  <c r="I143" i="7"/>
  <c r="D143" i="7"/>
  <c r="B143" i="7"/>
  <c r="K142" i="7"/>
  <c r="I142" i="7"/>
  <c r="D142" i="7"/>
  <c r="B142" i="7" s="1"/>
  <c r="C142" i="7"/>
  <c r="O141" i="7"/>
  <c r="K141" i="7"/>
  <c r="I141" i="7"/>
  <c r="D141" i="7"/>
  <c r="B141" i="7"/>
  <c r="K140" i="7"/>
  <c r="I140" i="7"/>
  <c r="D140" i="7"/>
  <c r="O140" i="7" s="1"/>
  <c r="C140" i="7"/>
  <c r="B140" i="7"/>
  <c r="K139" i="7"/>
  <c r="I139" i="7"/>
  <c r="D139" i="7"/>
  <c r="K138" i="7"/>
  <c r="I138" i="7"/>
  <c r="D138" i="7"/>
  <c r="B138" i="7" s="1"/>
  <c r="C138" i="7"/>
  <c r="K137" i="7"/>
  <c r="I137" i="7"/>
  <c r="D137" i="7"/>
  <c r="O137" i="7" s="1"/>
  <c r="K136" i="7"/>
  <c r="I136" i="7"/>
  <c r="D136" i="7"/>
  <c r="C136" i="7"/>
  <c r="B136" i="7"/>
  <c r="O135" i="7"/>
  <c r="K135" i="7"/>
  <c r="I135" i="7"/>
  <c r="D135" i="7"/>
  <c r="B135" i="7"/>
  <c r="K134" i="7"/>
  <c r="I134" i="7"/>
  <c r="D134" i="7"/>
  <c r="B134" i="7" s="1"/>
  <c r="C134" i="7"/>
  <c r="O133" i="7"/>
  <c r="K133" i="7"/>
  <c r="I133" i="7"/>
  <c r="D133" i="7"/>
  <c r="B133" i="7"/>
  <c r="K132" i="7"/>
  <c r="I132" i="7"/>
  <c r="D132" i="7"/>
  <c r="O132" i="7" s="1"/>
  <c r="C132" i="7"/>
  <c r="B132" i="7"/>
  <c r="K131" i="7"/>
  <c r="I131" i="7"/>
  <c r="D131" i="7"/>
  <c r="O131" i="7" s="1"/>
  <c r="K130" i="7"/>
  <c r="I130" i="7"/>
  <c r="D130" i="7"/>
  <c r="B130" i="7" s="1"/>
  <c r="C130" i="7"/>
  <c r="K129" i="7"/>
  <c r="I129" i="7"/>
  <c r="D129" i="7"/>
  <c r="K128" i="7"/>
  <c r="I128" i="7"/>
  <c r="D128" i="7"/>
  <c r="O128" i="7" s="1"/>
  <c r="C128" i="7"/>
  <c r="B128" i="7"/>
  <c r="O127" i="7"/>
  <c r="K127" i="7"/>
  <c r="I127" i="7"/>
  <c r="D127" i="7"/>
  <c r="B127" i="7"/>
  <c r="K126" i="7"/>
  <c r="I126" i="7"/>
  <c r="D126" i="7"/>
  <c r="B126" i="7" s="1"/>
  <c r="C126" i="7"/>
  <c r="O125" i="7"/>
  <c r="K125" i="7"/>
  <c r="I125" i="7"/>
  <c r="D125" i="7"/>
  <c r="B125" i="7"/>
  <c r="K124" i="7"/>
  <c r="I124" i="7"/>
  <c r="D124" i="7"/>
  <c r="O124" i="7" s="1"/>
  <c r="C124" i="7"/>
  <c r="B124" i="7"/>
  <c r="K123" i="7"/>
  <c r="I123" i="7"/>
  <c r="D123" i="7"/>
  <c r="K122" i="7"/>
  <c r="I122" i="7"/>
  <c r="D122" i="7"/>
  <c r="B122" i="7" s="1"/>
  <c r="C122" i="7"/>
  <c r="K121" i="7"/>
  <c r="I121" i="7"/>
  <c r="D121" i="7"/>
  <c r="O121" i="7" s="1"/>
  <c r="K120" i="7"/>
  <c r="I120" i="7"/>
  <c r="D120" i="7"/>
  <c r="O120" i="7" s="1"/>
  <c r="C120" i="7"/>
  <c r="B120" i="7"/>
  <c r="O119" i="7"/>
  <c r="K119" i="7"/>
  <c r="I119" i="7"/>
  <c r="D119" i="7"/>
  <c r="B119" i="7"/>
  <c r="K118" i="7"/>
  <c r="I118" i="7"/>
  <c r="D118" i="7"/>
  <c r="B118" i="7" s="1"/>
  <c r="C118" i="7"/>
  <c r="O117" i="7"/>
  <c r="K117" i="7"/>
  <c r="I117" i="7"/>
  <c r="D117" i="7"/>
  <c r="B117" i="7"/>
  <c r="K116" i="7"/>
  <c r="I116" i="7"/>
  <c r="D116" i="7"/>
  <c r="O116" i="7" s="1"/>
  <c r="C116" i="7"/>
  <c r="B116" i="7"/>
  <c r="K115" i="7"/>
  <c r="I115" i="7"/>
  <c r="D115" i="7"/>
  <c r="K114" i="7"/>
  <c r="I114" i="7"/>
  <c r="D114" i="7"/>
  <c r="B114" i="7" s="1"/>
  <c r="C114" i="7"/>
  <c r="K113" i="7"/>
  <c r="I113" i="7"/>
  <c r="D113" i="7"/>
  <c r="K112" i="7"/>
  <c r="I112" i="7"/>
  <c r="D112" i="7"/>
  <c r="O112" i="7" s="1"/>
  <c r="C112" i="7"/>
  <c r="B112" i="7"/>
  <c r="O111" i="7"/>
  <c r="K111" i="7"/>
  <c r="I111" i="7"/>
  <c r="D111" i="7"/>
  <c r="B111" i="7"/>
  <c r="K110" i="7"/>
  <c r="I110" i="7"/>
  <c r="D110" i="7"/>
  <c r="B110" i="7" s="1"/>
  <c r="C110" i="7"/>
  <c r="K109" i="7"/>
  <c r="I109" i="7"/>
  <c r="D109" i="7"/>
  <c r="B109" i="7" s="1"/>
  <c r="C109" i="7"/>
  <c r="K108" i="7"/>
  <c r="I108" i="7"/>
  <c r="D108" i="7"/>
  <c r="C108" i="7"/>
  <c r="B108" i="7"/>
  <c r="O107" i="7"/>
  <c r="K107" i="7"/>
  <c r="I107" i="7"/>
  <c r="D107" i="7"/>
  <c r="B107" i="7"/>
  <c r="K106" i="7"/>
  <c r="I106" i="7"/>
  <c r="D106" i="7"/>
  <c r="B106" i="7" s="1"/>
  <c r="C106" i="7"/>
  <c r="K105" i="7"/>
  <c r="I105" i="7"/>
  <c r="D105" i="7"/>
  <c r="O105" i="7" s="1"/>
  <c r="C105" i="7"/>
  <c r="B105" i="7"/>
  <c r="K104" i="7"/>
  <c r="I104" i="7"/>
  <c r="D104" i="7"/>
  <c r="O104" i="7" s="1"/>
  <c r="C104" i="7"/>
  <c r="B104" i="7"/>
  <c r="O103" i="7"/>
  <c r="K103" i="7"/>
  <c r="I103" i="7"/>
  <c r="D103" i="7"/>
  <c r="B103" i="7"/>
  <c r="K102" i="7"/>
  <c r="I102" i="7"/>
  <c r="D102" i="7"/>
  <c r="B102" i="7" s="1"/>
  <c r="C102" i="7"/>
  <c r="K101" i="7"/>
  <c r="I101" i="7"/>
  <c r="D101" i="7"/>
  <c r="C101" i="7"/>
  <c r="B101" i="7"/>
  <c r="K100" i="7"/>
  <c r="I100" i="7"/>
  <c r="D100" i="7"/>
  <c r="O100" i="7" s="1"/>
  <c r="C100" i="7"/>
  <c r="B100" i="7"/>
  <c r="O99" i="7"/>
  <c r="K99" i="7"/>
  <c r="I99" i="7"/>
  <c r="D99" i="7"/>
  <c r="B99" i="7"/>
  <c r="K98" i="7"/>
  <c r="I98" i="7"/>
  <c r="D98" i="7"/>
  <c r="B98" i="7" s="1"/>
  <c r="C98" i="7"/>
  <c r="K97" i="7"/>
  <c r="I97" i="7"/>
  <c r="D97" i="7"/>
  <c r="O97" i="7" s="1"/>
  <c r="C97" i="7"/>
  <c r="B97" i="7"/>
  <c r="K96" i="7"/>
  <c r="I96" i="7"/>
  <c r="D96" i="7"/>
  <c r="O96" i="7" s="1"/>
  <c r="C96" i="7"/>
  <c r="B96" i="7"/>
  <c r="O95" i="7"/>
  <c r="K95" i="7"/>
  <c r="I95" i="7"/>
  <c r="D95" i="7"/>
  <c r="B95" i="7"/>
  <c r="K94" i="7"/>
  <c r="I94" i="7"/>
  <c r="D94" i="7"/>
  <c r="B94" i="7" s="1"/>
  <c r="C94" i="7"/>
  <c r="K93" i="7"/>
  <c r="I93" i="7"/>
  <c r="D93" i="7"/>
  <c r="O93" i="7" s="1"/>
  <c r="C93" i="7"/>
  <c r="B93" i="7"/>
  <c r="K92" i="7"/>
  <c r="I92" i="7"/>
  <c r="D92" i="7"/>
  <c r="O92" i="7" s="1"/>
  <c r="C92" i="7"/>
  <c r="B92" i="7"/>
  <c r="O91" i="7"/>
  <c r="K91" i="7"/>
  <c r="I91" i="7"/>
  <c r="D91" i="7"/>
  <c r="B91" i="7"/>
  <c r="K90" i="7"/>
  <c r="I90" i="7"/>
  <c r="D90" i="7"/>
  <c r="B90" i="7" s="1"/>
  <c r="C90" i="7"/>
  <c r="K89" i="7"/>
  <c r="I89" i="7"/>
  <c r="D89" i="7"/>
  <c r="O89" i="7" s="1"/>
  <c r="C89" i="7"/>
  <c r="B89" i="7"/>
  <c r="K88" i="7"/>
  <c r="I88" i="7"/>
  <c r="D88" i="7"/>
  <c r="O88" i="7" s="1"/>
  <c r="C88" i="7"/>
  <c r="B88" i="7"/>
  <c r="K87" i="7"/>
  <c r="I87" i="7"/>
  <c r="D87" i="7"/>
  <c r="B87" i="7"/>
  <c r="K86" i="7"/>
  <c r="I86" i="7"/>
  <c r="D86" i="7"/>
  <c r="B86" i="7" s="1"/>
  <c r="C86" i="7"/>
  <c r="K85" i="7"/>
  <c r="I85" i="7"/>
  <c r="D85" i="7"/>
  <c r="O85" i="7" s="1"/>
  <c r="C85" i="7"/>
  <c r="B85" i="7"/>
  <c r="K84" i="7"/>
  <c r="I84" i="7"/>
  <c r="D84" i="7"/>
  <c r="O84" i="7" s="1"/>
  <c r="C84" i="7"/>
  <c r="B84" i="7"/>
  <c r="O83" i="7"/>
  <c r="K83" i="7"/>
  <c r="I83" i="7"/>
  <c r="D83" i="7"/>
  <c r="B83" i="7"/>
  <c r="K82" i="7"/>
  <c r="I82" i="7"/>
  <c r="D82" i="7"/>
  <c r="B82" i="7" s="1"/>
  <c r="C82" i="7"/>
  <c r="K81" i="7"/>
  <c r="I81" i="7"/>
  <c r="D81" i="7"/>
  <c r="O81" i="7" s="1"/>
  <c r="C81" i="7"/>
  <c r="B81" i="7"/>
  <c r="K80" i="7"/>
  <c r="I80" i="7"/>
  <c r="D80" i="7"/>
  <c r="B80" i="7" s="1"/>
  <c r="C80" i="7"/>
  <c r="K79" i="7"/>
  <c r="I79" i="7"/>
  <c r="D79" i="7"/>
  <c r="K78" i="7"/>
  <c r="I78" i="7"/>
  <c r="D78" i="7"/>
  <c r="O78" i="7" s="1"/>
  <c r="C78" i="7"/>
  <c r="B78" i="7"/>
  <c r="K77" i="7"/>
  <c r="I77" i="7"/>
  <c r="D77" i="7"/>
  <c r="O77" i="7" s="1"/>
  <c r="B77" i="7"/>
  <c r="K76" i="7"/>
  <c r="I76" i="7"/>
  <c r="D76" i="7"/>
  <c r="O76" i="7" s="1"/>
  <c r="C76" i="7"/>
  <c r="K75" i="7"/>
  <c r="I75" i="7"/>
  <c r="D75" i="7"/>
  <c r="O75" i="7" s="1"/>
  <c r="K74" i="7"/>
  <c r="I74" i="7"/>
  <c r="D74" i="7"/>
  <c r="O74" i="7" s="1"/>
  <c r="C74" i="7"/>
  <c r="B74" i="7"/>
  <c r="K73" i="7"/>
  <c r="I73" i="7"/>
  <c r="D73" i="7"/>
  <c r="B73" i="7"/>
  <c r="K72" i="7"/>
  <c r="I72" i="7"/>
  <c r="D72" i="7"/>
  <c r="O72" i="7" s="1"/>
  <c r="C72" i="7"/>
  <c r="K71" i="7"/>
  <c r="I71" i="7"/>
  <c r="D71" i="7"/>
  <c r="K70" i="7"/>
  <c r="I70" i="7"/>
  <c r="D70" i="7"/>
  <c r="O70" i="7" s="1"/>
  <c r="C70" i="7"/>
  <c r="B70" i="7"/>
  <c r="K69" i="7"/>
  <c r="I69" i="7"/>
  <c r="D69" i="7"/>
  <c r="O69" i="7" s="1"/>
  <c r="B69" i="7"/>
  <c r="K68" i="7"/>
  <c r="I68" i="7"/>
  <c r="D68" i="7"/>
  <c r="O68" i="7" s="1"/>
  <c r="C68" i="7"/>
  <c r="O67" i="7"/>
  <c r="K67" i="7"/>
  <c r="I67" i="7"/>
  <c r="D67" i="7"/>
  <c r="K66" i="7"/>
  <c r="I66" i="7"/>
  <c r="D66" i="7"/>
  <c r="C66" i="7"/>
  <c r="B66" i="7"/>
  <c r="K65" i="7"/>
  <c r="I65" i="7"/>
  <c r="D65" i="7"/>
  <c r="O65" i="7" s="1"/>
  <c r="B65" i="7"/>
  <c r="K64" i="7"/>
  <c r="I64" i="7"/>
  <c r="D64" i="7"/>
  <c r="O64" i="7" s="1"/>
  <c r="C64" i="7"/>
  <c r="K63" i="7"/>
  <c r="I63" i="7"/>
  <c r="D63" i="7"/>
  <c r="K62" i="7"/>
  <c r="I62" i="7"/>
  <c r="D62" i="7"/>
  <c r="O62" i="7" s="1"/>
  <c r="C62" i="7"/>
  <c r="B62" i="7"/>
  <c r="K61" i="7"/>
  <c r="I61" i="7"/>
  <c r="D61" i="7"/>
  <c r="O61" i="7" s="1"/>
  <c r="B61" i="7"/>
  <c r="K60" i="7"/>
  <c r="I60" i="7"/>
  <c r="D60" i="7"/>
  <c r="O60" i="7" s="1"/>
  <c r="C60" i="7"/>
  <c r="K59" i="7"/>
  <c r="I59" i="7"/>
  <c r="D59" i="7"/>
  <c r="K58" i="7"/>
  <c r="I58" i="7"/>
  <c r="D58" i="7"/>
  <c r="O58" i="7" s="1"/>
  <c r="C58" i="7"/>
  <c r="B58" i="7"/>
  <c r="K57" i="7"/>
  <c r="I57" i="7"/>
  <c r="D57" i="7"/>
  <c r="O57" i="7" s="1"/>
  <c r="B57" i="7"/>
  <c r="K56" i="7"/>
  <c r="I56" i="7"/>
  <c r="D56" i="7"/>
  <c r="O56" i="7" s="1"/>
  <c r="C56" i="7"/>
  <c r="K55" i="7"/>
  <c r="I55" i="7"/>
  <c r="D55" i="7"/>
  <c r="K54" i="7"/>
  <c r="I54" i="7"/>
  <c r="D54" i="7"/>
  <c r="O54" i="7" s="1"/>
  <c r="C54" i="7"/>
  <c r="B54" i="7"/>
  <c r="K53" i="7"/>
  <c r="I53" i="7"/>
  <c r="D53" i="7"/>
  <c r="O53" i="7" s="1"/>
  <c r="B53" i="7"/>
  <c r="K52" i="7"/>
  <c r="I52" i="7"/>
  <c r="D52" i="7"/>
  <c r="C52" i="7"/>
  <c r="O51" i="7"/>
  <c r="K51" i="7"/>
  <c r="I51" i="7"/>
  <c r="D51" i="7"/>
  <c r="K50" i="7"/>
  <c r="I50" i="7"/>
  <c r="D50" i="7"/>
  <c r="O50" i="7" s="1"/>
  <c r="C50" i="7"/>
  <c r="B50" i="7"/>
  <c r="K49" i="7"/>
  <c r="I49" i="7"/>
  <c r="D49" i="7"/>
  <c r="O49" i="7" s="1"/>
  <c r="B49" i="7"/>
  <c r="K48" i="7"/>
  <c r="I48" i="7"/>
  <c r="D48" i="7"/>
  <c r="O48" i="7" s="1"/>
  <c r="C48" i="7"/>
  <c r="K47" i="7"/>
  <c r="I47" i="7"/>
  <c r="D47" i="7"/>
  <c r="K46" i="7"/>
  <c r="I46" i="7"/>
  <c r="D46" i="7"/>
  <c r="O46" i="7" s="1"/>
  <c r="C46" i="7"/>
  <c r="B46" i="7"/>
  <c r="K45" i="7"/>
  <c r="I45" i="7"/>
  <c r="D45" i="7"/>
  <c r="B45" i="7"/>
  <c r="K44" i="7"/>
  <c r="I44" i="7"/>
  <c r="D44" i="7"/>
  <c r="O44" i="7" s="1"/>
  <c r="C44" i="7"/>
  <c r="O43" i="7"/>
  <c r="K43" i="7"/>
  <c r="I43" i="7"/>
  <c r="D43" i="7"/>
  <c r="K42" i="7"/>
  <c r="I42" i="7"/>
  <c r="D42" i="7"/>
  <c r="O42" i="7" s="1"/>
  <c r="C42" i="7"/>
  <c r="B42" i="7"/>
  <c r="K41" i="7"/>
  <c r="I41" i="7"/>
  <c r="D41" i="7"/>
  <c r="O41" i="7" s="1"/>
  <c r="B41" i="7"/>
  <c r="K40" i="7"/>
  <c r="I40" i="7"/>
  <c r="D40" i="7"/>
  <c r="O40" i="7" s="1"/>
  <c r="C40" i="7"/>
  <c r="K39" i="7"/>
  <c r="I39" i="7"/>
  <c r="D39" i="7"/>
  <c r="K38" i="7"/>
  <c r="I38" i="7"/>
  <c r="D38" i="7"/>
  <c r="C38" i="7"/>
  <c r="B38" i="7"/>
  <c r="K37" i="7"/>
  <c r="I37" i="7"/>
  <c r="D37" i="7"/>
  <c r="O37" i="7" s="1"/>
  <c r="B37" i="7"/>
  <c r="K36" i="7"/>
  <c r="I36" i="7"/>
  <c r="D36" i="7"/>
  <c r="O36" i="7" s="1"/>
  <c r="C36" i="7"/>
  <c r="O35" i="7"/>
  <c r="K35" i="7"/>
  <c r="I35" i="7"/>
  <c r="D35" i="7"/>
  <c r="K34" i="7"/>
  <c r="I34" i="7"/>
  <c r="D34" i="7"/>
  <c r="O34" i="7" s="1"/>
  <c r="C34" i="7"/>
  <c r="B34" i="7"/>
  <c r="K33" i="7"/>
  <c r="I33" i="7"/>
  <c r="D33" i="7"/>
  <c r="O33" i="7" s="1"/>
  <c r="B33" i="7"/>
  <c r="K32" i="7"/>
  <c r="I32" i="7"/>
  <c r="D32" i="7"/>
  <c r="O32" i="7" s="1"/>
  <c r="C32" i="7"/>
  <c r="K31" i="7"/>
  <c r="I31" i="7"/>
  <c r="D31" i="7"/>
  <c r="K30" i="7"/>
  <c r="I30" i="7"/>
  <c r="D30" i="7"/>
  <c r="O30" i="7" s="1"/>
  <c r="C30" i="7"/>
  <c r="B30" i="7"/>
  <c r="K29" i="7"/>
  <c r="I29" i="7"/>
  <c r="D29" i="7"/>
  <c r="O29" i="7" s="1"/>
  <c r="B29" i="7"/>
  <c r="K28" i="7"/>
  <c r="I28" i="7"/>
  <c r="D28" i="7"/>
  <c r="O28" i="7" s="1"/>
  <c r="C28" i="7"/>
  <c r="O27" i="7"/>
  <c r="K27" i="7"/>
  <c r="I27" i="7"/>
  <c r="D27" i="7"/>
  <c r="K26" i="7"/>
  <c r="I26" i="7"/>
  <c r="D26" i="7"/>
  <c r="O26" i="7" s="1"/>
  <c r="C26" i="7"/>
  <c r="B26" i="7"/>
  <c r="K25" i="7"/>
  <c r="I25" i="7"/>
  <c r="D25" i="7"/>
  <c r="O25" i="7" s="1"/>
  <c r="B25" i="7"/>
  <c r="K24" i="7"/>
  <c r="I24" i="7"/>
  <c r="D24" i="7"/>
  <c r="C24" i="7"/>
  <c r="K23" i="7"/>
  <c r="I23" i="7"/>
  <c r="D23" i="7"/>
  <c r="K22" i="7"/>
  <c r="I22" i="7"/>
  <c r="D22" i="7"/>
  <c r="O22" i="7" s="1"/>
  <c r="C22" i="7"/>
  <c r="B22" i="7"/>
  <c r="K21" i="7"/>
  <c r="I21" i="7"/>
  <c r="D21" i="7"/>
  <c r="O21" i="7" s="1"/>
  <c r="B21" i="7"/>
  <c r="K20" i="7"/>
  <c r="I20" i="7"/>
  <c r="D20" i="7"/>
  <c r="O20" i="7" s="1"/>
  <c r="C20" i="7"/>
  <c r="O19" i="7"/>
  <c r="K19" i="7"/>
  <c r="I19" i="7"/>
  <c r="D19" i="7"/>
  <c r="K18" i="7"/>
  <c r="I18" i="7"/>
  <c r="D18" i="7"/>
  <c r="O18" i="7" s="1"/>
  <c r="C18" i="7"/>
  <c r="B18" i="7"/>
  <c r="K17" i="7"/>
  <c r="I17" i="7"/>
  <c r="D17" i="7"/>
  <c r="B17" i="7"/>
  <c r="K16" i="7"/>
  <c r="I16" i="7"/>
  <c r="D16" i="7"/>
  <c r="O16" i="7" s="1"/>
  <c r="C16" i="7"/>
  <c r="K15" i="7"/>
  <c r="I15" i="7"/>
  <c r="D15" i="7"/>
  <c r="K14" i="7"/>
  <c r="I14" i="7"/>
  <c r="D14" i="7"/>
  <c r="O14" i="7" s="1"/>
  <c r="C14" i="7"/>
  <c r="B14" i="7"/>
  <c r="K13" i="7"/>
  <c r="I13" i="7"/>
  <c r="D13" i="7"/>
  <c r="O13" i="7" s="1"/>
  <c r="B13" i="7"/>
  <c r="I12" i="7"/>
  <c r="D12" i="7"/>
  <c r="O12" i="7" s="1"/>
  <c r="C12" i="7"/>
  <c r="K11" i="7"/>
  <c r="I11" i="7"/>
  <c r="D11" i="7"/>
  <c r="O11" i="7" s="1"/>
  <c r="K10" i="7"/>
  <c r="I10" i="7"/>
  <c r="D10" i="7"/>
  <c r="C10" i="7"/>
  <c r="B10" i="7"/>
  <c r="K9" i="7"/>
  <c r="I9" i="7"/>
  <c r="D9" i="7"/>
  <c r="O9" i="7" s="1"/>
  <c r="B9" i="7"/>
  <c r="K8" i="7"/>
  <c r="I8" i="7"/>
  <c r="D8" i="7"/>
  <c r="O8" i="7" s="1"/>
  <c r="C8" i="7"/>
  <c r="O7" i="7"/>
  <c r="I7" i="7"/>
  <c r="D7" i="7"/>
  <c r="K6" i="7"/>
  <c r="I6" i="7"/>
  <c r="D6" i="7"/>
  <c r="O6" i="7" s="1"/>
  <c r="C6" i="7"/>
  <c r="B6" i="7"/>
  <c r="K5" i="7"/>
  <c r="I5" i="7"/>
  <c r="D5" i="7"/>
  <c r="O5" i="7" s="1"/>
  <c r="B5" i="7"/>
  <c r="E2" i="7"/>
  <c r="L40" i="2"/>
  <c r="O255" i="7" l="1"/>
  <c r="O388" i="7"/>
  <c r="O430" i="7"/>
  <c r="O283" i="7"/>
  <c r="O87" i="7"/>
  <c r="O101" i="7"/>
  <c r="O297" i="7"/>
  <c r="O318" i="7"/>
  <c r="O416" i="7"/>
  <c r="O59" i="7"/>
  <c r="O115" i="7"/>
  <c r="O143" i="7"/>
  <c r="O157" i="7"/>
  <c r="O185" i="7"/>
  <c r="O311" i="7"/>
  <c r="C23" i="7"/>
  <c r="B23" i="7"/>
  <c r="C39" i="7"/>
  <c r="B39" i="7"/>
  <c r="C55" i="7"/>
  <c r="B55" i="7"/>
  <c r="C63" i="7"/>
  <c r="B63" i="7"/>
  <c r="O24" i="7"/>
  <c r="O73" i="7"/>
  <c r="C47" i="7"/>
  <c r="B47" i="7"/>
  <c r="C7" i="7"/>
  <c r="B7" i="7"/>
  <c r="K7" i="7"/>
  <c r="O10" i="7" s="1"/>
  <c r="C19" i="7"/>
  <c r="B19" i="7"/>
  <c r="C27" i="7"/>
  <c r="B27" i="7"/>
  <c r="C35" i="7"/>
  <c r="B35" i="7"/>
  <c r="C43" i="7"/>
  <c r="B43" i="7"/>
  <c r="C51" i="7"/>
  <c r="B51" i="7"/>
  <c r="C59" i="7"/>
  <c r="B59" i="7"/>
  <c r="O66" i="7"/>
  <c r="C67" i="7"/>
  <c r="B67" i="7"/>
  <c r="C75" i="7"/>
  <c r="B75" i="7"/>
  <c r="C15" i="7"/>
  <c r="B15" i="7"/>
  <c r="C31" i="7"/>
  <c r="B31" i="7"/>
  <c r="O38" i="7"/>
  <c r="C71" i="7"/>
  <c r="B71" i="7"/>
  <c r="C79" i="7"/>
  <c r="B79" i="7"/>
  <c r="C11" i="7"/>
  <c r="B11" i="7"/>
  <c r="O15" i="7"/>
  <c r="O23" i="7"/>
  <c r="O31" i="7"/>
  <c r="O39" i="7"/>
  <c r="O45" i="7"/>
  <c r="O47" i="7"/>
  <c r="O52" i="7"/>
  <c r="O55" i="7"/>
  <c r="O63" i="7"/>
  <c r="O71" i="7"/>
  <c r="O79" i="7"/>
  <c r="C155" i="7"/>
  <c r="C171" i="7"/>
  <c r="C177" i="7"/>
  <c r="C187" i="7"/>
  <c r="C193" i="7"/>
  <c r="C199" i="7"/>
  <c r="B199" i="7"/>
  <c r="C207" i="7"/>
  <c r="B207" i="7"/>
  <c r="O213" i="7"/>
  <c r="C261" i="7"/>
  <c r="O261" i="7"/>
  <c r="B261" i="7"/>
  <c r="B321" i="7"/>
  <c r="C321" i="7"/>
  <c r="O321" i="7"/>
  <c r="B337" i="7"/>
  <c r="C337" i="7"/>
  <c r="O337" i="7"/>
  <c r="C368" i="7"/>
  <c r="O368" i="7"/>
  <c r="B368" i="7"/>
  <c r="B444" i="7"/>
  <c r="C444" i="7"/>
  <c r="O444" i="7"/>
  <c r="C5" i="7"/>
  <c r="B8" i="7"/>
  <c r="C9" i="7"/>
  <c r="B12" i="7"/>
  <c r="K12" i="7"/>
  <c r="O17" i="7" s="1"/>
  <c r="C13" i="7"/>
  <c r="B16" i="7"/>
  <c r="C17" i="7"/>
  <c r="B20" i="7"/>
  <c r="C21" i="7"/>
  <c r="B24" i="7"/>
  <c r="C25" i="7"/>
  <c r="B28" i="7"/>
  <c r="C29" i="7"/>
  <c r="B32" i="7"/>
  <c r="C33" i="7"/>
  <c r="B36" i="7"/>
  <c r="C37" i="7"/>
  <c r="B40" i="7"/>
  <c r="C41" i="7"/>
  <c r="B44" i="7"/>
  <c r="C45" i="7"/>
  <c r="B48" i="7"/>
  <c r="C49" i="7"/>
  <c r="B52" i="7"/>
  <c r="C53" i="7"/>
  <c r="B56" i="7"/>
  <c r="C57" i="7"/>
  <c r="B60" i="7"/>
  <c r="C61" i="7"/>
  <c r="B64" i="7"/>
  <c r="C65" i="7"/>
  <c r="B68" i="7"/>
  <c r="C69" i="7"/>
  <c r="B72" i="7"/>
  <c r="C73" i="7"/>
  <c r="B76" i="7"/>
  <c r="C77" i="7"/>
  <c r="C83" i="7"/>
  <c r="C87" i="7"/>
  <c r="C91" i="7"/>
  <c r="C95" i="7"/>
  <c r="C99" i="7"/>
  <c r="C103" i="7"/>
  <c r="C107" i="7"/>
  <c r="O109" i="7"/>
  <c r="C111" i="7"/>
  <c r="B115" i="7"/>
  <c r="C117" i="7"/>
  <c r="B121" i="7"/>
  <c r="C127" i="7"/>
  <c r="B131" i="7"/>
  <c r="C133" i="7"/>
  <c r="O136" i="7"/>
  <c r="B137" i="7"/>
  <c r="C143" i="7"/>
  <c r="B147" i="7"/>
  <c r="C149" i="7"/>
  <c r="B153" i="7"/>
  <c r="C159" i="7"/>
  <c r="B163" i="7"/>
  <c r="C165" i="7"/>
  <c r="B169" i="7"/>
  <c r="C175" i="7"/>
  <c r="B179" i="7"/>
  <c r="C181" i="7"/>
  <c r="B185" i="7"/>
  <c r="C191" i="7"/>
  <c r="O241" i="7"/>
  <c r="B317" i="7"/>
  <c r="C317" i="7"/>
  <c r="O317" i="7"/>
  <c r="B333" i="7"/>
  <c r="C333" i="7"/>
  <c r="O333" i="7"/>
  <c r="C113" i="7"/>
  <c r="C123" i="7"/>
  <c r="C129" i="7"/>
  <c r="C145" i="7"/>
  <c r="C115" i="7"/>
  <c r="C121" i="7"/>
  <c r="C131" i="7"/>
  <c r="C137" i="7"/>
  <c r="C147" i="7"/>
  <c r="C153" i="7"/>
  <c r="C163" i="7"/>
  <c r="C169" i="7"/>
  <c r="C179" i="7"/>
  <c r="C185" i="7"/>
  <c r="B189" i="7"/>
  <c r="C195" i="7"/>
  <c r="C203" i="7"/>
  <c r="B203" i="7"/>
  <c r="C211" i="7"/>
  <c r="B211" i="7"/>
  <c r="O227" i="7"/>
  <c r="C277" i="7"/>
  <c r="O277" i="7"/>
  <c r="B277" i="7"/>
  <c r="B329" i="7"/>
  <c r="C329" i="7"/>
  <c r="O329" i="7"/>
  <c r="C139" i="7"/>
  <c r="C161" i="7"/>
  <c r="O164" i="7"/>
  <c r="O80" i="7"/>
  <c r="O82" i="7"/>
  <c r="O86" i="7"/>
  <c r="O90" i="7"/>
  <c r="O94" i="7"/>
  <c r="O98" i="7"/>
  <c r="O102" i="7"/>
  <c r="O106" i="7"/>
  <c r="O108" i="7"/>
  <c r="O110" i="7"/>
  <c r="B113" i="7"/>
  <c r="O113" i="7"/>
  <c r="C119" i="7"/>
  <c r="B123" i="7"/>
  <c r="O123" i="7"/>
  <c r="C125" i="7"/>
  <c r="B129" i="7"/>
  <c r="O129" i="7"/>
  <c r="C135" i="7"/>
  <c r="B139" i="7"/>
  <c r="O139" i="7"/>
  <c r="C141" i="7"/>
  <c r="B145" i="7"/>
  <c r="O145" i="7"/>
  <c r="C151" i="7"/>
  <c r="B155" i="7"/>
  <c r="O155" i="7"/>
  <c r="C157" i="7"/>
  <c r="B161" i="7"/>
  <c r="O161" i="7"/>
  <c r="C167" i="7"/>
  <c r="B171" i="7"/>
  <c r="O171" i="7"/>
  <c r="C173" i="7"/>
  <c r="B177" i="7"/>
  <c r="O177" i="7"/>
  <c r="C183" i="7"/>
  <c r="B187" i="7"/>
  <c r="O187" i="7"/>
  <c r="C189" i="7"/>
  <c r="O192" i="7"/>
  <c r="B193" i="7"/>
  <c r="O193" i="7"/>
  <c r="O199" i="7"/>
  <c r="O207" i="7"/>
  <c r="C267" i="7"/>
  <c r="O267" i="7"/>
  <c r="B267" i="7"/>
  <c r="O269" i="7"/>
  <c r="O304" i="7"/>
  <c r="B325" i="7"/>
  <c r="C325" i="7"/>
  <c r="O325" i="7"/>
  <c r="O114" i="7"/>
  <c r="O118" i="7"/>
  <c r="O122" i="7"/>
  <c r="O126" i="7"/>
  <c r="O130" i="7"/>
  <c r="O134" i="7"/>
  <c r="O138" i="7"/>
  <c r="O142" i="7"/>
  <c r="O146" i="7"/>
  <c r="O150" i="7"/>
  <c r="O154" i="7"/>
  <c r="O158" i="7"/>
  <c r="O162" i="7"/>
  <c r="O166" i="7"/>
  <c r="O170" i="7"/>
  <c r="O174" i="7"/>
  <c r="O178" i="7"/>
  <c r="O182" i="7"/>
  <c r="O186" i="7"/>
  <c r="O190" i="7"/>
  <c r="O194" i="7"/>
  <c r="C197" i="7"/>
  <c r="O198" i="7"/>
  <c r="C201" i="7"/>
  <c r="O202" i="7"/>
  <c r="C205" i="7"/>
  <c r="O206" i="7"/>
  <c r="C209" i="7"/>
  <c r="O210" i="7"/>
  <c r="C213" i="7"/>
  <c r="O216" i="7"/>
  <c r="O220" i="7"/>
  <c r="O224" i="7"/>
  <c r="O228" i="7"/>
  <c r="O232" i="7"/>
  <c r="O234" i="7"/>
  <c r="O236" i="7"/>
  <c r="O240" i="7"/>
  <c r="O244" i="7"/>
  <c r="B247" i="7"/>
  <c r="O248" i="7"/>
  <c r="B251" i="7"/>
  <c r="O252" i="7"/>
  <c r="B252" i="7"/>
  <c r="B253" i="7"/>
  <c r="C255" i="7"/>
  <c r="B259" i="7"/>
  <c r="C265" i="7"/>
  <c r="B269" i="7"/>
  <c r="C271" i="7"/>
  <c r="B275" i="7"/>
  <c r="C283" i="7"/>
  <c r="B283" i="7"/>
  <c r="O290" i="7"/>
  <c r="C291" i="7"/>
  <c r="B291" i="7"/>
  <c r="C299" i="7"/>
  <c r="B299" i="7"/>
  <c r="C307" i="7"/>
  <c r="B307" i="7"/>
  <c r="O315" i="7"/>
  <c r="C315" i="7"/>
  <c r="B315" i="7"/>
  <c r="O332" i="7"/>
  <c r="O339" i="7"/>
  <c r="C362" i="7"/>
  <c r="O362" i="7"/>
  <c r="B362" i="7"/>
  <c r="C434" i="7"/>
  <c r="O434" i="7"/>
  <c r="B434" i="7"/>
  <c r="C253" i="7"/>
  <c r="C259" i="7"/>
  <c r="O262" i="7"/>
  <c r="C269" i="7"/>
  <c r="C275" i="7"/>
  <c r="C352" i="7"/>
  <c r="O352" i="7"/>
  <c r="B352" i="7"/>
  <c r="O360" i="7"/>
  <c r="C217" i="7"/>
  <c r="C221" i="7"/>
  <c r="C225" i="7"/>
  <c r="C229" i="7"/>
  <c r="C233" i="7"/>
  <c r="C237" i="7"/>
  <c r="C241" i="7"/>
  <c r="C245" i="7"/>
  <c r="C249" i="7"/>
  <c r="C257" i="7"/>
  <c r="C263" i="7"/>
  <c r="C273" i="7"/>
  <c r="O276" i="7"/>
  <c r="C279" i="7"/>
  <c r="C287" i="7"/>
  <c r="B287" i="7"/>
  <c r="C295" i="7"/>
  <c r="B295" i="7"/>
  <c r="C303" i="7"/>
  <c r="B303" i="7"/>
  <c r="C311" i="7"/>
  <c r="B311" i="7"/>
  <c r="C346" i="7"/>
  <c r="O346" i="7"/>
  <c r="B346" i="7"/>
  <c r="B256" i="7"/>
  <c r="B260" i="7"/>
  <c r="B264" i="7"/>
  <c r="B268" i="7"/>
  <c r="B272" i="7"/>
  <c r="B276" i="7"/>
  <c r="B280" i="7"/>
  <c r="C281" i="7"/>
  <c r="B284" i="7"/>
  <c r="C285" i="7"/>
  <c r="B288" i="7"/>
  <c r="C289" i="7"/>
  <c r="B292" i="7"/>
  <c r="C293" i="7"/>
  <c r="B296" i="7"/>
  <c r="C297" i="7"/>
  <c r="B300" i="7"/>
  <c r="C301" i="7"/>
  <c r="B304" i="7"/>
  <c r="C305" i="7"/>
  <c r="B308" i="7"/>
  <c r="C309" i="7"/>
  <c r="B312" i="7"/>
  <c r="C313" i="7"/>
  <c r="C316" i="7"/>
  <c r="B318" i="7"/>
  <c r="C320" i="7"/>
  <c r="B322" i="7"/>
  <c r="C324" i="7"/>
  <c r="B326" i="7"/>
  <c r="C328" i="7"/>
  <c r="B330" i="7"/>
  <c r="C332" i="7"/>
  <c r="B334" i="7"/>
  <c r="C336" i="7"/>
  <c r="B338" i="7"/>
  <c r="C340" i="7"/>
  <c r="B344" i="7"/>
  <c r="C350" i="7"/>
  <c r="O353" i="7"/>
  <c r="B354" i="7"/>
  <c r="C356" i="7"/>
  <c r="B360" i="7"/>
  <c r="C366" i="7"/>
  <c r="B370" i="7"/>
  <c r="C372" i="7"/>
  <c r="C380" i="7"/>
  <c r="B380" i="7"/>
  <c r="B452" i="7"/>
  <c r="C452" i="7"/>
  <c r="O452" i="7"/>
  <c r="C318" i="7"/>
  <c r="C322" i="7"/>
  <c r="C326" i="7"/>
  <c r="C330" i="7"/>
  <c r="C334" i="7"/>
  <c r="C338" i="7"/>
  <c r="C344" i="7"/>
  <c r="C354" i="7"/>
  <c r="C360" i="7"/>
  <c r="C370" i="7"/>
  <c r="O374" i="7"/>
  <c r="O402" i="7"/>
  <c r="C418" i="7"/>
  <c r="O418" i="7"/>
  <c r="B418" i="7"/>
  <c r="O451" i="7"/>
  <c r="B460" i="7"/>
  <c r="C460" i="7"/>
  <c r="O460" i="7"/>
  <c r="C342" i="7"/>
  <c r="C348" i="7"/>
  <c r="C358" i="7"/>
  <c r="C364" i="7"/>
  <c r="O367" i="7"/>
  <c r="C376" i="7"/>
  <c r="B376" i="7"/>
  <c r="C428" i="7"/>
  <c r="O428" i="7"/>
  <c r="B428" i="7"/>
  <c r="O437" i="7"/>
  <c r="O458" i="7"/>
  <c r="B341" i="7"/>
  <c r="B345" i="7"/>
  <c r="B349" i="7"/>
  <c r="B353" i="7"/>
  <c r="B357" i="7"/>
  <c r="B361" i="7"/>
  <c r="B365" i="7"/>
  <c r="B369" i="7"/>
  <c r="B373" i="7"/>
  <c r="C374" i="7"/>
  <c r="B377" i="7"/>
  <c r="C378" i="7"/>
  <c r="C384" i="7"/>
  <c r="C388" i="7"/>
  <c r="C392" i="7"/>
  <c r="C396" i="7"/>
  <c r="C400" i="7"/>
  <c r="C404" i="7"/>
  <c r="C408" i="7"/>
  <c r="O410" i="7"/>
  <c r="C412" i="7"/>
  <c r="O414" i="7"/>
  <c r="C416" i="7"/>
  <c r="C422" i="7"/>
  <c r="C432" i="7"/>
  <c r="C438" i="7"/>
  <c r="C399" i="7"/>
  <c r="C403" i="7"/>
  <c r="C407" i="7"/>
  <c r="C411" i="7"/>
  <c r="C415" i="7"/>
  <c r="C420" i="7"/>
  <c r="O423" i="7"/>
  <c r="B424" i="7"/>
  <c r="C426" i="7"/>
  <c r="B430" i="7"/>
  <c r="C436" i="7"/>
  <c r="B440" i="7"/>
  <c r="C440" i="7"/>
  <c r="B448" i="7"/>
  <c r="C448" i="7"/>
  <c r="B456" i="7"/>
  <c r="C456" i="7"/>
  <c r="O381" i="7"/>
  <c r="O383" i="7"/>
  <c r="O387" i="7"/>
  <c r="O391" i="7"/>
  <c r="O395" i="7"/>
  <c r="O399" i="7"/>
  <c r="O403" i="7"/>
  <c r="O407" i="7"/>
  <c r="O409" i="7"/>
  <c r="O411" i="7"/>
  <c r="O415" i="7"/>
  <c r="C424" i="7"/>
  <c r="C430" i="7"/>
  <c r="B419" i="7"/>
  <c r="B423" i="7"/>
  <c r="B427" i="7"/>
  <c r="B431" i="7"/>
  <c r="B435" i="7"/>
  <c r="B439" i="7"/>
  <c r="B443" i="7"/>
  <c r="B447" i="7"/>
  <c r="B451" i="7"/>
  <c r="B455" i="7"/>
  <c r="B459" i="7"/>
  <c r="B463" i="7"/>
  <c r="C464" i="7"/>
  <c r="O465" i="7"/>
  <c r="O464" i="7"/>
  <c r="B466" i="7"/>
  <c r="C442" i="7"/>
  <c r="C446" i="7"/>
  <c r="C450" i="7"/>
  <c r="C454" i="7"/>
  <c r="C458" i="7"/>
  <c r="C462" i="7"/>
  <c r="C466" i="7"/>
  <c r="N39" i="5"/>
  <c r="L1" i="2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L40" i="5"/>
  <c r="M40" i="5"/>
  <c r="C47" i="5" l="1"/>
  <c r="J44" i="5" l="1"/>
  <c r="J45" i="5"/>
  <c r="J46" i="5"/>
  <c r="J47" i="5"/>
  <c r="J48" i="5"/>
  <c r="J49" i="5"/>
  <c r="J43" i="5"/>
  <c r="O39" i="5"/>
  <c r="M39" i="5"/>
  <c r="L39" i="5"/>
  <c r="I39" i="5"/>
  <c r="K5" i="1" l="1"/>
  <c r="K6" i="1"/>
  <c r="K8" i="1"/>
  <c r="K9" i="1"/>
  <c r="K10" i="1"/>
  <c r="K11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A3" i="3" l="1"/>
  <c r="E2" i="1"/>
  <c r="O460" i="1" l="1"/>
  <c r="B460" i="1"/>
  <c r="O456" i="1"/>
  <c r="B456" i="1"/>
  <c r="O452" i="1"/>
  <c r="B452" i="1"/>
  <c r="O448" i="1"/>
  <c r="B448" i="1"/>
  <c r="O444" i="1"/>
  <c r="B444" i="1"/>
  <c r="O440" i="1"/>
  <c r="B440" i="1"/>
  <c r="O436" i="1"/>
  <c r="B436" i="1"/>
  <c r="O428" i="1"/>
  <c r="B428" i="1"/>
  <c r="O424" i="1"/>
  <c r="B424" i="1"/>
  <c r="O420" i="1"/>
  <c r="B420" i="1"/>
  <c r="O465" i="1"/>
  <c r="B465" i="1"/>
  <c r="O457" i="1"/>
  <c r="B457" i="1"/>
  <c r="O449" i="1"/>
  <c r="B449" i="1"/>
  <c r="O441" i="1"/>
  <c r="B441" i="1"/>
  <c r="O433" i="1"/>
  <c r="B433" i="1"/>
  <c r="O425" i="1"/>
  <c r="B425" i="1"/>
  <c r="O464" i="1"/>
  <c r="B464" i="1"/>
  <c r="O432" i="1"/>
  <c r="B432" i="1"/>
  <c r="O461" i="1"/>
  <c r="B461" i="1"/>
  <c r="O453" i="1"/>
  <c r="B453" i="1"/>
  <c r="O445" i="1"/>
  <c r="B445" i="1"/>
  <c r="O437" i="1"/>
  <c r="B437" i="1"/>
  <c r="O429" i="1"/>
  <c r="B429" i="1"/>
  <c r="O421" i="1"/>
  <c r="B421" i="1"/>
  <c r="O463" i="1"/>
  <c r="B463" i="1"/>
  <c r="O459" i="1"/>
  <c r="B459" i="1"/>
  <c r="O455" i="1"/>
  <c r="B455" i="1"/>
  <c r="O451" i="1"/>
  <c r="B451" i="1"/>
  <c r="O447" i="1"/>
  <c r="B447" i="1"/>
  <c r="O443" i="1"/>
  <c r="B443" i="1"/>
  <c r="O439" i="1"/>
  <c r="B439" i="1"/>
  <c r="O435" i="1"/>
  <c r="B435" i="1"/>
  <c r="O431" i="1"/>
  <c r="B431" i="1"/>
  <c r="O427" i="1"/>
  <c r="B427" i="1"/>
  <c r="O423" i="1"/>
  <c r="B423" i="1"/>
  <c r="O419" i="1"/>
  <c r="B419" i="1"/>
  <c r="O466" i="1"/>
  <c r="B466" i="1"/>
  <c r="O462" i="1"/>
  <c r="B462" i="1"/>
  <c r="O458" i="1"/>
  <c r="B458" i="1"/>
  <c r="O454" i="1"/>
  <c r="B454" i="1"/>
  <c r="O450" i="1"/>
  <c r="B450" i="1"/>
  <c r="O446" i="1"/>
  <c r="B446" i="1"/>
  <c r="O442" i="1"/>
  <c r="B442" i="1"/>
  <c r="O438" i="1"/>
  <c r="B438" i="1"/>
  <c r="O434" i="1"/>
  <c r="B434" i="1"/>
  <c r="O430" i="1"/>
  <c r="B430" i="1"/>
  <c r="O426" i="1"/>
  <c r="B426" i="1"/>
  <c r="O422" i="1"/>
  <c r="B422" i="1"/>
  <c r="O418" i="1"/>
  <c r="B418" i="1"/>
  <c r="C464" i="1"/>
  <c r="C453" i="1"/>
  <c r="C444" i="1"/>
  <c r="C437" i="1"/>
  <c r="C465" i="1"/>
  <c r="C452" i="1"/>
  <c r="C445" i="1"/>
  <c r="C436" i="1"/>
  <c r="C425" i="1"/>
  <c r="C466" i="1"/>
  <c r="C462" i="1"/>
  <c r="C458" i="1"/>
  <c r="C454" i="1"/>
  <c r="C442" i="1"/>
  <c r="C438" i="1"/>
  <c r="C421" i="1"/>
  <c r="C450" i="1"/>
  <c r="C446" i="1"/>
  <c r="C434" i="1"/>
  <c r="C430" i="1"/>
  <c r="C426" i="1"/>
  <c r="C461" i="1"/>
  <c r="C433" i="1"/>
  <c r="C432" i="1"/>
  <c r="C424" i="1"/>
  <c r="C460" i="1"/>
  <c r="C457" i="1"/>
  <c r="C456" i="1"/>
  <c r="C449" i="1"/>
  <c r="C448" i="1"/>
  <c r="C441" i="1"/>
  <c r="C440" i="1"/>
  <c r="C429" i="1"/>
  <c r="C428" i="1"/>
  <c r="C420" i="1"/>
  <c r="C463" i="1"/>
  <c r="C459" i="1"/>
  <c r="C455" i="1"/>
  <c r="C451" i="1"/>
  <c r="C447" i="1"/>
  <c r="C443" i="1"/>
  <c r="C439" i="1"/>
  <c r="C435" i="1"/>
  <c r="C431" i="1"/>
  <c r="C427" i="1"/>
  <c r="C423" i="1"/>
  <c r="C419" i="1"/>
  <c r="C422" i="1"/>
  <c r="C418" i="1"/>
  <c r="C7" i="3" l="1"/>
  <c r="O417" i="1" l="1"/>
  <c r="B417" i="1"/>
  <c r="O401" i="1"/>
  <c r="B401" i="1"/>
  <c r="O393" i="1"/>
  <c r="B393" i="1"/>
  <c r="O381" i="1"/>
  <c r="B381" i="1"/>
  <c r="O369" i="1"/>
  <c r="B369" i="1"/>
  <c r="O357" i="1"/>
  <c r="B357" i="1"/>
  <c r="O345" i="1"/>
  <c r="B345" i="1"/>
  <c r="O333" i="1"/>
  <c r="B333" i="1"/>
  <c r="O321" i="1"/>
  <c r="B321" i="1"/>
  <c r="O309" i="1"/>
  <c r="B309" i="1"/>
  <c r="O293" i="1"/>
  <c r="B293" i="1"/>
  <c r="O281" i="1"/>
  <c r="B281" i="1"/>
  <c r="O265" i="1"/>
  <c r="B265" i="1"/>
  <c r="O241" i="1"/>
  <c r="B241" i="1"/>
  <c r="O416" i="1"/>
  <c r="B416" i="1"/>
  <c r="O412" i="1"/>
  <c r="B412" i="1"/>
  <c r="O408" i="1"/>
  <c r="B408" i="1"/>
  <c r="O404" i="1"/>
  <c r="B404" i="1"/>
  <c r="O400" i="1"/>
  <c r="B400" i="1"/>
  <c r="O396" i="1"/>
  <c r="B396" i="1"/>
  <c r="O392" i="1"/>
  <c r="B392" i="1"/>
  <c r="O388" i="1"/>
  <c r="B388" i="1"/>
  <c r="O384" i="1"/>
  <c r="B384" i="1"/>
  <c r="O380" i="1"/>
  <c r="B380" i="1"/>
  <c r="O376" i="1"/>
  <c r="B376" i="1"/>
  <c r="O372" i="1"/>
  <c r="B372" i="1"/>
  <c r="O368" i="1"/>
  <c r="B368" i="1"/>
  <c r="O364" i="1"/>
  <c r="B364" i="1"/>
  <c r="O360" i="1"/>
  <c r="B360" i="1"/>
  <c r="O356" i="1"/>
  <c r="B356" i="1"/>
  <c r="O352" i="1"/>
  <c r="B352" i="1"/>
  <c r="O348" i="1"/>
  <c r="B348" i="1"/>
  <c r="O344" i="1"/>
  <c r="B344" i="1"/>
  <c r="O340" i="1"/>
  <c r="B340" i="1"/>
  <c r="O336" i="1"/>
  <c r="B336" i="1"/>
  <c r="O332" i="1"/>
  <c r="B332" i="1"/>
  <c r="O328" i="1"/>
  <c r="B328" i="1"/>
  <c r="O324" i="1"/>
  <c r="B324" i="1"/>
  <c r="O320" i="1"/>
  <c r="B320" i="1"/>
  <c r="O316" i="1"/>
  <c r="B316" i="1"/>
  <c r="O312" i="1"/>
  <c r="B312" i="1"/>
  <c r="O308" i="1"/>
  <c r="B308" i="1"/>
  <c r="O304" i="1"/>
  <c r="B304" i="1"/>
  <c r="O300" i="1"/>
  <c r="B300" i="1"/>
  <c r="O296" i="1"/>
  <c r="B296" i="1"/>
  <c r="O292" i="1"/>
  <c r="B292" i="1"/>
  <c r="O288" i="1"/>
  <c r="B288" i="1"/>
  <c r="O284" i="1"/>
  <c r="B284" i="1"/>
  <c r="O280" i="1"/>
  <c r="B280" i="1"/>
  <c r="O276" i="1"/>
  <c r="B276" i="1"/>
  <c r="O272" i="1"/>
  <c r="B272" i="1"/>
  <c r="O268" i="1"/>
  <c r="B268" i="1"/>
  <c r="O264" i="1"/>
  <c r="B264" i="1"/>
  <c r="O260" i="1"/>
  <c r="B260" i="1"/>
  <c r="O256" i="1"/>
  <c r="B256" i="1"/>
  <c r="O252" i="1"/>
  <c r="B252" i="1"/>
  <c r="O248" i="1"/>
  <c r="B248" i="1"/>
  <c r="O244" i="1"/>
  <c r="B244" i="1"/>
  <c r="O240" i="1"/>
  <c r="B240" i="1"/>
  <c r="O409" i="1"/>
  <c r="B409" i="1"/>
  <c r="O397" i="1"/>
  <c r="B397" i="1"/>
  <c r="O377" i="1"/>
  <c r="B377" i="1"/>
  <c r="O365" i="1"/>
  <c r="B365" i="1"/>
  <c r="O353" i="1"/>
  <c r="B353" i="1"/>
  <c r="O341" i="1"/>
  <c r="B341" i="1"/>
  <c r="O329" i="1"/>
  <c r="B329" i="1"/>
  <c r="O317" i="1"/>
  <c r="B317" i="1"/>
  <c r="O305" i="1"/>
  <c r="B305" i="1"/>
  <c r="O297" i="1"/>
  <c r="B297" i="1"/>
  <c r="O285" i="1"/>
  <c r="B285" i="1"/>
  <c r="O273" i="1"/>
  <c r="B273" i="1"/>
  <c r="O269" i="1"/>
  <c r="B269" i="1"/>
  <c r="O261" i="1"/>
  <c r="B261" i="1"/>
  <c r="O253" i="1"/>
  <c r="B253" i="1"/>
  <c r="O249" i="1"/>
  <c r="B249" i="1"/>
  <c r="O245" i="1"/>
  <c r="B245" i="1"/>
  <c r="O415" i="1"/>
  <c r="B415" i="1"/>
  <c r="O411" i="1"/>
  <c r="B411" i="1"/>
  <c r="O407" i="1"/>
  <c r="B407" i="1"/>
  <c r="O403" i="1"/>
  <c r="B403" i="1"/>
  <c r="O399" i="1"/>
  <c r="B399" i="1"/>
  <c r="O395" i="1"/>
  <c r="B395" i="1"/>
  <c r="O391" i="1"/>
  <c r="B391" i="1"/>
  <c r="O387" i="1"/>
  <c r="B387" i="1"/>
  <c r="O383" i="1"/>
  <c r="B383" i="1"/>
  <c r="O379" i="1"/>
  <c r="B379" i="1"/>
  <c r="O375" i="1"/>
  <c r="B375" i="1"/>
  <c r="O371" i="1"/>
  <c r="B371" i="1"/>
  <c r="O367" i="1"/>
  <c r="B367" i="1"/>
  <c r="O363" i="1"/>
  <c r="B363" i="1"/>
  <c r="O359" i="1"/>
  <c r="B359" i="1"/>
  <c r="O355" i="1"/>
  <c r="B355" i="1"/>
  <c r="O351" i="1"/>
  <c r="B351" i="1"/>
  <c r="O347" i="1"/>
  <c r="B347" i="1"/>
  <c r="O343" i="1"/>
  <c r="B343" i="1"/>
  <c r="O339" i="1"/>
  <c r="B339" i="1"/>
  <c r="O335" i="1"/>
  <c r="B335" i="1"/>
  <c r="O331" i="1"/>
  <c r="B331" i="1"/>
  <c r="O327" i="1"/>
  <c r="B327" i="1"/>
  <c r="O323" i="1"/>
  <c r="B323" i="1"/>
  <c r="O319" i="1"/>
  <c r="B319" i="1"/>
  <c r="O315" i="1"/>
  <c r="B315" i="1"/>
  <c r="O311" i="1"/>
  <c r="B311" i="1"/>
  <c r="O307" i="1"/>
  <c r="B307" i="1"/>
  <c r="O303" i="1"/>
  <c r="B303" i="1"/>
  <c r="O299" i="1"/>
  <c r="B299" i="1"/>
  <c r="O295" i="1"/>
  <c r="B295" i="1"/>
  <c r="O291" i="1"/>
  <c r="B291" i="1"/>
  <c r="O287" i="1"/>
  <c r="B287" i="1"/>
  <c r="O283" i="1"/>
  <c r="B283" i="1"/>
  <c r="O279" i="1"/>
  <c r="B279" i="1"/>
  <c r="O275" i="1"/>
  <c r="B275" i="1"/>
  <c r="O271" i="1"/>
  <c r="B271" i="1"/>
  <c r="O267" i="1"/>
  <c r="B267" i="1"/>
  <c r="O263" i="1"/>
  <c r="B263" i="1"/>
  <c r="O259" i="1"/>
  <c r="B259" i="1"/>
  <c r="O255" i="1"/>
  <c r="B255" i="1"/>
  <c r="O251" i="1"/>
  <c r="B251" i="1"/>
  <c r="O247" i="1"/>
  <c r="B247" i="1"/>
  <c r="O243" i="1"/>
  <c r="B243" i="1"/>
  <c r="O239" i="1"/>
  <c r="B239" i="1"/>
  <c r="O413" i="1"/>
  <c r="B413" i="1"/>
  <c r="O405" i="1"/>
  <c r="B405" i="1"/>
  <c r="O389" i="1"/>
  <c r="B389" i="1"/>
  <c r="O385" i="1"/>
  <c r="B385" i="1"/>
  <c r="O373" i="1"/>
  <c r="B373" i="1"/>
  <c r="O361" i="1"/>
  <c r="B361" i="1"/>
  <c r="O349" i="1"/>
  <c r="B349" i="1"/>
  <c r="O337" i="1"/>
  <c r="B337" i="1"/>
  <c r="O325" i="1"/>
  <c r="B325" i="1"/>
  <c r="O313" i="1"/>
  <c r="B313" i="1"/>
  <c r="O301" i="1"/>
  <c r="B301" i="1"/>
  <c r="O289" i="1"/>
  <c r="B289" i="1"/>
  <c r="O277" i="1"/>
  <c r="B277" i="1"/>
  <c r="O257" i="1"/>
  <c r="B257" i="1"/>
  <c r="O414" i="1"/>
  <c r="B414" i="1"/>
  <c r="O410" i="1"/>
  <c r="B410" i="1"/>
  <c r="O406" i="1"/>
  <c r="B406" i="1"/>
  <c r="O402" i="1"/>
  <c r="B402" i="1"/>
  <c r="O398" i="1"/>
  <c r="B398" i="1"/>
  <c r="O394" i="1"/>
  <c r="B394" i="1"/>
  <c r="O390" i="1"/>
  <c r="B390" i="1"/>
  <c r="O386" i="1"/>
  <c r="B386" i="1"/>
  <c r="O382" i="1"/>
  <c r="B382" i="1"/>
  <c r="O378" i="1"/>
  <c r="B378" i="1"/>
  <c r="O374" i="1"/>
  <c r="B374" i="1"/>
  <c r="O370" i="1"/>
  <c r="B370" i="1"/>
  <c r="O366" i="1"/>
  <c r="B366" i="1"/>
  <c r="O362" i="1"/>
  <c r="B362" i="1"/>
  <c r="O358" i="1"/>
  <c r="B358" i="1"/>
  <c r="O354" i="1"/>
  <c r="B354" i="1"/>
  <c r="O350" i="1"/>
  <c r="B350" i="1"/>
  <c r="O346" i="1"/>
  <c r="B346" i="1"/>
  <c r="O342" i="1"/>
  <c r="B342" i="1"/>
  <c r="O338" i="1"/>
  <c r="B338" i="1"/>
  <c r="O334" i="1"/>
  <c r="B334" i="1"/>
  <c r="O330" i="1"/>
  <c r="B330" i="1"/>
  <c r="O326" i="1"/>
  <c r="B326" i="1"/>
  <c r="O322" i="1"/>
  <c r="B322" i="1"/>
  <c r="O318" i="1"/>
  <c r="B318" i="1"/>
  <c r="O314" i="1"/>
  <c r="B314" i="1"/>
  <c r="O310" i="1"/>
  <c r="B310" i="1"/>
  <c r="O306" i="1"/>
  <c r="B306" i="1"/>
  <c r="O302" i="1"/>
  <c r="B302" i="1"/>
  <c r="O298" i="1"/>
  <c r="B298" i="1"/>
  <c r="O294" i="1"/>
  <c r="B294" i="1"/>
  <c r="O290" i="1"/>
  <c r="B290" i="1"/>
  <c r="O286" i="1"/>
  <c r="B286" i="1"/>
  <c r="O282" i="1"/>
  <c r="B282" i="1"/>
  <c r="O278" i="1"/>
  <c r="B278" i="1"/>
  <c r="O274" i="1"/>
  <c r="B274" i="1"/>
  <c r="O270" i="1"/>
  <c r="B270" i="1"/>
  <c r="O266" i="1"/>
  <c r="B266" i="1"/>
  <c r="O262" i="1"/>
  <c r="B262" i="1"/>
  <c r="O258" i="1"/>
  <c r="B258" i="1"/>
  <c r="O254" i="1"/>
  <c r="B254" i="1"/>
  <c r="O250" i="1"/>
  <c r="B250" i="1"/>
  <c r="O246" i="1"/>
  <c r="B246" i="1"/>
  <c r="O242" i="1"/>
  <c r="B242" i="1"/>
  <c r="O238" i="1"/>
  <c r="B238" i="1"/>
  <c r="C416" i="1"/>
  <c r="C413" i="1"/>
  <c r="C397" i="1"/>
  <c r="C381" i="1"/>
  <c r="C343" i="1"/>
  <c r="C369" i="1"/>
  <c r="C365" i="1"/>
  <c r="C353" i="1"/>
  <c r="C414" i="1"/>
  <c r="C410" i="1"/>
  <c r="C398" i="1"/>
  <c r="C394" i="1"/>
  <c r="C382" i="1"/>
  <c r="C378" i="1"/>
  <c r="C366" i="1"/>
  <c r="C362" i="1"/>
  <c r="C350" i="1"/>
  <c r="C417" i="1"/>
  <c r="C385" i="1"/>
  <c r="C284" i="1"/>
  <c r="C335" i="1"/>
  <c r="C319" i="1"/>
  <c r="C311" i="1"/>
  <c r="C316" i="1"/>
  <c r="C303" i="1"/>
  <c r="C256" i="1"/>
  <c r="C405" i="1"/>
  <c r="C373" i="1"/>
  <c r="C401" i="1"/>
  <c r="C312" i="1"/>
  <c r="C296" i="1"/>
  <c r="C345" i="1"/>
  <c r="C344" i="1"/>
  <c r="C328" i="1"/>
  <c r="C280" i="1"/>
  <c r="C264" i="1"/>
  <c r="C248" i="1"/>
  <c r="C406" i="1"/>
  <c r="C393" i="1"/>
  <c r="C361" i="1"/>
  <c r="C349" i="1"/>
  <c r="C347" i="1"/>
  <c r="C329" i="1"/>
  <c r="C297" i="1"/>
  <c r="C265" i="1"/>
  <c r="C249" i="1"/>
  <c r="C402" i="1"/>
  <c r="C389" i="1"/>
  <c r="C370" i="1"/>
  <c r="C357" i="1"/>
  <c r="C336" i="1"/>
  <c r="C317" i="1"/>
  <c r="C304" i="1"/>
  <c r="C285" i="1"/>
  <c r="C272" i="1"/>
  <c r="C409" i="1"/>
  <c r="C390" i="1"/>
  <c r="C377" i="1"/>
  <c r="C358" i="1"/>
  <c r="C348" i="1"/>
  <c r="C346" i="1"/>
  <c r="C332" i="1"/>
  <c r="C313" i="1"/>
  <c r="C300" i="1"/>
  <c r="C281" i="1"/>
  <c r="C268" i="1"/>
  <c r="C252" i="1"/>
  <c r="C374" i="1"/>
  <c r="C386" i="1"/>
  <c r="C354" i="1"/>
  <c r="C333" i="1"/>
  <c r="C320" i="1"/>
  <c r="C301" i="1"/>
  <c r="C288" i="1"/>
  <c r="C269" i="1"/>
  <c r="C337" i="1"/>
  <c r="C321" i="1"/>
  <c r="C305" i="1"/>
  <c r="C289" i="1"/>
  <c r="C273" i="1"/>
  <c r="C257" i="1"/>
  <c r="C241" i="1"/>
  <c r="C240" i="1"/>
  <c r="C253" i="1"/>
  <c r="C341" i="1"/>
  <c r="C340" i="1"/>
  <c r="C325" i="1"/>
  <c r="C324" i="1"/>
  <c r="C309" i="1"/>
  <c r="C308" i="1"/>
  <c r="C293" i="1"/>
  <c r="C292" i="1"/>
  <c r="C277" i="1"/>
  <c r="C276" i="1"/>
  <c r="C261" i="1"/>
  <c r="C260" i="1"/>
  <c r="C245" i="1"/>
  <c r="C244" i="1"/>
  <c r="C408" i="1"/>
  <c r="C404" i="1"/>
  <c r="C400" i="1"/>
  <c r="C396" i="1"/>
  <c r="C392" i="1"/>
  <c r="C388" i="1"/>
  <c r="C384" i="1"/>
  <c r="C380" i="1"/>
  <c r="C376" i="1"/>
  <c r="C372" i="1"/>
  <c r="C368" i="1"/>
  <c r="C364" i="1"/>
  <c r="C360" i="1"/>
  <c r="C356" i="1"/>
  <c r="C352" i="1"/>
  <c r="C338" i="1"/>
  <c r="C330" i="1"/>
  <c r="C327" i="1"/>
  <c r="C322" i="1"/>
  <c r="C314" i="1"/>
  <c r="C306" i="1"/>
  <c r="C298" i="1"/>
  <c r="C295" i="1"/>
  <c r="C275" i="1"/>
  <c r="C259" i="1"/>
  <c r="C255" i="1"/>
  <c r="C239" i="1"/>
  <c r="C279" i="1"/>
  <c r="C243" i="1"/>
  <c r="C412" i="1"/>
  <c r="C415" i="1"/>
  <c r="C411" i="1"/>
  <c r="C407" i="1"/>
  <c r="C403" i="1"/>
  <c r="C399" i="1"/>
  <c r="C395" i="1"/>
  <c r="C391" i="1"/>
  <c r="C387" i="1"/>
  <c r="C383" i="1"/>
  <c r="C379" i="1"/>
  <c r="C375" i="1"/>
  <c r="C371" i="1"/>
  <c r="C367" i="1"/>
  <c r="C363" i="1"/>
  <c r="C359" i="1"/>
  <c r="C355" i="1"/>
  <c r="C351" i="1"/>
  <c r="C291" i="1"/>
  <c r="C271" i="1"/>
  <c r="C251" i="1"/>
  <c r="C263" i="1"/>
  <c r="C342" i="1"/>
  <c r="C339" i="1"/>
  <c r="C334" i="1"/>
  <c r="C331" i="1"/>
  <c r="C326" i="1"/>
  <c r="C323" i="1"/>
  <c r="C318" i="1"/>
  <c r="C315" i="1"/>
  <c r="C310" i="1"/>
  <c r="C307" i="1"/>
  <c r="C302" i="1"/>
  <c r="C299" i="1"/>
  <c r="C294" i="1"/>
  <c r="C287" i="1"/>
  <c r="C283" i="1"/>
  <c r="C267" i="1"/>
  <c r="C247" i="1"/>
  <c r="C290" i="1"/>
  <c r="C286" i="1"/>
  <c r="C282" i="1"/>
  <c r="C278" i="1"/>
  <c r="C274" i="1"/>
  <c r="C270" i="1"/>
  <c r="C266" i="1"/>
  <c r="C262" i="1"/>
  <c r="C258" i="1"/>
  <c r="C254" i="1"/>
  <c r="C250" i="1"/>
  <c r="C246" i="1"/>
  <c r="C242" i="1"/>
  <c r="C238" i="1"/>
  <c r="C6" i="3"/>
  <c r="C10" i="3"/>
  <c r="C14" i="3"/>
  <c r="C3" i="3"/>
  <c r="C11" i="3"/>
  <c r="A15" i="3"/>
  <c r="A27" i="3" s="1"/>
  <c r="A39" i="3" s="1"/>
  <c r="A51" i="3" s="1"/>
  <c r="C4" i="3"/>
  <c r="C12" i="3"/>
  <c r="C13" i="3"/>
  <c r="B2" i="2"/>
  <c r="C2" i="2"/>
  <c r="B7" i="1"/>
  <c r="B10" i="1"/>
  <c r="B12" i="1"/>
  <c r="B13" i="1"/>
  <c r="B14" i="1"/>
  <c r="B17" i="1"/>
  <c r="O233" i="1" l="1"/>
  <c r="B233" i="1"/>
  <c r="O221" i="1"/>
  <c r="B221" i="1"/>
  <c r="O209" i="1"/>
  <c r="B209" i="1"/>
  <c r="O197" i="1"/>
  <c r="B197" i="1"/>
  <c r="O185" i="1"/>
  <c r="B185" i="1"/>
  <c r="O173" i="1"/>
  <c r="B173" i="1"/>
  <c r="O161" i="1"/>
  <c r="B161" i="1"/>
  <c r="O149" i="1"/>
  <c r="B149" i="1"/>
  <c r="O137" i="1"/>
  <c r="B137" i="1"/>
  <c r="O125" i="1"/>
  <c r="B125" i="1"/>
  <c r="O113" i="1"/>
  <c r="B113" i="1"/>
  <c r="O101" i="1"/>
  <c r="B101" i="1"/>
  <c r="O89" i="1"/>
  <c r="B89" i="1"/>
  <c r="O77" i="1"/>
  <c r="B77" i="1"/>
  <c r="O65" i="1"/>
  <c r="B65" i="1"/>
  <c r="O53" i="1"/>
  <c r="B53" i="1"/>
  <c r="O41" i="1"/>
  <c r="B41" i="1"/>
  <c r="O21" i="1"/>
  <c r="B21" i="1"/>
  <c r="O236" i="1"/>
  <c r="B236" i="1"/>
  <c r="O232" i="1"/>
  <c r="B232" i="1"/>
  <c r="O224" i="1"/>
  <c r="B224" i="1"/>
  <c r="O216" i="1"/>
  <c r="B216" i="1"/>
  <c r="O208" i="1"/>
  <c r="B208" i="1"/>
  <c r="O200" i="1"/>
  <c r="B200" i="1"/>
  <c r="O192" i="1"/>
  <c r="B192" i="1"/>
  <c r="O184" i="1"/>
  <c r="B184" i="1"/>
  <c r="O176" i="1"/>
  <c r="B176" i="1"/>
  <c r="O164" i="1"/>
  <c r="B164" i="1"/>
  <c r="O156" i="1"/>
  <c r="B156" i="1"/>
  <c r="O148" i="1"/>
  <c r="B148" i="1"/>
  <c r="O140" i="1"/>
  <c r="B140" i="1"/>
  <c r="O132" i="1"/>
  <c r="B132" i="1"/>
  <c r="O124" i="1"/>
  <c r="B124" i="1"/>
  <c r="O116" i="1"/>
  <c r="B116" i="1"/>
  <c r="O108" i="1"/>
  <c r="B108" i="1"/>
  <c r="O100" i="1"/>
  <c r="B100" i="1"/>
  <c r="O92" i="1"/>
  <c r="B92" i="1"/>
  <c r="O84" i="1"/>
  <c r="B84" i="1"/>
  <c r="O76" i="1"/>
  <c r="B76" i="1"/>
  <c r="O72" i="1"/>
  <c r="B72" i="1"/>
  <c r="O68" i="1"/>
  <c r="B68" i="1"/>
  <c r="O60" i="1"/>
  <c r="B60" i="1"/>
  <c r="O56" i="1"/>
  <c r="B56" i="1"/>
  <c r="O52" i="1"/>
  <c r="B52" i="1"/>
  <c r="O48" i="1"/>
  <c r="B48" i="1"/>
  <c r="O44" i="1"/>
  <c r="B44" i="1"/>
  <c r="O40" i="1"/>
  <c r="B40" i="1"/>
  <c r="O36" i="1"/>
  <c r="B36" i="1"/>
  <c r="O32" i="1"/>
  <c r="B32" i="1"/>
  <c r="O28" i="1"/>
  <c r="B28" i="1"/>
  <c r="O24" i="1"/>
  <c r="B24" i="1"/>
  <c r="O20" i="1"/>
  <c r="B20" i="1"/>
  <c r="O16" i="1"/>
  <c r="B16" i="1"/>
  <c r="O8" i="1"/>
  <c r="B8" i="1"/>
  <c r="O229" i="1"/>
  <c r="B229" i="1"/>
  <c r="O217" i="1"/>
  <c r="B217" i="1"/>
  <c r="O205" i="1"/>
  <c r="B205" i="1"/>
  <c r="O193" i="1"/>
  <c r="B193" i="1"/>
  <c r="O181" i="1"/>
  <c r="B181" i="1"/>
  <c r="O169" i="1"/>
  <c r="B169" i="1"/>
  <c r="O157" i="1"/>
  <c r="B157" i="1"/>
  <c r="O145" i="1"/>
  <c r="B145" i="1"/>
  <c r="O129" i="1"/>
  <c r="B129" i="1"/>
  <c r="O117" i="1"/>
  <c r="B117" i="1"/>
  <c r="O105" i="1"/>
  <c r="B105" i="1"/>
  <c r="O93" i="1"/>
  <c r="B93" i="1"/>
  <c r="O81" i="1"/>
  <c r="B81" i="1"/>
  <c r="O69" i="1"/>
  <c r="B69" i="1"/>
  <c r="O57" i="1"/>
  <c r="B57" i="1"/>
  <c r="O49" i="1"/>
  <c r="B49" i="1"/>
  <c r="O37" i="1"/>
  <c r="B37" i="1"/>
  <c r="O29" i="1"/>
  <c r="B29" i="1"/>
  <c r="O9" i="1"/>
  <c r="B9" i="1"/>
  <c r="O228" i="1"/>
  <c r="B228" i="1"/>
  <c r="O220" i="1"/>
  <c r="B220" i="1"/>
  <c r="O212" i="1"/>
  <c r="B212" i="1"/>
  <c r="O204" i="1"/>
  <c r="B204" i="1"/>
  <c r="O196" i="1"/>
  <c r="B196" i="1"/>
  <c r="O188" i="1"/>
  <c r="B188" i="1"/>
  <c r="O180" i="1"/>
  <c r="B180" i="1"/>
  <c r="O172" i="1"/>
  <c r="B172" i="1"/>
  <c r="O168" i="1"/>
  <c r="B168" i="1"/>
  <c r="O160" i="1"/>
  <c r="B160" i="1"/>
  <c r="O152" i="1"/>
  <c r="B152" i="1"/>
  <c r="O144" i="1"/>
  <c r="B144" i="1"/>
  <c r="O136" i="1"/>
  <c r="B136" i="1"/>
  <c r="O128" i="1"/>
  <c r="B128" i="1"/>
  <c r="O120" i="1"/>
  <c r="B120" i="1"/>
  <c r="O112" i="1"/>
  <c r="B112" i="1"/>
  <c r="O104" i="1"/>
  <c r="B104" i="1"/>
  <c r="O96" i="1"/>
  <c r="B96" i="1"/>
  <c r="O88" i="1"/>
  <c r="B88" i="1"/>
  <c r="O80" i="1"/>
  <c r="B80" i="1"/>
  <c r="O64" i="1"/>
  <c r="B64" i="1"/>
  <c r="O235" i="1"/>
  <c r="B235" i="1"/>
  <c r="O231" i="1"/>
  <c r="B231" i="1"/>
  <c r="O227" i="1"/>
  <c r="B227" i="1"/>
  <c r="O223" i="1"/>
  <c r="B223" i="1"/>
  <c r="O219" i="1"/>
  <c r="B219" i="1"/>
  <c r="O215" i="1"/>
  <c r="B215" i="1"/>
  <c r="O211" i="1"/>
  <c r="B211" i="1"/>
  <c r="O207" i="1"/>
  <c r="B207" i="1"/>
  <c r="O203" i="1"/>
  <c r="B203" i="1"/>
  <c r="O199" i="1"/>
  <c r="B199" i="1"/>
  <c r="O195" i="1"/>
  <c r="B195" i="1"/>
  <c r="O191" i="1"/>
  <c r="B191" i="1"/>
  <c r="O187" i="1"/>
  <c r="B187" i="1"/>
  <c r="O183" i="1"/>
  <c r="B183" i="1"/>
  <c r="O179" i="1"/>
  <c r="B179" i="1"/>
  <c r="O175" i="1"/>
  <c r="B175" i="1"/>
  <c r="O171" i="1"/>
  <c r="B171" i="1"/>
  <c r="O167" i="1"/>
  <c r="B167" i="1"/>
  <c r="O163" i="1"/>
  <c r="B163" i="1"/>
  <c r="O159" i="1"/>
  <c r="B159" i="1"/>
  <c r="O155" i="1"/>
  <c r="B155" i="1"/>
  <c r="O151" i="1"/>
  <c r="B151" i="1"/>
  <c r="O147" i="1"/>
  <c r="B147" i="1"/>
  <c r="O143" i="1"/>
  <c r="B143" i="1"/>
  <c r="O139" i="1"/>
  <c r="B139" i="1"/>
  <c r="O135" i="1"/>
  <c r="B135" i="1"/>
  <c r="O131" i="1"/>
  <c r="B131" i="1"/>
  <c r="O127" i="1"/>
  <c r="B127" i="1"/>
  <c r="O123" i="1"/>
  <c r="B123" i="1"/>
  <c r="O119" i="1"/>
  <c r="B119" i="1"/>
  <c r="O115" i="1"/>
  <c r="B115" i="1"/>
  <c r="O111" i="1"/>
  <c r="B111" i="1"/>
  <c r="O107" i="1"/>
  <c r="B107" i="1"/>
  <c r="O103" i="1"/>
  <c r="B103" i="1"/>
  <c r="O99" i="1"/>
  <c r="B99" i="1"/>
  <c r="O95" i="1"/>
  <c r="B95" i="1"/>
  <c r="O91" i="1"/>
  <c r="B91" i="1"/>
  <c r="O87" i="1"/>
  <c r="B87" i="1"/>
  <c r="O83" i="1"/>
  <c r="B83" i="1"/>
  <c r="O79" i="1"/>
  <c r="B79" i="1"/>
  <c r="O75" i="1"/>
  <c r="B75" i="1"/>
  <c r="O71" i="1"/>
  <c r="B71" i="1"/>
  <c r="O67" i="1"/>
  <c r="B67" i="1"/>
  <c r="O63" i="1"/>
  <c r="B63" i="1"/>
  <c r="O59" i="1"/>
  <c r="B59" i="1"/>
  <c r="O55" i="1"/>
  <c r="B55" i="1"/>
  <c r="O51" i="1"/>
  <c r="B51" i="1"/>
  <c r="O47" i="1"/>
  <c r="B47" i="1"/>
  <c r="O43" i="1"/>
  <c r="B43" i="1"/>
  <c r="O39" i="1"/>
  <c r="B39" i="1"/>
  <c r="O35" i="1"/>
  <c r="B35" i="1"/>
  <c r="O31" i="1"/>
  <c r="B31" i="1"/>
  <c r="O27" i="1"/>
  <c r="B27" i="1"/>
  <c r="O23" i="1"/>
  <c r="B23" i="1"/>
  <c r="O19" i="1"/>
  <c r="B19" i="1"/>
  <c r="O15" i="1"/>
  <c r="B15" i="1"/>
  <c r="O11" i="1"/>
  <c r="B11" i="1"/>
  <c r="O237" i="1"/>
  <c r="B237" i="1"/>
  <c r="O225" i="1"/>
  <c r="B225" i="1"/>
  <c r="O213" i="1"/>
  <c r="B213" i="1"/>
  <c r="O201" i="1"/>
  <c r="B201" i="1"/>
  <c r="O189" i="1"/>
  <c r="B189" i="1"/>
  <c r="O177" i="1"/>
  <c r="B177" i="1"/>
  <c r="O165" i="1"/>
  <c r="B165" i="1"/>
  <c r="O153" i="1"/>
  <c r="B153" i="1"/>
  <c r="O141" i="1"/>
  <c r="B141" i="1"/>
  <c r="O133" i="1"/>
  <c r="B133" i="1"/>
  <c r="O121" i="1"/>
  <c r="B121" i="1"/>
  <c r="O109" i="1"/>
  <c r="B109" i="1"/>
  <c r="O97" i="1"/>
  <c r="B97" i="1"/>
  <c r="O85" i="1"/>
  <c r="B85" i="1"/>
  <c r="O73" i="1"/>
  <c r="B73" i="1"/>
  <c r="O61" i="1"/>
  <c r="B61" i="1"/>
  <c r="O45" i="1"/>
  <c r="B45" i="1"/>
  <c r="O33" i="1"/>
  <c r="B33" i="1"/>
  <c r="O25" i="1"/>
  <c r="B25" i="1"/>
  <c r="O5" i="1"/>
  <c r="B5" i="1"/>
  <c r="O234" i="1"/>
  <c r="B234" i="1"/>
  <c r="O230" i="1"/>
  <c r="B230" i="1"/>
  <c r="O226" i="1"/>
  <c r="B226" i="1"/>
  <c r="O222" i="1"/>
  <c r="B222" i="1"/>
  <c r="O218" i="1"/>
  <c r="B218" i="1"/>
  <c r="O214" i="1"/>
  <c r="B214" i="1"/>
  <c r="O210" i="1"/>
  <c r="B210" i="1"/>
  <c r="O206" i="1"/>
  <c r="B206" i="1"/>
  <c r="O202" i="1"/>
  <c r="B202" i="1"/>
  <c r="O198" i="1"/>
  <c r="B198" i="1"/>
  <c r="O194" i="1"/>
  <c r="B194" i="1"/>
  <c r="O190" i="1"/>
  <c r="B190" i="1"/>
  <c r="O186" i="1"/>
  <c r="B186" i="1"/>
  <c r="O182" i="1"/>
  <c r="B182" i="1"/>
  <c r="O178" i="1"/>
  <c r="B178" i="1"/>
  <c r="O174" i="1"/>
  <c r="B174" i="1"/>
  <c r="O170" i="1"/>
  <c r="B170" i="1"/>
  <c r="O166" i="1"/>
  <c r="B166" i="1"/>
  <c r="O162" i="1"/>
  <c r="B162" i="1"/>
  <c r="O158" i="1"/>
  <c r="B158" i="1"/>
  <c r="O154" i="1"/>
  <c r="B154" i="1"/>
  <c r="O150" i="1"/>
  <c r="B150" i="1"/>
  <c r="O146" i="1"/>
  <c r="B146" i="1"/>
  <c r="O142" i="1"/>
  <c r="B142" i="1"/>
  <c r="O138" i="1"/>
  <c r="B138" i="1"/>
  <c r="O134" i="1"/>
  <c r="B134" i="1"/>
  <c r="O130" i="1"/>
  <c r="B130" i="1"/>
  <c r="O126" i="1"/>
  <c r="B126" i="1"/>
  <c r="O122" i="1"/>
  <c r="B122" i="1"/>
  <c r="O118" i="1"/>
  <c r="B118" i="1"/>
  <c r="O114" i="1"/>
  <c r="B114" i="1"/>
  <c r="O110" i="1"/>
  <c r="B110" i="1"/>
  <c r="O106" i="1"/>
  <c r="B106" i="1"/>
  <c r="O102" i="1"/>
  <c r="B102" i="1"/>
  <c r="O98" i="1"/>
  <c r="B98" i="1"/>
  <c r="O94" i="1"/>
  <c r="B94" i="1"/>
  <c r="O90" i="1"/>
  <c r="B90" i="1"/>
  <c r="O86" i="1"/>
  <c r="B86" i="1"/>
  <c r="O82" i="1"/>
  <c r="B82" i="1"/>
  <c r="O78" i="1"/>
  <c r="B78" i="1"/>
  <c r="O74" i="1"/>
  <c r="B74" i="1"/>
  <c r="O70" i="1"/>
  <c r="B70" i="1"/>
  <c r="O66" i="1"/>
  <c r="B66" i="1"/>
  <c r="O62" i="1"/>
  <c r="B62" i="1"/>
  <c r="O58" i="1"/>
  <c r="B58" i="1"/>
  <c r="O54" i="1"/>
  <c r="B54" i="1"/>
  <c r="O50" i="1"/>
  <c r="B50" i="1"/>
  <c r="O46" i="1"/>
  <c r="B46" i="1"/>
  <c r="O42" i="1"/>
  <c r="B42" i="1"/>
  <c r="O38" i="1"/>
  <c r="B38" i="1"/>
  <c r="O34" i="1"/>
  <c r="B34" i="1"/>
  <c r="O30" i="1"/>
  <c r="B30" i="1"/>
  <c r="O26" i="1"/>
  <c r="B26" i="1"/>
  <c r="O22" i="1"/>
  <c r="B22" i="1"/>
  <c r="O18" i="1"/>
  <c r="B18" i="1"/>
  <c r="O6" i="1"/>
  <c r="B6" i="1"/>
  <c r="O12" i="1"/>
  <c r="K12" i="1"/>
  <c r="O13" i="1"/>
  <c r="K13" i="1"/>
  <c r="O14" i="1"/>
  <c r="K14" i="1"/>
  <c r="K7" i="1"/>
  <c r="O10" i="1" s="1"/>
  <c r="O7" i="1"/>
  <c r="C45" i="1"/>
  <c r="C213" i="1"/>
  <c r="C41" i="1"/>
  <c r="C109" i="1"/>
  <c r="C29" i="1"/>
  <c r="C57" i="1"/>
  <c r="C17" i="1"/>
  <c r="C141" i="1"/>
  <c r="C101" i="1"/>
  <c r="C10" i="1"/>
  <c r="C157" i="1"/>
  <c r="C97" i="1"/>
  <c r="C33" i="1"/>
  <c r="C225" i="1"/>
  <c r="C113" i="1"/>
  <c r="C85" i="1"/>
  <c r="C37" i="1"/>
  <c r="C13" i="1"/>
  <c r="C206" i="1"/>
  <c r="C90" i="1"/>
  <c r="C197" i="1"/>
  <c r="C221" i="1"/>
  <c r="C169" i="1"/>
  <c r="C153" i="1"/>
  <c r="C209" i="1"/>
  <c r="C214" i="1"/>
  <c r="C22" i="1"/>
  <c r="C178" i="1"/>
  <c r="C146" i="1"/>
  <c r="C62" i="1"/>
  <c r="C234" i="1"/>
  <c r="C174" i="1"/>
  <c r="C42" i="1"/>
  <c r="C30" i="1"/>
  <c r="C18" i="1"/>
  <c r="C6" i="1"/>
  <c r="C198" i="1"/>
  <c r="C106" i="1"/>
  <c r="C50" i="1"/>
  <c r="C202" i="1"/>
  <c r="C154" i="1"/>
  <c r="C98" i="1"/>
  <c r="C86" i="1"/>
  <c r="C210" i="1"/>
  <c r="C122" i="1"/>
  <c r="C158" i="1"/>
  <c r="C150" i="1"/>
  <c r="C118" i="1"/>
  <c r="C102" i="1"/>
  <c r="C94" i="1"/>
  <c r="C66" i="1"/>
  <c r="C46" i="1"/>
  <c r="C26" i="1"/>
  <c r="C235" i="1"/>
  <c r="C230" i="1"/>
  <c r="C218" i="1"/>
  <c r="C162" i="1"/>
  <c r="C138" i="1"/>
  <c r="C111" i="1"/>
  <c r="C95" i="1"/>
  <c r="C55" i="1"/>
  <c r="C43" i="1"/>
  <c r="C34" i="1"/>
  <c r="C27" i="1"/>
  <c r="C227" i="1"/>
  <c r="C99" i="1"/>
  <c r="C115" i="1"/>
  <c r="C64" i="1"/>
  <c r="C167" i="1"/>
  <c r="C155" i="1"/>
  <c r="C147" i="1"/>
  <c r="C127" i="1"/>
  <c r="C228" i="1"/>
  <c r="C200" i="1"/>
  <c r="C144" i="1"/>
  <c r="C116" i="1"/>
  <c r="C88" i="1"/>
  <c r="C60" i="1"/>
  <c r="C32" i="1"/>
  <c r="C80" i="1"/>
  <c r="C179" i="1"/>
  <c r="C175" i="1"/>
  <c r="C186" i="1"/>
  <c r="C110" i="1"/>
  <c r="C74" i="1"/>
  <c r="C151" i="1"/>
  <c r="C119" i="1"/>
  <c r="C91" i="1"/>
  <c r="C67" i="1"/>
  <c r="C63" i="1"/>
  <c r="C39" i="1"/>
  <c r="C23" i="1"/>
  <c r="C19" i="1"/>
  <c r="C223" i="1"/>
  <c r="C207" i="1"/>
  <c r="C172" i="1"/>
  <c r="C123" i="1"/>
  <c r="C71" i="1"/>
  <c r="C59" i="1"/>
  <c r="C31" i="1"/>
  <c r="C211" i="1"/>
  <c r="C183" i="1"/>
  <c r="C171" i="1"/>
  <c r="C112" i="1"/>
  <c r="C11" i="1"/>
  <c r="C193" i="1"/>
  <c r="C189" i="1"/>
  <c r="C177" i="1"/>
  <c r="C173" i="1"/>
  <c r="C165" i="1"/>
  <c r="C161" i="1"/>
  <c r="C149" i="1"/>
  <c r="C145" i="1"/>
  <c r="C137" i="1"/>
  <c r="C133" i="1"/>
  <c r="C121" i="1"/>
  <c r="C117" i="1"/>
  <c r="C105" i="1"/>
  <c r="C93" i="1"/>
  <c r="C89" i="1"/>
  <c r="C81" i="1"/>
  <c r="C77" i="1"/>
  <c r="C65" i="1"/>
  <c r="C61" i="1"/>
  <c r="C53" i="1"/>
  <c r="C49" i="1"/>
  <c r="C25" i="1"/>
  <c r="C21" i="1"/>
  <c r="C9" i="1"/>
  <c r="C5" i="1"/>
  <c r="C104" i="1"/>
  <c r="C76" i="1"/>
  <c r="C56" i="1"/>
  <c r="C48" i="1"/>
  <c r="C232" i="1"/>
  <c r="C220" i="1"/>
  <c r="C164" i="1"/>
  <c r="C224" i="1"/>
  <c r="C192" i="1"/>
  <c r="C176" i="1"/>
  <c r="C136" i="1"/>
  <c r="C216" i="1"/>
  <c r="C188" i="1"/>
  <c r="C168" i="1"/>
  <c r="C160" i="1"/>
  <c r="C132" i="1"/>
  <c r="C120" i="1"/>
  <c r="C108" i="1"/>
  <c r="C52" i="1"/>
  <c r="C180" i="1"/>
  <c r="C170" i="1"/>
  <c r="C166" i="1"/>
  <c r="C156" i="1"/>
  <c r="C152" i="1"/>
  <c r="C128" i="1"/>
  <c r="C68" i="1"/>
  <c r="C58" i="1"/>
  <c r="C54" i="1"/>
  <c r="C44" i="1"/>
  <c r="C40" i="1"/>
  <c r="C142" i="1"/>
  <c r="C82" i="1"/>
  <c r="C38" i="1"/>
  <c r="C28" i="1"/>
  <c r="C14" i="1"/>
  <c r="C7" i="1"/>
  <c r="C203" i="1"/>
  <c r="C194" i="1"/>
  <c r="C236" i="1"/>
  <c r="C231" i="1"/>
  <c r="C226" i="1"/>
  <c r="C222" i="1"/>
  <c r="C217" i="1"/>
  <c r="C212" i="1"/>
  <c r="C208" i="1"/>
  <c r="C184" i="1"/>
  <c r="C124" i="1"/>
  <c r="C114" i="1"/>
  <c r="C100" i="1"/>
  <c r="C96" i="1"/>
  <c r="C72" i="1"/>
  <c r="C36" i="1"/>
  <c r="C24" i="1"/>
  <c r="C20" i="1"/>
  <c r="C16" i="1"/>
  <c r="C12" i="1"/>
  <c r="C8" i="1"/>
  <c r="C205" i="1"/>
  <c r="C201" i="1"/>
  <c r="C204" i="1"/>
  <c r="C196" i="1"/>
  <c r="C182" i="1"/>
  <c r="C148" i="1"/>
  <c r="C140" i="1"/>
  <c r="C130" i="1"/>
  <c r="C126" i="1"/>
  <c r="C92" i="1"/>
  <c r="C84" i="1"/>
  <c r="C70" i="1"/>
  <c r="C237" i="1"/>
  <c r="C233" i="1"/>
  <c r="C229" i="1"/>
  <c r="C199" i="1"/>
  <c r="C195" i="1"/>
  <c r="C190" i="1"/>
  <c r="C185" i="1"/>
  <c r="C181" i="1"/>
  <c r="C143" i="1"/>
  <c r="C139" i="1"/>
  <c r="C134" i="1"/>
  <c r="C129" i="1"/>
  <c r="C125" i="1"/>
  <c r="C87" i="1"/>
  <c r="C83" i="1"/>
  <c r="C78" i="1"/>
  <c r="C73" i="1"/>
  <c r="C69" i="1"/>
  <c r="C35" i="1"/>
  <c r="C15" i="1"/>
  <c r="C219" i="1"/>
  <c r="C215" i="1"/>
  <c r="C191" i="1"/>
  <c r="C187" i="1"/>
  <c r="C163" i="1"/>
  <c r="C159" i="1"/>
  <c r="C135" i="1"/>
  <c r="C131" i="1"/>
  <c r="C107" i="1"/>
  <c r="C103" i="1"/>
  <c r="C79" i="1"/>
  <c r="C75" i="1"/>
  <c r="C51" i="1"/>
  <c r="C47" i="1"/>
  <c r="C62" i="3"/>
  <c r="C58" i="3"/>
  <c r="C54" i="3"/>
  <c r="C60" i="3"/>
  <c r="C52" i="3"/>
  <c r="C59" i="3"/>
  <c r="C55" i="3"/>
  <c r="C61" i="3"/>
  <c r="C51" i="3"/>
  <c r="C50" i="3"/>
  <c r="C46" i="3"/>
  <c r="C42" i="3"/>
  <c r="C49" i="3"/>
  <c r="C48" i="3"/>
  <c r="C40" i="3"/>
  <c r="C47" i="3"/>
  <c r="C43" i="3"/>
  <c r="C39" i="3"/>
  <c r="C38" i="3"/>
  <c r="C34" i="3"/>
  <c r="C30" i="3"/>
  <c r="C37" i="3"/>
  <c r="C36" i="3"/>
  <c r="C28" i="3"/>
  <c r="C35" i="3"/>
  <c r="C31" i="3"/>
  <c r="C27" i="3"/>
  <c r="C9" i="3"/>
  <c r="C5" i="3"/>
  <c r="C8" i="3"/>
  <c r="C25" i="3"/>
  <c r="C24" i="3"/>
  <c r="C16" i="3"/>
  <c r="C23" i="3"/>
  <c r="C19" i="3"/>
  <c r="C15" i="3"/>
  <c r="C26" i="3"/>
  <c r="C22" i="3"/>
  <c r="C18" i="3"/>
  <c r="O17" i="1" l="1"/>
  <c r="C56" i="3"/>
  <c r="C57" i="3"/>
  <c r="C53" i="3"/>
  <c r="C45" i="3"/>
  <c r="C41" i="3"/>
  <c r="C44" i="3"/>
  <c r="C33" i="3"/>
  <c r="C29" i="3"/>
  <c r="C32" i="3"/>
  <c r="C20" i="3"/>
  <c r="C21" i="3"/>
  <c r="C17" i="3"/>
  <c r="N459" i="7" l="1"/>
  <c r="N381" i="7"/>
  <c r="N449" i="7"/>
  <c r="N386" i="7"/>
  <c r="N208" i="7"/>
  <c r="N222" i="7"/>
  <c r="N210" i="7"/>
  <c r="N26" i="7"/>
  <c r="N338" i="7"/>
  <c r="N337" i="7"/>
  <c r="N346" i="7"/>
  <c r="N259" i="7"/>
  <c r="N445" i="7"/>
  <c r="N382" i="7"/>
  <c r="N204" i="7"/>
  <c r="N216" i="7"/>
  <c r="N202" i="7"/>
  <c r="N18" i="7"/>
  <c r="N354" i="7"/>
  <c r="N444" i="7"/>
  <c r="N281" i="7"/>
  <c r="N217" i="7"/>
  <c r="N463" i="7"/>
  <c r="N158" i="7"/>
  <c r="N339" i="7"/>
  <c r="N247" i="7"/>
  <c r="N146" i="7"/>
  <c r="N16" i="7"/>
  <c r="N14" i="7"/>
  <c r="N169" i="7"/>
  <c r="N159" i="7"/>
  <c r="N167" i="7"/>
  <c r="N113" i="7"/>
  <c r="N364" i="7"/>
  <c r="N390" i="7"/>
  <c r="N302" i="7"/>
  <c r="N190" i="7"/>
  <c r="N451" i="7"/>
  <c r="N389" i="7"/>
  <c r="N355" i="7"/>
  <c r="N361" i="7"/>
  <c r="N357" i="7"/>
  <c r="N260" i="7"/>
  <c r="N359" i="7"/>
  <c r="N180" i="7"/>
  <c r="N168" i="7"/>
  <c r="N176" i="7"/>
  <c r="N96" i="7"/>
  <c r="N36" i="7"/>
  <c r="N172" i="7"/>
  <c r="N214" i="7"/>
  <c r="N30" i="7"/>
  <c r="N75" i="7"/>
  <c r="N137" i="7"/>
  <c r="N229" i="7"/>
  <c r="N378" i="7"/>
  <c r="N103" i="7"/>
  <c r="N440" i="7"/>
  <c r="N41" i="7"/>
  <c r="N151" i="7"/>
  <c r="N324" i="7"/>
  <c r="N17" i="7"/>
  <c r="N127" i="7"/>
  <c r="N241" i="7"/>
  <c r="N403" i="7"/>
  <c r="N305" i="7"/>
  <c r="N443" i="7"/>
  <c r="N387" i="7"/>
  <c r="N349" i="7"/>
  <c r="N351" i="7"/>
  <c r="N347" i="7"/>
  <c r="N251" i="7"/>
  <c r="N353" i="7"/>
  <c r="N174" i="7"/>
  <c r="N152" i="7"/>
  <c r="N170" i="7"/>
  <c r="N94" i="7"/>
  <c r="N28" i="7"/>
  <c r="N166" i="7"/>
  <c r="N194" i="7"/>
  <c r="N22" i="7"/>
  <c r="N207" i="7"/>
  <c r="N153" i="7"/>
  <c r="N237" i="7"/>
  <c r="N412" i="7"/>
  <c r="N117" i="7"/>
  <c r="N464" i="7"/>
  <c r="N57" i="7"/>
  <c r="N157" i="7"/>
  <c r="N372" i="7"/>
  <c r="N33" i="7"/>
  <c r="N165" i="7"/>
  <c r="N249" i="7"/>
  <c r="N411" i="7"/>
  <c r="N316" i="7"/>
  <c r="N365" i="7"/>
  <c r="N363" i="7"/>
  <c r="N212" i="7"/>
  <c r="N40" i="7"/>
  <c r="N427" i="7"/>
  <c r="N373" i="7"/>
  <c r="N323" i="7"/>
  <c r="N300" i="7"/>
  <c r="N343" i="7"/>
  <c r="N231" i="7"/>
  <c r="N306" i="7"/>
  <c r="N132" i="7"/>
  <c r="N406" i="7"/>
  <c r="N128" i="7"/>
  <c r="N84" i="7"/>
  <c r="N85" i="7"/>
  <c r="N124" i="7"/>
  <c r="N120" i="7"/>
  <c r="N74" i="7"/>
  <c r="N29" i="7"/>
  <c r="N139" i="7"/>
  <c r="N285" i="7"/>
  <c r="N430" i="7"/>
  <c r="N201" i="7"/>
  <c r="N79" i="7"/>
  <c r="N107" i="7"/>
  <c r="N209" i="7"/>
  <c r="N384" i="7"/>
  <c r="N55" i="7"/>
  <c r="N147" i="7"/>
  <c r="N320" i="7"/>
  <c r="N462" i="7"/>
  <c r="N453" i="7"/>
  <c r="N383" i="7"/>
  <c r="N312" i="7"/>
  <c r="N227" i="7"/>
  <c r="N126" i="7"/>
  <c r="N423" i="7"/>
  <c r="N294" i="7"/>
  <c r="N32" i="7"/>
  <c r="N64" i="7"/>
  <c r="N62" i="7"/>
  <c r="N362" i="7"/>
  <c r="N380" i="7"/>
  <c r="N420" i="7"/>
  <c r="N307" i="7"/>
  <c r="N435" i="7"/>
  <c r="N286" i="7"/>
  <c r="N24" i="7"/>
  <c r="N56" i="7"/>
  <c r="N54" i="7"/>
  <c r="N434" i="7"/>
  <c r="N348" i="7"/>
  <c r="N426" i="7"/>
  <c r="N360" i="7"/>
  <c r="N243" i="7"/>
  <c r="N385" i="7"/>
  <c r="N341" i="7"/>
  <c r="N164" i="7"/>
  <c r="N92" i="7"/>
  <c r="N184" i="7"/>
  <c r="N245" i="7"/>
  <c r="N63" i="7"/>
  <c r="N342" i="7"/>
  <c r="N448" i="7"/>
  <c r="N421" i="7"/>
  <c r="N331" i="7"/>
  <c r="N308" i="7"/>
  <c r="N379" i="7"/>
  <c r="N239" i="7"/>
  <c r="N262" i="7"/>
  <c r="N148" i="7"/>
  <c r="N105" i="7"/>
  <c r="N144" i="7"/>
  <c r="N88" i="7"/>
  <c r="N109" i="7"/>
  <c r="N140" i="7"/>
  <c r="N162" i="7"/>
  <c r="N6" i="7"/>
  <c r="N9" i="7"/>
  <c r="N211" i="7"/>
  <c r="N273" i="7"/>
  <c r="N415" i="7"/>
  <c r="N333" i="7"/>
  <c r="N59" i="7"/>
  <c r="N91" i="7"/>
  <c r="N183" i="7"/>
  <c r="N428" i="7"/>
  <c r="N350" i="7"/>
  <c r="N115" i="7"/>
  <c r="N293" i="7"/>
  <c r="N446" i="7"/>
  <c r="N404" i="7"/>
  <c r="N433" i="7"/>
  <c r="N377" i="7"/>
  <c r="N327" i="7"/>
  <c r="N304" i="7"/>
  <c r="N369" i="7"/>
  <c r="N235" i="7"/>
  <c r="N256" i="7"/>
  <c r="N142" i="7"/>
  <c r="N89" i="7"/>
  <c r="N138" i="7"/>
  <c r="N86" i="7"/>
  <c r="N93" i="7"/>
  <c r="N134" i="7"/>
  <c r="N130" i="7"/>
  <c r="N81" i="7"/>
  <c r="N13" i="7"/>
  <c r="N277" i="7"/>
  <c r="N295" i="7"/>
  <c r="N436" i="7"/>
  <c r="N195" i="7"/>
  <c r="N67" i="7"/>
  <c r="N99" i="7"/>
  <c r="N189" i="7"/>
  <c r="N374" i="7"/>
  <c r="N452" i="7"/>
  <c r="N131" i="7"/>
  <c r="N309" i="7"/>
  <c r="N454" i="7"/>
  <c r="N432" i="7"/>
  <c r="N319" i="7"/>
  <c r="N270" i="7"/>
  <c r="N272" i="7"/>
  <c r="N457" i="7"/>
  <c r="N405" i="7"/>
  <c r="N439" i="7"/>
  <c r="N394" i="7"/>
  <c r="N284" i="7"/>
  <c r="N310" i="7"/>
  <c r="N215" i="7"/>
  <c r="N236" i="7"/>
  <c r="N52" i="7"/>
  <c r="N238" i="7"/>
  <c r="N108" i="7"/>
  <c r="N72" i="7"/>
  <c r="N228" i="7"/>
  <c r="N252" i="7"/>
  <c r="N78" i="7"/>
  <c r="N42" i="7"/>
  <c r="N111" i="7"/>
  <c r="N255" i="7"/>
  <c r="N322" i="7"/>
  <c r="N466" i="7"/>
  <c r="N332" i="7"/>
  <c r="N199" i="7"/>
  <c r="N203" i="7"/>
  <c r="N352" i="7"/>
  <c r="N422" i="7"/>
  <c r="N31" i="7"/>
  <c r="N205" i="7"/>
  <c r="N326" i="7"/>
  <c r="N49" i="7"/>
  <c r="N431" i="7"/>
  <c r="N429" i="7"/>
  <c r="N280" i="7"/>
  <c r="N196" i="7"/>
  <c r="N397" i="7"/>
  <c r="N425" i="7"/>
  <c r="N220" i="7"/>
  <c r="N104" i="7"/>
  <c r="N244" i="7"/>
  <c r="N181" i="7"/>
  <c r="N15" i="7"/>
  <c r="N119" i="7"/>
  <c r="N21" i="7"/>
  <c r="N344" i="7"/>
  <c r="N395" i="7"/>
  <c r="N419" i="7"/>
  <c r="N206" i="7"/>
  <c r="N102" i="7"/>
  <c r="N240" i="7"/>
  <c r="N123" i="7"/>
  <c r="N177" i="7"/>
  <c r="N125" i="7"/>
  <c r="N37" i="7"/>
  <c r="N275" i="7"/>
  <c r="N296" i="7"/>
  <c r="N437" i="7"/>
  <c r="N345" i="7"/>
  <c r="N278" i="7"/>
  <c r="N160" i="7"/>
  <c r="N156" i="7"/>
  <c r="N261" i="7"/>
  <c r="N399" i="7"/>
  <c r="N73" i="7"/>
  <c r="N317" i="7"/>
  <c r="N263" i="7"/>
  <c r="N401" i="7"/>
  <c r="N274" i="7"/>
  <c r="N98" i="7"/>
  <c r="N68" i="7"/>
  <c r="N314" i="7"/>
  <c r="N150" i="7"/>
  <c r="N224" i="7"/>
  <c r="N70" i="7"/>
  <c r="N10" i="7"/>
  <c r="N35" i="7"/>
  <c r="N149" i="7"/>
  <c r="N267" i="7"/>
  <c r="N257" i="7"/>
  <c r="N418" i="7"/>
  <c r="N43" i="7"/>
  <c r="N265" i="7"/>
  <c r="N416" i="7"/>
  <c r="N321" i="7"/>
  <c r="N329" i="7"/>
  <c r="N283" i="7"/>
  <c r="N358" i="7"/>
  <c r="N155" i="7"/>
  <c r="N7" i="7"/>
  <c r="N163" i="7"/>
  <c r="N233" i="7"/>
  <c r="N334" i="7"/>
  <c r="N95" i="7"/>
  <c r="N136" i="7"/>
  <c r="N186" i="7"/>
  <c r="N122" i="7"/>
  <c r="N90" i="7"/>
  <c r="N44" i="7"/>
  <c r="N218" i="7"/>
  <c r="N118" i="7"/>
  <c r="N178" i="7"/>
  <c r="N38" i="7"/>
  <c r="N34" i="7"/>
  <c r="N45" i="7"/>
  <c r="N185" i="7"/>
  <c r="N221" i="7"/>
  <c r="N330" i="7"/>
  <c r="N442" i="7"/>
  <c r="N191" i="7"/>
  <c r="N27" i="7"/>
  <c r="N83" i="7"/>
  <c r="N141" i="7"/>
  <c r="N287" i="7"/>
  <c r="N392" i="7"/>
  <c r="N325" i="7"/>
  <c r="N69" i="7"/>
  <c r="N271" i="7"/>
  <c r="N336" i="7"/>
  <c r="N424" i="7"/>
  <c r="N289" i="7"/>
  <c r="N12" i="7"/>
  <c r="N232" i="7"/>
  <c r="N154" i="7"/>
  <c r="N106" i="7"/>
  <c r="N82" i="7"/>
  <c r="N8" i="7"/>
  <c r="N182" i="7"/>
  <c r="N248" i="7"/>
  <c r="N114" i="7"/>
  <c r="N66" i="7"/>
  <c r="N368" i="7"/>
  <c r="N121" i="7"/>
  <c r="N299" i="7"/>
  <c r="N301" i="7"/>
  <c r="N407" i="7"/>
  <c r="N87" i="7"/>
  <c r="N356" i="7"/>
  <c r="N11" i="7"/>
  <c r="N25" i="7"/>
  <c r="N133" i="7"/>
  <c r="N173" i="7"/>
  <c r="N313" i="7"/>
  <c r="N438" i="7"/>
  <c r="N71" i="7"/>
  <c r="N129" i="7"/>
  <c r="N311" i="7"/>
  <c r="N376" i="7"/>
  <c r="N39" i="7"/>
  <c r="N388" i="7"/>
  <c r="N413" i="7"/>
  <c r="N455" i="7"/>
  <c r="N410" i="7"/>
  <c r="N292" i="7"/>
  <c r="N264" i="7"/>
  <c r="N223" i="7"/>
  <c r="N250" i="7"/>
  <c r="N116" i="7"/>
  <c r="N268" i="7"/>
  <c r="N112" i="7"/>
  <c r="N80" i="7"/>
  <c r="N298" i="7"/>
  <c r="N282" i="7"/>
  <c r="N101" i="7"/>
  <c r="N58" i="7"/>
  <c r="N61" i="7"/>
  <c r="N197" i="7"/>
  <c r="N328" i="7"/>
  <c r="N450" i="7"/>
  <c r="N315" i="7"/>
  <c r="N171" i="7"/>
  <c r="N143" i="7"/>
  <c r="N291" i="7"/>
  <c r="N400" i="7"/>
  <c r="N19" i="7"/>
  <c r="N179" i="7"/>
  <c r="N366" i="7"/>
  <c r="N47" i="7"/>
  <c r="N461" i="7"/>
  <c r="N409" i="7"/>
  <c r="N447" i="7"/>
  <c r="N398" i="7"/>
  <c r="N288" i="7"/>
  <c r="N254" i="7"/>
  <c r="N219" i="7"/>
  <c r="N246" i="7"/>
  <c r="N60" i="7"/>
  <c r="N242" i="7"/>
  <c r="N110" i="7"/>
  <c r="N76" i="7"/>
  <c r="N234" i="7"/>
  <c r="N258" i="7"/>
  <c r="N97" i="7"/>
  <c r="N50" i="7"/>
  <c r="N77" i="7"/>
  <c r="N213" i="7"/>
  <c r="N340" i="7"/>
  <c r="N458" i="7"/>
  <c r="N303" i="7"/>
  <c r="N187" i="7"/>
  <c r="N175" i="7"/>
  <c r="N269" i="7"/>
  <c r="N408" i="7"/>
  <c r="N51" i="7"/>
  <c r="N161" i="7"/>
  <c r="N318" i="7"/>
  <c r="N193" i="7"/>
  <c r="N391" i="7"/>
  <c r="N367" i="7"/>
  <c r="N266" i="7"/>
  <c r="N226" i="7"/>
  <c r="N441" i="7"/>
  <c r="N393" i="7"/>
  <c r="N371" i="7"/>
  <c r="N375" i="7"/>
  <c r="N402" i="7"/>
  <c r="N276" i="7"/>
  <c r="N200" i="7"/>
  <c r="N198" i="7"/>
  <c r="N20" i="7"/>
  <c r="N192" i="7"/>
  <c r="N100" i="7"/>
  <c r="N48" i="7"/>
  <c r="N188" i="7"/>
  <c r="N230" i="7"/>
  <c r="N46" i="7"/>
  <c r="N23" i="7"/>
  <c r="N145" i="7"/>
  <c r="N253" i="7"/>
  <c r="N370" i="7"/>
  <c r="N65" i="7"/>
  <c r="N396" i="7"/>
  <c r="N5" i="7"/>
  <c r="N135" i="7"/>
  <c r="N297" i="7"/>
  <c r="N456" i="7"/>
  <c r="N53" i="7"/>
  <c r="N225" i="7"/>
  <c r="N460" i="7"/>
  <c r="N279" i="7"/>
  <c r="N417" i="7"/>
  <c r="N335" i="7"/>
  <c r="N414" i="7"/>
  <c r="N290" i="7"/>
  <c r="N465" i="7"/>
  <c r="N176" i="1"/>
  <c r="N425" i="1"/>
  <c r="N223" i="1"/>
  <c r="N37" i="1"/>
  <c r="N293" i="1"/>
  <c r="N27" i="1"/>
  <c r="N8" i="1"/>
  <c r="N463" i="1"/>
  <c r="N419" i="1"/>
  <c r="N442" i="1"/>
  <c r="N153" i="1"/>
  <c r="N134" i="1"/>
  <c r="N207" i="1"/>
  <c r="N369" i="1"/>
  <c r="N126" i="1"/>
  <c r="N48" i="1"/>
  <c r="N35" i="1"/>
  <c r="N202" i="1"/>
  <c r="N61" i="1"/>
  <c r="N296" i="1"/>
  <c r="N408" i="1"/>
  <c r="N263" i="1"/>
  <c r="N181" i="1"/>
  <c r="N226" i="1"/>
  <c r="N235" i="1"/>
  <c r="N367" i="1"/>
  <c r="N438" i="1"/>
  <c r="N124" i="1"/>
  <c r="N41" i="1"/>
  <c r="N86" i="1"/>
  <c r="N95" i="1"/>
  <c r="N24" i="1"/>
  <c r="N280" i="1"/>
  <c r="N385" i="1"/>
  <c r="N449" i="1"/>
  <c r="N375" i="1"/>
  <c r="N378" i="1"/>
  <c r="N116" i="1"/>
  <c r="N17" i="1"/>
  <c r="N273" i="1"/>
  <c r="N190" i="1"/>
  <c r="N87" i="1"/>
  <c r="N215" i="1"/>
  <c r="N343" i="1"/>
  <c r="N377" i="1"/>
  <c r="N318" i="1"/>
  <c r="N156" i="1"/>
  <c r="N418" i="1"/>
  <c r="N411" i="1"/>
  <c r="N436" i="1"/>
  <c r="N298" i="1"/>
  <c r="N106" i="1"/>
  <c r="N269" i="1"/>
  <c r="N77" i="1"/>
  <c r="N282" i="1"/>
  <c r="N186" i="1"/>
  <c r="N90" i="1"/>
  <c r="N333" i="1"/>
  <c r="N221" i="1"/>
  <c r="N141" i="1"/>
  <c r="N45" i="1"/>
  <c r="N225" i="1"/>
  <c r="N142" i="1"/>
  <c r="N67" i="1"/>
  <c r="N195" i="1"/>
  <c r="N323" i="1"/>
  <c r="N357" i="1"/>
  <c r="N144" i="1"/>
  <c r="N76" i="1"/>
  <c r="N398" i="1"/>
  <c r="N371" i="1"/>
  <c r="N432" i="1"/>
  <c r="N5" i="1"/>
  <c r="N177" i="1"/>
  <c r="N94" i="1"/>
  <c r="N39" i="1"/>
  <c r="N167" i="1"/>
  <c r="N295" i="1"/>
  <c r="N312" i="1"/>
  <c r="N457" i="1"/>
  <c r="N101" i="1"/>
  <c r="N229" i="1"/>
  <c r="N82" i="1"/>
  <c r="N210" i="1"/>
  <c r="N91" i="1"/>
  <c r="N219" i="1"/>
  <c r="N264" i="1"/>
  <c r="N445" i="1"/>
  <c r="N172" i="1"/>
  <c r="N422" i="1"/>
  <c r="N376" i="1"/>
  <c r="N448" i="1"/>
  <c r="N346" i="1"/>
  <c r="N392" i="1"/>
  <c r="N25" i="1"/>
  <c r="N217" i="1"/>
  <c r="N6" i="1"/>
  <c r="N198" i="1"/>
  <c r="N15" i="1"/>
  <c r="N143" i="1"/>
  <c r="N335" i="1"/>
  <c r="N433" i="1"/>
  <c r="N316" i="1"/>
  <c r="N328" i="1"/>
  <c r="N55" i="1"/>
  <c r="N311" i="1"/>
  <c r="N28" i="1"/>
  <c r="N347" i="1"/>
  <c r="N170" i="1"/>
  <c r="N125" i="1"/>
  <c r="N122" i="1"/>
  <c r="N253" i="1"/>
  <c r="N161" i="1"/>
  <c r="N23" i="1"/>
  <c r="N291" i="1"/>
  <c r="N68" i="1"/>
  <c r="N224" i="1"/>
  <c r="N113" i="1"/>
  <c r="N286" i="1"/>
  <c r="N184" i="1"/>
  <c r="N53" i="1"/>
  <c r="N245" i="1"/>
  <c r="N34" i="1"/>
  <c r="N162" i="1"/>
  <c r="N43" i="1"/>
  <c r="N171" i="1"/>
  <c r="N72" i="1"/>
  <c r="N397" i="1"/>
  <c r="N132" i="1"/>
  <c r="N374" i="1"/>
  <c r="N451" i="1"/>
  <c r="N348" i="1"/>
  <c r="N362" i="1"/>
  <c r="N427" i="1"/>
  <c r="N228" i="1"/>
  <c r="N169" i="1"/>
  <c r="N297" i="1"/>
  <c r="N150" i="1"/>
  <c r="N278" i="1"/>
  <c r="N159" i="1"/>
  <c r="N287" i="1"/>
  <c r="N69" i="1"/>
  <c r="N133" i="1"/>
  <c r="N197" i="1"/>
  <c r="N261" i="1"/>
  <c r="N325" i="1"/>
  <c r="N50" i="1"/>
  <c r="N114" i="1"/>
  <c r="N178" i="1"/>
  <c r="N242" i="1"/>
  <c r="N306" i="1"/>
  <c r="N59" i="1"/>
  <c r="N123" i="1"/>
  <c r="N187" i="1"/>
  <c r="N251" i="1"/>
  <c r="N315" i="1"/>
  <c r="N136" i="1"/>
  <c r="N349" i="1"/>
  <c r="N413" i="1"/>
  <c r="N96" i="1"/>
  <c r="N399" i="1"/>
  <c r="N44" i="1"/>
  <c r="N300" i="1"/>
  <c r="N390" i="1"/>
  <c r="N454" i="1"/>
  <c r="N355" i="1"/>
  <c r="N84" i="1"/>
  <c r="N384" i="1"/>
  <c r="N412" i="1"/>
  <c r="N407" i="1"/>
  <c r="N188" i="1"/>
  <c r="N394" i="1"/>
  <c r="N192" i="1"/>
  <c r="N459" i="1"/>
  <c r="N356" i="1"/>
  <c r="N420" i="1"/>
  <c r="N57" i="1"/>
  <c r="N121" i="1"/>
  <c r="N185" i="1"/>
  <c r="N249" i="1"/>
  <c r="N313" i="1"/>
  <c r="N38" i="1"/>
  <c r="N102" i="1"/>
  <c r="N166" i="1"/>
  <c r="N230" i="1"/>
  <c r="N294" i="1"/>
  <c r="N47" i="1"/>
  <c r="N111" i="1"/>
  <c r="N175" i="1"/>
  <c r="N239" i="1"/>
  <c r="N303" i="1"/>
  <c r="N88" i="1"/>
  <c r="N330" i="1"/>
  <c r="N401" i="1"/>
  <c r="N465" i="1"/>
  <c r="N439" i="1"/>
  <c r="N426" i="1"/>
  <c r="N456" i="1"/>
  <c r="N81" i="1"/>
  <c r="N337" i="1"/>
  <c r="N254" i="1"/>
  <c r="N119" i="1"/>
  <c r="N247" i="1"/>
  <c r="N120" i="1"/>
  <c r="N409" i="1"/>
  <c r="N391" i="1"/>
  <c r="N284" i="1"/>
  <c r="N450" i="1"/>
  <c r="N52" i="1"/>
  <c r="N396" i="1"/>
  <c r="N266" i="1"/>
  <c r="N58" i="1"/>
  <c r="N237" i="1"/>
  <c r="N29" i="1"/>
  <c r="N250" i="1"/>
  <c r="N154" i="1"/>
  <c r="N74" i="1"/>
  <c r="N301" i="1"/>
  <c r="N205" i="1"/>
  <c r="N109" i="1"/>
  <c r="N13" i="1"/>
  <c r="N289" i="1"/>
  <c r="N206" i="1"/>
  <c r="N99" i="1"/>
  <c r="N227" i="1"/>
  <c r="N40" i="1"/>
  <c r="N389" i="1"/>
  <c r="N351" i="1"/>
  <c r="N204" i="1"/>
  <c r="N430" i="1"/>
  <c r="N435" i="1"/>
  <c r="N260" i="1"/>
  <c r="N342" i="1"/>
  <c r="N241" i="1"/>
  <c r="N158" i="1"/>
  <c r="N71" i="1"/>
  <c r="N199" i="1"/>
  <c r="N327" i="1"/>
  <c r="N361" i="1"/>
  <c r="N165" i="1"/>
  <c r="N18" i="1"/>
  <c r="N146" i="1"/>
  <c r="N274" i="1"/>
  <c r="N155" i="1"/>
  <c r="N283" i="1"/>
  <c r="N381" i="1"/>
  <c r="N326" i="1"/>
  <c r="N358" i="1"/>
  <c r="N160" i="1"/>
  <c r="N452" i="1"/>
  <c r="N164" i="1"/>
  <c r="N363" i="1"/>
  <c r="N428" i="1"/>
  <c r="N89" i="1"/>
  <c r="N281" i="1"/>
  <c r="N70" i="1"/>
  <c r="N262" i="1"/>
  <c r="N79" i="1"/>
  <c r="N271" i="1"/>
  <c r="N216" i="1"/>
  <c r="N256" i="1"/>
  <c r="N395" i="1"/>
  <c r="N209" i="1"/>
  <c r="N183" i="1"/>
  <c r="N345" i="1"/>
  <c r="N386" i="1"/>
  <c r="N352" i="1"/>
  <c r="N317" i="1"/>
  <c r="N314" i="1"/>
  <c r="N26" i="1"/>
  <c r="N157" i="1"/>
  <c r="N78" i="1"/>
  <c r="N163" i="1"/>
  <c r="N453" i="1"/>
  <c r="N366" i="1"/>
  <c r="N336" i="1"/>
  <c r="N30" i="1"/>
  <c r="N135" i="1"/>
  <c r="N117" i="1"/>
  <c r="N309" i="1"/>
  <c r="N98" i="1"/>
  <c r="N290" i="1"/>
  <c r="N107" i="1"/>
  <c r="N299" i="1"/>
  <c r="N322" i="1"/>
  <c r="N461" i="1"/>
  <c r="N236" i="1"/>
  <c r="N272" i="1"/>
  <c r="N440" i="1"/>
  <c r="N388" i="1"/>
  <c r="N458" i="1"/>
  <c r="N400" i="1"/>
  <c r="N105" i="1"/>
  <c r="N233" i="1"/>
  <c r="N22" i="1"/>
  <c r="N214" i="1"/>
  <c r="N31" i="1"/>
  <c r="N100" i="1"/>
  <c r="N332" i="1"/>
  <c r="N402" i="1"/>
  <c r="N240" i="1"/>
  <c r="N443" i="1"/>
  <c r="N464" i="1"/>
  <c r="N460" i="1"/>
  <c r="N65" i="1"/>
  <c r="N257" i="1"/>
  <c r="N46" i="1"/>
  <c r="N238" i="1"/>
  <c r="N51" i="1"/>
  <c r="N115" i="1"/>
  <c r="N179" i="1"/>
  <c r="N307" i="1"/>
  <c r="N104" i="1"/>
  <c r="N338" i="1"/>
  <c r="N437" i="1"/>
  <c r="N288" i="1"/>
  <c r="N12" i="1"/>
  <c r="N268" i="1"/>
  <c r="N414" i="1"/>
  <c r="N80" i="1"/>
  <c r="N403" i="1"/>
  <c r="N276" i="1"/>
  <c r="N380" i="1"/>
  <c r="N423" i="1"/>
  <c r="N92" i="1"/>
  <c r="N370" i="1"/>
  <c r="N434" i="1"/>
  <c r="N379" i="1"/>
  <c r="N180" i="1"/>
  <c r="N320" i="1"/>
  <c r="N372" i="1"/>
  <c r="N193" i="1"/>
  <c r="N321" i="1"/>
  <c r="N174" i="1"/>
  <c r="N302" i="1"/>
  <c r="N147" i="1"/>
  <c r="N211" i="1"/>
  <c r="N275" i="1"/>
  <c r="N339" i="1"/>
  <c r="N232" i="1"/>
  <c r="N405" i="1"/>
  <c r="N32" i="1"/>
  <c r="N447" i="1"/>
  <c r="N140" i="1"/>
  <c r="N350" i="1"/>
  <c r="N446" i="1"/>
  <c r="N334" i="1"/>
  <c r="N344" i="1"/>
  <c r="N404" i="1"/>
  <c r="N359" i="1"/>
  <c r="N220" i="1"/>
  <c r="N466" i="1"/>
  <c r="N424" i="1"/>
  <c r="N129" i="1"/>
  <c r="N110" i="1"/>
  <c r="N83" i="1"/>
  <c r="N243" i="1"/>
  <c r="N373" i="1"/>
  <c r="N383" i="1"/>
  <c r="N382" i="1"/>
  <c r="N20" i="1"/>
  <c r="N368" i="1"/>
  <c r="N21" i="1"/>
  <c r="N85" i="1"/>
  <c r="N149" i="1"/>
  <c r="N213" i="1"/>
  <c r="N277" i="1"/>
  <c r="N341" i="1"/>
  <c r="N66" i="1"/>
  <c r="N130" i="1"/>
  <c r="N194" i="1"/>
  <c r="N258" i="1"/>
  <c r="N11" i="1"/>
  <c r="N75" i="1"/>
  <c r="N139" i="1"/>
  <c r="N203" i="1"/>
  <c r="N267" i="1"/>
  <c r="N331" i="1"/>
  <c r="N200" i="1"/>
  <c r="N365" i="1"/>
  <c r="N429" i="1"/>
  <c r="N208" i="1"/>
  <c r="N431" i="1"/>
  <c r="N108" i="1"/>
  <c r="N340" i="1"/>
  <c r="N406" i="1"/>
  <c r="N16" i="1"/>
  <c r="N387" i="1"/>
  <c r="N244" i="1"/>
  <c r="N292" i="1"/>
  <c r="N212" i="1"/>
  <c r="N36" i="1"/>
  <c r="N252" i="1"/>
  <c r="N410" i="1"/>
  <c r="N304" i="1"/>
  <c r="N308" i="1"/>
  <c r="N196" i="1"/>
  <c r="N9" i="1"/>
  <c r="N73" i="1"/>
  <c r="N137" i="1"/>
  <c r="N201" i="1"/>
  <c r="N265" i="1"/>
  <c r="N329" i="1"/>
  <c r="N54" i="1"/>
  <c r="N118" i="1"/>
  <c r="N182" i="1"/>
  <c r="N246" i="1"/>
  <c r="N310" i="1"/>
  <c r="N63" i="1"/>
  <c r="N127" i="1"/>
  <c r="N191" i="1"/>
  <c r="N255" i="1"/>
  <c r="N319" i="1"/>
  <c r="N152" i="1"/>
  <c r="N353" i="1"/>
  <c r="N417" i="1"/>
  <c r="N128" i="1"/>
  <c r="N60" i="1"/>
  <c r="N64" i="1"/>
  <c r="N364" i="1"/>
  <c r="N145" i="1"/>
  <c r="N62" i="1"/>
  <c r="N7" i="1"/>
  <c r="N151" i="1"/>
  <c r="N279" i="1"/>
  <c r="N248" i="1"/>
  <c r="N441" i="1"/>
  <c r="N455" i="1"/>
  <c r="N354" i="1"/>
  <c r="N112" i="1"/>
  <c r="N360" i="1"/>
  <c r="N416" i="1"/>
  <c r="N218" i="1"/>
  <c r="N10" i="1"/>
  <c r="N189" i="1"/>
  <c r="N19" i="1"/>
  <c r="N234" i="1"/>
  <c r="N138" i="1"/>
  <c r="N42" i="1"/>
  <c r="N285" i="1"/>
  <c r="N173" i="1"/>
  <c r="N93" i="1"/>
  <c r="N97" i="1"/>
  <c r="N14" i="1"/>
  <c r="N270" i="1"/>
  <c r="N131" i="1"/>
  <c r="N259" i="1"/>
  <c r="N168" i="1"/>
  <c r="N421" i="1"/>
  <c r="N415" i="1"/>
  <c r="N324" i="1"/>
  <c r="N462" i="1"/>
  <c r="N148" i="1"/>
  <c r="N444" i="1"/>
  <c r="N49" i="1"/>
  <c r="N305" i="1"/>
  <c r="N222" i="1"/>
  <c r="N103" i="1"/>
  <c r="N231" i="1"/>
  <c r="N56" i="1"/>
  <c r="N393" i="1"/>
  <c r="N33" i="1"/>
</calcChain>
</file>

<file path=xl/comments1.xml><?xml version="1.0" encoding="utf-8"?>
<comments xmlns="http://schemas.openxmlformats.org/spreadsheetml/2006/main">
  <authors>
    <author>Michel</author>
  </authors>
  <commentList>
    <comment ref="L4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heures à récupérer, n'incrémente pas les heures supplémntaires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heures récupérées
a contrario, incrémente les heures supp</t>
        </r>
      </text>
    </comment>
  </commentList>
</comments>
</file>

<file path=xl/comments2.xml><?xml version="1.0" encoding="utf-8"?>
<comments xmlns="http://schemas.openxmlformats.org/spreadsheetml/2006/main">
  <authors>
    <author>Michel</author>
  </authors>
  <commentList>
    <comment ref="L4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heures à récupérer, n'incrémente pas les heures supplémntaires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heures récupérées
a contrario, incrémente les heures supp</t>
        </r>
      </text>
    </comment>
  </commentList>
</comments>
</file>

<file path=xl/sharedStrings.xml><?xml version="1.0" encoding="utf-8"?>
<sst xmlns="http://schemas.openxmlformats.org/spreadsheetml/2006/main" count="400" uniqueCount="110">
  <si>
    <t>Temps de travail</t>
  </si>
  <si>
    <t>LUNDI</t>
  </si>
  <si>
    <t>MARDI</t>
  </si>
  <si>
    <t>MERCREDI</t>
  </si>
  <si>
    <t>JEUDI</t>
  </si>
  <si>
    <t>VENDREDI</t>
  </si>
  <si>
    <t>SAMEDI</t>
  </si>
  <si>
    <t>ABS</t>
  </si>
  <si>
    <t>Date</t>
  </si>
  <si>
    <t>Heures sup</t>
  </si>
  <si>
    <t>Jour</t>
  </si>
  <si>
    <t>Semaine</t>
  </si>
  <si>
    <t>Mois :</t>
  </si>
  <si>
    <t>DIMANCHE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</si>
  <si>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</si>
  <si>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</si>
  <si>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</si>
  <si>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</si>
  <si>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</si>
  <si>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</si>
  <si>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</si>
  <si>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</si>
  <si>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</si>
  <si>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</si>
  <si>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</si>
  <si>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</si>
  <si>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Jour Férié</t>
  </si>
  <si>
    <t>Motifs</t>
  </si>
  <si>
    <t>oui</t>
  </si>
  <si>
    <t>début matin</t>
  </si>
  <si>
    <t>fin matin</t>
  </si>
  <si>
    <t>début apm</t>
  </si>
  <si>
    <t>fin apm</t>
  </si>
  <si>
    <t>Nom :</t>
  </si>
  <si>
    <t>début du fichier</t>
  </si>
  <si>
    <t xml:space="preserve">heures sup au-delà de </t>
  </si>
  <si>
    <t>mettre un lundi - si modification = re-créer un fichier vierge sinon toutes les heures entrées seront décalées</t>
  </si>
  <si>
    <t>prise en compte HS</t>
  </si>
  <si>
    <t>Formation</t>
  </si>
  <si>
    <t>Libellé</t>
  </si>
  <si>
    <t>Congé payé</t>
  </si>
  <si>
    <t>Absence</t>
  </si>
  <si>
    <t>Evénement familial</t>
  </si>
  <si>
    <t>Mal</t>
  </si>
  <si>
    <t>AT</t>
  </si>
  <si>
    <t>EF</t>
  </si>
  <si>
    <t>CP</t>
  </si>
  <si>
    <t>Form</t>
  </si>
  <si>
    <t>Maladie</t>
  </si>
  <si>
    <t>Accident de travail</t>
  </si>
  <si>
    <t>RTT</t>
  </si>
  <si>
    <t>Motif Abs.</t>
  </si>
  <si>
    <t>Recup+</t>
  </si>
  <si>
    <t>Recup-</t>
  </si>
  <si>
    <t>(H)</t>
  </si>
  <si>
    <t>horaires</t>
  </si>
  <si>
    <t>compteurs initiaux</t>
  </si>
  <si>
    <t>signature CEPL</t>
  </si>
  <si>
    <t>Compteur</t>
  </si>
  <si>
    <t>Total général</t>
  </si>
  <si>
    <t>2020</t>
  </si>
  <si>
    <t>sept</t>
  </si>
  <si>
    <t>oct</t>
  </si>
  <si>
    <t>nov</t>
  </si>
  <si>
    <t>déc</t>
  </si>
  <si>
    <t>2021</t>
  </si>
  <si>
    <t>janv</t>
  </si>
  <si>
    <t>févr</t>
  </si>
  <si>
    <t>mars</t>
  </si>
  <si>
    <t>avr</t>
  </si>
  <si>
    <t>mai</t>
  </si>
  <si>
    <t>juin</t>
  </si>
  <si>
    <t>juil</t>
  </si>
  <si>
    <t>août</t>
  </si>
  <si>
    <t>2022</t>
  </si>
  <si>
    <t>(vide)</t>
  </si>
  <si>
    <t>Somme de Recup-</t>
  </si>
  <si>
    <t>Somme de Recup+</t>
  </si>
  <si>
    <t>année-mois</t>
  </si>
  <si>
    <t>Nb</t>
  </si>
  <si>
    <t>Code</t>
  </si>
  <si>
    <t/>
  </si>
  <si>
    <t>Somme de Heures sup</t>
  </si>
  <si>
    <t>nombre de lignes jusque fin de mois précédent</t>
  </si>
  <si>
    <t>Heures</t>
  </si>
  <si>
    <t>Total mois</t>
  </si>
  <si>
    <t>HS</t>
  </si>
  <si>
    <t>Nb JF</t>
  </si>
  <si>
    <t>Remarque importante</t>
  </si>
  <si>
    <t>Tout est fonction du nom d'onglet.</t>
  </si>
  <si>
    <t>S'il ne commence pas par Feuil ou par un point de ponctuation, alors c'est le relevé d'heures d'un salarié.</t>
  </si>
  <si>
    <t>Gestion des personnes</t>
  </si>
  <si>
    <t>C'est le nom (ou le matricule, ou le nom + son contrat) qui est uniqument contenu dans le nom de l'onglet.</t>
  </si>
  <si>
    <t>Ce nom est repris automatiquement dans la cellule E3 de l'onglet, donc ne pas modifier la formule</t>
  </si>
  <si>
    <t>Calendrier</t>
  </si>
  <si>
    <t>Il comporte les jours fériés français</t>
  </si>
  <si>
    <t>Il comporte aussi la date de début de relevé d'heures pour ce fichier</t>
  </si>
  <si>
    <t>Ne pas le modifier sans effacer tous les relevés d'heures car ces derniers ne se décaleront pas.</t>
  </si>
  <si>
    <t>Pour augmenter la plage (nouvelles dates), sélectionner la dernière ligne et tirer vers le bas)</t>
  </si>
  <si>
    <t>Son horaire est inscrit en haut à droite aiunsi que le reliquat des heures de récupération, en cas de modification il faudra recréer un onglet (en considérant que c'est une évolution de son contrat de travail)</t>
  </si>
  <si>
    <t>Motifs d'absence</t>
  </si>
  <si>
    <t>Voir onglet .Parametres</t>
  </si>
  <si>
    <t>Certains motifs (formation, événement familial) doivent être pris en compte comme travail effectif dans le calcul des heures supplémentaires : ils y sont repérés par oui.</t>
  </si>
  <si>
    <t>Pour ajouter un nom, faire un copie d'un relevé existant sur un nouveau et affecter le nom de la personne au nom de l'onglet (pas directement à la cellule E3), puis remettre à jour les informations en haut à droite et les relevés d'heures.</t>
  </si>
  <si>
    <t>XXX</t>
  </si>
  <si>
    <t>n</t>
  </si>
  <si>
    <t>Pour mettre à jour : clic droit puis actualiser</t>
  </si>
  <si>
    <t>Heures et motifs</t>
  </si>
  <si>
    <t>Les seules données à renseigner sont celles sont les en-têtes de colonnes sont sur fond rouge grenat</t>
  </si>
  <si>
    <t>Guedon Patrice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</si>
</sst>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[hh]:mm"/>
    <numFmt numFmtId="165" formatCode="mmm\-yyyy"/>
    <numFmt numFmtId="166" formatCode="ddd\ dd/mm/yyyy"/>
    <numFmt numFmtId="167" formatCode="&quot;Semaine &quot;00"/>
    <numFmt numFmtId="168" formatCode="[h]:mm"/>
  </numFmts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0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0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0" borderId="0"/>
  </cellStyleXfs>
  <cellXfs count="110">
    <xf numFmtId="0" fontId="0" fillId="0" borderId="0" xfId="0"/>
    <xf numFmtId="0" fontId="1" fillId="0" borderId="0" xfId="0" applyFont="1"/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/>
    <xf numFmtId="0" fontId="4" fillId="0" borderId="0" xfId="0" applyFont="1"/>
    <xf numFmtId="0" fontId="6" fillId="2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166" fontId="7" fillId="0" borderId="0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/>
    <xf numFmtId="2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Border="1"/>
    <xf numFmtId="0" fontId="0" fillId="0" borderId="0" xfId="0" applyBorder="1" applyAlignment="1">
      <alignment wrapText="1"/>
    </xf>
    <xf numFmtId="14" fontId="13" fillId="0" borderId="0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20" fontId="8" fillId="0" borderId="0" xfId="0" applyNumberFormat="1" applyFont="1" applyBorder="1" applyAlignment="1">
      <alignment horizontal="center"/>
    </xf>
    <xf numFmtId="20" fontId="8" fillId="0" borderId="0" xfId="0" applyNumberFormat="1" applyFont="1" applyFill="1" applyBorder="1" applyAlignment="1">
      <alignment horizontal="center"/>
    </xf>
    <xf numFmtId="20" fontId="8" fillId="0" borderId="0" xfId="1" applyNumberFormat="1" applyFont="1" applyBorder="1"/>
    <xf numFmtId="0" fontId="0" fillId="0" borderId="0" xfId="0" applyAlignment="1">
      <alignment wrapText="1"/>
    </xf>
    <xf numFmtId="165" fontId="4" fillId="3" borderId="0" xfId="0" applyNumberFormat="1" applyFont="1" applyFill="1"/>
    <xf numFmtId="167" fontId="0" fillId="0" borderId="3" xfId="0" applyNumberFormat="1" applyFill="1" applyBorder="1" applyAlignment="1">
      <alignment horizontal="right" vertical="center"/>
    </xf>
    <xf numFmtId="167" fontId="0" fillId="0" borderId="1" xfId="0" applyNumberFormat="1" applyFill="1" applyBorder="1" applyAlignment="1">
      <alignment horizontal="right" vertical="center"/>
    </xf>
    <xf numFmtId="0" fontId="13" fillId="0" borderId="2" xfId="0" applyFont="1" applyBorder="1" applyAlignment="1">
      <alignment horizontal="center" vertical="center" wrapText="1"/>
    </xf>
    <xf numFmtId="20" fontId="13" fillId="0" borderId="2" xfId="0" applyNumberFormat="1" applyFont="1" applyBorder="1" applyAlignment="1">
      <alignment horizontal="center" vertical="center" wrapText="1"/>
    </xf>
    <xf numFmtId="20" fontId="8" fillId="0" borderId="0" xfId="0" applyNumberFormat="1" applyFont="1" applyBorder="1" applyAlignment="1">
      <alignment horizontal="center" vertical="center"/>
    </xf>
    <xf numFmtId="20" fontId="8" fillId="0" borderId="4" xfId="1" applyNumberFormat="1" applyFont="1" applyBorder="1"/>
    <xf numFmtId="20" fontId="8" fillId="0" borderId="5" xfId="1" applyNumberFormat="1" applyFont="1" applyBorder="1"/>
    <xf numFmtId="20" fontId="8" fillId="0" borderId="0" xfId="0" applyNumberFormat="1" applyFont="1"/>
    <xf numFmtId="0" fontId="14" fillId="0" borderId="2" xfId="0" applyFont="1" applyBorder="1" applyAlignment="1">
      <alignment horizontal="center" vertical="center" wrapText="1"/>
    </xf>
    <xf numFmtId="0" fontId="0" fillId="0" borderId="0" xfId="0" applyFont="1" applyBorder="1"/>
    <xf numFmtId="0" fontId="0" fillId="4" borderId="0" xfId="0" applyFill="1" applyBorder="1"/>
    <xf numFmtId="0" fontId="0" fillId="0" borderId="8" xfId="0" applyFill="1" applyBorder="1" applyAlignment="1">
      <alignment horizontal="right" vertical="center"/>
    </xf>
    <xf numFmtId="14" fontId="0" fillId="0" borderId="7" xfId="0" applyNumberFormat="1" applyFill="1" applyBorder="1" applyAlignment="1">
      <alignment horizontal="center" vertical="center"/>
    </xf>
    <xf numFmtId="14" fontId="0" fillId="0" borderId="7" xfId="0" applyNumberFormat="1" applyFill="1" applyBorder="1"/>
    <xf numFmtId="0" fontId="0" fillId="0" borderId="2" xfId="0" applyBorder="1"/>
    <xf numFmtId="0" fontId="5" fillId="0" borderId="10" xfId="0" applyFont="1" applyFill="1" applyBorder="1" applyAlignment="1">
      <alignment horizontal="right" vertical="center"/>
    </xf>
    <xf numFmtId="14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/>
    <xf numFmtId="0" fontId="16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/>
    </xf>
    <xf numFmtId="20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/>
    <xf numFmtId="0" fontId="17" fillId="0" borderId="0" xfId="0" applyFont="1" applyFill="1" applyBorder="1" applyAlignment="1">
      <alignment horizontal="center"/>
    </xf>
    <xf numFmtId="0" fontId="17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right" vertical="center"/>
    </xf>
    <xf numFmtId="0" fontId="0" fillId="0" borderId="10" xfId="0" applyFill="1" applyBorder="1" applyAlignment="1">
      <alignment horizontal="right" vertical="center"/>
    </xf>
    <xf numFmtId="0" fontId="1" fillId="0" borderId="0" xfId="0" applyFont="1" applyAlignment="1">
      <alignment wrapText="1"/>
    </xf>
    <xf numFmtId="0" fontId="12" fillId="5" borderId="0" xfId="0" applyFont="1" applyFill="1" applyBorder="1" applyAlignment="1">
      <alignment horizontal="center" vertical="center"/>
    </xf>
    <xf numFmtId="0" fontId="0" fillId="5" borderId="0" xfId="0" applyFill="1"/>
    <xf numFmtId="0" fontId="12" fillId="5" borderId="0" xfId="0" applyFont="1" applyFill="1" applyBorder="1" applyAlignment="1">
      <alignment horizontal="center"/>
    </xf>
    <xf numFmtId="0" fontId="4" fillId="5" borderId="0" xfId="0" applyFont="1" applyFill="1"/>
    <xf numFmtId="0" fontId="2" fillId="5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20" fontId="13" fillId="5" borderId="2" xfId="0" applyNumberFormat="1" applyFont="1" applyFill="1" applyBorder="1" applyAlignment="1">
      <alignment horizontal="center" vertical="center" wrapText="1"/>
    </xf>
    <xf numFmtId="0" fontId="0" fillId="5" borderId="0" xfId="0" applyFill="1" applyBorder="1"/>
    <xf numFmtId="167" fontId="0" fillId="5" borderId="1" xfId="0" applyNumberFormat="1" applyFill="1" applyBorder="1" applyAlignment="1">
      <alignment horizontal="right" vertical="center"/>
    </xf>
    <xf numFmtId="14" fontId="0" fillId="5" borderId="0" xfId="0" applyNumberFormat="1" applyFill="1" applyBorder="1" applyAlignment="1">
      <alignment horizontal="center" vertical="center"/>
    </xf>
    <xf numFmtId="14" fontId="0" fillId="5" borderId="0" xfId="0" applyNumberFormat="1" applyFill="1" applyBorder="1"/>
    <xf numFmtId="20" fontId="9" fillId="5" borderId="0" xfId="0" applyNumberFormat="1" applyFont="1" applyFill="1" applyBorder="1" applyAlignment="1">
      <alignment horizontal="center" vertical="center"/>
    </xf>
    <xf numFmtId="20" fontId="8" fillId="5" borderId="0" xfId="0" applyNumberFormat="1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/>
    </xf>
    <xf numFmtId="20" fontId="8" fillId="5" borderId="0" xfId="0" applyNumberFormat="1" applyFont="1" applyFill="1" applyBorder="1" applyAlignment="1">
      <alignment horizontal="center"/>
    </xf>
    <xf numFmtId="20" fontId="8" fillId="5" borderId="5" xfId="1" applyNumberFormat="1" applyFont="1" applyFill="1" applyBorder="1"/>
    <xf numFmtId="0" fontId="5" fillId="5" borderId="0" xfId="0" applyFont="1" applyFill="1" applyBorder="1"/>
    <xf numFmtId="20" fontId="9" fillId="0" borderId="7" xfId="0" applyNumberFormat="1" applyFont="1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20" fontId="0" fillId="0" borderId="9" xfId="0" applyNumberFormat="1" applyFill="1" applyBorder="1" applyAlignment="1">
      <alignment horizontal="center" vertical="center"/>
    </xf>
    <xf numFmtId="20" fontId="9" fillId="0" borderId="0" xfId="0" applyNumberFormat="1" applyFont="1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 vertical="center"/>
    </xf>
    <xf numFmtId="20" fontId="0" fillId="0" borderId="11" xfId="0" applyNumberFormat="1" applyFill="1" applyBorder="1" applyAlignment="1">
      <alignment horizontal="center" vertical="center"/>
    </xf>
    <xf numFmtId="20" fontId="15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20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>
      <alignment horizontal="center" vertical="center"/>
    </xf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0" xfId="0" applyFill="1"/>
    <xf numFmtId="0" fontId="2" fillId="0" borderId="2" xfId="0" applyFont="1" applyFill="1" applyBorder="1"/>
    <xf numFmtId="0" fontId="0" fillId="0" borderId="0" xfId="0" applyFill="1" applyBorder="1" applyAlignment="1">
      <alignment horizontal="centerContinuous"/>
    </xf>
    <xf numFmtId="0" fontId="0" fillId="0" borderId="0" xfId="0" applyFill="1" applyBorder="1"/>
    <xf numFmtId="0" fontId="21" fillId="0" borderId="0" xfId="0" applyFont="1" applyBorder="1"/>
    <xf numFmtId="0" fontId="19" fillId="6" borderId="2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Continuous"/>
    </xf>
    <xf numFmtId="0" fontId="20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74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alignment horizontal="general" vertical="bottom" textRotation="0" wrapText="1" indent="0" justifyLastLine="0" shrinkToFit="0" readingOrder="0"/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25" formatCode="hh:mm"/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C0000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C0000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7" formatCode="&quot;Semaine &quot;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</border>
    </dxf>
    <dxf>
      <border outline="0">
        <top style="medium">
          <color auto="1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readingOrder="0"/>
    </dxf>
    <dxf>
      <alignment horizontal="center" readingOrder="0"/>
    </dxf>
    <dxf>
      <numFmt numFmtId="164" formatCode="[hh]:mm"/>
    </dxf>
    <dxf>
      <alignment horizontal="center" readingOrder="0"/>
    </dxf>
    <dxf>
      <alignment horizontal="center" readingOrder="0"/>
    </dxf>
    <dxf>
      <border>
        <bottom style="thin">
          <color auto="1"/>
        </bottom>
      </border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25" formatCode="hh:mm"/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C0000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C0000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7" formatCode="&quot;Semaine &quot;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</border>
    </dxf>
    <dxf>
      <border outline="0">
        <top style="medium">
          <color auto="1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hh]:mm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auto="1"/>
        </bottom>
      </border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8" tint="0.79995117038483843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50800</xdr:colOff>
      <xdr:row>0</xdr:row>
      <xdr:rowOff>44450</xdr:rowOff>
    </xdr:from>
    <xdr:ext cx="1061452" cy="292704"/>
    <xdr:sp macro="[0]!enregistrer" textlink="">
      <xdr:nvSpPr>
        <xdr:cNvPr id="2" name="Rectangle à coins arrondis 1"/>
        <xdr:cNvSpPr/>
      </xdr:nvSpPr>
      <xdr:spPr>
        <a:xfrm>
          <a:off x="8591550" y="44450"/>
          <a:ext cx="1061452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enregistrer pdf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431800</xdr:colOff>
      <xdr:row>33</xdr:row>
      <xdr:rowOff>165100</xdr:rowOff>
    </xdr:from>
    <xdr:to>
      <xdr:col>19</xdr:col>
      <xdr:colOff>590550</xdr:colOff>
      <xdr:row>38</xdr:row>
      <xdr:rowOff>101600</xdr:rowOff>
    </xdr:to>
    <xdr:sp macro="" textlink="">
      <xdr:nvSpPr>
        <xdr:cNvPr id="2" name="Rectangle à coins arrondis 1"/>
        <xdr:cNvSpPr/>
      </xdr:nvSpPr>
      <xdr:spPr>
        <a:xfrm>
          <a:off x="11074400" y="6591300"/>
          <a:ext cx="2012950" cy="863600"/>
        </a:xfrm>
        <a:prstGeom prst="wedgeRoundRectCallout">
          <a:avLst>
            <a:gd name="adj1" fmla="val -108583"/>
            <a:gd name="adj2" fmla="val 5416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Ces informations et formules sont reprises en bas du filtre de l' ".Edition mensuelle"</a:t>
          </a: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Michel" refreshedDate="44127.50485740741" createdVersion="5" refreshedVersion="5" minRefreshableVersion="3" recordCount="462">
  <cacheSource type="worksheet">
    <worksheetSource ref="B4:O466" sheet="Charpentier Eric"/>
  </cacheSource>
  <cacheFields count="15">
    <cacheField name="Semaine" numFmtId="167">
      <sharedItems containsMixedTypes="1" containsNumber="1" containsInteger="1" minValue="1" maxValue="53"/>
    </cacheField>
    <cacheField name="Jour" numFmtId="14">
      <sharedItems/>
    </cacheField>
    <cacheField name="Date" numFmtId="14">
      <sharedItems containsSemiMixedTypes="0" containsNonDate="0" containsDate="1" containsString="0" minDate="2020-09-28T00:00:00" maxDate="2022-01-03T00:00:00" count="462"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  <d v="2020-11-04T00:00:00"/>
        <d v="2020-11-05T00:00:00"/>
        <d v="2020-11-06T00:00:00"/>
        <d v="2020-11-07T00:00:00"/>
        <d v="2020-11-08T00:00:00"/>
        <d v="2020-11-0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12-24T00:00:00"/>
        <d v="2020-12-25T00:00:00"/>
        <d v="2020-12-26T00:00:00"/>
        <d v="2020-12-27T00:00:00"/>
        <d v="2020-12-28T00:00:00"/>
        <d v="2020-12-29T00:00:00"/>
        <d v="2020-12-30T00:00:00"/>
        <d v="2020-12-31T00:00:00"/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3T00:00:00"/>
        <d v="2021-01-14T00:00:00"/>
        <d v="2021-01-15T00:00:00"/>
        <d v="2021-01-16T00:00:00"/>
        <d v="2021-01-17T00:00:00"/>
        <d v="2021-01-18T00:00:00"/>
        <d v="2021-01-19T00:00:00"/>
        <d v="2021-01-20T00:00:00"/>
        <d v="2021-01-21T00:00:00"/>
        <d v="2021-01-22T00:00:00"/>
        <d v="2021-01-23T00:00:00"/>
        <d v="2021-01-24T00:00:00"/>
        <d v="2021-01-25T00:00:00"/>
        <d v="2021-01-26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  <d v="2021-02-15T00:00:00"/>
        <d v="2021-02-16T00:00:00"/>
        <d v="2021-02-17T00:00:00"/>
        <d v="2021-02-18T00:00:00"/>
        <d v="2021-02-19T00:00:00"/>
        <d v="2021-02-20T00:00:00"/>
        <d v="2021-02-21T00:00:00"/>
        <d v="2021-02-22T00:00:00"/>
        <d v="2021-02-23T00:00:00"/>
        <d v="2021-02-24T00:00:00"/>
        <d v="2021-02-25T00:00:00"/>
        <d v="2021-02-26T00:00:00"/>
        <d v="2021-02-27T00:00:00"/>
        <d v="2021-02-28T00:00:00"/>
        <d v="2021-03-01T00:00:00"/>
        <d v="2021-03-02T00:00:00"/>
        <d v="2021-03-03T00:00:00"/>
        <d v="2021-03-04T00:00:00"/>
        <d v="2021-03-05T00:00:00"/>
        <d v="2021-03-06T00:00:00"/>
        <d v="2021-03-07T00:00:00"/>
        <d v="2021-03-08T00:00:00"/>
        <d v="2021-03-09T00:00:00"/>
        <d v="2021-03-10T00:00:00"/>
        <d v="2021-03-11T00:00:00"/>
        <d v="2021-03-12T00:00:00"/>
        <d v="2021-03-13T00:00:00"/>
        <d v="2021-03-14T00:00:00"/>
        <d v="2021-03-15T00:00:00"/>
        <d v="2021-03-16T00:00:00"/>
        <d v="2021-03-17T00:00:00"/>
        <d v="2021-03-18T00:00:00"/>
        <d v="2021-03-19T00:00:00"/>
        <d v="2021-03-20T00:00:00"/>
        <d v="2021-03-21T00:00:00"/>
        <d v="2021-03-22T00:00:00"/>
        <d v="2021-03-23T00:00:00"/>
        <d v="2021-03-24T00:00:00"/>
        <d v="2021-03-25T00:00:00"/>
        <d v="2021-03-26T00:00:00"/>
        <d v="2021-03-27T00:00:00"/>
        <d v="2021-03-28T00:00:00"/>
        <d v="2021-03-29T00:00:00"/>
        <d v="2021-03-30T00:00:00"/>
        <d v="2021-03-31T00:00:00"/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5T00:00:00"/>
        <d v="2021-04-26T00:00:00"/>
        <d v="2021-04-27T00:00:00"/>
        <d v="2021-04-28T00:00:00"/>
        <d v="2021-04-29T00:00:00"/>
        <d v="2021-04-30T00:00:00"/>
        <d v="2021-05-01T00:00:00"/>
        <d v="2021-05-02T00:00:00"/>
        <d v="2021-05-03T00:00:00"/>
        <d v="2021-05-04T00:00:00"/>
        <d v="2021-05-05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3T00:00:00"/>
        <d v="2021-05-14T00:00:00"/>
        <d v="2021-05-15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3T00:00:00"/>
        <d v="2021-05-24T00:00:00"/>
        <d v="2021-05-25T00:00:00"/>
        <d v="2021-05-26T00:00:00"/>
        <d v="2021-05-27T00:00:00"/>
        <d v="2021-05-28T00:00:00"/>
        <d v="2021-05-29T00:00:00"/>
        <d v="2021-05-30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8T00:00:00"/>
        <d v="2021-07-19T00:00:00"/>
        <d v="2021-07-20T00:00:00"/>
        <d v="2021-07-21T00:00:00"/>
        <d v="2021-07-22T00:00:00"/>
        <d v="2021-07-23T00:00:00"/>
        <d v="2021-07-24T00:00:00"/>
        <d v="2021-07-25T00:00:00"/>
        <d v="2021-07-26T00:00:00"/>
        <d v="2021-07-27T00:00:00"/>
        <d v="2021-07-28T00:00:00"/>
        <d v="2021-07-29T00:00:00"/>
        <d v="2021-07-30T00:00:00"/>
        <d v="2021-07-31T00:00:00"/>
        <d v="2021-08-01T00:00:00"/>
        <d v="2021-08-02T00:00:00"/>
        <d v="2021-08-03T00:00:00"/>
        <d v="2021-08-04T00:00:00"/>
        <d v="2021-08-05T00:00:00"/>
        <d v="2021-08-06T00:00:00"/>
        <d v="2021-08-07T00:00:00"/>
        <d v="2021-08-08T00:00:00"/>
        <d v="2021-08-09T00:00:00"/>
        <d v="2021-08-10T00:00:00"/>
        <d v="2021-08-11T00:00:00"/>
        <d v="2021-08-12T00:00:00"/>
        <d v="2021-08-13T00:00:00"/>
        <d v="2021-08-14T00:00:00"/>
        <d v="2021-08-15T00:00:00"/>
        <d v="2021-08-16T00:00:00"/>
        <d v="2021-08-17T00:00:00"/>
        <d v="2021-08-18T00:00:00"/>
        <d v="2021-08-19T00:00:00"/>
        <d v="2021-08-20T00:00:00"/>
        <d v="2021-08-21T00:00:00"/>
        <d v="2021-08-22T00:00:00"/>
        <d v="2021-08-23T00:00:00"/>
        <d v="2021-08-24T00:00:00"/>
        <d v="2021-08-25T00:00:00"/>
        <d v="2021-08-26T00:00:00"/>
        <d v="2021-08-27T00:00:00"/>
        <d v="2021-08-28T00:00:00"/>
        <d v="2021-08-29T00:00:00"/>
        <d v="2021-08-30T00:00:00"/>
        <d v="2021-08-31T00:00:00"/>
        <d v="2021-09-01T00:00:00"/>
        <d v="2021-09-02T00:00:00"/>
        <d v="2021-09-03T00:00:00"/>
        <d v="2021-09-04T00:00:00"/>
        <d v="2021-09-05T00:00:00"/>
        <d v="2021-09-06T00:00:00"/>
        <d v="2021-09-07T00:00:00"/>
        <d v="2021-09-08T00:00:00"/>
        <d v="2021-09-09T00:00:00"/>
        <d v="2021-09-10T00:00:00"/>
        <d v="2021-09-11T00:00:00"/>
        <d v="2021-09-12T00:00:00"/>
        <d v="2021-09-13T00:00:00"/>
        <d v="2021-09-14T00:00:00"/>
        <d v="2021-09-15T00:00:00"/>
        <d v="2021-09-16T00:00:00"/>
        <d v="2021-09-17T00:00:00"/>
        <d v="2021-09-18T00:00:00"/>
        <d v="2021-09-19T00:00:00"/>
        <d v="2021-09-20T00:00:00"/>
        <d v="2021-09-21T00:00:00"/>
        <d v="2021-09-22T00:00:00"/>
        <d v="2021-09-23T00:00:00"/>
        <d v="2021-09-24T00:00:00"/>
        <d v="2021-09-25T00:00:00"/>
        <d v="2021-09-26T00:00:00"/>
        <d v="2021-09-27T00:00:00"/>
        <d v="2021-09-28T00:00:00"/>
        <d v="2021-09-29T00:00:00"/>
        <d v="2021-09-30T00:00:00"/>
        <d v="2021-10-01T00:00:00"/>
        <d v="2021-10-02T00:00:00"/>
        <d v="2021-10-03T00:00:00"/>
        <d v="2021-10-04T00:00:00"/>
        <d v="2021-10-05T00:00:00"/>
        <d v="2021-10-06T00:00:00"/>
        <d v="2021-10-07T00:00:00"/>
        <d v="2021-10-08T00:00:00"/>
        <d v="2021-10-09T00:00:00"/>
        <d v="2021-10-10T00:00:00"/>
        <d v="2021-10-11T00:00:00"/>
        <d v="2021-10-12T00:00:00"/>
        <d v="2021-10-13T00:00:00"/>
        <d v="2021-10-14T00:00:00"/>
        <d v="2021-10-15T00:00:00"/>
        <d v="2021-10-16T00:00:00"/>
        <d v="2021-10-17T00:00:00"/>
        <d v="2021-10-18T00:00:00"/>
        <d v="2021-10-19T00:00:00"/>
        <d v="2021-10-20T00:00:00"/>
        <d v="2021-10-21T00:00:00"/>
        <d v="2021-10-22T00:00:00"/>
        <d v="2021-10-23T00:00:00"/>
        <d v="2021-10-24T00:00:00"/>
        <d v="2021-10-25T00:00:00"/>
        <d v="2021-10-26T00:00:00"/>
        <d v="2021-10-27T00:00:00"/>
        <d v="2021-10-28T00:00:00"/>
        <d v="2021-10-29T00:00:00"/>
        <d v="2021-10-30T00:00:00"/>
        <d v="2021-10-31T00:00:00"/>
        <d v="2021-11-01T00:00:00"/>
        <d v="2021-11-02T00:00:00"/>
        <d v="2021-11-03T00:00:00"/>
        <d v="2021-11-04T00:00:00"/>
        <d v="2021-11-05T00:00:00"/>
        <d v="2021-11-06T00:00:00"/>
        <d v="2021-11-07T00:00:00"/>
        <d v="2021-11-08T00:00:00"/>
        <d v="2021-11-09T00:00:00"/>
        <d v="2021-11-10T00:00:00"/>
        <d v="2021-11-11T00:00:00"/>
        <d v="2021-11-12T00:00:00"/>
        <d v="2021-11-13T00:00:00"/>
        <d v="2021-11-14T00:00:00"/>
        <d v="2021-11-15T00:00:00"/>
        <d v="2021-11-16T00:00:00"/>
        <d v="2021-11-17T00:00:00"/>
        <d v="2021-11-18T00:00:00"/>
        <d v="2021-11-19T00:00:00"/>
        <d v="2021-11-20T00:00:00"/>
        <d v="2021-11-21T00:00:00"/>
        <d v="2021-11-22T00:00:00"/>
        <d v="2021-11-23T00:00:00"/>
        <d v="2021-11-24T00:00:00"/>
        <d v="2021-11-25T00:00:00"/>
        <d v="2021-11-26T00:00:00"/>
        <d v="2021-11-27T00:00:00"/>
        <d v="2021-11-28T00:00:00"/>
        <d v="2021-11-29T00:00:00"/>
        <d v="2021-11-30T00:00:00"/>
        <d v="2021-12-01T00:00:00"/>
        <d v="2021-12-02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2T00:00:00"/>
        <d v="2021-12-13T00:00:00"/>
        <d v="2021-12-14T00:00:00"/>
        <d v="2021-12-15T00:00:00"/>
        <d v="2021-12-16T00:00:00"/>
        <d v="2021-12-17T00:00:00"/>
        <d v="2021-12-18T00:00:00"/>
        <d v="2021-12-19T00:00:00"/>
        <d v="2021-12-20T00:00:00"/>
        <d v="2021-12-21T00:00:00"/>
        <d v="2021-12-22T00:00:00"/>
        <d v="2021-12-23T00:00:00"/>
        <d v="2021-12-24T00:00:00"/>
        <d v="2021-12-25T00:00:00"/>
        <d v="2021-12-26T00:00:00"/>
        <d v="2021-12-27T00:00:00"/>
        <d v="2021-12-28T00:00:00"/>
        <d v="2021-12-29T00:00:00"/>
        <d v="2021-12-30T00:00:00"/>
        <d v="2021-12-31T00:00:00"/>
        <d v="2022-01-01T00:00:00"/>
        <d v="2022-01-02T00:00:00"/>
      </sharedItems>
      <fieldGroup par="14" base="2">
        <rangePr groupBy="months" startDate="2020-09-28T00:00:00" endDate="2022-01-03T00:00:00"/>
        <groupItems count="14">
          <s v="&lt;28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1/2022"/>
        </groupItems>
      </fieldGroup>
    </cacheField>
    <cacheField name="début matin" numFmtId="20">
      <sharedItems containsNonDate="0" containsString="0" containsBlank="1"/>
    </cacheField>
    <cacheField name="fin matin" numFmtId="20">
      <sharedItems containsNonDate="0" containsString="0" containsBlank="1"/>
    </cacheField>
    <cacheField name="début apm" numFmtId="20">
      <sharedItems containsNonDate="0" containsString="0" containsBlank="1"/>
    </cacheField>
    <cacheField name="fin apm" numFmtId="20">
      <sharedItems containsNonDate="0" containsString="0" containsBlank="1"/>
    </cacheField>
    <cacheField name="Temps de travail" numFmtId="20">
      <sharedItems containsSemiMixedTypes="0" containsNonDate="0" containsDate="1" containsString="0" minDate="1899-12-30T00:00:00" maxDate="1899-12-31T00:00:00"/>
    </cacheField>
    <cacheField name="Motif Abs." numFmtId="0">
      <sharedItems containsNonDate="0" containsString="0" containsBlank="1" count="1">
        <m/>
      </sharedItems>
    </cacheField>
    <cacheField name="(H)" numFmtId="20">
      <sharedItems containsSemiMixedTypes="0" containsNonDate="0" containsDate="1" containsString="0" minDate="1899-12-30T00:00:00" maxDate="1899-12-31T00:00:00"/>
    </cacheField>
    <cacheField name="Recup+" numFmtId="20">
      <sharedItems containsNonDate="0" containsString="0" containsBlank="1"/>
    </cacheField>
    <cacheField name="Recup-" numFmtId="20">
      <sharedItems containsNonDate="0" containsString="0" containsBlank="1"/>
    </cacheField>
    <cacheField name="Jour Férié" numFmtId="20">
      <sharedItems containsSemiMixedTypes="0" containsNonDate="0" containsDate="1" containsString="0" minDate="1899-12-30T00:00:00" maxDate="1899-12-31T00:00:00"/>
    </cacheField>
    <cacheField name="Heures sup" numFmtId="20">
      <sharedItems containsSemiMixedTypes="0" containsNonDate="0" containsDate="1" containsString="0" minDate="1899-12-30T00:00:00" maxDate="1899-12-31T00:00:00"/>
    </cacheField>
    <cacheField name="Années" numFmtId="0" databaseField="0">
      <fieldGroup base="2">
        <rangePr groupBy="years" startDate="2020-09-28T00:00:00" endDate="2022-01-03T00:00:00"/>
        <groupItems count="5">
          <s v="&lt;28/09/2020"/>
          <s v="2020"/>
          <s v="2021"/>
          <s v="2022"/>
          <s v="&gt;03/0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Michel" refreshedDate="44127.504858912034" createdVersion="5" refreshedVersion="5" minRefreshableVersion="3" recordCount="462">
  <cacheSource type="worksheet">
    <worksheetSource ref="B4:O466" sheet="Charpentier Eric"/>
  </cacheSource>
  <cacheFields count="15">
    <cacheField name="Semaine" numFmtId="167">
      <sharedItems containsMixedTypes="1" containsNumber="1" containsInteger="1" minValue="1" maxValue="53"/>
    </cacheField>
    <cacheField name="Jour" numFmtId="14">
      <sharedItems/>
    </cacheField>
    <cacheField name="Date" numFmtId="14">
      <sharedItems containsSemiMixedTypes="0" containsNonDate="0" containsDate="1" containsString="0" minDate="2020-09-28T00:00:00" maxDate="2022-01-03T00:00:00" count="462"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  <d v="2020-11-04T00:00:00"/>
        <d v="2020-11-05T00:00:00"/>
        <d v="2020-11-06T00:00:00"/>
        <d v="2020-11-07T00:00:00"/>
        <d v="2020-11-08T00:00:00"/>
        <d v="2020-11-0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12-24T00:00:00"/>
        <d v="2020-12-25T00:00:00"/>
        <d v="2020-12-26T00:00:00"/>
        <d v="2020-12-27T00:00:00"/>
        <d v="2020-12-28T00:00:00"/>
        <d v="2020-12-29T00:00:00"/>
        <d v="2020-12-30T00:00:00"/>
        <d v="2020-12-31T00:00:00"/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3T00:00:00"/>
        <d v="2021-01-14T00:00:00"/>
        <d v="2021-01-15T00:00:00"/>
        <d v="2021-01-16T00:00:00"/>
        <d v="2021-01-17T00:00:00"/>
        <d v="2021-01-18T00:00:00"/>
        <d v="2021-01-19T00:00:00"/>
        <d v="2021-01-20T00:00:00"/>
        <d v="2021-01-21T00:00:00"/>
        <d v="2021-01-22T00:00:00"/>
        <d v="2021-01-23T00:00:00"/>
        <d v="2021-01-24T00:00:00"/>
        <d v="2021-01-25T00:00:00"/>
        <d v="2021-01-26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  <d v="2021-02-15T00:00:00"/>
        <d v="2021-02-16T00:00:00"/>
        <d v="2021-02-17T00:00:00"/>
        <d v="2021-02-18T00:00:00"/>
        <d v="2021-02-19T00:00:00"/>
        <d v="2021-02-20T00:00:00"/>
        <d v="2021-02-21T00:00:00"/>
        <d v="2021-02-22T00:00:00"/>
        <d v="2021-02-23T00:00:00"/>
        <d v="2021-02-24T00:00:00"/>
        <d v="2021-02-25T00:00:00"/>
        <d v="2021-02-26T00:00:00"/>
        <d v="2021-02-27T00:00:00"/>
        <d v="2021-02-28T00:00:00"/>
        <d v="2021-03-01T00:00:00"/>
        <d v="2021-03-02T00:00:00"/>
        <d v="2021-03-03T00:00:00"/>
        <d v="2021-03-04T00:00:00"/>
        <d v="2021-03-05T00:00:00"/>
        <d v="2021-03-06T00:00:00"/>
        <d v="2021-03-07T00:00:00"/>
        <d v="2021-03-08T00:00:00"/>
        <d v="2021-03-09T00:00:00"/>
        <d v="2021-03-10T00:00:00"/>
        <d v="2021-03-11T00:00:00"/>
        <d v="2021-03-12T00:00:00"/>
        <d v="2021-03-13T00:00:00"/>
        <d v="2021-03-14T00:00:00"/>
        <d v="2021-03-15T00:00:00"/>
        <d v="2021-03-16T00:00:00"/>
        <d v="2021-03-17T00:00:00"/>
        <d v="2021-03-18T00:00:00"/>
        <d v="2021-03-19T00:00:00"/>
        <d v="2021-03-20T00:00:00"/>
        <d v="2021-03-21T00:00:00"/>
        <d v="2021-03-22T00:00:00"/>
        <d v="2021-03-23T00:00:00"/>
        <d v="2021-03-24T00:00:00"/>
        <d v="2021-03-25T00:00:00"/>
        <d v="2021-03-26T00:00:00"/>
        <d v="2021-03-27T00:00:00"/>
        <d v="2021-03-28T00:00:00"/>
        <d v="2021-03-29T00:00:00"/>
        <d v="2021-03-30T00:00:00"/>
        <d v="2021-03-31T00:00:00"/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5T00:00:00"/>
        <d v="2021-04-26T00:00:00"/>
        <d v="2021-04-27T00:00:00"/>
        <d v="2021-04-28T00:00:00"/>
        <d v="2021-04-29T00:00:00"/>
        <d v="2021-04-30T00:00:00"/>
        <d v="2021-05-01T00:00:00"/>
        <d v="2021-05-02T00:00:00"/>
        <d v="2021-05-03T00:00:00"/>
        <d v="2021-05-04T00:00:00"/>
        <d v="2021-05-05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3T00:00:00"/>
        <d v="2021-05-14T00:00:00"/>
        <d v="2021-05-15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3T00:00:00"/>
        <d v="2021-05-24T00:00:00"/>
        <d v="2021-05-25T00:00:00"/>
        <d v="2021-05-26T00:00:00"/>
        <d v="2021-05-27T00:00:00"/>
        <d v="2021-05-28T00:00:00"/>
        <d v="2021-05-29T00:00:00"/>
        <d v="2021-05-30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8T00:00:00"/>
        <d v="2021-07-19T00:00:00"/>
        <d v="2021-07-20T00:00:00"/>
        <d v="2021-07-21T00:00:00"/>
        <d v="2021-07-22T00:00:00"/>
        <d v="2021-07-23T00:00:00"/>
        <d v="2021-07-24T00:00:00"/>
        <d v="2021-07-25T00:00:00"/>
        <d v="2021-07-26T00:00:00"/>
        <d v="2021-07-27T00:00:00"/>
        <d v="2021-07-28T00:00:00"/>
        <d v="2021-07-29T00:00:00"/>
        <d v="2021-07-30T00:00:00"/>
        <d v="2021-07-31T00:00:00"/>
        <d v="2021-08-01T00:00:00"/>
        <d v="2021-08-02T00:00:00"/>
        <d v="2021-08-03T00:00:00"/>
        <d v="2021-08-04T00:00:00"/>
        <d v="2021-08-05T00:00:00"/>
        <d v="2021-08-06T00:00:00"/>
        <d v="2021-08-07T00:00:00"/>
        <d v="2021-08-08T00:00:00"/>
        <d v="2021-08-09T00:00:00"/>
        <d v="2021-08-10T00:00:00"/>
        <d v="2021-08-11T00:00:00"/>
        <d v="2021-08-12T00:00:00"/>
        <d v="2021-08-13T00:00:00"/>
        <d v="2021-08-14T00:00:00"/>
        <d v="2021-08-15T00:00:00"/>
        <d v="2021-08-16T00:00:00"/>
        <d v="2021-08-17T00:00:00"/>
        <d v="2021-08-18T00:00:00"/>
        <d v="2021-08-19T00:00:00"/>
        <d v="2021-08-20T00:00:00"/>
        <d v="2021-08-21T00:00:00"/>
        <d v="2021-08-22T00:00:00"/>
        <d v="2021-08-23T00:00:00"/>
        <d v="2021-08-24T00:00:00"/>
        <d v="2021-08-25T00:00:00"/>
        <d v="2021-08-26T00:00:00"/>
        <d v="2021-08-27T00:00:00"/>
        <d v="2021-08-28T00:00:00"/>
        <d v="2021-08-29T00:00:00"/>
        <d v="2021-08-30T00:00:00"/>
        <d v="2021-08-31T00:00:00"/>
        <d v="2021-09-01T00:00:00"/>
        <d v="2021-09-02T00:00:00"/>
        <d v="2021-09-03T00:00:00"/>
        <d v="2021-09-04T00:00:00"/>
        <d v="2021-09-05T00:00:00"/>
        <d v="2021-09-06T00:00:00"/>
        <d v="2021-09-07T00:00:00"/>
        <d v="2021-09-08T00:00:00"/>
        <d v="2021-09-09T00:00:00"/>
        <d v="2021-09-10T00:00:00"/>
        <d v="2021-09-11T00:00:00"/>
        <d v="2021-09-12T00:00:00"/>
        <d v="2021-09-13T00:00:00"/>
        <d v="2021-09-14T00:00:00"/>
        <d v="2021-09-15T00:00:00"/>
        <d v="2021-09-16T00:00:00"/>
        <d v="2021-09-17T00:00:00"/>
        <d v="2021-09-18T00:00:00"/>
        <d v="2021-09-19T00:00:00"/>
        <d v="2021-09-20T00:00:00"/>
        <d v="2021-09-21T00:00:00"/>
        <d v="2021-09-22T00:00:00"/>
        <d v="2021-09-23T00:00:00"/>
        <d v="2021-09-24T00:00:00"/>
        <d v="2021-09-25T00:00:00"/>
        <d v="2021-09-26T00:00:00"/>
        <d v="2021-09-27T00:00:00"/>
        <d v="2021-09-28T00:00:00"/>
        <d v="2021-09-29T00:00:00"/>
        <d v="2021-09-30T00:00:00"/>
        <d v="2021-10-01T00:00:00"/>
        <d v="2021-10-02T00:00:00"/>
        <d v="2021-10-03T00:00:00"/>
        <d v="2021-10-04T00:00:00"/>
        <d v="2021-10-05T00:00:00"/>
        <d v="2021-10-06T00:00:00"/>
        <d v="2021-10-07T00:00:00"/>
        <d v="2021-10-08T00:00:00"/>
        <d v="2021-10-09T00:00:00"/>
        <d v="2021-10-10T00:00:00"/>
        <d v="2021-10-11T00:00:00"/>
        <d v="2021-10-12T00:00:00"/>
        <d v="2021-10-13T00:00:00"/>
        <d v="2021-10-14T00:00:00"/>
        <d v="2021-10-15T00:00:00"/>
        <d v="2021-10-16T00:00:00"/>
        <d v="2021-10-17T00:00:00"/>
        <d v="2021-10-18T00:00:00"/>
        <d v="2021-10-19T00:00:00"/>
        <d v="2021-10-20T00:00:00"/>
        <d v="2021-10-21T00:00:00"/>
        <d v="2021-10-22T00:00:00"/>
        <d v="2021-10-23T00:00:00"/>
        <d v="2021-10-24T00:00:00"/>
        <d v="2021-10-25T00:00:00"/>
        <d v="2021-10-26T00:00:00"/>
        <d v="2021-10-27T00:00:00"/>
        <d v="2021-10-28T00:00:00"/>
        <d v="2021-10-29T00:00:00"/>
        <d v="2021-10-30T00:00:00"/>
        <d v="2021-10-31T00:00:00"/>
        <d v="2021-11-01T00:00:00"/>
        <d v="2021-11-02T00:00:00"/>
        <d v="2021-11-03T00:00:00"/>
        <d v="2021-11-04T00:00:00"/>
        <d v="2021-11-05T00:00:00"/>
        <d v="2021-11-06T00:00:00"/>
        <d v="2021-11-07T00:00:00"/>
        <d v="2021-11-08T00:00:00"/>
        <d v="2021-11-09T00:00:00"/>
        <d v="2021-11-10T00:00:00"/>
        <d v="2021-11-11T00:00:00"/>
        <d v="2021-11-12T00:00:00"/>
        <d v="2021-11-13T00:00:00"/>
        <d v="2021-11-14T00:00:00"/>
        <d v="2021-11-15T00:00:00"/>
        <d v="2021-11-16T00:00:00"/>
        <d v="2021-11-17T00:00:00"/>
        <d v="2021-11-18T00:00:00"/>
        <d v="2021-11-19T00:00:00"/>
        <d v="2021-11-20T00:00:00"/>
        <d v="2021-11-21T00:00:00"/>
        <d v="2021-11-22T00:00:00"/>
        <d v="2021-11-23T00:00:00"/>
        <d v="2021-11-24T00:00:00"/>
        <d v="2021-11-25T00:00:00"/>
        <d v="2021-11-26T00:00:00"/>
        <d v="2021-11-27T00:00:00"/>
        <d v="2021-11-28T00:00:00"/>
        <d v="2021-11-29T00:00:00"/>
        <d v="2021-11-30T00:00:00"/>
        <d v="2021-12-01T00:00:00"/>
        <d v="2021-12-02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2T00:00:00"/>
        <d v="2021-12-13T00:00:00"/>
        <d v="2021-12-14T00:00:00"/>
        <d v="2021-12-15T00:00:00"/>
        <d v="2021-12-16T00:00:00"/>
        <d v="2021-12-17T00:00:00"/>
        <d v="2021-12-18T00:00:00"/>
        <d v="2021-12-19T00:00:00"/>
        <d v="2021-12-20T00:00:00"/>
        <d v="2021-12-21T00:00:00"/>
        <d v="2021-12-22T00:00:00"/>
        <d v="2021-12-23T00:00:00"/>
        <d v="2021-12-24T00:00:00"/>
        <d v="2021-12-25T00:00:00"/>
        <d v="2021-12-26T00:00:00"/>
        <d v="2021-12-27T00:00:00"/>
        <d v="2021-12-28T00:00:00"/>
        <d v="2021-12-29T00:00:00"/>
        <d v="2021-12-30T00:00:00"/>
        <d v="2021-12-31T00:00:00"/>
        <d v="2022-01-01T00:00:00"/>
        <d v="2022-01-02T00:00:00"/>
      </sharedItems>
      <fieldGroup par="14" base="2">
        <rangePr groupBy="months" startDate="2020-09-28T00:00:00" endDate="2022-01-03T00:00:00"/>
        <groupItems count="14">
          <s v="&lt;28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1/2022"/>
        </groupItems>
      </fieldGroup>
    </cacheField>
    <cacheField name="début matin" numFmtId="20">
      <sharedItems containsNonDate="0" containsString="0" containsBlank="1"/>
    </cacheField>
    <cacheField name="fin matin" numFmtId="20">
      <sharedItems containsNonDate="0" containsString="0" containsBlank="1"/>
    </cacheField>
    <cacheField name="début apm" numFmtId="20">
      <sharedItems containsNonDate="0" containsString="0" containsBlank="1"/>
    </cacheField>
    <cacheField name="fin apm" numFmtId="20">
      <sharedItems containsNonDate="0" containsString="0" containsBlank="1"/>
    </cacheField>
    <cacheField name="Temps de travail" numFmtId="20">
      <sharedItems containsSemiMixedTypes="0" containsNonDate="0" containsDate="1" containsString="0" minDate="1899-12-30T00:00:00" maxDate="1899-12-31T00:00:00"/>
    </cacheField>
    <cacheField name="Motif Abs." numFmtId="0">
      <sharedItems containsNonDate="0" containsString="0" containsBlank="1"/>
    </cacheField>
    <cacheField name="(H)" numFmtId="20">
      <sharedItems containsSemiMixedTypes="0" containsNonDate="0" containsDate="1" containsString="0" minDate="1899-12-30T00:00:00" maxDate="1899-12-31T00:00:00"/>
    </cacheField>
    <cacheField name="Recup+" numFmtId="20">
      <sharedItems containsNonDate="0" containsString="0" containsBlank="1"/>
    </cacheField>
    <cacheField name="Recup-" numFmtId="20">
      <sharedItems containsNonDate="0" containsString="0" containsBlank="1"/>
    </cacheField>
    <cacheField name="Jour Férié" numFmtId="20">
      <sharedItems containsSemiMixedTypes="0" containsNonDate="0" containsDate="1" containsString="0" minDate="1899-12-30T00:00:00" maxDate="1899-12-31T00:00:00"/>
    </cacheField>
    <cacheField name="Heures sup" numFmtId="20">
      <sharedItems containsSemiMixedTypes="0" containsNonDate="0" containsDate="1" containsString="0" minDate="1899-12-30T00:00:00" maxDate="1899-12-31T00:00:00"/>
    </cacheField>
    <cacheField name="Années" numFmtId="0" databaseField="0">
      <fieldGroup base="2">
        <rangePr groupBy="years" startDate="2020-09-28T00:00:00" endDate="2022-01-03T00:00:00"/>
        <groupItems count="5">
          <s v="&lt;28/09/2020"/>
          <s v="2020"/>
          <s v="2021"/>
          <s v="2022"/>
          <s v="&gt;03/0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saveData="0" refreshedBy="Michel" refreshedDate="44127.536710763889" createdVersion="5" refreshedVersion="5" minRefreshableVersion="3" recordCount="462">
  <cacheSource type="worksheet">
    <worksheetSource ref="B4:O466" sheet="Guedon Patrice"/>
  </cacheSource>
  <cacheFields count="15">
    <cacheField name="Semaine" numFmtId="167">
      <sharedItems containsMixedTypes="1" containsNumber="1" containsInteger="1" minValue="1" maxValue="53"/>
    </cacheField>
    <cacheField name="Jour" numFmtId="14">
      <sharedItems/>
    </cacheField>
    <cacheField name="Date" numFmtId="14">
      <sharedItems containsSemiMixedTypes="0" containsNonDate="0" containsDate="1" containsString="0" minDate="2020-09-28T00:00:00" maxDate="2022-01-03T00:00:00" count="462"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  <d v="2020-11-04T00:00:00"/>
        <d v="2020-11-05T00:00:00"/>
        <d v="2020-11-06T00:00:00"/>
        <d v="2020-11-07T00:00:00"/>
        <d v="2020-11-08T00:00:00"/>
        <d v="2020-11-0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12-24T00:00:00"/>
        <d v="2020-12-25T00:00:00"/>
        <d v="2020-12-26T00:00:00"/>
        <d v="2020-12-27T00:00:00"/>
        <d v="2020-12-28T00:00:00"/>
        <d v="2020-12-29T00:00:00"/>
        <d v="2020-12-30T00:00:00"/>
        <d v="2020-12-31T00:00:00"/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3T00:00:00"/>
        <d v="2021-01-14T00:00:00"/>
        <d v="2021-01-15T00:00:00"/>
        <d v="2021-01-16T00:00:00"/>
        <d v="2021-01-17T00:00:00"/>
        <d v="2021-01-18T00:00:00"/>
        <d v="2021-01-19T00:00:00"/>
        <d v="2021-01-20T00:00:00"/>
        <d v="2021-01-21T00:00:00"/>
        <d v="2021-01-22T00:00:00"/>
        <d v="2021-01-23T00:00:00"/>
        <d v="2021-01-24T00:00:00"/>
        <d v="2021-01-25T00:00:00"/>
        <d v="2021-01-26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  <d v="2021-02-15T00:00:00"/>
        <d v="2021-02-16T00:00:00"/>
        <d v="2021-02-17T00:00:00"/>
        <d v="2021-02-18T00:00:00"/>
        <d v="2021-02-19T00:00:00"/>
        <d v="2021-02-20T00:00:00"/>
        <d v="2021-02-21T00:00:00"/>
        <d v="2021-02-22T00:00:00"/>
        <d v="2021-02-23T00:00:00"/>
        <d v="2021-02-24T00:00:00"/>
        <d v="2021-02-25T00:00:00"/>
        <d v="2021-02-26T00:00:00"/>
        <d v="2021-02-27T00:00:00"/>
        <d v="2021-02-28T00:00:00"/>
        <d v="2021-03-01T00:00:00"/>
        <d v="2021-03-02T00:00:00"/>
        <d v="2021-03-03T00:00:00"/>
        <d v="2021-03-04T00:00:00"/>
        <d v="2021-03-05T00:00:00"/>
        <d v="2021-03-06T00:00:00"/>
        <d v="2021-03-07T00:00:00"/>
        <d v="2021-03-08T00:00:00"/>
        <d v="2021-03-09T00:00:00"/>
        <d v="2021-03-10T00:00:00"/>
        <d v="2021-03-11T00:00:00"/>
        <d v="2021-03-12T00:00:00"/>
        <d v="2021-03-13T00:00:00"/>
        <d v="2021-03-14T00:00:00"/>
        <d v="2021-03-15T00:00:00"/>
        <d v="2021-03-16T00:00:00"/>
        <d v="2021-03-17T00:00:00"/>
        <d v="2021-03-18T00:00:00"/>
        <d v="2021-03-19T00:00:00"/>
        <d v="2021-03-20T00:00:00"/>
        <d v="2021-03-21T00:00:00"/>
        <d v="2021-03-22T00:00:00"/>
        <d v="2021-03-23T00:00:00"/>
        <d v="2021-03-24T00:00:00"/>
        <d v="2021-03-25T00:00:00"/>
        <d v="2021-03-26T00:00:00"/>
        <d v="2021-03-27T00:00:00"/>
        <d v="2021-03-28T00:00:00"/>
        <d v="2021-03-29T00:00:00"/>
        <d v="2021-03-30T00:00:00"/>
        <d v="2021-03-31T00:00:00"/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5T00:00:00"/>
        <d v="2021-04-26T00:00:00"/>
        <d v="2021-04-27T00:00:00"/>
        <d v="2021-04-28T00:00:00"/>
        <d v="2021-04-29T00:00:00"/>
        <d v="2021-04-30T00:00:00"/>
        <d v="2021-05-01T00:00:00"/>
        <d v="2021-05-02T00:00:00"/>
        <d v="2021-05-03T00:00:00"/>
        <d v="2021-05-04T00:00:00"/>
        <d v="2021-05-05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3T00:00:00"/>
        <d v="2021-05-14T00:00:00"/>
        <d v="2021-05-15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3T00:00:00"/>
        <d v="2021-05-24T00:00:00"/>
        <d v="2021-05-25T00:00:00"/>
        <d v="2021-05-26T00:00:00"/>
        <d v="2021-05-27T00:00:00"/>
        <d v="2021-05-28T00:00:00"/>
        <d v="2021-05-29T00:00:00"/>
        <d v="2021-05-30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8T00:00:00"/>
        <d v="2021-07-19T00:00:00"/>
        <d v="2021-07-20T00:00:00"/>
        <d v="2021-07-21T00:00:00"/>
        <d v="2021-07-22T00:00:00"/>
        <d v="2021-07-23T00:00:00"/>
        <d v="2021-07-24T00:00:00"/>
        <d v="2021-07-25T00:00:00"/>
        <d v="2021-07-26T00:00:00"/>
        <d v="2021-07-27T00:00:00"/>
        <d v="2021-07-28T00:00:00"/>
        <d v="2021-07-29T00:00:00"/>
        <d v="2021-07-30T00:00:00"/>
        <d v="2021-07-31T00:00:00"/>
        <d v="2021-08-01T00:00:00"/>
        <d v="2021-08-02T00:00:00"/>
        <d v="2021-08-03T00:00:00"/>
        <d v="2021-08-04T00:00:00"/>
        <d v="2021-08-05T00:00:00"/>
        <d v="2021-08-06T00:00:00"/>
        <d v="2021-08-07T00:00:00"/>
        <d v="2021-08-08T00:00:00"/>
        <d v="2021-08-09T00:00:00"/>
        <d v="2021-08-10T00:00:00"/>
        <d v="2021-08-11T00:00:00"/>
        <d v="2021-08-12T00:00:00"/>
        <d v="2021-08-13T00:00:00"/>
        <d v="2021-08-14T00:00:00"/>
        <d v="2021-08-15T00:00:00"/>
        <d v="2021-08-16T00:00:00"/>
        <d v="2021-08-17T00:00:00"/>
        <d v="2021-08-18T00:00:00"/>
        <d v="2021-08-19T00:00:00"/>
        <d v="2021-08-20T00:00:00"/>
        <d v="2021-08-21T00:00:00"/>
        <d v="2021-08-22T00:00:00"/>
        <d v="2021-08-23T00:00:00"/>
        <d v="2021-08-24T00:00:00"/>
        <d v="2021-08-25T00:00:00"/>
        <d v="2021-08-26T00:00:00"/>
        <d v="2021-08-27T00:00:00"/>
        <d v="2021-08-28T00:00:00"/>
        <d v="2021-08-29T00:00:00"/>
        <d v="2021-08-30T00:00:00"/>
        <d v="2021-08-31T00:00:00"/>
        <d v="2021-09-01T00:00:00"/>
        <d v="2021-09-02T00:00:00"/>
        <d v="2021-09-03T00:00:00"/>
        <d v="2021-09-04T00:00:00"/>
        <d v="2021-09-05T00:00:00"/>
        <d v="2021-09-06T00:00:00"/>
        <d v="2021-09-07T00:00:00"/>
        <d v="2021-09-08T00:00:00"/>
        <d v="2021-09-09T00:00:00"/>
        <d v="2021-09-10T00:00:00"/>
        <d v="2021-09-11T00:00:00"/>
        <d v="2021-09-12T00:00:00"/>
        <d v="2021-09-13T00:00:00"/>
        <d v="2021-09-14T00:00:00"/>
        <d v="2021-09-15T00:00:00"/>
        <d v="2021-09-16T00:00:00"/>
        <d v="2021-09-17T00:00:00"/>
        <d v="2021-09-18T00:00:00"/>
        <d v="2021-09-19T00:00:00"/>
        <d v="2021-09-20T00:00:00"/>
        <d v="2021-09-21T00:00:00"/>
        <d v="2021-09-22T00:00:00"/>
        <d v="2021-09-23T00:00:00"/>
        <d v="2021-09-24T00:00:00"/>
        <d v="2021-09-25T00:00:00"/>
        <d v="2021-09-26T00:00:00"/>
        <d v="2021-09-27T00:00:00"/>
        <d v="2021-09-28T00:00:00"/>
        <d v="2021-09-29T00:00:00"/>
        <d v="2021-09-30T00:00:00"/>
        <d v="2021-10-01T00:00:00"/>
        <d v="2021-10-02T00:00:00"/>
        <d v="2021-10-03T00:00:00"/>
        <d v="2021-10-04T00:00:00"/>
        <d v="2021-10-05T00:00:00"/>
        <d v="2021-10-06T00:00:00"/>
        <d v="2021-10-07T00:00:00"/>
        <d v="2021-10-08T00:00:00"/>
        <d v="2021-10-09T00:00:00"/>
        <d v="2021-10-10T00:00:00"/>
        <d v="2021-10-11T00:00:00"/>
        <d v="2021-10-12T00:00:00"/>
        <d v="2021-10-13T00:00:00"/>
        <d v="2021-10-14T00:00:00"/>
        <d v="2021-10-15T00:00:00"/>
        <d v="2021-10-16T00:00:00"/>
        <d v="2021-10-17T00:00:00"/>
        <d v="2021-10-18T00:00:00"/>
        <d v="2021-10-19T00:00:00"/>
        <d v="2021-10-20T00:00:00"/>
        <d v="2021-10-21T00:00:00"/>
        <d v="2021-10-22T00:00:00"/>
        <d v="2021-10-23T00:00:00"/>
        <d v="2021-10-24T00:00:00"/>
        <d v="2021-10-25T00:00:00"/>
        <d v="2021-10-26T00:00:00"/>
        <d v="2021-10-27T00:00:00"/>
        <d v="2021-10-28T00:00:00"/>
        <d v="2021-10-29T00:00:00"/>
        <d v="2021-10-30T00:00:00"/>
        <d v="2021-10-31T00:00:00"/>
        <d v="2021-11-01T00:00:00"/>
        <d v="2021-11-02T00:00:00"/>
        <d v="2021-11-03T00:00:00"/>
        <d v="2021-11-04T00:00:00"/>
        <d v="2021-11-05T00:00:00"/>
        <d v="2021-11-06T00:00:00"/>
        <d v="2021-11-07T00:00:00"/>
        <d v="2021-11-08T00:00:00"/>
        <d v="2021-11-09T00:00:00"/>
        <d v="2021-11-10T00:00:00"/>
        <d v="2021-11-11T00:00:00"/>
        <d v="2021-11-12T00:00:00"/>
        <d v="2021-11-13T00:00:00"/>
        <d v="2021-11-14T00:00:00"/>
        <d v="2021-11-15T00:00:00"/>
        <d v="2021-11-16T00:00:00"/>
        <d v="2021-11-17T00:00:00"/>
        <d v="2021-11-18T00:00:00"/>
        <d v="2021-11-19T00:00:00"/>
        <d v="2021-11-20T00:00:00"/>
        <d v="2021-11-21T00:00:00"/>
        <d v="2021-11-22T00:00:00"/>
        <d v="2021-11-23T00:00:00"/>
        <d v="2021-11-24T00:00:00"/>
        <d v="2021-11-25T00:00:00"/>
        <d v="2021-11-26T00:00:00"/>
        <d v="2021-11-27T00:00:00"/>
        <d v="2021-11-28T00:00:00"/>
        <d v="2021-11-29T00:00:00"/>
        <d v="2021-11-30T00:00:00"/>
        <d v="2021-12-01T00:00:00"/>
        <d v="2021-12-02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2T00:00:00"/>
        <d v="2021-12-13T00:00:00"/>
        <d v="2021-12-14T00:00:00"/>
        <d v="2021-12-15T00:00:00"/>
        <d v="2021-12-16T00:00:00"/>
        <d v="2021-12-17T00:00:00"/>
        <d v="2021-12-18T00:00:00"/>
        <d v="2021-12-19T00:00:00"/>
        <d v="2021-12-20T00:00:00"/>
        <d v="2021-12-21T00:00:00"/>
        <d v="2021-12-22T00:00:00"/>
        <d v="2021-12-23T00:00:00"/>
        <d v="2021-12-24T00:00:00"/>
        <d v="2021-12-25T00:00:00"/>
        <d v="2021-12-26T00:00:00"/>
        <d v="2021-12-27T00:00:00"/>
        <d v="2021-12-28T00:00:00"/>
        <d v="2021-12-29T00:00:00"/>
        <d v="2021-12-30T00:00:00"/>
        <d v="2021-12-31T00:00:00"/>
        <d v="2022-01-01T00:00:00"/>
        <d v="2022-01-02T00:00:00"/>
      </sharedItems>
      <fieldGroup par="14" base="2">
        <rangePr groupBy="months" startDate="2020-09-28T00:00:00" endDate="2022-01-03T00:00:00"/>
        <groupItems count="14">
          <s v="&lt;28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1/2022"/>
        </groupItems>
      </fieldGroup>
    </cacheField>
    <cacheField name="début matin" numFmtId="20">
      <sharedItems containsNonDate="0" containsDate="1" containsString="0" containsBlank="1" minDate="1899-12-30T08:00:00" maxDate="1899-12-30T08:00:00"/>
    </cacheField>
    <cacheField name="fin matin" numFmtId="20">
      <sharedItems containsNonDate="0" containsDate="1" containsString="0" containsBlank="1" minDate="1899-12-30T12:00:00" maxDate="1899-12-30T12:00:00"/>
    </cacheField>
    <cacheField name="début apm" numFmtId="20">
      <sharedItems containsNonDate="0" containsDate="1" containsString="0" containsBlank="1" minDate="1899-12-30T14:00:00" maxDate="1899-12-30T14:00:00"/>
    </cacheField>
    <cacheField name="fin apm" numFmtId="20">
      <sharedItems containsNonDate="0" containsDate="1" containsString="0" containsBlank="1" minDate="1899-12-30T17:00:00" maxDate="1899-12-30T20:00:00"/>
    </cacheField>
    <cacheField name="Temps de travail" numFmtId="20">
      <sharedItems containsSemiMixedTypes="0" containsNonDate="0" containsDate="1" containsString="0" minDate="1899-12-30T00:00:00" maxDate="1899-12-31T00:00:00"/>
    </cacheField>
    <cacheField name="Motif Abs." numFmtId="0">
      <sharedItems containsBlank="1"/>
    </cacheField>
    <cacheField name="(H)" numFmtId="20">
      <sharedItems containsSemiMixedTypes="0" containsNonDate="0" containsDate="1" containsString="0" minDate="1899-12-30T00:00:00" maxDate="1899-12-31T00:00:00"/>
    </cacheField>
    <cacheField name="Recup+" numFmtId="20">
      <sharedItems containsNonDate="0" containsDate="1" containsString="0" containsBlank="1" minDate="1899-12-30T03:00:00" maxDate="1899-12-30T03:00:00"/>
    </cacheField>
    <cacheField name="Recup-" numFmtId="20">
      <sharedItems containsNonDate="0" containsDate="1" containsString="0" containsBlank="1" minDate="1899-12-30T02:00:00" maxDate="1899-12-30T02:00:00"/>
    </cacheField>
    <cacheField name="Jour Férié" numFmtId="20">
      <sharedItems containsSemiMixedTypes="0" containsNonDate="0" containsDate="1" containsString="0" minDate="1899-12-30T00:00:00" maxDate="1899-12-31T00:00:00"/>
    </cacheField>
    <cacheField name="Heures sup" numFmtId="20">
      <sharedItems containsSemiMixedTypes="0" containsNonDate="0" containsDate="1" containsString="0" minDate="1899-12-30T00:00:00" maxDate="1899-12-31T00:00:00"/>
    </cacheField>
    <cacheField name="Années" numFmtId="0" databaseField="0">
      <fieldGroup base="2">
        <rangePr groupBy="years" startDate="2020-09-28T00:00:00" endDate="2022-01-03T00:00:00"/>
        <groupItems count="5">
          <s v="&lt;28/09/2020"/>
          <s v="2020"/>
          <s v="2021"/>
          <s v="2022"/>
          <s v="&gt;03/0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saveData="0" refreshedBy="Michel" refreshedDate="44127.536711921297" createdVersion="5" refreshedVersion="5" minRefreshableVersion="3" recordCount="462">
  <cacheSource type="worksheet">
    <worksheetSource ref="B4:O466" sheet="Guedon Patrice"/>
  </cacheSource>
  <cacheFields count="15">
    <cacheField name="Semaine" numFmtId="167">
      <sharedItems containsMixedTypes="1" containsNumber="1" containsInteger="1" minValue="1" maxValue="53"/>
    </cacheField>
    <cacheField name="Jour" numFmtId="14">
      <sharedItems/>
    </cacheField>
    <cacheField name="Date" numFmtId="14">
      <sharedItems containsSemiMixedTypes="0" containsNonDate="0" containsDate="1" containsString="0" minDate="2020-09-28T00:00:00" maxDate="2022-01-03T00:00:00" count="462"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  <d v="2020-11-04T00:00:00"/>
        <d v="2020-11-05T00:00:00"/>
        <d v="2020-11-06T00:00:00"/>
        <d v="2020-11-07T00:00:00"/>
        <d v="2020-11-08T00:00:00"/>
        <d v="2020-11-0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12-24T00:00:00"/>
        <d v="2020-12-25T00:00:00"/>
        <d v="2020-12-26T00:00:00"/>
        <d v="2020-12-27T00:00:00"/>
        <d v="2020-12-28T00:00:00"/>
        <d v="2020-12-29T00:00:00"/>
        <d v="2020-12-30T00:00:00"/>
        <d v="2020-12-31T00:00:00"/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3T00:00:00"/>
        <d v="2021-01-14T00:00:00"/>
        <d v="2021-01-15T00:00:00"/>
        <d v="2021-01-16T00:00:00"/>
        <d v="2021-01-17T00:00:00"/>
        <d v="2021-01-18T00:00:00"/>
        <d v="2021-01-19T00:00:00"/>
        <d v="2021-01-20T00:00:00"/>
        <d v="2021-01-21T00:00:00"/>
        <d v="2021-01-22T00:00:00"/>
        <d v="2021-01-23T00:00:00"/>
        <d v="2021-01-24T00:00:00"/>
        <d v="2021-01-25T00:00:00"/>
        <d v="2021-01-26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  <d v="2021-02-15T00:00:00"/>
        <d v="2021-02-16T00:00:00"/>
        <d v="2021-02-17T00:00:00"/>
        <d v="2021-02-18T00:00:00"/>
        <d v="2021-02-19T00:00:00"/>
        <d v="2021-02-20T00:00:00"/>
        <d v="2021-02-21T00:00:00"/>
        <d v="2021-02-22T00:00:00"/>
        <d v="2021-02-23T00:00:00"/>
        <d v="2021-02-24T00:00:00"/>
        <d v="2021-02-25T00:00:00"/>
        <d v="2021-02-26T00:00:00"/>
        <d v="2021-02-27T00:00:00"/>
        <d v="2021-02-28T00:00:00"/>
        <d v="2021-03-01T00:00:00"/>
        <d v="2021-03-02T00:00:00"/>
        <d v="2021-03-03T00:00:00"/>
        <d v="2021-03-04T00:00:00"/>
        <d v="2021-03-05T00:00:00"/>
        <d v="2021-03-06T00:00:00"/>
        <d v="2021-03-07T00:00:00"/>
        <d v="2021-03-08T00:00:00"/>
        <d v="2021-03-09T00:00:00"/>
        <d v="2021-03-10T00:00:00"/>
        <d v="2021-03-11T00:00:00"/>
        <d v="2021-03-12T00:00:00"/>
        <d v="2021-03-13T00:00:00"/>
        <d v="2021-03-14T00:00:00"/>
        <d v="2021-03-15T00:00:00"/>
        <d v="2021-03-16T00:00:00"/>
        <d v="2021-03-17T00:00:00"/>
        <d v="2021-03-18T00:00:00"/>
        <d v="2021-03-19T00:00:00"/>
        <d v="2021-03-20T00:00:00"/>
        <d v="2021-03-21T00:00:00"/>
        <d v="2021-03-22T00:00:00"/>
        <d v="2021-03-23T00:00:00"/>
        <d v="2021-03-24T00:00:00"/>
        <d v="2021-03-25T00:00:00"/>
        <d v="2021-03-26T00:00:00"/>
        <d v="2021-03-27T00:00:00"/>
        <d v="2021-03-28T00:00:00"/>
        <d v="2021-03-29T00:00:00"/>
        <d v="2021-03-30T00:00:00"/>
        <d v="2021-03-31T00:00:00"/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5T00:00:00"/>
        <d v="2021-04-26T00:00:00"/>
        <d v="2021-04-27T00:00:00"/>
        <d v="2021-04-28T00:00:00"/>
        <d v="2021-04-29T00:00:00"/>
        <d v="2021-04-30T00:00:00"/>
        <d v="2021-05-01T00:00:00"/>
        <d v="2021-05-02T00:00:00"/>
        <d v="2021-05-03T00:00:00"/>
        <d v="2021-05-04T00:00:00"/>
        <d v="2021-05-05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3T00:00:00"/>
        <d v="2021-05-14T00:00:00"/>
        <d v="2021-05-15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3T00:00:00"/>
        <d v="2021-05-24T00:00:00"/>
        <d v="2021-05-25T00:00:00"/>
        <d v="2021-05-26T00:00:00"/>
        <d v="2021-05-27T00:00:00"/>
        <d v="2021-05-28T00:00:00"/>
        <d v="2021-05-29T00:00:00"/>
        <d v="2021-05-30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8T00:00:00"/>
        <d v="2021-07-19T00:00:00"/>
        <d v="2021-07-20T00:00:00"/>
        <d v="2021-07-21T00:00:00"/>
        <d v="2021-07-22T00:00:00"/>
        <d v="2021-07-23T00:00:00"/>
        <d v="2021-07-24T00:00:00"/>
        <d v="2021-07-25T00:00:00"/>
        <d v="2021-07-26T00:00:00"/>
        <d v="2021-07-27T00:00:00"/>
        <d v="2021-07-28T00:00:00"/>
        <d v="2021-07-29T00:00:00"/>
        <d v="2021-07-30T00:00:00"/>
        <d v="2021-07-31T00:00:00"/>
        <d v="2021-08-01T00:00:00"/>
        <d v="2021-08-02T00:00:00"/>
        <d v="2021-08-03T00:00:00"/>
        <d v="2021-08-04T00:00:00"/>
        <d v="2021-08-05T00:00:00"/>
        <d v="2021-08-06T00:00:00"/>
        <d v="2021-08-07T00:00:00"/>
        <d v="2021-08-08T00:00:00"/>
        <d v="2021-08-09T00:00:00"/>
        <d v="2021-08-10T00:00:00"/>
        <d v="2021-08-11T00:00:00"/>
        <d v="2021-08-12T00:00:00"/>
        <d v="2021-08-13T00:00:00"/>
        <d v="2021-08-14T00:00:00"/>
        <d v="2021-08-15T00:00:00"/>
        <d v="2021-08-16T00:00:00"/>
        <d v="2021-08-17T00:00:00"/>
        <d v="2021-08-18T00:00:00"/>
        <d v="2021-08-19T00:00:00"/>
        <d v="2021-08-20T00:00:00"/>
        <d v="2021-08-21T00:00:00"/>
        <d v="2021-08-22T00:00:00"/>
        <d v="2021-08-23T00:00:00"/>
        <d v="2021-08-24T00:00:00"/>
        <d v="2021-08-25T00:00:00"/>
        <d v="2021-08-26T00:00:00"/>
        <d v="2021-08-27T00:00:00"/>
        <d v="2021-08-28T00:00:00"/>
        <d v="2021-08-29T00:00:00"/>
        <d v="2021-08-30T00:00:00"/>
        <d v="2021-08-31T00:00:00"/>
        <d v="2021-09-01T00:00:00"/>
        <d v="2021-09-02T00:00:00"/>
        <d v="2021-09-03T00:00:00"/>
        <d v="2021-09-04T00:00:00"/>
        <d v="2021-09-05T00:00:00"/>
        <d v="2021-09-06T00:00:00"/>
        <d v="2021-09-07T00:00:00"/>
        <d v="2021-09-08T00:00:00"/>
        <d v="2021-09-09T00:00:00"/>
        <d v="2021-09-10T00:00:00"/>
        <d v="2021-09-11T00:00:00"/>
        <d v="2021-09-12T00:00:00"/>
        <d v="2021-09-13T00:00:00"/>
        <d v="2021-09-14T00:00:00"/>
        <d v="2021-09-15T00:00:00"/>
        <d v="2021-09-16T00:00:00"/>
        <d v="2021-09-17T00:00:00"/>
        <d v="2021-09-18T00:00:00"/>
        <d v="2021-09-19T00:00:00"/>
        <d v="2021-09-20T00:00:00"/>
        <d v="2021-09-21T00:00:00"/>
        <d v="2021-09-22T00:00:00"/>
        <d v="2021-09-23T00:00:00"/>
        <d v="2021-09-24T00:00:00"/>
        <d v="2021-09-25T00:00:00"/>
        <d v="2021-09-26T00:00:00"/>
        <d v="2021-09-27T00:00:00"/>
        <d v="2021-09-28T00:00:00"/>
        <d v="2021-09-29T00:00:00"/>
        <d v="2021-09-30T00:00:00"/>
        <d v="2021-10-01T00:00:00"/>
        <d v="2021-10-02T00:00:00"/>
        <d v="2021-10-03T00:00:00"/>
        <d v="2021-10-04T00:00:00"/>
        <d v="2021-10-05T00:00:00"/>
        <d v="2021-10-06T00:00:00"/>
        <d v="2021-10-07T00:00:00"/>
        <d v="2021-10-08T00:00:00"/>
        <d v="2021-10-09T00:00:00"/>
        <d v="2021-10-10T00:00:00"/>
        <d v="2021-10-11T00:00:00"/>
        <d v="2021-10-12T00:00:00"/>
        <d v="2021-10-13T00:00:00"/>
        <d v="2021-10-14T00:00:00"/>
        <d v="2021-10-15T00:00:00"/>
        <d v="2021-10-16T00:00:00"/>
        <d v="2021-10-17T00:00:00"/>
        <d v="2021-10-18T00:00:00"/>
        <d v="2021-10-19T00:00:00"/>
        <d v="2021-10-20T00:00:00"/>
        <d v="2021-10-21T00:00:00"/>
        <d v="2021-10-22T00:00:00"/>
        <d v="2021-10-23T00:00:00"/>
        <d v="2021-10-24T00:00:00"/>
        <d v="2021-10-25T00:00:00"/>
        <d v="2021-10-26T00:00:00"/>
        <d v="2021-10-27T00:00:00"/>
        <d v="2021-10-28T00:00:00"/>
        <d v="2021-10-29T00:00:00"/>
        <d v="2021-10-30T00:00:00"/>
        <d v="2021-10-31T00:00:00"/>
        <d v="2021-11-01T00:00:00"/>
        <d v="2021-11-02T00:00:00"/>
        <d v="2021-11-03T00:00:00"/>
        <d v="2021-11-04T00:00:00"/>
        <d v="2021-11-05T00:00:00"/>
        <d v="2021-11-06T00:00:00"/>
        <d v="2021-11-07T00:00:00"/>
        <d v="2021-11-08T00:00:00"/>
        <d v="2021-11-09T00:00:00"/>
        <d v="2021-11-10T00:00:00"/>
        <d v="2021-11-11T00:00:00"/>
        <d v="2021-11-12T00:00:00"/>
        <d v="2021-11-13T00:00:00"/>
        <d v="2021-11-14T00:00:00"/>
        <d v="2021-11-15T00:00:00"/>
        <d v="2021-11-16T00:00:00"/>
        <d v="2021-11-17T00:00:00"/>
        <d v="2021-11-18T00:00:00"/>
        <d v="2021-11-19T00:00:00"/>
        <d v="2021-11-20T00:00:00"/>
        <d v="2021-11-21T00:00:00"/>
        <d v="2021-11-22T00:00:00"/>
        <d v="2021-11-23T00:00:00"/>
        <d v="2021-11-24T00:00:00"/>
        <d v="2021-11-25T00:00:00"/>
        <d v="2021-11-26T00:00:00"/>
        <d v="2021-11-27T00:00:00"/>
        <d v="2021-11-28T00:00:00"/>
        <d v="2021-11-29T00:00:00"/>
        <d v="2021-11-30T00:00:00"/>
        <d v="2021-12-01T00:00:00"/>
        <d v="2021-12-02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2T00:00:00"/>
        <d v="2021-12-13T00:00:00"/>
        <d v="2021-12-14T00:00:00"/>
        <d v="2021-12-15T00:00:00"/>
        <d v="2021-12-16T00:00:00"/>
        <d v="2021-12-17T00:00:00"/>
        <d v="2021-12-18T00:00:00"/>
        <d v="2021-12-19T00:00:00"/>
        <d v="2021-12-20T00:00:00"/>
        <d v="2021-12-21T00:00:00"/>
        <d v="2021-12-22T00:00:00"/>
        <d v="2021-12-23T00:00:00"/>
        <d v="2021-12-24T00:00:00"/>
        <d v="2021-12-25T00:00:00"/>
        <d v="2021-12-26T00:00:00"/>
        <d v="2021-12-27T00:00:00"/>
        <d v="2021-12-28T00:00:00"/>
        <d v="2021-12-29T00:00:00"/>
        <d v="2021-12-30T00:00:00"/>
        <d v="2021-12-31T00:00:00"/>
        <d v="2022-01-01T00:00:00"/>
        <d v="2022-01-02T00:00:00"/>
      </sharedItems>
      <fieldGroup par="14" base="2">
        <rangePr groupBy="months" startDate="2020-09-28T00:00:00" endDate="2022-01-03T00:00:00"/>
        <groupItems count="14">
          <s v="&lt;28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1/2022"/>
        </groupItems>
      </fieldGroup>
    </cacheField>
    <cacheField name="début matin" numFmtId="20">
      <sharedItems containsNonDate="0" containsDate="1" containsString="0" containsBlank="1" minDate="1899-12-30T08:00:00" maxDate="1899-12-30T08:00:00"/>
    </cacheField>
    <cacheField name="fin matin" numFmtId="20">
      <sharedItems containsNonDate="0" containsDate="1" containsString="0" containsBlank="1" minDate="1899-12-30T12:00:00" maxDate="1899-12-30T12:00:00"/>
    </cacheField>
    <cacheField name="début apm" numFmtId="20">
      <sharedItems containsNonDate="0" containsDate="1" containsString="0" containsBlank="1" minDate="1899-12-30T14:00:00" maxDate="1899-12-30T14:00:00"/>
    </cacheField>
    <cacheField name="fin apm" numFmtId="20">
      <sharedItems containsNonDate="0" containsDate="1" containsString="0" containsBlank="1" minDate="1899-12-30T17:00:00" maxDate="1899-12-30T20:00:00"/>
    </cacheField>
    <cacheField name="Temps de travail" numFmtId="20">
      <sharedItems containsSemiMixedTypes="0" containsNonDate="0" containsDate="1" containsString="0" minDate="1899-12-30T00:00:00" maxDate="1899-12-31T00:00:00"/>
    </cacheField>
    <cacheField name="Motif Abs." numFmtId="0">
      <sharedItems containsBlank="1" count="5">
        <s v="ABS"/>
        <m/>
        <s v="Form"/>
        <s v="EF"/>
        <s v="CP"/>
      </sharedItems>
    </cacheField>
    <cacheField name="(H)" numFmtId="20">
      <sharedItems containsSemiMixedTypes="0" containsNonDate="0" containsDate="1" containsString="0" minDate="1899-12-30T00:00:00" maxDate="1899-12-31T00:00:00"/>
    </cacheField>
    <cacheField name="Recup+" numFmtId="20">
      <sharedItems containsNonDate="0" containsDate="1" containsString="0" containsBlank="1" minDate="1899-12-30T03:00:00" maxDate="1899-12-30T03:00:00"/>
    </cacheField>
    <cacheField name="Recup-" numFmtId="20">
      <sharedItems containsNonDate="0" containsDate="1" containsString="0" containsBlank="1" minDate="1899-12-30T02:00:00" maxDate="1899-12-30T02:00:00"/>
    </cacheField>
    <cacheField name="Jour Férié" numFmtId="20">
      <sharedItems containsSemiMixedTypes="0" containsNonDate="0" containsDate="1" containsString="0" minDate="1899-12-30T00:00:00" maxDate="1899-12-31T00:00:00"/>
    </cacheField>
    <cacheField name="Heures sup" numFmtId="20">
      <sharedItems containsSemiMixedTypes="0" containsNonDate="0" containsDate="1" containsString="0" minDate="1899-12-30T00:00:00" maxDate="1899-12-31T00:00:00"/>
    </cacheField>
    <cacheField name="Années" numFmtId="0" databaseField="0">
      <fieldGroup base="2">
        <rangePr groupBy="years" startDate="2020-09-28T00:00:00" endDate="2022-01-03T00:00:00"/>
        <groupItems count="5">
          <s v="&lt;28/09/2020"/>
          <s v="2020"/>
          <s v="2021"/>
          <s v="2022"/>
          <s v="&gt;03/0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année-mois">
  <location ref="Q4:T25" firstHeaderRow="0" firstDataRow="1" firstDataCol="1"/>
  <pivotFields count="15">
    <pivotField numFmtId="167" showAll="0"/>
    <pivotField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numFmtId="20" showAll="0"/>
    <pivotField showAll="0"/>
    <pivotField numFmtId="20" showAll="0"/>
    <pivotField dataField="1" showAll="0"/>
    <pivotField dataField="1" showAll="0"/>
    <pivotField numFmtId="20" showAll="0"/>
    <pivotField dataField="1" numFmtId="20" showAll="0"/>
    <pivotField axis="axisRow" showAll="0" defaultSubtotal="0">
      <items count="5">
        <item x="0"/>
        <item x="1"/>
        <item x="2"/>
        <item x="3"/>
        <item x="4"/>
      </items>
    </pivotField>
  </pivotFields>
  <rowFields count="2">
    <field x="14"/>
    <field x="2"/>
  </rowFields>
  <rowItems count="21">
    <i>
      <x v="1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Recup+" fld="10" baseField="14" baseItem="1" numFmtId="164"/>
    <dataField name="Somme de Recup-" fld="11" baseField="14" baseItem="1" numFmtId="168"/>
    <dataField name="Somme de Heures sup" fld="13" baseField="14" baseItem="1" numFmtId="164"/>
  </dataFields>
  <formats count="3">
    <format dxfId="67">
      <pivotArea outline="0" collapsedLevelsAreSubtotals="1" fieldPosition="0"/>
    </format>
    <format dxfId="6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5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colGrandTotals="0" itemPrintTitles="1" createdVersion="5" indent="0" outline="1" outlineData="1" multipleFieldFilters="0" rowHeaderCaption="année-mois" colHeaderCaption="Code">
  <location ref="V4:AA26" firstHeaderRow="1" firstDataRow="2" firstDataCol="1"/>
  <pivotFields count="15">
    <pivotField numFmtId="167" showAll="0"/>
    <pivotField showAll="0"/>
    <pivotField axis="axisRow" dataField="1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numFmtId="20" showAll="0"/>
    <pivotField axis="axisCol" showAll="0" sortType="ascending">
      <items count="6">
        <item x="0"/>
        <item x="4"/>
        <item x="3"/>
        <item x="2"/>
        <item x="1"/>
        <item t="default"/>
      </items>
    </pivotField>
    <pivotField numFmtId="20" showAll="0"/>
    <pivotField showAll="0"/>
    <pivotField showAll="0"/>
    <pivotField numFmtId="20" showAll="0"/>
    <pivotField numFmtId="20" showAll="0"/>
    <pivotField axis="axisRow" showAll="0" defaultSubtotal="0">
      <items count="5">
        <item x="0"/>
        <item x="1"/>
        <item x="2"/>
        <item x="3"/>
        <item x="4"/>
      </items>
    </pivotField>
  </pivotFields>
  <rowFields count="2">
    <field x="14"/>
    <field x="2"/>
  </rowFields>
  <rowItems count="21">
    <i>
      <x v="1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t="grand">
      <x/>
    </i>
  </rowItems>
  <colFields count="1">
    <field x="8"/>
  </colFields>
  <colItems count="5">
    <i>
      <x/>
    </i>
    <i>
      <x v="1"/>
    </i>
    <i>
      <x v="2"/>
    </i>
    <i>
      <x v="3"/>
    </i>
    <i>
      <x v="4"/>
    </i>
  </colItems>
  <dataFields count="1">
    <dataField name="Nb" fld="2" subtotal="count" baseField="0" baseItem="0"/>
  </dataFields>
  <formats count="2">
    <format dxfId="69">
      <pivotArea outline="0" collapsedLevelsAreSubtotals="1" fieldPosition="0"/>
    </format>
    <format dxfId="68">
      <pivotArea dataOnly="0" labelOnly="1" fieldPosition="0">
        <references count="1">
          <reference field="8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colGrandTotals="0" itemPrintTitles="1" createdVersion="5" indent="0" outline="1" outlineData="1" multipleFieldFilters="0" rowHeaderCaption="année-mois" colHeaderCaption="Code">
  <location ref="V4:W26" firstHeaderRow="1" firstDataRow="2" firstDataCol="1"/>
  <pivotFields count="15">
    <pivotField numFmtId="167" showAll="0"/>
    <pivotField showAll="0"/>
    <pivotField axis="axisRow" dataField="1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numFmtId="20" showAll="0"/>
    <pivotField axis="axisCol" showAll="0" sortType="ascending">
      <items count="2">
        <item x="0"/>
        <item t="default"/>
      </items>
    </pivotField>
    <pivotField numFmtId="20" showAll="0"/>
    <pivotField showAll="0"/>
    <pivotField showAll="0"/>
    <pivotField numFmtId="20" showAll="0"/>
    <pivotField numFmtId="20" showAll="0"/>
    <pivotField axis="axisRow" showAll="0" defaultSubtotal="0">
      <items count="5">
        <item x="0"/>
        <item x="1"/>
        <item x="2"/>
        <item x="3"/>
        <item x="4"/>
      </items>
    </pivotField>
  </pivotFields>
  <rowFields count="2">
    <field x="14"/>
    <field x="2"/>
  </rowFields>
  <rowItems count="21">
    <i>
      <x v="1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t="grand">
      <x/>
    </i>
  </rowItems>
  <colFields count="1">
    <field x="8"/>
  </colFields>
  <colItems count="1">
    <i>
      <x/>
    </i>
  </colItems>
  <dataFields count="1">
    <dataField name="Nb" fld="2" subtotal="count" baseField="0" baseItem="0"/>
  </dataFields>
  <formats count="2">
    <format dxfId="40">
      <pivotArea outline="0" collapsedLevelsAreSubtotals="1" fieldPosition="0"/>
    </format>
    <format dxfId="39">
      <pivotArea dataOnly="0" labelOnly="1" fieldPosition="0">
        <references count="1">
          <reference field="8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année-mois">
  <location ref="Q4:T25" firstHeaderRow="0" firstDataRow="1" firstDataCol="1"/>
  <pivotFields count="15">
    <pivotField numFmtId="167" showAll="0"/>
    <pivotField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numFmtId="20" showAll="0"/>
    <pivotField showAll="0"/>
    <pivotField numFmtId="20" showAll="0"/>
    <pivotField dataField="1" showAll="0"/>
    <pivotField dataField="1" showAll="0"/>
    <pivotField numFmtId="20" showAll="0"/>
    <pivotField dataField="1" numFmtId="20" showAll="0"/>
    <pivotField axis="axisRow" showAll="0" defaultSubtotal="0">
      <items count="5">
        <item x="0"/>
        <item x="1"/>
        <item x="2"/>
        <item x="3"/>
        <item x="4"/>
      </items>
    </pivotField>
  </pivotFields>
  <rowFields count="2">
    <field x="14"/>
    <field x="2"/>
  </rowFields>
  <rowItems count="21">
    <i>
      <x v="1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Recup+" fld="10" baseField="14" baseItem="1" numFmtId="164"/>
    <dataField name="Somme de Recup-" fld="11" baseField="14" baseItem="1" numFmtId="168"/>
    <dataField name="Somme de Heures sup" fld="13" baseField="14" baseItem="1" numFmtId="164"/>
  </dataFields>
  <formats count="3">
    <format dxfId="43">
      <pivotArea outline="0" collapsedLevelsAreSubtotals="1" fieldPosition="0"/>
    </format>
    <format dxfId="4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1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4:O466" totalsRowShown="0" headerRowDxfId="64" headerRowBorderDxfId="63" tableBorderDxfId="62">
  <tableColumns count="14">
    <tableColumn id="1" name="Semaine" dataDxfId="61">
      <calculatedColumnFormula>IF(WEEKDAY(Tableau1[[#This Row],[Date]],2)=3,_xlfn.ISOWEEKNUM(Tableau1[[#This Row],[Date]]),"")</calculatedColumnFormula>
    </tableColumn>
    <tableColumn id="2" name="Jour" dataDxfId="60">
      <calculatedColumnFormula>UPPER(TEXT(Tableau1[[#This Row],[Date]],"jjjj"))</calculatedColumnFormula>
    </tableColumn>
    <tableColumn id="3" name="Date" dataDxfId="59">
      <calculatedColumnFormula>_debut+ROW()-ROW(Tableau1[[#Headers],[Date]])-1</calculatedColumnFormula>
    </tableColumn>
    <tableColumn id="4" name="début matin" dataDxfId="58"/>
    <tableColumn id="6" name="fin matin" dataDxfId="57"/>
    <tableColumn id="12" name="début apm" dataDxfId="56"/>
    <tableColumn id="5" name="fin apm" dataDxfId="55"/>
    <tableColumn id="7" name="Temps de travail" dataDxfId="54">
      <calculatedColumnFormula>Tableau1[[#This Row],[fin apm]]-Tableau1[[#This Row],[début apm]]+Tableau1[[#This Row],[fin matin]]-Tableau1[[#This Row],[début matin]]</calculatedColumnFormula>
    </tableColumn>
    <tableColumn id="9" name="Motif Abs." dataDxfId="53"/>
    <tableColumn id="14" name="(H)" dataDxfId="52">
      <calculatedColumnFormula>IFERROR(IF(VLOOKUP(Tableau1[[#This Row],[Motif Abs.]],Tmotif[],3,0)="oui",OFFSET($V$2,,WEEKDAY(Tableau1[[#This Row],[Date]],2)),0),0)</calculatedColumnFormula>
    </tableColumn>
    <tableColumn id="11" name="Recup+" dataDxfId="51"/>
    <tableColumn id="13" name="Recup-" dataDxfId="50"/>
    <tableColumn id="8" name="Jour Férié" dataDxfId="49">
      <calculatedColumnFormula>IF(COUNTIF('.Calendrier'!C:C,Tableau1[[#This Row],[Date]]),OFFSET($V$2,,WEEKDAY(Tableau1[[#This Row],[Date]],2)),0)</calculatedColumnFormula>
    </tableColumn>
    <tableColumn id="10" name="Heures sup" dataDxfId="48" dataCellStyle="Milliers">
      <calculatedColumnFormula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4" name="Tableau15" displayName="Tableau15" ref="B4:O466" totalsRowShown="0" headerRowDxfId="38" headerRowBorderDxfId="37" tableBorderDxfId="36">
  <tableColumns count="14">
    <tableColumn id="1" name="Semaine" dataDxfId="35">
      <calculatedColumnFormula>IF(WEEKDAY(Tableau15[[#This Row],[Date]],2)=3,_xlfn.ISOWEEKNUM(Tableau15[[#This Row],[Date]]),"")</calculatedColumnFormula>
    </tableColumn>
    <tableColumn id="2" name="Jour" dataDxfId="34">
      <calculatedColumnFormula>UPPER(TEXT(Tableau15[[#This Row],[Date]],"jjjj"))</calculatedColumnFormula>
    </tableColumn>
    <tableColumn id="3" name="Date" dataDxfId="33">
      <calculatedColumnFormula>_debut+ROW()-ROW(Tableau15[[#Headers],[Date]])-1</calculatedColumnFormula>
    </tableColumn>
    <tableColumn id="4" name="début matin" dataDxfId="32"/>
    <tableColumn id="6" name="fin matin" dataDxfId="31"/>
    <tableColumn id="12" name="début apm" dataDxfId="30"/>
    <tableColumn id="5" name="fin apm" dataDxfId="29"/>
    <tableColumn id="7" name="Temps de travail" dataDxfId="28">
      <calculatedColumnFormula>Tableau15[[#This Row],[fin apm]]-Tableau15[[#This Row],[début apm]]+Tableau15[[#This Row],[fin matin]]-Tableau15[[#This Row],[début matin]]</calculatedColumnFormula>
    </tableColumn>
    <tableColumn id="9" name="Motif Abs." dataDxfId="27"/>
    <tableColumn id="14" name="(H)" dataDxfId="26">
      <calculatedColumnFormula>IFERROR(IF(VLOOKUP(Tableau15[[#This Row],[Motif Abs.]],Tmotif[],3,0)="oui",OFFSET($V$2,,WEEKDAY(Tableau15[[#This Row],[Date]],2)),0),0)</calculatedColumnFormula>
    </tableColumn>
    <tableColumn id="11" name="Recup+" dataDxfId="25"/>
    <tableColumn id="13" name="Recup-" dataDxfId="24"/>
    <tableColumn id="8" name="Jour Férié" dataDxfId="23">
      <calculatedColumnFormula>IF(COUNTIF('.Calendrier'!C:C,Tableau15[[#This Row],[Date]]),OFFSET($V$2,,WEEKDAY(Tableau15[[#This Row],[Date]],2)),0)</calculatedColumnFormula>
    </tableColumn>
    <tableColumn id="10" name="Heures sup" dataDxfId="22" dataCellStyle="Milliers">
      <calculatedColumnFormula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calculatedColumnFormula>
    </tableColumn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2" name="Tmotif" displayName="Tmotif" ref="A4:C11" totalsRowShown="0" headerRowDxfId="12" dataDxfId="11">
  <autoFilter ref="A4:C11"/>
  <tableColumns count="3">
    <tableColumn id="1" name="Motifs" dataDxfId="10"/>
    <tableColumn id="2" name="Libellé" dataDxfId="9"/>
    <tableColumn id="3" name="prise en compte HS" dataDxfId="8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5" Type="http://schemas.openxmlformats.org/officeDocument/2006/relationships/comments" Target="../comments2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2"/>
  <sheetViews>
    <sheetView tabSelected="1" zoomScaleNormal="100" workbookViewId="0"/>
  </sheetViews>
  <sheetFormatPr baseColWidth="10" defaultRowHeight="14.5" x14ac:dyDescent="0.35"/>
  <cols>
    <col min="1" max="1" width="19.81640625" bestFit="1" customWidth="1"/>
    <col min="2" max="2" width="146.36328125" style="23" customWidth="1"/>
  </cols>
  <sheetData>
    <row r="1" spans="1:2" x14ac:dyDescent="0.35">
      <c r="A1" t="s">
        <v>88</v>
      </c>
    </row>
    <row r="2" spans="1:2" x14ac:dyDescent="0.35">
      <c r="B2" s="23" t="s">
        <v>89</v>
      </c>
    </row>
    <row r="3" spans="1:2" x14ac:dyDescent="0.35">
      <c r="B3" s="68" t="s">
        <v>90</v>
      </c>
    </row>
    <row r="5" spans="1:2" x14ac:dyDescent="0.35">
      <c r="A5" t="s">
        <v>91</v>
      </c>
    </row>
    <row r="6" spans="1:2" x14ac:dyDescent="0.35">
      <c r="B6" s="23" t="s">
        <v>92</v>
      </c>
    </row>
    <row r="7" spans="1:2" ht="29" x14ac:dyDescent="0.35">
      <c r="B7" s="23" t="s">
        <v>99</v>
      </c>
    </row>
    <row r="8" spans="1:2" x14ac:dyDescent="0.35">
      <c r="B8" s="23" t="s">
        <v>93</v>
      </c>
    </row>
    <row r="9" spans="1:2" ht="29" x14ac:dyDescent="0.35">
      <c r="B9" s="68" t="s">
        <v>103</v>
      </c>
    </row>
    <row r="11" spans="1:2" x14ac:dyDescent="0.35">
      <c r="A11" t="s">
        <v>94</v>
      </c>
    </row>
    <row r="12" spans="1:2" x14ac:dyDescent="0.35">
      <c r="B12" s="23" t="s">
        <v>95</v>
      </c>
    </row>
    <row r="13" spans="1:2" x14ac:dyDescent="0.35">
      <c r="B13" s="68" t="s">
        <v>96</v>
      </c>
    </row>
    <row r="14" spans="1:2" x14ac:dyDescent="0.35">
      <c r="B14" s="23" t="s">
        <v>97</v>
      </c>
    </row>
    <row r="15" spans="1:2" x14ac:dyDescent="0.35">
      <c r="B15" s="23" t="s">
        <v>98</v>
      </c>
    </row>
    <row r="17" spans="1:2" x14ac:dyDescent="0.35">
      <c r="A17" t="s">
        <v>100</v>
      </c>
    </row>
    <row r="18" spans="1:2" x14ac:dyDescent="0.35">
      <c r="B18" s="23" t="s">
        <v>101</v>
      </c>
    </row>
    <row r="19" spans="1:2" x14ac:dyDescent="0.35">
      <c r="B19" s="23" t="s">
        <v>102</v>
      </c>
    </row>
    <row r="21" spans="1:2" x14ac:dyDescent="0.35">
      <c r="A21" t="s">
        <v>107</v>
      </c>
    </row>
    <row r="22" spans="1:2" x14ac:dyDescent="0.35">
      <c r="B22" s="68" t="s">
        <v>108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469"/>
  <sheetViews>
    <sheetView showZeros="0" topLeftCell="B1" workbookViewId="0">
      <pane ySplit="4" topLeftCell="A5" activePane="bottomLeft" state="frozen"/>
      <selection pane="bottomLeft" activeCell="C5" sqref="C5"/>
    </sheetView>
  </sheetViews>
  <sheetFormatPr baseColWidth="10" defaultRowHeight="14.5" x14ac:dyDescent="0.35"/>
  <cols>
    <col min="1" max="1" width="3.90625" style="9" customWidth="1"/>
    <col min="2" max="2" width="10.36328125" style="9" bestFit="1" customWidth="1"/>
    <col min="3" max="3" width="10.90625" style="9"/>
    <col min="4" max="4" width="11.26953125" style="9" customWidth="1"/>
    <col min="5" max="8" width="11.81640625" style="11" customWidth="1"/>
    <col min="9" max="9" width="8.90625" style="16" bestFit="1" customWidth="1"/>
    <col min="10" max="10" width="7.26953125" style="13" customWidth="1"/>
    <col min="11" max="11" width="7.26953125" style="20" customWidth="1"/>
    <col min="12" max="13" width="7.26953125" style="13" customWidth="1"/>
    <col min="14" max="14" width="8.1796875" style="20" customWidth="1"/>
    <col min="15" max="15" width="8.26953125" style="32" customWidth="1"/>
    <col min="16" max="16" width="10.90625" style="9"/>
    <col min="17" max="17" width="16.36328125" style="9" bestFit="1" customWidth="1"/>
    <col min="18" max="18" width="16.26953125" style="53" bestFit="1" customWidth="1"/>
    <col min="19" max="19" width="15.90625" style="53" bestFit="1" customWidth="1"/>
    <col min="20" max="20" width="19.54296875" style="53" bestFit="1" customWidth="1"/>
    <col min="21" max="21" width="10.90625" style="9"/>
    <col min="22" max="22" width="12.6328125" style="9" customWidth="1"/>
    <col min="23" max="27" width="12.6328125" style="53" customWidth="1"/>
    <col min="28" max="30" width="12.6328125" style="9" customWidth="1"/>
    <col min="31" max="16384" width="10.90625" style="9"/>
  </cols>
  <sheetData>
    <row r="1" spans="1:32" x14ac:dyDescent="0.35">
      <c r="Q1" s="39"/>
      <c r="R1" s="48" t="s">
        <v>52</v>
      </c>
      <c r="S1" s="48" t="s">
        <v>53</v>
      </c>
      <c r="T1" s="60"/>
      <c r="V1" s="39"/>
      <c r="W1" s="44" t="s">
        <v>1</v>
      </c>
      <c r="X1" s="44" t="s">
        <v>2</v>
      </c>
      <c r="Y1" s="44" t="s">
        <v>3</v>
      </c>
      <c r="Z1" s="44" t="s">
        <v>4</v>
      </c>
      <c r="AA1" s="44" t="s">
        <v>5</v>
      </c>
      <c r="AB1" s="44" t="s">
        <v>6</v>
      </c>
      <c r="AC1" s="44" t="s">
        <v>13</v>
      </c>
    </row>
    <row r="2" spans="1:32" s="34" customFormat="1" ht="18.5" x14ac:dyDescent="0.45">
      <c r="B2" s="49"/>
      <c r="D2" s="34" t="s">
        <v>33</v>
      </c>
      <c r="E2" s="108" t="str">
        <f ca="1">RIGHT(CELL("nomfichier",E2),LEN(CELL("nomfichier",E2))-FIND("]",CELL("nomfichier",E2)))</f>
        <v>Guedon Patrice</v>
      </c>
      <c r="F2" s="108"/>
      <c r="G2" s="108"/>
      <c r="H2" s="108"/>
      <c r="J2" s="13"/>
      <c r="K2" s="20"/>
      <c r="L2" s="13"/>
      <c r="M2" s="13"/>
      <c r="N2" s="20"/>
      <c r="O2" s="32"/>
      <c r="Q2" s="45" t="s">
        <v>56</v>
      </c>
      <c r="R2" s="59">
        <v>0.16666666666666666</v>
      </c>
      <c r="S2" s="59"/>
      <c r="T2" s="61"/>
      <c r="V2" s="45" t="s">
        <v>55</v>
      </c>
      <c r="W2" s="46">
        <v>0.33333333333333331</v>
      </c>
      <c r="X2" s="46">
        <v>0.33333333333333331</v>
      </c>
      <c r="Y2" s="46">
        <v>0.33333333333333331</v>
      </c>
      <c r="Z2" s="46">
        <v>0.33333333333333331</v>
      </c>
      <c r="AA2" s="46">
        <v>0.29166666666666669</v>
      </c>
      <c r="AB2" s="47"/>
      <c r="AC2" s="47"/>
    </row>
    <row r="3" spans="1:32" s="16" customFormat="1" x14ac:dyDescent="0.35">
      <c r="A3" s="14"/>
      <c r="E3" s="11"/>
      <c r="F3" s="11"/>
      <c r="G3" s="11"/>
      <c r="H3" s="11"/>
      <c r="J3" s="13"/>
      <c r="K3" s="20"/>
      <c r="L3" s="13"/>
      <c r="M3" s="13"/>
      <c r="N3" s="20"/>
      <c r="O3" s="22"/>
      <c r="Q3" s="105" t="s">
        <v>106</v>
      </c>
      <c r="R3" s="55"/>
      <c r="S3" s="55"/>
      <c r="T3" s="55"/>
      <c r="V3" s="105" t="s">
        <v>106</v>
      </c>
      <c r="W3" s="53"/>
      <c r="X3" s="53"/>
      <c r="Y3" s="55"/>
      <c r="Z3" s="55"/>
      <c r="AA3" s="55"/>
    </row>
    <row r="4" spans="1:32" s="17" customFormat="1" ht="29" x14ac:dyDescent="0.35">
      <c r="B4" s="8" t="s">
        <v>11</v>
      </c>
      <c r="C4" s="8" t="s">
        <v>10</v>
      </c>
      <c r="D4" s="8" t="s">
        <v>8</v>
      </c>
      <c r="E4" s="106" t="s">
        <v>29</v>
      </c>
      <c r="F4" s="106" t="s">
        <v>30</v>
      </c>
      <c r="G4" s="106" t="s">
        <v>31</v>
      </c>
      <c r="H4" s="106" t="s">
        <v>32</v>
      </c>
      <c r="I4" s="27" t="s">
        <v>0</v>
      </c>
      <c r="J4" s="106" t="s">
        <v>51</v>
      </c>
      <c r="K4" s="28" t="s">
        <v>54</v>
      </c>
      <c r="L4" s="106" t="s">
        <v>52</v>
      </c>
      <c r="M4" s="106" t="s">
        <v>53</v>
      </c>
      <c r="N4" s="28" t="s">
        <v>26</v>
      </c>
      <c r="O4" s="28" t="s">
        <v>9</v>
      </c>
      <c r="Q4" s="50" t="s">
        <v>78</v>
      </c>
      <c r="R4" s="54" t="s">
        <v>77</v>
      </c>
      <c r="S4" s="54" t="s">
        <v>76</v>
      </c>
      <c r="T4" t="s">
        <v>82</v>
      </c>
      <c r="U4"/>
      <c r="V4" s="50" t="s">
        <v>79</v>
      </c>
      <c r="W4" s="50" t="s">
        <v>80</v>
      </c>
      <c r="X4"/>
      <c r="Y4"/>
      <c r="Z4"/>
      <c r="AA4"/>
      <c r="AB4"/>
      <c r="AE4"/>
      <c r="AF4"/>
    </row>
    <row r="5" spans="1:32" x14ac:dyDescent="0.35">
      <c r="B5" s="25" t="str">
        <f>IF(WEEKDAY(Tableau1[[#This Row],[Date]],2)=3,_xlfn.ISOWEEKNUM(Tableau1[[#This Row],[Date]]),"")</f>
        <v/>
      </c>
      <c r="C5" s="2" t="str">
        <f>UPPER(TEXT(Tableau1[[#This Row],[Date]],"jjjj"))</f>
        <v>LUNDI</v>
      </c>
      <c r="D5" s="3">
        <f>_debut+ROW()-ROW(Tableau1[[#Headers],[Date]])-1</f>
        <v>44102</v>
      </c>
      <c r="E5" s="10"/>
      <c r="F5" s="10"/>
      <c r="G5" s="10"/>
      <c r="H5" s="10"/>
      <c r="I5" s="29">
        <f>Tableau1[[#This Row],[fin apm]]-Tableau1[[#This Row],[début apm]]+Tableau1[[#This Row],[fin matin]]-Tableau1[[#This Row],[début matin]]</f>
        <v>0</v>
      </c>
      <c r="J5" s="12" t="s">
        <v>7</v>
      </c>
      <c r="K5" s="21">
        <f ca="1">IFERROR(IF(VLOOKUP(Tableau1[[#This Row],[Motif Abs.]],Tmotif[],3,0)="oui",OFFSET($V$2,,WEEKDAY(Tableau1[[#This Row],[Date]],2)),0),0)</f>
        <v>0</v>
      </c>
      <c r="L5" s="10"/>
      <c r="M5" s="10"/>
      <c r="N5" s="21">
        <f ca="1">IF(COUNTIF('.Calendrier'!C:C,Tableau1[[#This Row],[Date]]),OFFSET($V$2,,WEEKDAY(Tableau1[[#This Row],[Date]],2)),0)</f>
        <v>0</v>
      </c>
      <c r="O5" s="30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5" s="51" t="s">
        <v>60</v>
      </c>
      <c r="R5" s="57"/>
      <c r="S5" s="58"/>
      <c r="T5" s="57"/>
      <c r="U5"/>
      <c r="V5" s="50" t="s">
        <v>78</v>
      </c>
      <c r="W5" s="54" t="s">
        <v>7</v>
      </c>
      <c r="X5" s="54" t="s">
        <v>46</v>
      </c>
      <c r="Y5" s="54" t="s">
        <v>45</v>
      </c>
      <c r="Z5" s="54" t="s">
        <v>47</v>
      </c>
      <c r="AA5" s="54" t="s">
        <v>75</v>
      </c>
      <c r="AB5"/>
      <c r="AE5"/>
      <c r="AF5"/>
    </row>
    <row r="6" spans="1:32" x14ac:dyDescent="0.35">
      <c r="B6" s="26" t="str">
        <f>IF(WEEKDAY(Tableau1[[#This Row],[Date]],2)=3,_xlfn.ISOWEEKNUM(Tableau1[[#This Row],[Date]]),"")</f>
        <v/>
      </c>
      <c r="C6" s="2" t="str">
        <f>UPPER(TEXT(Tableau1[[#This Row],[Date]],"jjjj"))</f>
        <v>MARDI</v>
      </c>
      <c r="D6" s="3">
        <f>_debut+ROW()-ROW(Tableau1[[#Headers],[Date]])-1</f>
        <v>44103</v>
      </c>
      <c r="E6" s="10">
        <v>0.33333333333333331</v>
      </c>
      <c r="F6" s="10">
        <v>0.5</v>
      </c>
      <c r="G6" s="10">
        <v>0.58333333333333337</v>
      </c>
      <c r="H6" s="10">
        <v>0.83333333333333337</v>
      </c>
      <c r="I6" s="29">
        <f>Tableau1[[#This Row],[fin apm]]-Tableau1[[#This Row],[début apm]]+Tableau1[[#This Row],[fin matin]]-Tableau1[[#This Row],[début matin]]</f>
        <v>0.41666666666666669</v>
      </c>
      <c r="J6" s="12"/>
      <c r="K6" s="21">
        <f ca="1">IFERROR(IF(VLOOKUP(Tableau1[[#This Row],[Motif Abs.]],Tmotif[],3,0)="oui",OFFSET($V$2,,WEEKDAY(Tableau1[[#This Row],[Date]],2)),0),0)</f>
        <v>0</v>
      </c>
      <c r="L6" s="10"/>
      <c r="M6" s="10">
        <v>8.3333333333333329E-2</v>
      </c>
      <c r="N6" s="21">
        <f ca="1">IF(COUNTIF('.Calendrier'!C:C,Tableau1[[#This Row],[Date]]),OFFSET($V$2,,WEEKDAY(Tableau1[[#This Row],[Date]],2)),0)</f>
        <v>0</v>
      </c>
      <c r="O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6" s="52" t="s">
        <v>61</v>
      </c>
      <c r="R6" s="57"/>
      <c r="S6" s="58">
        <v>8.3333333333333329E-2</v>
      </c>
      <c r="T6" s="57">
        <v>0</v>
      </c>
      <c r="U6"/>
      <c r="V6" s="51" t="s">
        <v>60</v>
      </c>
      <c r="W6" s="56"/>
      <c r="X6" s="56"/>
      <c r="Y6" s="56"/>
      <c r="Z6" s="56"/>
      <c r="AA6" s="56"/>
      <c r="AB6"/>
      <c r="AE6"/>
      <c r="AF6"/>
    </row>
    <row r="7" spans="1:32" x14ac:dyDescent="0.35">
      <c r="B7" s="26">
        <f>IF(WEEKDAY(Tableau1[[#This Row],[Date]],2)=3,_xlfn.ISOWEEKNUM(Tableau1[[#This Row],[Date]]),"")</f>
        <v>40</v>
      </c>
      <c r="C7" s="2" t="str">
        <f>UPPER(TEXT(Tableau1[[#This Row],[Date]],"jjjj"))</f>
        <v>MERCREDI</v>
      </c>
      <c r="D7" s="3">
        <f>_debut+ROW()-ROW(Tableau1[[#Headers],[Date]])-1</f>
        <v>44104</v>
      </c>
      <c r="E7" s="10"/>
      <c r="F7" s="10"/>
      <c r="G7" s="10"/>
      <c r="H7" s="10"/>
      <c r="I7" s="29">
        <f>Tableau1[[#This Row],[fin apm]]-Tableau1[[#This Row],[début apm]]+Tableau1[[#This Row],[fin matin]]-Tableau1[[#This Row],[début matin]]</f>
        <v>0</v>
      </c>
      <c r="J7" s="12" t="s">
        <v>47</v>
      </c>
      <c r="K7" s="21">
        <f ca="1">IFERROR(IF(VLOOKUP(Tableau1[[#This Row],[Motif Abs.]],Tmotif[],3,0)="oui",OFFSET($V$2,,WEEKDAY(Tableau1[[#This Row],[Date]],2)),0),0)</f>
        <v>0.33333333333333331</v>
      </c>
      <c r="L7" s="10"/>
      <c r="M7" s="10"/>
      <c r="N7" s="21">
        <f ca="1">IF(COUNTIF('.Calendrier'!C:C,Tableau1[[#This Row],[Date]]),OFFSET($V$2,,WEEKDAY(Tableau1[[#This Row],[Date]],2)),0)</f>
        <v>0</v>
      </c>
      <c r="O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7" s="52" t="s">
        <v>62</v>
      </c>
      <c r="R7" s="57">
        <v>0.125</v>
      </c>
      <c r="S7" s="58"/>
      <c r="T7" s="57">
        <v>0.25</v>
      </c>
      <c r="U7"/>
      <c r="V7" s="52" t="s">
        <v>61</v>
      </c>
      <c r="W7" s="56">
        <v>1</v>
      </c>
      <c r="X7" s="56"/>
      <c r="Y7" s="56"/>
      <c r="Z7" s="56">
        <v>1</v>
      </c>
      <c r="AA7" s="56">
        <v>1</v>
      </c>
      <c r="AB7"/>
      <c r="AE7"/>
      <c r="AF7"/>
    </row>
    <row r="8" spans="1:32" x14ac:dyDescent="0.35">
      <c r="B8" s="26" t="str">
        <f>IF(WEEKDAY(Tableau1[[#This Row],[Date]],2)=3,_xlfn.ISOWEEKNUM(Tableau1[[#This Row],[Date]]),"")</f>
        <v/>
      </c>
      <c r="C8" s="2" t="str">
        <f>UPPER(TEXT(Tableau1[[#This Row],[Date]],"jjjj"))</f>
        <v>JEUDI</v>
      </c>
      <c r="D8" s="3">
        <f>_debut+ROW()-ROW(Tableau1[[#Headers],[Date]])-1</f>
        <v>44105</v>
      </c>
      <c r="E8" s="10">
        <v>0.33333333333333331</v>
      </c>
      <c r="F8" s="10">
        <v>0.5</v>
      </c>
      <c r="G8" s="10">
        <v>0.58333333333333337</v>
      </c>
      <c r="H8" s="10">
        <v>0.83333333333333337</v>
      </c>
      <c r="I8" s="29">
        <f>Tableau1[[#This Row],[fin apm]]-Tableau1[[#This Row],[début apm]]+Tableau1[[#This Row],[fin matin]]-Tableau1[[#This Row],[début matin]]</f>
        <v>0.41666666666666669</v>
      </c>
      <c r="J8" s="12"/>
      <c r="K8" s="21">
        <f ca="1">IFERROR(IF(VLOOKUP(Tableau1[[#This Row],[Motif Abs.]],Tmotif[],3,0)="oui",OFFSET($V$2,,WEEKDAY(Tableau1[[#This Row],[Date]],2)),0),0)</f>
        <v>0</v>
      </c>
      <c r="L8" s="10"/>
      <c r="M8" s="10"/>
      <c r="N8" s="21">
        <f ca="1">IF(COUNTIF('.Calendrier'!C:C,Tableau1[[#This Row],[Date]]),OFFSET($V$2,,WEEKDAY(Tableau1[[#This Row],[Date]],2)),0)</f>
        <v>0</v>
      </c>
      <c r="O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8" s="52" t="s">
        <v>63</v>
      </c>
      <c r="R8" s="57"/>
      <c r="S8" s="58"/>
      <c r="T8" s="57">
        <v>0</v>
      </c>
      <c r="U8"/>
      <c r="V8" s="52" t="s">
        <v>62</v>
      </c>
      <c r="W8" s="56"/>
      <c r="X8" s="56">
        <v>5</v>
      </c>
      <c r="Y8" s="56">
        <v>3</v>
      </c>
      <c r="Z8" s="56"/>
      <c r="AA8" s="56">
        <v>23</v>
      </c>
      <c r="AB8"/>
      <c r="AE8"/>
      <c r="AF8"/>
    </row>
    <row r="9" spans="1:32" x14ac:dyDescent="0.35">
      <c r="B9" s="26" t="str">
        <f>IF(WEEKDAY(Tableau1[[#This Row],[Date]],2)=3,_xlfn.ISOWEEKNUM(Tableau1[[#This Row],[Date]]),"")</f>
        <v/>
      </c>
      <c r="C9" s="2" t="str">
        <f>UPPER(TEXT(Tableau1[[#This Row],[Date]],"jjjj"))</f>
        <v>VENDREDI</v>
      </c>
      <c r="D9" s="3">
        <f>_debut+ROW()-ROW(Tableau1[[#Headers],[Date]])-1</f>
        <v>44106</v>
      </c>
      <c r="E9" s="10">
        <v>0.33333333333333331</v>
      </c>
      <c r="F9" s="10">
        <v>0.5</v>
      </c>
      <c r="G9" s="10">
        <v>0.58333333333333337</v>
      </c>
      <c r="H9" s="10">
        <v>0.83333333333333337</v>
      </c>
      <c r="I9" s="29">
        <f>Tableau1[[#This Row],[fin apm]]-Tableau1[[#This Row],[début apm]]+Tableau1[[#This Row],[fin matin]]-Tableau1[[#This Row],[début matin]]</f>
        <v>0.41666666666666669</v>
      </c>
      <c r="J9" s="12"/>
      <c r="K9" s="21">
        <f ca="1">IFERROR(IF(VLOOKUP(Tableau1[[#This Row],[Motif Abs.]],Tmotif[],3,0)="oui",OFFSET($V$2,,WEEKDAY(Tableau1[[#This Row],[Date]],2)),0),0)</f>
        <v>0</v>
      </c>
      <c r="L9" s="10">
        <v>0.125</v>
      </c>
      <c r="M9" s="10"/>
      <c r="N9" s="21">
        <f ca="1">IF(COUNTIF('.Calendrier'!C:C,Tableau1[[#This Row],[Date]]),OFFSET($V$2,,WEEKDAY(Tableau1[[#This Row],[Date]],2)),0)</f>
        <v>0</v>
      </c>
      <c r="O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9" s="52" t="s">
        <v>64</v>
      </c>
      <c r="R9" s="57"/>
      <c r="S9" s="58"/>
      <c r="T9" s="57">
        <v>0</v>
      </c>
      <c r="U9"/>
      <c r="V9" s="52" t="s">
        <v>63</v>
      </c>
      <c r="W9" s="56"/>
      <c r="X9" s="56"/>
      <c r="Y9" s="56"/>
      <c r="Z9" s="56"/>
      <c r="AA9" s="56">
        <v>30</v>
      </c>
      <c r="AB9"/>
      <c r="AE9"/>
      <c r="AF9"/>
    </row>
    <row r="10" spans="1:32" x14ac:dyDescent="0.35">
      <c r="B10" s="26" t="str">
        <f>IF(WEEKDAY(Tableau1[[#This Row],[Date]],2)=3,_xlfn.ISOWEEKNUM(Tableau1[[#This Row],[Date]]),"")</f>
        <v/>
      </c>
      <c r="C10" s="2" t="str">
        <f>UPPER(TEXT(Tableau1[[#This Row],[Date]],"jjjj"))</f>
        <v>SAMEDI</v>
      </c>
      <c r="D10" s="3">
        <f>_debut+ROW()-ROW(Tableau1[[#Headers],[Date]])-1</f>
        <v>44107</v>
      </c>
      <c r="E10" s="10">
        <v>0.33333333333333331</v>
      </c>
      <c r="F10" s="10">
        <v>0.5</v>
      </c>
      <c r="G10" s="10"/>
      <c r="H10" s="10"/>
      <c r="I10" s="29">
        <f>Tableau1[[#This Row],[fin apm]]-Tableau1[[#This Row],[début apm]]+Tableau1[[#This Row],[fin matin]]-Tableau1[[#This Row],[début matin]]</f>
        <v>0.16666666666666669</v>
      </c>
      <c r="J10" s="12"/>
      <c r="K10" s="21">
        <f ca="1">IFERROR(IF(VLOOKUP(Tableau1[[#This Row],[Motif Abs.]],Tmotif[],3,0)="oui",OFFSET($V$2,,WEEKDAY(Tableau1[[#This Row],[Date]],2)),0),0)</f>
        <v>0</v>
      </c>
      <c r="L10" s="10"/>
      <c r="M10" s="10"/>
      <c r="N10" s="21">
        <f ca="1">IF(COUNTIF('.Calendrier'!C:C,Tableau1[[#This Row],[Date]]),OFFSET($V$2,,WEEKDAY(Tableau1[[#This Row],[Date]],2)),0)</f>
        <v>0</v>
      </c>
      <c r="O1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8.3333333333333259E-2</v>
      </c>
      <c r="Q10" s="51" t="s">
        <v>65</v>
      </c>
      <c r="R10" s="57"/>
      <c r="S10" s="58"/>
      <c r="T10" s="57"/>
      <c r="U10"/>
      <c r="V10" s="52" t="s">
        <v>64</v>
      </c>
      <c r="W10" s="56"/>
      <c r="X10" s="56"/>
      <c r="Y10" s="56"/>
      <c r="Z10" s="56"/>
      <c r="AA10" s="56">
        <v>31</v>
      </c>
      <c r="AB10"/>
      <c r="AE10"/>
      <c r="AF10"/>
    </row>
    <row r="11" spans="1:32" x14ac:dyDescent="0.35">
      <c r="B11" s="26" t="str">
        <f>IF(WEEKDAY(Tableau1[[#This Row],[Date]],2)=3,_xlfn.ISOWEEKNUM(Tableau1[[#This Row],[Date]]),"")</f>
        <v/>
      </c>
      <c r="C11" s="2" t="str">
        <f>UPPER(TEXT(Tableau1[[#This Row],[Date]],"jjjj"))</f>
        <v>DIMANCHE</v>
      </c>
      <c r="D11" s="3">
        <f>_debut+ROW()-ROW(Tableau1[[#Headers],[Date]])-1</f>
        <v>44108</v>
      </c>
      <c r="E11" s="10"/>
      <c r="F11" s="10"/>
      <c r="G11" s="10"/>
      <c r="H11" s="10"/>
      <c r="I11" s="29">
        <f>Tableau1[[#This Row],[fin apm]]-Tableau1[[#This Row],[début apm]]+Tableau1[[#This Row],[fin matin]]-Tableau1[[#This Row],[début matin]]</f>
        <v>0</v>
      </c>
      <c r="J11" s="12"/>
      <c r="K11" s="21">
        <f ca="1">IFERROR(IF(VLOOKUP(Tableau1[[#This Row],[Motif Abs.]],Tmotif[],3,0)="oui",OFFSET($V$2,,WEEKDAY(Tableau1[[#This Row],[Date]],2)),0),0)</f>
        <v>0</v>
      </c>
      <c r="L11" s="10"/>
      <c r="M11" s="10"/>
      <c r="N11" s="21">
        <f ca="1">IF(COUNTIF('.Calendrier'!C:C,Tableau1[[#This Row],[Date]]),OFFSET($V$2,,WEEKDAY(Tableau1[[#This Row],[Date]],2)),0)</f>
        <v>0</v>
      </c>
      <c r="O1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11" s="52" t="s">
        <v>66</v>
      </c>
      <c r="R11" s="57"/>
      <c r="S11" s="58"/>
      <c r="T11" s="57">
        <v>0</v>
      </c>
      <c r="U11"/>
      <c r="V11" s="51" t="s">
        <v>65</v>
      </c>
      <c r="W11" s="56"/>
      <c r="X11" s="56"/>
      <c r="Y11" s="56"/>
      <c r="Z11" s="56"/>
      <c r="AA11" s="56"/>
      <c r="AB11"/>
      <c r="AE11"/>
      <c r="AF11"/>
    </row>
    <row r="12" spans="1:32" x14ac:dyDescent="0.35">
      <c r="B12" s="26" t="str">
        <f>IF(WEEKDAY(Tableau1[[#This Row],[Date]],2)=3,_xlfn.ISOWEEKNUM(Tableau1[[#This Row],[Date]]),"")</f>
        <v/>
      </c>
      <c r="C12" s="2" t="str">
        <f>UPPER(TEXT(Tableau1[[#This Row],[Date]],"jjjj"))</f>
        <v>LUNDI</v>
      </c>
      <c r="D12" s="3">
        <f>_debut+ROW()-ROW(Tableau1[[#Headers],[Date]])-1</f>
        <v>44109</v>
      </c>
      <c r="E12" s="10"/>
      <c r="F12" s="10"/>
      <c r="G12" s="10"/>
      <c r="H12" s="10"/>
      <c r="I12" s="29">
        <f>Tableau1[[#This Row],[fin apm]]-Tableau1[[#This Row],[début apm]]+Tableau1[[#This Row],[fin matin]]-Tableau1[[#This Row],[début matin]]</f>
        <v>0</v>
      </c>
      <c r="J12" s="12" t="s">
        <v>45</v>
      </c>
      <c r="K12" s="21">
        <f ca="1">IFERROR(IF(VLOOKUP(Tableau1[[#This Row],[Motif Abs.]],Tmotif[],3,0)="oui",OFFSET($V$2,,WEEKDAY(Tableau1[[#This Row],[Date]],2)),0),0)</f>
        <v>0.33333333333333331</v>
      </c>
      <c r="L12" s="10"/>
      <c r="M12" s="10"/>
      <c r="N12" s="21">
        <f ca="1">IF(COUNTIF('.Calendrier'!C:C,Tableau1[[#This Row],[Date]]),OFFSET($V$2,,WEEKDAY(Tableau1[[#This Row],[Date]],2)),0)</f>
        <v>0</v>
      </c>
      <c r="O1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12" s="52" t="s">
        <v>67</v>
      </c>
      <c r="R12" s="57"/>
      <c r="S12" s="58"/>
      <c r="T12" s="57">
        <v>0</v>
      </c>
      <c r="U12"/>
      <c r="V12" s="52" t="s">
        <v>66</v>
      </c>
      <c r="W12" s="56"/>
      <c r="X12" s="56"/>
      <c r="Y12" s="56"/>
      <c r="Z12" s="56"/>
      <c r="AA12" s="56">
        <v>31</v>
      </c>
      <c r="AB12"/>
      <c r="AE12"/>
      <c r="AF12"/>
    </row>
    <row r="13" spans="1:32" x14ac:dyDescent="0.35">
      <c r="B13" s="26" t="str">
        <f>IF(WEEKDAY(Tableau1[[#This Row],[Date]],2)=3,_xlfn.ISOWEEKNUM(Tableau1[[#This Row],[Date]]),"")</f>
        <v/>
      </c>
      <c r="C13" s="2" t="str">
        <f>UPPER(TEXT(Tableau1[[#This Row],[Date]],"jjjj"))</f>
        <v>MARDI</v>
      </c>
      <c r="D13" s="3">
        <f>_debut+ROW()-ROW(Tableau1[[#Headers],[Date]])-1</f>
        <v>44110</v>
      </c>
      <c r="E13" s="10"/>
      <c r="F13" s="10"/>
      <c r="G13" s="10"/>
      <c r="H13" s="10"/>
      <c r="I13" s="29">
        <f>Tableau1[[#This Row],[fin apm]]-Tableau1[[#This Row],[début apm]]+Tableau1[[#This Row],[fin matin]]-Tableau1[[#This Row],[début matin]]</f>
        <v>0</v>
      </c>
      <c r="J13" s="12" t="s">
        <v>45</v>
      </c>
      <c r="K13" s="21">
        <f ca="1">IFERROR(IF(VLOOKUP(Tableau1[[#This Row],[Motif Abs.]],Tmotif[],3,0)="oui",OFFSET($V$2,,WEEKDAY(Tableau1[[#This Row],[Date]],2)),0),0)</f>
        <v>0.33333333333333331</v>
      </c>
      <c r="L13" s="10"/>
      <c r="M13" s="10"/>
      <c r="N13" s="21">
        <f ca="1">IF(COUNTIF('.Calendrier'!C:C,Tableau1[[#This Row],[Date]]),OFFSET($V$2,,WEEKDAY(Tableau1[[#This Row],[Date]],2)),0)</f>
        <v>0</v>
      </c>
      <c r="O1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13" s="52" t="s">
        <v>68</v>
      </c>
      <c r="R13" s="57"/>
      <c r="S13" s="58"/>
      <c r="T13" s="57">
        <v>0</v>
      </c>
      <c r="U13"/>
      <c r="V13" s="52" t="s">
        <v>67</v>
      </c>
      <c r="W13" s="56"/>
      <c r="X13" s="56"/>
      <c r="Y13" s="56"/>
      <c r="Z13" s="56"/>
      <c r="AA13" s="56">
        <v>28</v>
      </c>
      <c r="AB13"/>
      <c r="AE13"/>
      <c r="AF13"/>
    </row>
    <row r="14" spans="1:32" x14ac:dyDescent="0.35">
      <c r="B14" s="26">
        <f>IF(WEEKDAY(Tableau1[[#This Row],[Date]],2)=3,_xlfn.ISOWEEKNUM(Tableau1[[#This Row],[Date]]),"")</f>
        <v>41</v>
      </c>
      <c r="C14" s="2" t="str">
        <f>UPPER(TEXT(Tableau1[[#This Row],[Date]],"jjjj"))</f>
        <v>MERCREDI</v>
      </c>
      <c r="D14" s="3">
        <f>_debut+ROW()-ROW(Tableau1[[#Headers],[Date]])-1</f>
        <v>44111</v>
      </c>
      <c r="E14" s="10"/>
      <c r="F14" s="10"/>
      <c r="G14" s="10"/>
      <c r="H14" s="10"/>
      <c r="I14" s="29">
        <f>Tableau1[[#This Row],[fin apm]]-Tableau1[[#This Row],[début apm]]+Tableau1[[#This Row],[fin matin]]-Tableau1[[#This Row],[début matin]]</f>
        <v>0</v>
      </c>
      <c r="J14" s="12" t="s">
        <v>45</v>
      </c>
      <c r="K14" s="21">
        <f ca="1">IFERROR(IF(VLOOKUP(Tableau1[[#This Row],[Motif Abs.]],Tmotif[],3,0)="oui",OFFSET($V$2,,WEEKDAY(Tableau1[[#This Row],[Date]],2)),0),0)</f>
        <v>0.33333333333333331</v>
      </c>
      <c r="L14" s="10"/>
      <c r="M14" s="10"/>
      <c r="N14" s="21">
        <f ca="1">IF(COUNTIF('.Calendrier'!C:C,Tableau1[[#This Row],[Date]]),OFFSET($V$2,,WEEKDAY(Tableau1[[#This Row],[Date]],2)),0)</f>
        <v>0</v>
      </c>
      <c r="O1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14" s="52" t="s">
        <v>69</v>
      </c>
      <c r="R14" s="57"/>
      <c r="S14" s="58"/>
      <c r="T14" s="57">
        <v>0</v>
      </c>
      <c r="U14"/>
      <c r="V14" s="52" t="s">
        <v>68</v>
      </c>
      <c r="W14" s="56"/>
      <c r="X14" s="56"/>
      <c r="Y14" s="56"/>
      <c r="Z14" s="56"/>
      <c r="AA14" s="56">
        <v>31</v>
      </c>
      <c r="AB14"/>
      <c r="AE14"/>
      <c r="AF14"/>
    </row>
    <row r="15" spans="1:32" x14ac:dyDescent="0.35">
      <c r="B15" s="26" t="str">
        <f>IF(WEEKDAY(Tableau1[[#This Row],[Date]],2)=3,_xlfn.ISOWEEKNUM(Tableau1[[#This Row],[Date]]),"")</f>
        <v/>
      </c>
      <c r="C15" s="2" t="str">
        <f>UPPER(TEXT(Tableau1[[#This Row],[Date]],"jjjj"))</f>
        <v>JEUDI</v>
      </c>
      <c r="D15" s="3">
        <f>_debut+ROW()-ROW(Tableau1[[#Headers],[Date]])-1</f>
        <v>44112</v>
      </c>
      <c r="E15" s="10">
        <v>0.33333333333333331</v>
      </c>
      <c r="F15" s="10">
        <v>0.5</v>
      </c>
      <c r="G15" s="10">
        <v>0.58333333333333337</v>
      </c>
      <c r="H15" s="10">
        <v>0.75</v>
      </c>
      <c r="I15" s="29">
        <f>Tableau1[[#This Row],[fin apm]]-Tableau1[[#This Row],[début apm]]+Tableau1[[#This Row],[fin matin]]-Tableau1[[#This Row],[début matin]]</f>
        <v>0.33333333333333331</v>
      </c>
      <c r="J15" s="12"/>
      <c r="K15" s="21">
        <f ca="1">IFERROR(IF(VLOOKUP(Tableau1[[#This Row],[Motif Abs.]],Tmotif[],3,0)="oui",OFFSET($V$2,,WEEKDAY(Tableau1[[#This Row],[Date]],2)),0),0)</f>
        <v>0</v>
      </c>
      <c r="L15" s="10"/>
      <c r="M15" s="10"/>
      <c r="N15" s="21">
        <f ca="1">IF(COUNTIF('.Calendrier'!C:C,Tableau1[[#This Row],[Date]]),OFFSET($V$2,,WEEKDAY(Tableau1[[#This Row],[Date]],2)),0)</f>
        <v>0</v>
      </c>
      <c r="O1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15" s="52" t="s">
        <v>70</v>
      </c>
      <c r="R15" s="57"/>
      <c r="S15" s="58"/>
      <c r="T15" s="57">
        <v>0</v>
      </c>
      <c r="U15"/>
      <c r="V15" s="52" t="s">
        <v>69</v>
      </c>
      <c r="W15" s="56"/>
      <c r="X15" s="56"/>
      <c r="Y15" s="56"/>
      <c r="Z15" s="56"/>
      <c r="AA15" s="56">
        <v>30</v>
      </c>
      <c r="AB15"/>
      <c r="AE15"/>
      <c r="AF15"/>
    </row>
    <row r="16" spans="1:32" x14ac:dyDescent="0.35">
      <c r="B16" s="26" t="str">
        <f>IF(WEEKDAY(Tableau1[[#This Row],[Date]],2)=3,_xlfn.ISOWEEKNUM(Tableau1[[#This Row],[Date]]),"")</f>
        <v/>
      </c>
      <c r="C16" s="2" t="str">
        <f>UPPER(TEXT(Tableau1[[#This Row],[Date]],"jjjj"))</f>
        <v>VENDREDI</v>
      </c>
      <c r="D16" s="3">
        <f>_debut+ROW()-ROW(Tableau1[[#Headers],[Date]])-1</f>
        <v>44113</v>
      </c>
      <c r="E16" s="10">
        <v>0.33333333333333331</v>
      </c>
      <c r="F16" s="10">
        <v>0.5</v>
      </c>
      <c r="G16" s="10">
        <v>0.58333333333333337</v>
      </c>
      <c r="H16" s="10">
        <v>0.70833333333333337</v>
      </c>
      <c r="I16" s="29">
        <f>Tableau1[[#This Row],[fin apm]]-Tableau1[[#This Row],[début apm]]+Tableau1[[#This Row],[fin matin]]-Tableau1[[#This Row],[début matin]]</f>
        <v>0.29166666666666669</v>
      </c>
      <c r="J16" s="12"/>
      <c r="K16" s="21">
        <f ca="1">IFERROR(IF(VLOOKUP(Tableau1[[#This Row],[Motif Abs.]],Tmotif[],3,0)="oui",OFFSET($V$2,,WEEKDAY(Tableau1[[#This Row],[Date]],2)),0),0)</f>
        <v>0</v>
      </c>
      <c r="L16" s="10"/>
      <c r="M16" s="10"/>
      <c r="N16" s="21">
        <f ca="1">IF(COUNTIF('.Calendrier'!C:C,Tableau1[[#This Row],[Date]]),OFFSET($V$2,,WEEKDAY(Tableau1[[#This Row],[Date]],2)),0)</f>
        <v>0</v>
      </c>
      <c r="O1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16" s="52" t="s">
        <v>71</v>
      </c>
      <c r="R16" s="57"/>
      <c r="S16" s="58"/>
      <c r="T16" s="57">
        <v>0</v>
      </c>
      <c r="U16"/>
      <c r="V16" s="52" t="s">
        <v>70</v>
      </c>
      <c r="W16" s="56"/>
      <c r="X16" s="56"/>
      <c r="Y16" s="56"/>
      <c r="Z16" s="56"/>
      <c r="AA16" s="56">
        <v>31</v>
      </c>
      <c r="AB16"/>
      <c r="AE16"/>
      <c r="AF16"/>
    </row>
    <row r="17" spans="2:32" x14ac:dyDescent="0.35">
      <c r="B17" s="26" t="str">
        <f>IF(WEEKDAY(Tableau1[[#This Row],[Date]],2)=3,_xlfn.ISOWEEKNUM(Tableau1[[#This Row],[Date]]),"")</f>
        <v/>
      </c>
      <c r="C17" s="2" t="str">
        <f>UPPER(TEXT(Tableau1[[#This Row],[Date]],"jjjj"))</f>
        <v>SAMEDI</v>
      </c>
      <c r="D17" s="3">
        <f>_debut+ROW()-ROW(Tableau1[[#Headers],[Date]])-1</f>
        <v>44114</v>
      </c>
      <c r="E17" s="10">
        <v>0.33333333333333331</v>
      </c>
      <c r="F17" s="10">
        <v>0.5</v>
      </c>
      <c r="G17" s="10"/>
      <c r="H17" s="10"/>
      <c r="I17" s="29">
        <f>Tableau1[[#This Row],[fin apm]]-Tableau1[[#This Row],[début apm]]+Tableau1[[#This Row],[fin matin]]-Tableau1[[#This Row],[début matin]]</f>
        <v>0.16666666666666669</v>
      </c>
      <c r="J17" s="12"/>
      <c r="K17" s="21">
        <f ca="1">IFERROR(IF(VLOOKUP(Tableau1[[#This Row],[Motif Abs.]],Tmotif[],3,0)="oui",OFFSET($V$2,,WEEKDAY(Tableau1[[#This Row],[Date]],2)),0),0)</f>
        <v>0</v>
      </c>
      <c r="L17" s="10"/>
      <c r="M17" s="10"/>
      <c r="N17" s="21">
        <f ca="1">IF(COUNTIF('.Calendrier'!C:C,Tableau1[[#This Row],[Date]]),OFFSET($V$2,,WEEKDAY(Tableau1[[#This Row],[Date]],2)),0)</f>
        <v>0</v>
      </c>
      <c r="O1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0.16666666666666674</v>
      </c>
      <c r="Q17" s="52" t="s">
        <v>72</v>
      </c>
      <c r="R17" s="57"/>
      <c r="S17" s="58"/>
      <c r="T17" s="57">
        <v>0</v>
      </c>
      <c r="U17"/>
      <c r="V17" s="52" t="s">
        <v>71</v>
      </c>
      <c r="W17" s="56"/>
      <c r="X17" s="56"/>
      <c r="Y17" s="56"/>
      <c r="Z17" s="56"/>
      <c r="AA17" s="56">
        <v>30</v>
      </c>
      <c r="AB17"/>
      <c r="AE17"/>
      <c r="AF17"/>
    </row>
    <row r="18" spans="2:32" x14ac:dyDescent="0.35">
      <c r="B18" s="26" t="str">
        <f>IF(WEEKDAY(Tableau1[[#This Row],[Date]],2)=3,_xlfn.ISOWEEKNUM(Tableau1[[#This Row],[Date]]),"")</f>
        <v/>
      </c>
      <c r="C18" s="2" t="str">
        <f>UPPER(TEXT(Tableau1[[#This Row],[Date]],"jjjj"))</f>
        <v>DIMANCHE</v>
      </c>
      <c r="D18" s="3">
        <f>_debut+ROW()-ROW(Tableau1[[#Headers],[Date]])-1</f>
        <v>44115</v>
      </c>
      <c r="E18" s="10"/>
      <c r="F18" s="10"/>
      <c r="G18" s="10"/>
      <c r="H18" s="10"/>
      <c r="I18" s="29">
        <f>Tableau1[[#This Row],[fin apm]]-Tableau1[[#This Row],[début apm]]+Tableau1[[#This Row],[fin matin]]-Tableau1[[#This Row],[début matin]]</f>
        <v>0</v>
      </c>
      <c r="J18" s="12"/>
      <c r="K18" s="21">
        <f ca="1">IFERROR(IF(VLOOKUP(Tableau1[[#This Row],[Motif Abs.]],Tmotif[],3,0)="oui",OFFSET($V$2,,WEEKDAY(Tableau1[[#This Row],[Date]],2)),0),0)</f>
        <v>0</v>
      </c>
      <c r="L18" s="10"/>
      <c r="M18" s="10"/>
      <c r="N18" s="21">
        <f ca="1">IF(COUNTIF('.Calendrier'!C:C,Tableau1[[#This Row],[Date]]),OFFSET($V$2,,WEEKDAY(Tableau1[[#This Row],[Date]],2)),0)</f>
        <v>0</v>
      </c>
      <c r="O1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18" s="52" t="s">
        <v>73</v>
      </c>
      <c r="R18" s="57"/>
      <c r="S18" s="58"/>
      <c r="T18" s="57">
        <v>0</v>
      </c>
      <c r="U18"/>
      <c r="V18" s="52" t="s">
        <v>72</v>
      </c>
      <c r="W18" s="56"/>
      <c r="X18" s="56"/>
      <c r="Y18" s="56"/>
      <c r="Z18" s="56"/>
      <c r="AA18" s="56">
        <v>31</v>
      </c>
      <c r="AB18"/>
      <c r="AE18"/>
      <c r="AF18"/>
    </row>
    <row r="19" spans="2:32" x14ac:dyDescent="0.35">
      <c r="B19" s="26" t="str">
        <f>IF(WEEKDAY(Tableau1[[#This Row],[Date]],2)=3,_xlfn.ISOWEEKNUM(Tableau1[[#This Row],[Date]]),"")</f>
        <v/>
      </c>
      <c r="C19" s="2" t="str">
        <f>UPPER(TEXT(Tableau1[[#This Row],[Date]],"jjjj"))</f>
        <v>LUNDI</v>
      </c>
      <c r="D19" s="3">
        <f>_debut+ROW()-ROW(Tableau1[[#Headers],[Date]])-1</f>
        <v>44116</v>
      </c>
      <c r="E19" s="10"/>
      <c r="F19" s="10"/>
      <c r="G19" s="10"/>
      <c r="H19" s="10"/>
      <c r="I19" s="29">
        <f>Tableau1[[#This Row],[fin apm]]-Tableau1[[#This Row],[début apm]]+Tableau1[[#This Row],[fin matin]]-Tableau1[[#This Row],[début matin]]</f>
        <v>0</v>
      </c>
      <c r="J19" s="12" t="s">
        <v>46</v>
      </c>
      <c r="K19" s="21">
        <f ca="1">IFERROR(IF(VLOOKUP(Tableau1[[#This Row],[Motif Abs.]],Tmotif[],3,0)="oui",OFFSET($V$2,,WEEKDAY(Tableau1[[#This Row],[Date]],2)),0),0)</f>
        <v>0</v>
      </c>
      <c r="L19" s="10"/>
      <c r="M19" s="10"/>
      <c r="N19" s="21">
        <f ca="1">IF(COUNTIF('.Calendrier'!C:C,Tableau1[[#This Row],[Date]]),OFFSET($V$2,,WEEKDAY(Tableau1[[#This Row],[Date]],2)),0)</f>
        <v>0</v>
      </c>
      <c r="O1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19" s="52" t="s">
        <v>61</v>
      </c>
      <c r="R19" s="57"/>
      <c r="S19" s="58"/>
      <c r="T19" s="57">
        <v>0</v>
      </c>
      <c r="U19"/>
      <c r="V19" s="52" t="s">
        <v>73</v>
      </c>
      <c r="W19" s="56"/>
      <c r="X19" s="56"/>
      <c r="Y19" s="56"/>
      <c r="Z19" s="56"/>
      <c r="AA19" s="56">
        <v>31</v>
      </c>
      <c r="AB19"/>
      <c r="AE19"/>
      <c r="AF19"/>
    </row>
    <row r="20" spans="2:32" x14ac:dyDescent="0.35">
      <c r="B20" s="26" t="str">
        <f>IF(WEEKDAY(Tableau1[[#This Row],[Date]],2)=3,_xlfn.ISOWEEKNUM(Tableau1[[#This Row],[Date]]),"")</f>
        <v/>
      </c>
      <c r="C20" s="2" t="str">
        <f>UPPER(TEXT(Tableau1[[#This Row],[Date]],"jjjj"))</f>
        <v>MARDI</v>
      </c>
      <c r="D20" s="3">
        <f>_debut+ROW()-ROW(Tableau1[[#Headers],[Date]])-1</f>
        <v>44117</v>
      </c>
      <c r="E20" s="10"/>
      <c r="F20" s="10"/>
      <c r="G20" s="10"/>
      <c r="H20" s="10"/>
      <c r="I20" s="29">
        <f>Tableau1[[#This Row],[fin apm]]-Tableau1[[#This Row],[début apm]]+Tableau1[[#This Row],[fin matin]]-Tableau1[[#This Row],[début matin]]</f>
        <v>0</v>
      </c>
      <c r="J20" s="12" t="s">
        <v>46</v>
      </c>
      <c r="K20" s="21">
        <f ca="1">IFERROR(IF(VLOOKUP(Tableau1[[#This Row],[Motif Abs.]],Tmotif[],3,0)="oui",OFFSET($V$2,,WEEKDAY(Tableau1[[#This Row],[Date]],2)),0),0)</f>
        <v>0</v>
      </c>
      <c r="L20" s="10"/>
      <c r="M20" s="10"/>
      <c r="N20" s="21">
        <f ca="1">IF(COUNTIF('.Calendrier'!C:C,Tableau1[[#This Row],[Date]]),OFFSET($V$2,,WEEKDAY(Tableau1[[#This Row],[Date]],2)),0)</f>
        <v>0</v>
      </c>
      <c r="O2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20" s="52" t="s">
        <v>62</v>
      </c>
      <c r="R20" s="57"/>
      <c r="S20" s="58"/>
      <c r="T20" s="57">
        <v>0</v>
      </c>
      <c r="U20"/>
      <c r="V20" s="52" t="s">
        <v>61</v>
      </c>
      <c r="W20" s="56"/>
      <c r="X20" s="56"/>
      <c r="Y20" s="56"/>
      <c r="Z20" s="56"/>
      <c r="AA20" s="56">
        <v>30</v>
      </c>
      <c r="AB20"/>
      <c r="AE20"/>
      <c r="AF20"/>
    </row>
    <row r="21" spans="2:32" x14ac:dyDescent="0.35">
      <c r="B21" s="26">
        <f>IF(WEEKDAY(Tableau1[[#This Row],[Date]],2)=3,_xlfn.ISOWEEKNUM(Tableau1[[#This Row],[Date]]),"")</f>
        <v>42</v>
      </c>
      <c r="C21" s="2" t="str">
        <f>UPPER(TEXT(Tableau1[[#This Row],[Date]],"jjjj"))</f>
        <v>MERCREDI</v>
      </c>
      <c r="D21" s="3">
        <f>_debut+ROW()-ROW(Tableau1[[#Headers],[Date]])-1</f>
        <v>44118</v>
      </c>
      <c r="E21" s="10"/>
      <c r="F21" s="10"/>
      <c r="G21" s="10"/>
      <c r="H21" s="10"/>
      <c r="I21" s="29">
        <f>Tableau1[[#This Row],[fin apm]]-Tableau1[[#This Row],[début apm]]+Tableau1[[#This Row],[fin matin]]-Tableau1[[#This Row],[début matin]]</f>
        <v>0</v>
      </c>
      <c r="J21" s="12" t="s">
        <v>46</v>
      </c>
      <c r="K21" s="21">
        <f ca="1">IFERROR(IF(VLOOKUP(Tableau1[[#This Row],[Motif Abs.]],Tmotif[],3,0)="oui",OFFSET($V$2,,WEEKDAY(Tableau1[[#This Row],[Date]],2)),0),0)</f>
        <v>0</v>
      </c>
      <c r="L21" s="10"/>
      <c r="M21" s="10"/>
      <c r="N21" s="21">
        <f ca="1">IF(COUNTIF('.Calendrier'!C:C,Tableau1[[#This Row],[Date]]),OFFSET($V$2,,WEEKDAY(Tableau1[[#This Row],[Date]],2)),0)</f>
        <v>0</v>
      </c>
      <c r="O2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21" s="52" t="s">
        <v>63</v>
      </c>
      <c r="R21" s="57"/>
      <c r="S21" s="58"/>
      <c r="T21" s="57">
        <v>0</v>
      </c>
      <c r="U21"/>
      <c r="V21" s="52" t="s">
        <v>62</v>
      </c>
      <c r="W21" s="56"/>
      <c r="X21" s="56"/>
      <c r="Y21" s="56"/>
      <c r="Z21" s="56"/>
      <c r="AA21" s="56">
        <v>31</v>
      </c>
      <c r="AB21"/>
      <c r="AE21"/>
      <c r="AF21"/>
    </row>
    <row r="22" spans="2:32" x14ac:dyDescent="0.35">
      <c r="B22" s="26" t="str">
        <f>IF(WEEKDAY(Tableau1[[#This Row],[Date]],2)=3,_xlfn.ISOWEEKNUM(Tableau1[[#This Row],[Date]]),"")</f>
        <v/>
      </c>
      <c r="C22" s="2" t="str">
        <f>UPPER(TEXT(Tableau1[[#This Row],[Date]],"jjjj"))</f>
        <v>JEUDI</v>
      </c>
      <c r="D22" s="3">
        <f>_debut+ROW()-ROW(Tableau1[[#Headers],[Date]])-1</f>
        <v>44119</v>
      </c>
      <c r="E22" s="10"/>
      <c r="F22" s="10"/>
      <c r="G22" s="10"/>
      <c r="H22" s="10"/>
      <c r="I22" s="29">
        <f>Tableau1[[#This Row],[fin apm]]-Tableau1[[#This Row],[début apm]]+Tableau1[[#This Row],[fin matin]]-Tableau1[[#This Row],[début matin]]</f>
        <v>0</v>
      </c>
      <c r="J22" s="12" t="s">
        <v>46</v>
      </c>
      <c r="K22" s="21">
        <f ca="1">IFERROR(IF(VLOOKUP(Tableau1[[#This Row],[Motif Abs.]],Tmotif[],3,0)="oui",OFFSET($V$2,,WEEKDAY(Tableau1[[#This Row],[Date]],2)),0),0)</f>
        <v>0</v>
      </c>
      <c r="L22" s="10"/>
      <c r="M22" s="10"/>
      <c r="N22" s="21">
        <f ca="1">IF(COUNTIF('.Calendrier'!C:C,Tableau1[[#This Row],[Date]]),OFFSET($V$2,,WEEKDAY(Tableau1[[#This Row],[Date]],2)),0)</f>
        <v>0</v>
      </c>
      <c r="O2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22" s="52" t="s">
        <v>64</v>
      </c>
      <c r="R22" s="57"/>
      <c r="S22" s="58"/>
      <c r="T22" s="57">
        <v>0</v>
      </c>
      <c r="U22"/>
      <c r="V22" s="52" t="s">
        <v>63</v>
      </c>
      <c r="W22" s="56"/>
      <c r="X22" s="56"/>
      <c r="Y22" s="56"/>
      <c r="Z22" s="56"/>
      <c r="AA22" s="56">
        <v>30</v>
      </c>
      <c r="AB22"/>
      <c r="AE22"/>
      <c r="AF22"/>
    </row>
    <row r="23" spans="2:32" x14ac:dyDescent="0.35">
      <c r="B23" s="26" t="str">
        <f>IF(WEEKDAY(Tableau1[[#This Row],[Date]],2)=3,_xlfn.ISOWEEKNUM(Tableau1[[#This Row],[Date]]),"")</f>
        <v/>
      </c>
      <c r="C23" s="2" t="str">
        <f>UPPER(TEXT(Tableau1[[#This Row],[Date]],"jjjj"))</f>
        <v>VENDREDI</v>
      </c>
      <c r="D23" s="3">
        <f>_debut+ROW()-ROW(Tableau1[[#Headers],[Date]])-1</f>
        <v>44120</v>
      </c>
      <c r="E23" s="10"/>
      <c r="F23" s="10"/>
      <c r="G23" s="10"/>
      <c r="H23" s="10"/>
      <c r="I23" s="29">
        <f>Tableau1[[#This Row],[fin apm]]-Tableau1[[#This Row],[début apm]]+Tableau1[[#This Row],[fin matin]]-Tableau1[[#This Row],[début matin]]</f>
        <v>0</v>
      </c>
      <c r="J23" s="12" t="s">
        <v>46</v>
      </c>
      <c r="K23" s="21">
        <f ca="1">IFERROR(IF(VLOOKUP(Tableau1[[#This Row],[Motif Abs.]],Tmotif[],3,0)="oui",OFFSET($V$2,,WEEKDAY(Tableau1[[#This Row],[Date]],2)),0),0)</f>
        <v>0</v>
      </c>
      <c r="L23" s="10"/>
      <c r="M23" s="10"/>
      <c r="N23" s="21">
        <f ca="1">IF(COUNTIF('.Calendrier'!C:C,Tableau1[[#This Row],[Date]]),OFFSET($V$2,,WEEKDAY(Tableau1[[#This Row],[Date]],2)),0)</f>
        <v>0</v>
      </c>
      <c r="O2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23" s="51" t="s">
        <v>74</v>
      </c>
      <c r="R23" s="57"/>
      <c r="S23" s="58"/>
      <c r="T23" s="57"/>
      <c r="U23"/>
      <c r="V23" s="52" t="s">
        <v>64</v>
      </c>
      <c r="W23" s="56"/>
      <c r="X23" s="56"/>
      <c r="Y23" s="56"/>
      <c r="Z23" s="56"/>
      <c r="AA23" s="56">
        <v>31</v>
      </c>
      <c r="AB23"/>
      <c r="AE23"/>
      <c r="AF23"/>
    </row>
    <row r="24" spans="2:32" x14ac:dyDescent="0.35">
      <c r="B24" s="26" t="str">
        <f>IF(WEEKDAY(Tableau1[[#This Row],[Date]],2)=3,_xlfn.ISOWEEKNUM(Tableau1[[#This Row],[Date]]),"")</f>
        <v/>
      </c>
      <c r="C24" s="2" t="str">
        <f>UPPER(TEXT(Tableau1[[#This Row],[Date]],"jjjj"))</f>
        <v>SAMEDI</v>
      </c>
      <c r="D24" s="3">
        <f>_debut+ROW()-ROW(Tableau1[[#Headers],[Date]])-1</f>
        <v>44121</v>
      </c>
      <c r="E24" s="10"/>
      <c r="F24" s="10"/>
      <c r="G24" s="10"/>
      <c r="H24" s="10"/>
      <c r="I24" s="29">
        <f>Tableau1[[#This Row],[fin apm]]-Tableau1[[#This Row],[début apm]]+Tableau1[[#This Row],[fin matin]]-Tableau1[[#This Row],[début matin]]</f>
        <v>0</v>
      </c>
      <c r="J24" s="12"/>
      <c r="K24" s="21">
        <f ca="1">IFERROR(IF(VLOOKUP(Tableau1[[#This Row],[Motif Abs.]],Tmotif[],3,0)="oui",OFFSET($V$2,,WEEKDAY(Tableau1[[#This Row],[Date]],2)),0),0)</f>
        <v>0</v>
      </c>
      <c r="L24" s="10"/>
      <c r="M24" s="10"/>
      <c r="N24" s="21">
        <f ca="1">IF(COUNTIF('.Calendrier'!C:C,Tableau1[[#This Row],[Date]]),OFFSET($V$2,,WEEKDAY(Tableau1[[#This Row],[Date]],2)),0)</f>
        <v>0</v>
      </c>
      <c r="O2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24" s="52" t="s">
        <v>66</v>
      </c>
      <c r="R24" s="57"/>
      <c r="S24" s="58"/>
      <c r="T24" s="57">
        <v>0</v>
      </c>
      <c r="U24"/>
      <c r="V24" s="51" t="s">
        <v>74</v>
      </c>
      <c r="W24" s="56"/>
      <c r="X24" s="56"/>
      <c r="Y24" s="56"/>
      <c r="Z24" s="56"/>
      <c r="AA24" s="56"/>
      <c r="AB24"/>
      <c r="AE24"/>
      <c r="AF24"/>
    </row>
    <row r="25" spans="2:32" x14ac:dyDescent="0.35">
      <c r="B25" s="26" t="str">
        <f>IF(WEEKDAY(Tableau1[[#This Row],[Date]],2)=3,_xlfn.ISOWEEKNUM(Tableau1[[#This Row],[Date]]),"")</f>
        <v/>
      </c>
      <c r="C25" s="2" t="str">
        <f>UPPER(TEXT(Tableau1[[#This Row],[Date]],"jjjj"))</f>
        <v>DIMANCHE</v>
      </c>
      <c r="D25" s="3">
        <f>_debut+ROW()-ROW(Tableau1[[#Headers],[Date]])-1</f>
        <v>44122</v>
      </c>
      <c r="E25" s="10"/>
      <c r="F25" s="10"/>
      <c r="G25" s="10"/>
      <c r="H25" s="10"/>
      <c r="I25" s="29">
        <f>Tableau1[[#This Row],[fin apm]]-Tableau1[[#This Row],[début apm]]+Tableau1[[#This Row],[fin matin]]-Tableau1[[#This Row],[début matin]]</f>
        <v>0</v>
      </c>
      <c r="J25" s="12"/>
      <c r="K25" s="21">
        <f ca="1">IFERROR(IF(VLOOKUP(Tableau1[[#This Row],[Motif Abs.]],Tmotif[],3,0)="oui",OFFSET($V$2,,WEEKDAY(Tableau1[[#This Row],[Date]],2)),0),0)</f>
        <v>0</v>
      </c>
      <c r="L25" s="10"/>
      <c r="M25" s="10"/>
      <c r="N25" s="21">
        <f ca="1">IF(COUNTIF('.Calendrier'!C:C,Tableau1[[#This Row],[Date]]),OFFSET($V$2,,WEEKDAY(Tableau1[[#This Row],[Date]],2)),0)</f>
        <v>0</v>
      </c>
      <c r="O2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25" s="51" t="s">
        <v>59</v>
      </c>
      <c r="R25" s="57">
        <v>0.125</v>
      </c>
      <c r="S25" s="58">
        <v>8.3333333333333329E-2</v>
      </c>
      <c r="T25" s="57">
        <v>0.25</v>
      </c>
      <c r="U25"/>
      <c r="V25" s="52" t="s">
        <v>66</v>
      </c>
      <c r="W25" s="56"/>
      <c r="X25" s="56"/>
      <c r="Y25" s="56"/>
      <c r="Z25" s="56"/>
      <c r="AA25" s="56">
        <v>2</v>
      </c>
      <c r="AB25"/>
      <c r="AE25"/>
      <c r="AF25"/>
    </row>
    <row r="26" spans="2:32" x14ac:dyDescent="0.35">
      <c r="B26" s="26" t="str">
        <f>IF(WEEKDAY(Tableau1[[#This Row],[Date]],2)=3,_xlfn.ISOWEEKNUM(Tableau1[[#This Row],[Date]]),"")</f>
        <v/>
      </c>
      <c r="C26" s="2" t="str">
        <f>UPPER(TEXT(Tableau1[[#This Row],[Date]],"jjjj"))</f>
        <v>LUNDI</v>
      </c>
      <c r="D26" s="3">
        <f>_debut+ROW()-ROW(Tableau1[[#Headers],[Date]])-1</f>
        <v>44123</v>
      </c>
      <c r="E26" s="10"/>
      <c r="F26" s="10"/>
      <c r="G26" s="10"/>
      <c r="H26" s="10"/>
      <c r="I26" s="29">
        <f>Tableau1[[#This Row],[fin apm]]-Tableau1[[#This Row],[début apm]]+Tableau1[[#This Row],[fin matin]]-Tableau1[[#This Row],[début matin]]</f>
        <v>0</v>
      </c>
      <c r="J26" s="12"/>
      <c r="K26" s="21">
        <f ca="1">IFERROR(IF(VLOOKUP(Tableau1[[#This Row],[Motif Abs.]],Tmotif[],3,0)="oui",OFFSET($V$2,,WEEKDAY(Tableau1[[#This Row],[Date]],2)),0),0)</f>
        <v>0</v>
      </c>
      <c r="L26" s="10"/>
      <c r="M26" s="10"/>
      <c r="N26" s="21">
        <f ca="1">IF(COUNTIF('.Calendrier'!C:C,Tableau1[[#This Row],[Date]]),OFFSET($V$2,,WEEKDAY(Tableau1[[#This Row],[Date]],2)),0)</f>
        <v>0</v>
      </c>
      <c r="O2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Q26"/>
      <c r="R26" s="54"/>
      <c r="S26" s="54"/>
      <c r="T26" s="54"/>
      <c r="U26"/>
      <c r="V26" s="51" t="s">
        <v>59</v>
      </c>
      <c r="W26" s="56">
        <v>1</v>
      </c>
      <c r="X26" s="56">
        <v>5</v>
      </c>
      <c r="Y26" s="56">
        <v>3</v>
      </c>
      <c r="Z26" s="56">
        <v>1</v>
      </c>
      <c r="AA26" s="56">
        <v>452</v>
      </c>
      <c r="AB26"/>
      <c r="AE26"/>
      <c r="AF26"/>
    </row>
    <row r="27" spans="2:32" x14ac:dyDescent="0.35">
      <c r="B27" s="26" t="str">
        <f>IF(WEEKDAY(Tableau1[[#This Row],[Date]],2)=3,_xlfn.ISOWEEKNUM(Tableau1[[#This Row],[Date]]),"")</f>
        <v/>
      </c>
      <c r="C27" s="2" t="str">
        <f>UPPER(TEXT(Tableau1[[#This Row],[Date]],"jjjj"))</f>
        <v>MARDI</v>
      </c>
      <c r="D27" s="3">
        <f>_debut+ROW()-ROW(Tableau1[[#Headers],[Date]])-1</f>
        <v>44124</v>
      </c>
      <c r="E27" s="10"/>
      <c r="F27" s="10"/>
      <c r="G27" s="10"/>
      <c r="H27" s="10"/>
      <c r="I27" s="29">
        <f>Tableau1[[#This Row],[fin apm]]-Tableau1[[#This Row],[début apm]]+Tableau1[[#This Row],[fin matin]]-Tableau1[[#This Row],[début matin]]</f>
        <v>0</v>
      </c>
      <c r="J27" s="12"/>
      <c r="K27" s="21">
        <f ca="1">IFERROR(IF(VLOOKUP(Tableau1[[#This Row],[Motif Abs.]],Tmotif[],3,0)="oui",OFFSET($V$2,,WEEKDAY(Tableau1[[#This Row],[Date]],2)),0),0)</f>
        <v>0</v>
      </c>
      <c r="L27" s="10"/>
      <c r="M27" s="10"/>
      <c r="N27" s="21">
        <f ca="1">IF(COUNTIF('.Calendrier'!C:C,Tableau1[[#This Row],[Date]]),OFFSET($V$2,,WEEKDAY(Tableau1[[#This Row],[Date]],2)),0)</f>
        <v>0</v>
      </c>
      <c r="O2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7"/>
    </row>
    <row r="28" spans="2:32" x14ac:dyDescent="0.35">
      <c r="B28" s="26">
        <f>IF(WEEKDAY(Tableau1[[#This Row],[Date]],2)=3,_xlfn.ISOWEEKNUM(Tableau1[[#This Row],[Date]]),"")</f>
        <v>43</v>
      </c>
      <c r="C28" s="2" t="str">
        <f>UPPER(TEXT(Tableau1[[#This Row],[Date]],"jjjj"))</f>
        <v>MERCREDI</v>
      </c>
      <c r="D28" s="3">
        <f>_debut+ROW()-ROW(Tableau1[[#Headers],[Date]])-1</f>
        <v>44125</v>
      </c>
      <c r="E28" s="10"/>
      <c r="F28" s="10"/>
      <c r="G28" s="10"/>
      <c r="H28" s="10"/>
      <c r="I28" s="29">
        <f>Tableau1[[#This Row],[fin apm]]-Tableau1[[#This Row],[début apm]]+Tableau1[[#This Row],[fin matin]]-Tableau1[[#This Row],[début matin]]</f>
        <v>0</v>
      </c>
      <c r="J28" s="12"/>
      <c r="K28" s="21">
        <f ca="1">IFERROR(IF(VLOOKUP(Tableau1[[#This Row],[Motif Abs.]],Tmotif[],3,0)="oui",OFFSET($V$2,,WEEKDAY(Tableau1[[#This Row],[Date]],2)),0),0)</f>
        <v>0</v>
      </c>
      <c r="L28" s="10"/>
      <c r="M28" s="10"/>
      <c r="N28" s="21">
        <f ca="1">IF(COUNTIF('.Calendrier'!C:C,Tableau1[[#This Row],[Date]]),OFFSET($V$2,,WEEKDAY(Tableau1[[#This Row],[Date]],2)),0)</f>
        <v>0</v>
      </c>
      <c r="O2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8"/>
    </row>
    <row r="29" spans="2:32" x14ac:dyDescent="0.35">
      <c r="B29" s="26" t="str">
        <f>IF(WEEKDAY(Tableau1[[#This Row],[Date]],2)=3,_xlfn.ISOWEEKNUM(Tableau1[[#This Row],[Date]]),"")</f>
        <v/>
      </c>
      <c r="C29" s="2" t="str">
        <f>UPPER(TEXT(Tableau1[[#This Row],[Date]],"jjjj"))</f>
        <v>JEUDI</v>
      </c>
      <c r="D29" s="3">
        <f>_debut+ROW()-ROW(Tableau1[[#Headers],[Date]])-1</f>
        <v>44126</v>
      </c>
      <c r="E29" s="10"/>
      <c r="F29" s="10"/>
      <c r="G29" s="10"/>
      <c r="H29" s="10"/>
      <c r="I29" s="29">
        <f>Tableau1[[#This Row],[fin apm]]-Tableau1[[#This Row],[début apm]]+Tableau1[[#This Row],[fin matin]]-Tableau1[[#This Row],[début matin]]</f>
        <v>0</v>
      </c>
      <c r="J29" s="12"/>
      <c r="K29" s="21">
        <f ca="1">IFERROR(IF(VLOOKUP(Tableau1[[#This Row],[Motif Abs.]],Tmotif[],3,0)="oui",OFFSET($V$2,,WEEKDAY(Tableau1[[#This Row],[Date]],2)),0),0)</f>
        <v>0</v>
      </c>
      <c r="L29" s="10"/>
      <c r="M29" s="10"/>
      <c r="N29" s="21">
        <f ca="1">IF(COUNTIF('.Calendrier'!C:C,Tableau1[[#This Row],[Date]]),OFFSET($V$2,,WEEKDAY(Tableau1[[#This Row],[Date]],2)),0)</f>
        <v>0</v>
      </c>
      <c r="O2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9"/>
    </row>
    <row r="30" spans="2:32" x14ac:dyDescent="0.35">
      <c r="B30" s="26" t="str">
        <f>IF(WEEKDAY(Tableau1[[#This Row],[Date]],2)=3,_xlfn.ISOWEEKNUM(Tableau1[[#This Row],[Date]]),"")</f>
        <v/>
      </c>
      <c r="C30" s="2" t="str">
        <f>UPPER(TEXT(Tableau1[[#This Row],[Date]],"jjjj"))</f>
        <v>VENDREDI</v>
      </c>
      <c r="D30" s="3">
        <f>_debut+ROW()-ROW(Tableau1[[#Headers],[Date]])-1</f>
        <v>44127</v>
      </c>
      <c r="E30" s="10"/>
      <c r="F30" s="10"/>
      <c r="G30" s="10"/>
      <c r="H30" s="10"/>
      <c r="I30" s="29">
        <f>Tableau1[[#This Row],[fin apm]]-Tableau1[[#This Row],[début apm]]+Tableau1[[#This Row],[fin matin]]-Tableau1[[#This Row],[début matin]]</f>
        <v>0</v>
      </c>
      <c r="J30" s="12"/>
      <c r="K30" s="21">
        <f ca="1">IFERROR(IF(VLOOKUP(Tableau1[[#This Row],[Motif Abs.]],Tmotif[],3,0)="oui",OFFSET($V$2,,WEEKDAY(Tableau1[[#This Row],[Date]],2)),0),0)</f>
        <v>0</v>
      </c>
      <c r="L30" s="10"/>
      <c r="M30" s="10"/>
      <c r="N30" s="21">
        <f ca="1">IF(COUNTIF('.Calendrier'!C:C,Tableau1[[#This Row],[Date]]),OFFSET($V$2,,WEEKDAY(Tableau1[[#This Row],[Date]],2)),0)</f>
        <v>0</v>
      </c>
      <c r="O3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0"/>
    </row>
    <row r="31" spans="2:32" x14ac:dyDescent="0.35">
      <c r="B31" s="26" t="str">
        <f>IF(WEEKDAY(Tableau1[[#This Row],[Date]],2)=3,_xlfn.ISOWEEKNUM(Tableau1[[#This Row],[Date]]),"")</f>
        <v/>
      </c>
      <c r="C31" s="2" t="str">
        <f>UPPER(TEXT(Tableau1[[#This Row],[Date]],"jjjj"))</f>
        <v>SAMEDI</v>
      </c>
      <c r="D31" s="3">
        <f>_debut+ROW()-ROW(Tableau1[[#Headers],[Date]])-1</f>
        <v>44128</v>
      </c>
      <c r="E31" s="10"/>
      <c r="F31" s="10"/>
      <c r="G31" s="10"/>
      <c r="H31" s="10"/>
      <c r="I31" s="29">
        <f>Tableau1[[#This Row],[fin apm]]-Tableau1[[#This Row],[début apm]]+Tableau1[[#This Row],[fin matin]]-Tableau1[[#This Row],[début matin]]</f>
        <v>0</v>
      </c>
      <c r="J31" s="12"/>
      <c r="K31" s="21">
        <f ca="1">IFERROR(IF(VLOOKUP(Tableau1[[#This Row],[Motif Abs.]],Tmotif[],3,0)="oui",OFFSET($V$2,,WEEKDAY(Tableau1[[#This Row],[Date]],2)),0),0)</f>
        <v>0</v>
      </c>
      <c r="L31" s="10"/>
      <c r="M31" s="10"/>
      <c r="N31" s="21">
        <f ca="1">IF(COUNTIF('.Calendrier'!C:C,Tableau1[[#This Row],[Date]]),OFFSET($V$2,,WEEKDAY(Tableau1[[#This Row],[Date]],2)),0)</f>
        <v>0</v>
      </c>
      <c r="O3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1"/>
    </row>
    <row r="32" spans="2:32" x14ac:dyDescent="0.35">
      <c r="B32" s="26" t="str">
        <f>IF(WEEKDAY(Tableau1[[#This Row],[Date]],2)=3,_xlfn.ISOWEEKNUM(Tableau1[[#This Row],[Date]]),"")</f>
        <v/>
      </c>
      <c r="C32" s="2" t="str">
        <f>UPPER(TEXT(Tableau1[[#This Row],[Date]],"jjjj"))</f>
        <v>DIMANCHE</v>
      </c>
      <c r="D32" s="3">
        <f>_debut+ROW()-ROW(Tableau1[[#Headers],[Date]])-1</f>
        <v>44129</v>
      </c>
      <c r="E32" s="10"/>
      <c r="F32" s="10"/>
      <c r="G32" s="10"/>
      <c r="H32" s="10"/>
      <c r="I32" s="29">
        <f>Tableau1[[#This Row],[fin apm]]-Tableau1[[#This Row],[début apm]]+Tableau1[[#This Row],[fin matin]]-Tableau1[[#This Row],[début matin]]</f>
        <v>0</v>
      </c>
      <c r="J32" s="12"/>
      <c r="K32" s="21">
        <f ca="1">IFERROR(IF(VLOOKUP(Tableau1[[#This Row],[Motif Abs.]],Tmotif[],3,0)="oui",OFFSET($V$2,,WEEKDAY(Tableau1[[#This Row],[Date]],2)),0),0)</f>
        <v>0</v>
      </c>
      <c r="L32" s="10"/>
      <c r="M32" s="10"/>
      <c r="N32" s="21">
        <f ca="1">IF(COUNTIF('.Calendrier'!C:C,Tableau1[[#This Row],[Date]]),OFFSET($V$2,,WEEKDAY(Tableau1[[#This Row],[Date]],2)),0)</f>
        <v>0</v>
      </c>
      <c r="O3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2"/>
    </row>
    <row r="33" spans="2:22" x14ac:dyDescent="0.35">
      <c r="B33" s="26" t="str">
        <f>IF(WEEKDAY(Tableau1[[#This Row],[Date]],2)=3,_xlfn.ISOWEEKNUM(Tableau1[[#This Row],[Date]]),"")</f>
        <v/>
      </c>
      <c r="C33" s="2" t="str">
        <f>UPPER(TEXT(Tableau1[[#This Row],[Date]],"jjjj"))</f>
        <v>LUNDI</v>
      </c>
      <c r="D33" s="3">
        <f>_debut+ROW()-ROW(Tableau1[[#Headers],[Date]])-1</f>
        <v>44130</v>
      </c>
      <c r="E33" s="10"/>
      <c r="F33" s="10"/>
      <c r="G33" s="10"/>
      <c r="H33" s="10"/>
      <c r="I33" s="29">
        <f>Tableau1[[#This Row],[fin apm]]-Tableau1[[#This Row],[début apm]]+Tableau1[[#This Row],[fin matin]]-Tableau1[[#This Row],[début matin]]</f>
        <v>0</v>
      </c>
      <c r="J33" s="12"/>
      <c r="K33" s="21">
        <f ca="1">IFERROR(IF(VLOOKUP(Tableau1[[#This Row],[Motif Abs.]],Tmotif[],3,0)="oui",OFFSET($V$2,,WEEKDAY(Tableau1[[#This Row],[Date]],2)),0),0)</f>
        <v>0</v>
      </c>
      <c r="L33" s="10"/>
      <c r="M33" s="10"/>
      <c r="N33" s="21">
        <f ca="1">IF(COUNTIF('.Calendrier'!C:C,Tableau1[[#This Row],[Date]]),OFFSET($V$2,,WEEKDAY(Tableau1[[#This Row],[Date]],2)),0)</f>
        <v>0</v>
      </c>
      <c r="O3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3"/>
    </row>
    <row r="34" spans="2:22" x14ac:dyDescent="0.35">
      <c r="B34" s="26" t="str">
        <f>IF(WEEKDAY(Tableau1[[#This Row],[Date]],2)=3,_xlfn.ISOWEEKNUM(Tableau1[[#This Row],[Date]]),"")</f>
        <v/>
      </c>
      <c r="C34" s="2" t="str">
        <f>UPPER(TEXT(Tableau1[[#This Row],[Date]],"jjjj"))</f>
        <v>MARDI</v>
      </c>
      <c r="D34" s="3">
        <f>_debut+ROW()-ROW(Tableau1[[#Headers],[Date]])-1</f>
        <v>44131</v>
      </c>
      <c r="E34" s="10"/>
      <c r="F34" s="10"/>
      <c r="G34" s="10"/>
      <c r="H34" s="10"/>
      <c r="I34" s="29">
        <f>Tableau1[[#This Row],[fin apm]]-Tableau1[[#This Row],[début apm]]+Tableau1[[#This Row],[fin matin]]-Tableau1[[#This Row],[début matin]]</f>
        <v>0</v>
      </c>
      <c r="J34" s="12"/>
      <c r="K34" s="21">
        <f ca="1">IFERROR(IF(VLOOKUP(Tableau1[[#This Row],[Motif Abs.]],Tmotif[],3,0)="oui",OFFSET($V$2,,WEEKDAY(Tableau1[[#This Row],[Date]],2)),0),0)</f>
        <v>0</v>
      </c>
      <c r="L34" s="10"/>
      <c r="M34" s="10"/>
      <c r="N34" s="21">
        <f ca="1">IF(COUNTIF('.Calendrier'!C:C,Tableau1[[#This Row],[Date]]),OFFSET($V$2,,WEEKDAY(Tableau1[[#This Row],[Date]],2)),0)</f>
        <v>0</v>
      </c>
      <c r="O3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4"/>
    </row>
    <row r="35" spans="2:22" x14ac:dyDescent="0.35">
      <c r="B35" s="26">
        <f>IF(WEEKDAY(Tableau1[[#This Row],[Date]],2)=3,_xlfn.ISOWEEKNUM(Tableau1[[#This Row],[Date]]),"")</f>
        <v>44</v>
      </c>
      <c r="C35" s="2" t="str">
        <f>UPPER(TEXT(Tableau1[[#This Row],[Date]],"jjjj"))</f>
        <v>MERCREDI</v>
      </c>
      <c r="D35" s="3">
        <f>_debut+ROW()-ROW(Tableau1[[#Headers],[Date]])-1</f>
        <v>44132</v>
      </c>
      <c r="E35" s="10"/>
      <c r="F35" s="10"/>
      <c r="G35" s="10"/>
      <c r="H35" s="10"/>
      <c r="I35" s="29">
        <f>Tableau1[[#This Row],[fin apm]]-Tableau1[[#This Row],[début apm]]+Tableau1[[#This Row],[fin matin]]-Tableau1[[#This Row],[début matin]]</f>
        <v>0</v>
      </c>
      <c r="J35" s="12"/>
      <c r="K35" s="21">
        <f ca="1">IFERROR(IF(VLOOKUP(Tableau1[[#This Row],[Motif Abs.]],Tmotif[],3,0)="oui",OFFSET($V$2,,WEEKDAY(Tableau1[[#This Row],[Date]],2)),0),0)</f>
        <v>0</v>
      </c>
      <c r="L35" s="10"/>
      <c r="M35" s="10"/>
      <c r="N35" s="21">
        <f ca="1">IF(COUNTIF('.Calendrier'!C:C,Tableau1[[#This Row],[Date]]),OFFSET($V$2,,WEEKDAY(Tableau1[[#This Row],[Date]],2)),0)</f>
        <v>0</v>
      </c>
      <c r="O3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5"/>
    </row>
    <row r="36" spans="2:22" x14ac:dyDescent="0.35">
      <c r="B36" s="26" t="str">
        <f>IF(WEEKDAY(Tableau1[[#This Row],[Date]],2)=3,_xlfn.ISOWEEKNUM(Tableau1[[#This Row],[Date]]),"")</f>
        <v/>
      </c>
      <c r="C36" s="2" t="str">
        <f>UPPER(TEXT(Tableau1[[#This Row],[Date]],"jjjj"))</f>
        <v>JEUDI</v>
      </c>
      <c r="D36" s="3">
        <f>_debut+ROW()-ROW(Tableau1[[#Headers],[Date]])-1</f>
        <v>44133</v>
      </c>
      <c r="E36" s="10"/>
      <c r="F36" s="10"/>
      <c r="G36" s="10"/>
      <c r="H36" s="10"/>
      <c r="I36" s="29">
        <f>Tableau1[[#This Row],[fin apm]]-Tableau1[[#This Row],[début apm]]+Tableau1[[#This Row],[fin matin]]-Tableau1[[#This Row],[début matin]]</f>
        <v>0</v>
      </c>
      <c r="J36" s="12"/>
      <c r="K36" s="21">
        <f ca="1">IFERROR(IF(VLOOKUP(Tableau1[[#This Row],[Motif Abs.]],Tmotif[],3,0)="oui",OFFSET($V$2,,WEEKDAY(Tableau1[[#This Row],[Date]],2)),0),0)</f>
        <v>0</v>
      </c>
      <c r="L36" s="10"/>
      <c r="M36" s="10"/>
      <c r="N36" s="21">
        <f ca="1">IF(COUNTIF('.Calendrier'!C:C,Tableau1[[#This Row],[Date]]),OFFSET($V$2,,WEEKDAY(Tableau1[[#This Row],[Date]],2)),0)</f>
        <v>0</v>
      </c>
      <c r="O3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6"/>
    </row>
    <row r="37" spans="2:22" x14ac:dyDescent="0.35">
      <c r="B37" s="26" t="str">
        <f>IF(WEEKDAY(Tableau1[[#This Row],[Date]],2)=3,_xlfn.ISOWEEKNUM(Tableau1[[#This Row],[Date]]),"")</f>
        <v/>
      </c>
      <c r="C37" s="2" t="str">
        <f>UPPER(TEXT(Tableau1[[#This Row],[Date]],"jjjj"))</f>
        <v>VENDREDI</v>
      </c>
      <c r="D37" s="3">
        <f>_debut+ROW()-ROW(Tableau1[[#Headers],[Date]])-1</f>
        <v>44134</v>
      </c>
      <c r="E37" s="10"/>
      <c r="F37" s="10"/>
      <c r="G37" s="10"/>
      <c r="H37" s="10"/>
      <c r="I37" s="29">
        <f>Tableau1[[#This Row],[fin apm]]-Tableau1[[#This Row],[début apm]]+Tableau1[[#This Row],[fin matin]]-Tableau1[[#This Row],[début matin]]</f>
        <v>0</v>
      </c>
      <c r="J37" s="12"/>
      <c r="K37" s="21">
        <f ca="1">IFERROR(IF(VLOOKUP(Tableau1[[#This Row],[Motif Abs.]],Tmotif[],3,0)="oui",OFFSET($V$2,,WEEKDAY(Tableau1[[#This Row],[Date]],2)),0),0)</f>
        <v>0</v>
      </c>
      <c r="L37" s="10"/>
      <c r="M37" s="10"/>
      <c r="N37" s="21">
        <f ca="1">IF(COUNTIF('.Calendrier'!C:C,Tableau1[[#This Row],[Date]]),OFFSET($V$2,,WEEKDAY(Tableau1[[#This Row],[Date]],2)),0)</f>
        <v>0</v>
      </c>
      <c r="O3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7"/>
    </row>
    <row r="38" spans="2:22" x14ac:dyDescent="0.35">
      <c r="B38" s="26" t="str">
        <f>IF(WEEKDAY(Tableau1[[#This Row],[Date]],2)=3,_xlfn.ISOWEEKNUM(Tableau1[[#This Row],[Date]]),"")</f>
        <v/>
      </c>
      <c r="C38" s="2" t="str">
        <f>UPPER(TEXT(Tableau1[[#This Row],[Date]],"jjjj"))</f>
        <v>SAMEDI</v>
      </c>
      <c r="D38" s="3">
        <f>_debut+ROW()-ROW(Tableau1[[#Headers],[Date]])-1</f>
        <v>44135</v>
      </c>
      <c r="E38" s="10"/>
      <c r="F38" s="10"/>
      <c r="G38" s="10"/>
      <c r="H38" s="10"/>
      <c r="I38" s="29">
        <f>Tableau1[[#This Row],[fin apm]]-Tableau1[[#This Row],[début apm]]+Tableau1[[#This Row],[fin matin]]-Tableau1[[#This Row],[début matin]]</f>
        <v>0</v>
      </c>
      <c r="J38" s="12"/>
      <c r="K38" s="21">
        <f ca="1">IFERROR(IF(VLOOKUP(Tableau1[[#This Row],[Motif Abs.]],Tmotif[],3,0)="oui",OFFSET($V$2,,WEEKDAY(Tableau1[[#This Row],[Date]],2)),0),0)</f>
        <v>0</v>
      </c>
      <c r="L38" s="10"/>
      <c r="M38" s="10"/>
      <c r="N38" s="21">
        <f ca="1">IF(COUNTIF('.Calendrier'!C:C,Tableau1[[#This Row],[Date]]),OFFSET($V$2,,WEEKDAY(Tableau1[[#This Row],[Date]],2)),0)</f>
        <v>0</v>
      </c>
      <c r="O3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8"/>
    </row>
    <row r="39" spans="2:22" x14ac:dyDescent="0.35">
      <c r="B39" s="26" t="str">
        <f>IF(WEEKDAY(Tableau1[[#This Row],[Date]],2)=3,_xlfn.ISOWEEKNUM(Tableau1[[#This Row],[Date]]),"")</f>
        <v/>
      </c>
      <c r="C39" s="2" t="str">
        <f>UPPER(TEXT(Tableau1[[#This Row],[Date]],"jjjj"))</f>
        <v>DIMANCHE</v>
      </c>
      <c r="D39" s="3">
        <f>_debut+ROW()-ROW(Tableau1[[#Headers],[Date]])-1</f>
        <v>44136</v>
      </c>
      <c r="E39" s="10"/>
      <c r="F39" s="10"/>
      <c r="G39" s="10"/>
      <c r="H39" s="10"/>
      <c r="I39" s="29">
        <f>Tableau1[[#This Row],[fin apm]]-Tableau1[[#This Row],[début apm]]+Tableau1[[#This Row],[fin matin]]-Tableau1[[#This Row],[début matin]]</f>
        <v>0</v>
      </c>
      <c r="J39" s="12"/>
      <c r="K39" s="21">
        <f ca="1">IFERROR(IF(VLOOKUP(Tableau1[[#This Row],[Motif Abs.]],Tmotif[],3,0)="oui",OFFSET($V$2,,WEEKDAY(Tableau1[[#This Row],[Date]],2)),0),0)</f>
        <v>0</v>
      </c>
      <c r="L39" s="10"/>
      <c r="M39" s="10"/>
      <c r="N39" s="21">
        <f ca="1">IF(COUNTIF('.Calendrier'!C:C,Tableau1[[#This Row],[Date]]),OFFSET($V$2,,WEEKDAY(Tableau1[[#This Row],[Date]],2)),0)</f>
        <v>0</v>
      </c>
      <c r="O3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9"/>
    </row>
    <row r="40" spans="2:22" x14ac:dyDescent="0.35">
      <c r="B40" s="26" t="str">
        <f>IF(WEEKDAY(Tableau1[[#This Row],[Date]],2)=3,_xlfn.ISOWEEKNUM(Tableau1[[#This Row],[Date]]),"")</f>
        <v/>
      </c>
      <c r="C40" s="2" t="str">
        <f>UPPER(TEXT(Tableau1[[#This Row],[Date]],"jjjj"))</f>
        <v>LUNDI</v>
      </c>
      <c r="D40" s="3">
        <f>_debut+ROW()-ROW(Tableau1[[#Headers],[Date]])-1</f>
        <v>44137</v>
      </c>
      <c r="E40" s="10"/>
      <c r="F40" s="10"/>
      <c r="G40" s="10"/>
      <c r="H40" s="10"/>
      <c r="I40" s="29">
        <f>Tableau1[[#This Row],[fin apm]]-Tableau1[[#This Row],[début apm]]+Tableau1[[#This Row],[fin matin]]-Tableau1[[#This Row],[début matin]]</f>
        <v>0</v>
      </c>
      <c r="J40" s="12"/>
      <c r="K40" s="21">
        <f ca="1">IFERROR(IF(VLOOKUP(Tableau1[[#This Row],[Motif Abs.]],Tmotif[],3,0)="oui",OFFSET($V$2,,WEEKDAY(Tableau1[[#This Row],[Date]],2)),0),0)</f>
        <v>0</v>
      </c>
      <c r="L40" s="10"/>
      <c r="M40" s="10"/>
      <c r="N40" s="21">
        <f ca="1">IF(COUNTIF('.Calendrier'!C:C,Tableau1[[#This Row],[Date]]),OFFSET($V$2,,WEEKDAY(Tableau1[[#This Row],[Date]],2)),0)</f>
        <v>0</v>
      </c>
      <c r="O4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0"/>
    </row>
    <row r="41" spans="2:22" x14ac:dyDescent="0.35">
      <c r="B41" s="26" t="str">
        <f>IF(WEEKDAY(Tableau1[[#This Row],[Date]],2)=3,_xlfn.ISOWEEKNUM(Tableau1[[#This Row],[Date]]),"")</f>
        <v/>
      </c>
      <c r="C41" s="2" t="str">
        <f>UPPER(TEXT(Tableau1[[#This Row],[Date]],"jjjj"))</f>
        <v>MARDI</v>
      </c>
      <c r="D41" s="3">
        <f>_debut+ROW()-ROW(Tableau1[[#Headers],[Date]])-1</f>
        <v>44138</v>
      </c>
      <c r="E41" s="10"/>
      <c r="F41" s="10"/>
      <c r="G41" s="10"/>
      <c r="H41" s="10"/>
      <c r="I41" s="29">
        <f>Tableau1[[#This Row],[fin apm]]-Tableau1[[#This Row],[début apm]]+Tableau1[[#This Row],[fin matin]]-Tableau1[[#This Row],[début matin]]</f>
        <v>0</v>
      </c>
      <c r="J41" s="12"/>
      <c r="K41" s="21">
        <f ca="1">IFERROR(IF(VLOOKUP(Tableau1[[#This Row],[Motif Abs.]],Tmotif[],3,0)="oui",OFFSET($V$2,,WEEKDAY(Tableau1[[#This Row],[Date]],2)),0),0)</f>
        <v>0</v>
      </c>
      <c r="L41" s="10"/>
      <c r="M41" s="10"/>
      <c r="N41" s="21">
        <f ca="1">IF(COUNTIF('.Calendrier'!C:C,Tableau1[[#This Row],[Date]]),OFFSET($V$2,,WEEKDAY(Tableau1[[#This Row],[Date]],2)),0)</f>
        <v>0</v>
      </c>
      <c r="O4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1"/>
    </row>
    <row r="42" spans="2:22" x14ac:dyDescent="0.35">
      <c r="B42" s="26">
        <f>IF(WEEKDAY(Tableau1[[#This Row],[Date]],2)=3,_xlfn.ISOWEEKNUM(Tableau1[[#This Row],[Date]]),"")</f>
        <v>45</v>
      </c>
      <c r="C42" s="2" t="str">
        <f>UPPER(TEXT(Tableau1[[#This Row],[Date]],"jjjj"))</f>
        <v>MERCREDI</v>
      </c>
      <c r="D42" s="3">
        <f>_debut+ROW()-ROW(Tableau1[[#Headers],[Date]])-1</f>
        <v>44139</v>
      </c>
      <c r="E42" s="10"/>
      <c r="F42" s="10"/>
      <c r="G42" s="10"/>
      <c r="H42" s="10"/>
      <c r="I42" s="29">
        <f>Tableau1[[#This Row],[fin apm]]-Tableau1[[#This Row],[début apm]]+Tableau1[[#This Row],[fin matin]]-Tableau1[[#This Row],[début matin]]</f>
        <v>0</v>
      </c>
      <c r="J42" s="12"/>
      <c r="K42" s="21">
        <f ca="1">IFERROR(IF(VLOOKUP(Tableau1[[#This Row],[Motif Abs.]],Tmotif[],3,0)="oui",OFFSET($V$2,,WEEKDAY(Tableau1[[#This Row],[Date]],2)),0),0)</f>
        <v>0</v>
      </c>
      <c r="L42" s="10"/>
      <c r="M42" s="10"/>
      <c r="N42" s="21">
        <f ca="1">IF(COUNTIF('.Calendrier'!C:C,Tableau1[[#This Row],[Date]]),OFFSET($V$2,,WEEKDAY(Tableau1[[#This Row],[Date]],2)),0)</f>
        <v>0</v>
      </c>
      <c r="O4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2"/>
    </row>
    <row r="43" spans="2:22" x14ac:dyDescent="0.35">
      <c r="B43" s="26" t="str">
        <f>IF(WEEKDAY(Tableau1[[#This Row],[Date]],2)=3,_xlfn.ISOWEEKNUM(Tableau1[[#This Row],[Date]]),"")</f>
        <v/>
      </c>
      <c r="C43" s="2" t="str">
        <f>UPPER(TEXT(Tableau1[[#This Row],[Date]],"jjjj"))</f>
        <v>JEUDI</v>
      </c>
      <c r="D43" s="3">
        <f>_debut+ROW()-ROW(Tableau1[[#Headers],[Date]])-1</f>
        <v>44140</v>
      </c>
      <c r="E43" s="10"/>
      <c r="F43" s="10"/>
      <c r="G43" s="10"/>
      <c r="H43" s="10"/>
      <c r="I43" s="29">
        <f>Tableau1[[#This Row],[fin apm]]-Tableau1[[#This Row],[début apm]]+Tableau1[[#This Row],[fin matin]]-Tableau1[[#This Row],[début matin]]</f>
        <v>0</v>
      </c>
      <c r="J43" s="12"/>
      <c r="K43" s="21">
        <f ca="1">IFERROR(IF(VLOOKUP(Tableau1[[#This Row],[Motif Abs.]],Tmotif[],3,0)="oui",OFFSET($V$2,,WEEKDAY(Tableau1[[#This Row],[Date]],2)),0),0)</f>
        <v>0</v>
      </c>
      <c r="L43" s="10"/>
      <c r="M43" s="10"/>
      <c r="N43" s="21">
        <f ca="1">IF(COUNTIF('.Calendrier'!C:C,Tableau1[[#This Row],[Date]]),OFFSET($V$2,,WEEKDAY(Tableau1[[#This Row],[Date]],2)),0)</f>
        <v>0</v>
      </c>
      <c r="O4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3"/>
    </row>
    <row r="44" spans="2:22" x14ac:dyDescent="0.35">
      <c r="B44" s="26" t="str">
        <f>IF(WEEKDAY(Tableau1[[#This Row],[Date]],2)=3,_xlfn.ISOWEEKNUM(Tableau1[[#This Row],[Date]]),"")</f>
        <v/>
      </c>
      <c r="C44" s="2" t="str">
        <f>UPPER(TEXT(Tableau1[[#This Row],[Date]],"jjjj"))</f>
        <v>VENDREDI</v>
      </c>
      <c r="D44" s="3">
        <f>_debut+ROW()-ROW(Tableau1[[#Headers],[Date]])-1</f>
        <v>44141</v>
      </c>
      <c r="E44" s="10"/>
      <c r="F44" s="10"/>
      <c r="G44" s="10"/>
      <c r="H44" s="10"/>
      <c r="I44" s="29">
        <f>Tableau1[[#This Row],[fin apm]]-Tableau1[[#This Row],[début apm]]+Tableau1[[#This Row],[fin matin]]-Tableau1[[#This Row],[début matin]]</f>
        <v>0</v>
      </c>
      <c r="J44" s="12"/>
      <c r="K44" s="21">
        <f ca="1">IFERROR(IF(VLOOKUP(Tableau1[[#This Row],[Motif Abs.]],Tmotif[],3,0)="oui",OFFSET($V$2,,WEEKDAY(Tableau1[[#This Row],[Date]],2)),0),0)</f>
        <v>0</v>
      </c>
      <c r="L44" s="10"/>
      <c r="M44" s="10"/>
      <c r="N44" s="21">
        <f ca="1">IF(COUNTIF('.Calendrier'!C:C,Tableau1[[#This Row],[Date]]),OFFSET($V$2,,WEEKDAY(Tableau1[[#This Row],[Date]],2)),0)</f>
        <v>0</v>
      </c>
      <c r="O4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4"/>
    </row>
    <row r="45" spans="2:22" x14ac:dyDescent="0.35">
      <c r="B45" s="26" t="str">
        <f>IF(WEEKDAY(Tableau1[[#This Row],[Date]],2)=3,_xlfn.ISOWEEKNUM(Tableau1[[#This Row],[Date]]),"")</f>
        <v/>
      </c>
      <c r="C45" s="2" t="str">
        <f>UPPER(TEXT(Tableau1[[#This Row],[Date]],"jjjj"))</f>
        <v>SAMEDI</v>
      </c>
      <c r="D45" s="3">
        <f>_debut+ROW()-ROW(Tableau1[[#Headers],[Date]])-1</f>
        <v>44142</v>
      </c>
      <c r="E45" s="10"/>
      <c r="F45" s="10"/>
      <c r="G45" s="10"/>
      <c r="H45" s="10"/>
      <c r="I45" s="29">
        <f>Tableau1[[#This Row],[fin apm]]-Tableau1[[#This Row],[début apm]]+Tableau1[[#This Row],[fin matin]]-Tableau1[[#This Row],[début matin]]</f>
        <v>0</v>
      </c>
      <c r="J45" s="12"/>
      <c r="K45" s="21">
        <f ca="1">IFERROR(IF(VLOOKUP(Tableau1[[#This Row],[Motif Abs.]],Tmotif[],3,0)="oui",OFFSET($V$2,,WEEKDAY(Tableau1[[#This Row],[Date]],2)),0),0)</f>
        <v>0</v>
      </c>
      <c r="L45" s="10"/>
      <c r="M45" s="10"/>
      <c r="N45" s="21">
        <f ca="1">IF(COUNTIF('.Calendrier'!C:C,Tableau1[[#This Row],[Date]]),OFFSET($V$2,,WEEKDAY(Tableau1[[#This Row],[Date]],2)),0)</f>
        <v>0</v>
      </c>
      <c r="O4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5"/>
    </row>
    <row r="46" spans="2:22" x14ac:dyDescent="0.35">
      <c r="B46" s="26" t="str">
        <f>IF(WEEKDAY(Tableau1[[#This Row],[Date]],2)=3,_xlfn.ISOWEEKNUM(Tableau1[[#This Row],[Date]]),"")</f>
        <v/>
      </c>
      <c r="C46" s="2" t="str">
        <f>UPPER(TEXT(Tableau1[[#This Row],[Date]],"jjjj"))</f>
        <v>DIMANCHE</v>
      </c>
      <c r="D46" s="3">
        <f>_debut+ROW()-ROW(Tableau1[[#Headers],[Date]])-1</f>
        <v>44143</v>
      </c>
      <c r="E46" s="10"/>
      <c r="F46" s="10"/>
      <c r="G46" s="10"/>
      <c r="H46" s="10"/>
      <c r="I46" s="29">
        <f>Tableau1[[#This Row],[fin apm]]-Tableau1[[#This Row],[début apm]]+Tableau1[[#This Row],[fin matin]]-Tableau1[[#This Row],[début matin]]</f>
        <v>0</v>
      </c>
      <c r="J46" s="12"/>
      <c r="K46" s="21">
        <f ca="1">IFERROR(IF(VLOOKUP(Tableau1[[#This Row],[Motif Abs.]],Tmotif[],3,0)="oui",OFFSET($V$2,,WEEKDAY(Tableau1[[#This Row],[Date]],2)),0),0)</f>
        <v>0</v>
      </c>
      <c r="L46" s="10"/>
      <c r="M46" s="10"/>
      <c r="N46" s="21">
        <f ca="1">IF(COUNTIF('.Calendrier'!C:C,Tableau1[[#This Row],[Date]]),OFFSET($V$2,,WEEKDAY(Tableau1[[#This Row],[Date]],2)),0)</f>
        <v>0</v>
      </c>
      <c r="O4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6"/>
    </row>
    <row r="47" spans="2:22" x14ac:dyDescent="0.35">
      <c r="B47" s="26" t="str">
        <f>IF(WEEKDAY(Tableau1[[#This Row],[Date]],2)=3,_xlfn.ISOWEEKNUM(Tableau1[[#This Row],[Date]]),"")</f>
        <v/>
      </c>
      <c r="C47" s="2" t="str">
        <f>UPPER(TEXT(Tableau1[[#This Row],[Date]],"jjjj"))</f>
        <v>LUNDI</v>
      </c>
      <c r="D47" s="3">
        <f>_debut+ROW()-ROW(Tableau1[[#Headers],[Date]])-1</f>
        <v>44144</v>
      </c>
      <c r="E47" s="10"/>
      <c r="F47" s="10"/>
      <c r="G47" s="10"/>
      <c r="H47" s="10"/>
      <c r="I47" s="29">
        <f>Tableau1[[#This Row],[fin apm]]-Tableau1[[#This Row],[début apm]]+Tableau1[[#This Row],[fin matin]]-Tableau1[[#This Row],[début matin]]</f>
        <v>0</v>
      </c>
      <c r="J47" s="12"/>
      <c r="K47" s="21">
        <f ca="1">IFERROR(IF(VLOOKUP(Tableau1[[#This Row],[Motif Abs.]],Tmotif[],3,0)="oui",OFFSET($V$2,,WEEKDAY(Tableau1[[#This Row],[Date]],2)),0),0)</f>
        <v>0</v>
      </c>
      <c r="L47" s="10"/>
      <c r="M47" s="10"/>
      <c r="N47" s="21">
        <f ca="1">IF(COUNTIF('.Calendrier'!C:C,Tableau1[[#This Row],[Date]]),OFFSET($V$2,,WEEKDAY(Tableau1[[#This Row],[Date]],2)),0)</f>
        <v>0</v>
      </c>
      <c r="O4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7"/>
    </row>
    <row r="48" spans="2:22" x14ac:dyDescent="0.35">
      <c r="B48" s="26" t="str">
        <f>IF(WEEKDAY(Tableau1[[#This Row],[Date]],2)=3,_xlfn.ISOWEEKNUM(Tableau1[[#This Row],[Date]]),"")</f>
        <v/>
      </c>
      <c r="C48" s="2" t="str">
        <f>UPPER(TEXT(Tableau1[[#This Row],[Date]],"jjjj"))</f>
        <v>MARDI</v>
      </c>
      <c r="D48" s="3">
        <f>_debut+ROW()-ROW(Tableau1[[#Headers],[Date]])-1</f>
        <v>44145</v>
      </c>
      <c r="E48" s="10"/>
      <c r="F48" s="10"/>
      <c r="G48" s="10"/>
      <c r="H48" s="10"/>
      <c r="I48" s="29">
        <f>Tableau1[[#This Row],[fin apm]]-Tableau1[[#This Row],[début apm]]+Tableau1[[#This Row],[fin matin]]-Tableau1[[#This Row],[début matin]]</f>
        <v>0</v>
      </c>
      <c r="J48" s="12"/>
      <c r="K48" s="21">
        <f ca="1">IFERROR(IF(VLOOKUP(Tableau1[[#This Row],[Motif Abs.]],Tmotif[],3,0)="oui",OFFSET($V$2,,WEEKDAY(Tableau1[[#This Row],[Date]],2)),0),0)</f>
        <v>0</v>
      </c>
      <c r="L48" s="10"/>
      <c r="M48" s="10"/>
      <c r="N48" s="21">
        <f ca="1">IF(COUNTIF('.Calendrier'!C:C,Tableau1[[#This Row],[Date]]),OFFSET($V$2,,WEEKDAY(Tableau1[[#This Row],[Date]],2)),0)</f>
        <v>0</v>
      </c>
      <c r="O4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8"/>
    </row>
    <row r="49" spans="2:22" x14ac:dyDescent="0.35">
      <c r="B49" s="26">
        <f>IF(WEEKDAY(Tableau1[[#This Row],[Date]],2)=3,_xlfn.ISOWEEKNUM(Tableau1[[#This Row],[Date]]),"")</f>
        <v>46</v>
      </c>
      <c r="C49" s="2" t="str">
        <f>UPPER(TEXT(Tableau1[[#This Row],[Date]],"jjjj"))</f>
        <v>MERCREDI</v>
      </c>
      <c r="D49" s="3">
        <f>_debut+ROW()-ROW(Tableau1[[#Headers],[Date]])-1</f>
        <v>44146</v>
      </c>
      <c r="E49" s="10"/>
      <c r="F49" s="10"/>
      <c r="G49" s="10"/>
      <c r="H49" s="10"/>
      <c r="I49" s="29">
        <f>Tableau1[[#This Row],[fin apm]]-Tableau1[[#This Row],[début apm]]+Tableau1[[#This Row],[fin matin]]-Tableau1[[#This Row],[début matin]]</f>
        <v>0</v>
      </c>
      <c r="J49" s="12"/>
      <c r="K49" s="21">
        <f ca="1">IFERROR(IF(VLOOKUP(Tableau1[[#This Row],[Motif Abs.]],Tmotif[],3,0)="oui",OFFSET($V$2,,WEEKDAY(Tableau1[[#This Row],[Date]],2)),0),0)</f>
        <v>0</v>
      </c>
      <c r="L49" s="10"/>
      <c r="M49" s="10"/>
      <c r="N49" s="21">
        <f ca="1">IF(COUNTIF('.Calendrier'!C:C,Tableau1[[#This Row],[Date]]),OFFSET($V$2,,WEEKDAY(Tableau1[[#This Row],[Date]],2)),0)</f>
        <v>0.33333333333333331</v>
      </c>
      <c r="O4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9"/>
    </row>
    <row r="50" spans="2:22" x14ac:dyDescent="0.35">
      <c r="B50" s="26" t="str">
        <f>IF(WEEKDAY(Tableau1[[#This Row],[Date]],2)=3,_xlfn.ISOWEEKNUM(Tableau1[[#This Row],[Date]]),"")</f>
        <v/>
      </c>
      <c r="C50" s="2" t="str">
        <f>UPPER(TEXT(Tableau1[[#This Row],[Date]],"jjjj"))</f>
        <v>JEUDI</v>
      </c>
      <c r="D50" s="3">
        <f>_debut+ROW()-ROW(Tableau1[[#Headers],[Date]])-1</f>
        <v>44147</v>
      </c>
      <c r="E50" s="10"/>
      <c r="F50" s="10"/>
      <c r="G50" s="10"/>
      <c r="H50" s="10"/>
      <c r="I50" s="29">
        <f>Tableau1[[#This Row],[fin apm]]-Tableau1[[#This Row],[début apm]]+Tableau1[[#This Row],[fin matin]]-Tableau1[[#This Row],[début matin]]</f>
        <v>0</v>
      </c>
      <c r="J50" s="12"/>
      <c r="K50" s="21">
        <f ca="1">IFERROR(IF(VLOOKUP(Tableau1[[#This Row],[Motif Abs.]],Tmotif[],3,0)="oui",OFFSET($V$2,,WEEKDAY(Tableau1[[#This Row],[Date]],2)),0),0)</f>
        <v>0</v>
      </c>
      <c r="L50" s="10"/>
      <c r="M50" s="10"/>
      <c r="N50" s="21">
        <f ca="1">IF(COUNTIF('.Calendrier'!C:C,Tableau1[[#This Row],[Date]]),OFFSET($V$2,,WEEKDAY(Tableau1[[#This Row],[Date]],2)),0)</f>
        <v>0</v>
      </c>
      <c r="O5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50"/>
    </row>
    <row r="51" spans="2:22" x14ac:dyDescent="0.35">
      <c r="B51" s="26" t="str">
        <f>IF(WEEKDAY(Tableau1[[#This Row],[Date]],2)=3,_xlfn.ISOWEEKNUM(Tableau1[[#This Row],[Date]]),"")</f>
        <v/>
      </c>
      <c r="C51" s="2" t="str">
        <f>UPPER(TEXT(Tableau1[[#This Row],[Date]],"jjjj"))</f>
        <v>VENDREDI</v>
      </c>
      <c r="D51" s="3">
        <f>_debut+ROW()-ROW(Tableau1[[#Headers],[Date]])-1</f>
        <v>44148</v>
      </c>
      <c r="E51" s="10"/>
      <c r="F51" s="10"/>
      <c r="G51" s="10"/>
      <c r="H51" s="10"/>
      <c r="I51" s="29">
        <f>Tableau1[[#This Row],[fin apm]]-Tableau1[[#This Row],[début apm]]+Tableau1[[#This Row],[fin matin]]-Tableau1[[#This Row],[début matin]]</f>
        <v>0</v>
      </c>
      <c r="J51" s="12"/>
      <c r="K51" s="21">
        <f ca="1">IFERROR(IF(VLOOKUP(Tableau1[[#This Row],[Motif Abs.]],Tmotif[],3,0)="oui",OFFSET($V$2,,WEEKDAY(Tableau1[[#This Row],[Date]],2)),0),0)</f>
        <v>0</v>
      </c>
      <c r="L51" s="10"/>
      <c r="M51" s="10"/>
      <c r="N51" s="21">
        <f ca="1">IF(COUNTIF('.Calendrier'!C:C,Tableau1[[#This Row],[Date]]),OFFSET($V$2,,WEEKDAY(Tableau1[[#This Row],[Date]],2)),0)</f>
        <v>0</v>
      </c>
      <c r="O5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51"/>
    </row>
    <row r="52" spans="2:22" x14ac:dyDescent="0.35">
      <c r="B52" s="26" t="str">
        <f>IF(WEEKDAY(Tableau1[[#This Row],[Date]],2)=3,_xlfn.ISOWEEKNUM(Tableau1[[#This Row],[Date]]),"")</f>
        <v/>
      </c>
      <c r="C52" s="2" t="str">
        <f>UPPER(TEXT(Tableau1[[#This Row],[Date]],"jjjj"))</f>
        <v>SAMEDI</v>
      </c>
      <c r="D52" s="3">
        <f>_debut+ROW()-ROW(Tableau1[[#Headers],[Date]])-1</f>
        <v>44149</v>
      </c>
      <c r="E52" s="10"/>
      <c r="F52" s="10"/>
      <c r="G52" s="10"/>
      <c r="H52" s="10"/>
      <c r="I52" s="29">
        <f>Tableau1[[#This Row],[fin apm]]-Tableau1[[#This Row],[début apm]]+Tableau1[[#This Row],[fin matin]]-Tableau1[[#This Row],[début matin]]</f>
        <v>0</v>
      </c>
      <c r="J52" s="12"/>
      <c r="K52" s="21">
        <f ca="1">IFERROR(IF(VLOOKUP(Tableau1[[#This Row],[Motif Abs.]],Tmotif[],3,0)="oui",OFFSET($V$2,,WEEKDAY(Tableau1[[#This Row],[Date]],2)),0),0)</f>
        <v>0</v>
      </c>
      <c r="L52" s="10"/>
      <c r="M52" s="10"/>
      <c r="N52" s="21">
        <f ca="1">IF(COUNTIF('.Calendrier'!C:C,Tableau1[[#This Row],[Date]]),OFFSET($V$2,,WEEKDAY(Tableau1[[#This Row],[Date]],2)),0)</f>
        <v>0</v>
      </c>
      <c r="O5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52"/>
    </row>
    <row r="53" spans="2:22" x14ac:dyDescent="0.35">
      <c r="B53" s="26" t="str">
        <f>IF(WEEKDAY(Tableau1[[#This Row],[Date]],2)=3,_xlfn.ISOWEEKNUM(Tableau1[[#This Row],[Date]]),"")</f>
        <v/>
      </c>
      <c r="C53" s="2" t="str">
        <f>UPPER(TEXT(Tableau1[[#This Row],[Date]],"jjjj"))</f>
        <v>DIMANCHE</v>
      </c>
      <c r="D53" s="3">
        <f>_debut+ROW()-ROW(Tableau1[[#Headers],[Date]])-1</f>
        <v>44150</v>
      </c>
      <c r="E53" s="10"/>
      <c r="F53" s="10"/>
      <c r="G53" s="10"/>
      <c r="H53" s="10"/>
      <c r="I53" s="29">
        <f>Tableau1[[#This Row],[fin apm]]-Tableau1[[#This Row],[début apm]]+Tableau1[[#This Row],[fin matin]]-Tableau1[[#This Row],[début matin]]</f>
        <v>0</v>
      </c>
      <c r="J53" s="12"/>
      <c r="K53" s="21">
        <f ca="1">IFERROR(IF(VLOOKUP(Tableau1[[#This Row],[Motif Abs.]],Tmotif[],3,0)="oui",OFFSET($V$2,,WEEKDAY(Tableau1[[#This Row],[Date]],2)),0),0)</f>
        <v>0</v>
      </c>
      <c r="L53" s="10"/>
      <c r="M53" s="10"/>
      <c r="N53" s="21">
        <f ca="1">IF(COUNTIF('.Calendrier'!C:C,Tableau1[[#This Row],[Date]]),OFFSET($V$2,,WEEKDAY(Tableau1[[#This Row],[Date]],2)),0)</f>
        <v>0</v>
      </c>
      <c r="O5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53"/>
    </row>
    <row r="54" spans="2:22" x14ac:dyDescent="0.35">
      <c r="B54" s="26" t="str">
        <f>IF(WEEKDAY(Tableau1[[#This Row],[Date]],2)=3,_xlfn.ISOWEEKNUM(Tableau1[[#This Row],[Date]]),"")</f>
        <v/>
      </c>
      <c r="C54" s="2" t="str">
        <f>UPPER(TEXT(Tableau1[[#This Row],[Date]],"jjjj"))</f>
        <v>LUNDI</v>
      </c>
      <c r="D54" s="3">
        <f>_debut+ROW()-ROW(Tableau1[[#Headers],[Date]])-1</f>
        <v>44151</v>
      </c>
      <c r="E54" s="10"/>
      <c r="F54" s="10"/>
      <c r="G54" s="10"/>
      <c r="H54" s="10"/>
      <c r="I54" s="29">
        <f>Tableau1[[#This Row],[fin apm]]-Tableau1[[#This Row],[début apm]]+Tableau1[[#This Row],[fin matin]]-Tableau1[[#This Row],[début matin]]</f>
        <v>0</v>
      </c>
      <c r="J54" s="12"/>
      <c r="K54" s="21">
        <f ca="1">IFERROR(IF(VLOOKUP(Tableau1[[#This Row],[Motif Abs.]],Tmotif[],3,0)="oui",OFFSET($V$2,,WEEKDAY(Tableau1[[#This Row],[Date]],2)),0),0)</f>
        <v>0</v>
      </c>
      <c r="L54" s="10"/>
      <c r="M54" s="10"/>
      <c r="N54" s="21">
        <f ca="1">IF(COUNTIF('.Calendrier'!C:C,Tableau1[[#This Row],[Date]]),OFFSET($V$2,,WEEKDAY(Tableau1[[#This Row],[Date]],2)),0)</f>
        <v>0</v>
      </c>
      <c r="O5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54"/>
    </row>
    <row r="55" spans="2:22" x14ac:dyDescent="0.35">
      <c r="B55" s="26" t="str">
        <f>IF(WEEKDAY(Tableau1[[#This Row],[Date]],2)=3,_xlfn.ISOWEEKNUM(Tableau1[[#This Row],[Date]]),"")</f>
        <v/>
      </c>
      <c r="C55" s="2" t="str">
        <f>UPPER(TEXT(Tableau1[[#This Row],[Date]],"jjjj"))</f>
        <v>MARDI</v>
      </c>
      <c r="D55" s="3">
        <f>_debut+ROW()-ROW(Tableau1[[#Headers],[Date]])-1</f>
        <v>44152</v>
      </c>
      <c r="E55" s="10"/>
      <c r="F55" s="10"/>
      <c r="G55" s="10"/>
      <c r="H55" s="10"/>
      <c r="I55" s="29">
        <f>Tableau1[[#This Row],[fin apm]]-Tableau1[[#This Row],[début apm]]+Tableau1[[#This Row],[fin matin]]-Tableau1[[#This Row],[début matin]]</f>
        <v>0</v>
      </c>
      <c r="J55" s="12"/>
      <c r="K55" s="21">
        <f ca="1">IFERROR(IF(VLOOKUP(Tableau1[[#This Row],[Motif Abs.]],Tmotif[],3,0)="oui",OFFSET($V$2,,WEEKDAY(Tableau1[[#This Row],[Date]],2)),0),0)</f>
        <v>0</v>
      </c>
      <c r="L55" s="10"/>
      <c r="M55" s="10"/>
      <c r="N55" s="21">
        <f ca="1">IF(COUNTIF('.Calendrier'!C:C,Tableau1[[#This Row],[Date]]),OFFSET($V$2,,WEEKDAY(Tableau1[[#This Row],[Date]],2)),0)</f>
        <v>0</v>
      </c>
      <c r="O5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55"/>
    </row>
    <row r="56" spans="2:22" x14ac:dyDescent="0.35">
      <c r="B56" s="26">
        <f>IF(WEEKDAY(Tableau1[[#This Row],[Date]],2)=3,_xlfn.ISOWEEKNUM(Tableau1[[#This Row],[Date]]),"")</f>
        <v>47</v>
      </c>
      <c r="C56" s="2" t="str">
        <f>UPPER(TEXT(Tableau1[[#This Row],[Date]],"jjjj"))</f>
        <v>MERCREDI</v>
      </c>
      <c r="D56" s="3">
        <f>_debut+ROW()-ROW(Tableau1[[#Headers],[Date]])-1</f>
        <v>44153</v>
      </c>
      <c r="E56" s="10"/>
      <c r="F56" s="10"/>
      <c r="G56" s="10"/>
      <c r="H56" s="10"/>
      <c r="I56" s="29">
        <f>Tableau1[[#This Row],[fin apm]]-Tableau1[[#This Row],[début apm]]+Tableau1[[#This Row],[fin matin]]-Tableau1[[#This Row],[début matin]]</f>
        <v>0</v>
      </c>
      <c r="J56" s="12"/>
      <c r="K56" s="21">
        <f ca="1">IFERROR(IF(VLOOKUP(Tableau1[[#This Row],[Motif Abs.]],Tmotif[],3,0)="oui",OFFSET($V$2,,WEEKDAY(Tableau1[[#This Row],[Date]],2)),0),0)</f>
        <v>0</v>
      </c>
      <c r="L56" s="10"/>
      <c r="M56" s="10"/>
      <c r="N56" s="21">
        <f ca="1">IF(COUNTIF('.Calendrier'!C:C,Tableau1[[#This Row],[Date]]),OFFSET($V$2,,WEEKDAY(Tableau1[[#This Row],[Date]],2)),0)</f>
        <v>0</v>
      </c>
      <c r="O5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56"/>
    </row>
    <row r="57" spans="2:22" x14ac:dyDescent="0.35">
      <c r="B57" s="26" t="str">
        <f>IF(WEEKDAY(Tableau1[[#This Row],[Date]],2)=3,_xlfn.ISOWEEKNUM(Tableau1[[#This Row],[Date]]),"")</f>
        <v/>
      </c>
      <c r="C57" s="2" t="str">
        <f>UPPER(TEXT(Tableau1[[#This Row],[Date]],"jjjj"))</f>
        <v>JEUDI</v>
      </c>
      <c r="D57" s="3">
        <f>_debut+ROW()-ROW(Tableau1[[#Headers],[Date]])-1</f>
        <v>44154</v>
      </c>
      <c r="E57" s="10"/>
      <c r="F57" s="10"/>
      <c r="G57" s="10"/>
      <c r="H57" s="10"/>
      <c r="I57" s="29">
        <f>Tableau1[[#This Row],[fin apm]]-Tableau1[[#This Row],[début apm]]+Tableau1[[#This Row],[fin matin]]-Tableau1[[#This Row],[début matin]]</f>
        <v>0</v>
      </c>
      <c r="J57" s="12"/>
      <c r="K57" s="21">
        <f ca="1">IFERROR(IF(VLOOKUP(Tableau1[[#This Row],[Motif Abs.]],Tmotif[],3,0)="oui",OFFSET($V$2,,WEEKDAY(Tableau1[[#This Row],[Date]],2)),0),0)</f>
        <v>0</v>
      </c>
      <c r="L57" s="10"/>
      <c r="M57" s="10"/>
      <c r="N57" s="21">
        <f ca="1">IF(COUNTIF('.Calendrier'!C:C,Tableau1[[#This Row],[Date]]),OFFSET($V$2,,WEEKDAY(Tableau1[[#This Row],[Date]],2)),0)</f>
        <v>0</v>
      </c>
      <c r="O5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57"/>
    </row>
    <row r="58" spans="2:22" x14ac:dyDescent="0.35">
      <c r="B58" s="26" t="str">
        <f>IF(WEEKDAY(Tableau1[[#This Row],[Date]],2)=3,_xlfn.ISOWEEKNUM(Tableau1[[#This Row],[Date]]),"")</f>
        <v/>
      </c>
      <c r="C58" s="2" t="str">
        <f>UPPER(TEXT(Tableau1[[#This Row],[Date]],"jjjj"))</f>
        <v>VENDREDI</v>
      </c>
      <c r="D58" s="3">
        <f>_debut+ROW()-ROW(Tableau1[[#Headers],[Date]])-1</f>
        <v>44155</v>
      </c>
      <c r="E58" s="10"/>
      <c r="F58" s="10"/>
      <c r="G58" s="10"/>
      <c r="H58" s="10"/>
      <c r="I58" s="29">
        <f>Tableau1[[#This Row],[fin apm]]-Tableau1[[#This Row],[début apm]]+Tableau1[[#This Row],[fin matin]]-Tableau1[[#This Row],[début matin]]</f>
        <v>0</v>
      </c>
      <c r="J58" s="12"/>
      <c r="K58" s="21">
        <f ca="1">IFERROR(IF(VLOOKUP(Tableau1[[#This Row],[Motif Abs.]],Tmotif[],3,0)="oui",OFFSET($V$2,,WEEKDAY(Tableau1[[#This Row],[Date]],2)),0),0)</f>
        <v>0</v>
      </c>
      <c r="L58" s="10"/>
      <c r="M58" s="10"/>
      <c r="N58" s="21">
        <f ca="1">IF(COUNTIF('.Calendrier'!C:C,Tableau1[[#This Row],[Date]]),OFFSET($V$2,,WEEKDAY(Tableau1[[#This Row],[Date]],2)),0)</f>
        <v>0</v>
      </c>
      <c r="O5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58"/>
    </row>
    <row r="59" spans="2:22" x14ac:dyDescent="0.35">
      <c r="B59" s="26" t="str">
        <f>IF(WEEKDAY(Tableau1[[#This Row],[Date]],2)=3,_xlfn.ISOWEEKNUM(Tableau1[[#This Row],[Date]]),"")</f>
        <v/>
      </c>
      <c r="C59" s="2" t="str">
        <f>UPPER(TEXT(Tableau1[[#This Row],[Date]],"jjjj"))</f>
        <v>SAMEDI</v>
      </c>
      <c r="D59" s="3">
        <f>_debut+ROW()-ROW(Tableau1[[#Headers],[Date]])-1</f>
        <v>44156</v>
      </c>
      <c r="E59" s="10"/>
      <c r="F59" s="10"/>
      <c r="G59" s="10"/>
      <c r="H59" s="10"/>
      <c r="I59" s="29">
        <f>Tableau1[[#This Row],[fin apm]]-Tableau1[[#This Row],[début apm]]+Tableau1[[#This Row],[fin matin]]-Tableau1[[#This Row],[début matin]]</f>
        <v>0</v>
      </c>
      <c r="J59" s="12"/>
      <c r="K59" s="21">
        <f ca="1">IFERROR(IF(VLOOKUP(Tableau1[[#This Row],[Motif Abs.]],Tmotif[],3,0)="oui",OFFSET($V$2,,WEEKDAY(Tableau1[[#This Row],[Date]],2)),0),0)</f>
        <v>0</v>
      </c>
      <c r="L59" s="10"/>
      <c r="M59" s="10"/>
      <c r="N59" s="21">
        <f ca="1">IF(COUNTIF('.Calendrier'!C:C,Tableau1[[#This Row],[Date]]),OFFSET($V$2,,WEEKDAY(Tableau1[[#This Row],[Date]],2)),0)</f>
        <v>0</v>
      </c>
      <c r="O5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59"/>
    </row>
    <row r="60" spans="2:22" x14ac:dyDescent="0.35">
      <c r="B60" s="26" t="str">
        <f>IF(WEEKDAY(Tableau1[[#This Row],[Date]],2)=3,_xlfn.ISOWEEKNUM(Tableau1[[#This Row],[Date]]),"")</f>
        <v/>
      </c>
      <c r="C60" s="2" t="str">
        <f>UPPER(TEXT(Tableau1[[#This Row],[Date]],"jjjj"))</f>
        <v>DIMANCHE</v>
      </c>
      <c r="D60" s="3">
        <f>_debut+ROW()-ROW(Tableau1[[#Headers],[Date]])-1</f>
        <v>44157</v>
      </c>
      <c r="E60" s="10"/>
      <c r="F60" s="10"/>
      <c r="G60" s="10"/>
      <c r="H60" s="10"/>
      <c r="I60" s="29">
        <f>Tableau1[[#This Row],[fin apm]]-Tableau1[[#This Row],[début apm]]+Tableau1[[#This Row],[fin matin]]-Tableau1[[#This Row],[début matin]]</f>
        <v>0</v>
      </c>
      <c r="J60" s="12"/>
      <c r="K60" s="21">
        <f ca="1">IFERROR(IF(VLOOKUP(Tableau1[[#This Row],[Motif Abs.]],Tmotif[],3,0)="oui",OFFSET($V$2,,WEEKDAY(Tableau1[[#This Row],[Date]],2)),0),0)</f>
        <v>0</v>
      </c>
      <c r="L60" s="10"/>
      <c r="M60" s="10"/>
      <c r="N60" s="21">
        <f ca="1">IF(COUNTIF('.Calendrier'!C:C,Tableau1[[#This Row],[Date]]),OFFSET($V$2,,WEEKDAY(Tableau1[[#This Row],[Date]],2)),0)</f>
        <v>0</v>
      </c>
      <c r="O6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60"/>
    </row>
    <row r="61" spans="2:22" x14ac:dyDescent="0.35">
      <c r="B61" s="26" t="str">
        <f>IF(WEEKDAY(Tableau1[[#This Row],[Date]],2)=3,_xlfn.ISOWEEKNUM(Tableau1[[#This Row],[Date]]),"")</f>
        <v/>
      </c>
      <c r="C61" s="2" t="str">
        <f>UPPER(TEXT(Tableau1[[#This Row],[Date]],"jjjj"))</f>
        <v>LUNDI</v>
      </c>
      <c r="D61" s="3">
        <f>_debut+ROW()-ROW(Tableau1[[#Headers],[Date]])-1</f>
        <v>44158</v>
      </c>
      <c r="E61" s="10"/>
      <c r="F61" s="10"/>
      <c r="G61" s="10"/>
      <c r="H61" s="10"/>
      <c r="I61" s="29">
        <f>Tableau1[[#This Row],[fin apm]]-Tableau1[[#This Row],[début apm]]+Tableau1[[#This Row],[fin matin]]-Tableau1[[#This Row],[début matin]]</f>
        <v>0</v>
      </c>
      <c r="J61" s="12"/>
      <c r="K61" s="21">
        <f ca="1">IFERROR(IF(VLOOKUP(Tableau1[[#This Row],[Motif Abs.]],Tmotif[],3,0)="oui",OFFSET($V$2,,WEEKDAY(Tableau1[[#This Row],[Date]],2)),0),0)</f>
        <v>0</v>
      </c>
      <c r="L61" s="10"/>
      <c r="M61" s="10"/>
      <c r="N61" s="21">
        <f ca="1">IF(COUNTIF('.Calendrier'!C:C,Tableau1[[#This Row],[Date]]),OFFSET($V$2,,WEEKDAY(Tableau1[[#This Row],[Date]],2)),0)</f>
        <v>0</v>
      </c>
      <c r="O6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61"/>
    </row>
    <row r="62" spans="2:22" x14ac:dyDescent="0.35">
      <c r="B62" s="26" t="str">
        <f>IF(WEEKDAY(Tableau1[[#This Row],[Date]],2)=3,_xlfn.ISOWEEKNUM(Tableau1[[#This Row],[Date]]),"")</f>
        <v/>
      </c>
      <c r="C62" s="2" t="str">
        <f>UPPER(TEXT(Tableau1[[#This Row],[Date]],"jjjj"))</f>
        <v>MARDI</v>
      </c>
      <c r="D62" s="3">
        <f>_debut+ROW()-ROW(Tableau1[[#Headers],[Date]])-1</f>
        <v>44159</v>
      </c>
      <c r="E62" s="10"/>
      <c r="F62" s="10"/>
      <c r="G62" s="10"/>
      <c r="H62" s="10"/>
      <c r="I62" s="29">
        <f>Tableau1[[#This Row],[fin apm]]-Tableau1[[#This Row],[début apm]]+Tableau1[[#This Row],[fin matin]]-Tableau1[[#This Row],[début matin]]</f>
        <v>0</v>
      </c>
      <c r="J62" s="12"/>
      <c r="K62" s="21">
        <f ca="1">IFERROR(IF(VLOOKUP(Tableau1[[#This Row],[Motif Abs.]],Tmotif[],3,0)="oui",OFFSET($V$2,,WEEKDAY(Tableau1[[#This Row],[Date]],2)),0),0)</f>
        <v>0</v>
      </c>
      <c r="L62" s="10"/>
      <c r="M62" s="10"/>
      <c r="N62" s="21">
        <f ca="1">IF(COUNTIF('.Calendrier'!C:C,Tableau1[[#This Row],[Date]]),OFFSET($V$2,,WEEKDAY(Tableau1[[#This Row],[Date]],2)),0)</f>
        <v>0</v>
      </c>
      <c r="O6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62"/>
    </row>
    <row r="63" spans="2:22" x14ac:dyDescent="0.35">
      <c r="B63" s="26">
        <f>IF(WEEKDAY(Tableau1[[#This Row],[Date]],2)=3,_xlfn.ISOWEEKNUM(Tableau1[[#This Row],[Date]]),"")</f>
        <v>48</v>
      </c>
      <c r="C63" s="2" t="str">
        <f>UPPER(TEXT(Tableau1[[#This Row],[Date]],"jjjj"))</f>
        <v>MERCREDI</v>
      </c>
      <c r="D63" s="3">
        <f>_debut+ROW()-ROW(Tableau1[[#Headers],[Date]])-1</f>
        <v>44160</v>
      </c>
      <c r="E63" s="10"/>
      <c r="F63" s="10"/>
      <c r="G63" s="10"/>
      <c r="H63" s="10"/>
      <c r="I63" s="29">
        <f>Tableau1[[#This Row],[fin apm]]-Tableau1[[#This Row],[début apm]]+Tableau1[[#This Row],[fin matin]]-Tableau1[[#This Row],[début matin]]</f>
        <v>0</v>
      </c>
      <c r="J63" s="12"/>
      <c r="K63" s="21">
        <f ca="1">IFERROR(IF(VLOOKUP(Tableau1[[#This Row],[Motif Abs.]],Tmotif[],3,0)="oui",OFFSET($V$2,,WEEKDAY(Tableau1[[#This Row],[Date]],2)),0),0)</f>
        <v>0</v>
      </c>
      <c r="L63" s="10"/>
      <c r="M63" s="10"/>
      <c r="N63" s="21">
        <f ca="1">IF(COUNTIF('.Calendrier'!C:C,Tableau1[[#This Row],[Date]]),OFFSET($V$2,,WEEKDAY(Tableau1[[#This Row],[Date]],2)),0)</f>
        <v>0</v>
      </c>
      <c r="O6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63"/>
    </row>
    <row r="64" spans="2:22" x14ac:dyDescent="0.35">
      <c r="B64" s="26" t="str">
        <f>IF(WEEKDAY(Tableau1[[#This Row],[Date]],2)=3,_xlfn.ISOWEEKNUM(Tableau1[[#This Row],[Date]]),"")</f>
        <v/>
      </c>
      <c r="C64" s="2" t="str">
        <f>UPPER(TEXT(Tableau1[[#This Row],[Date]],"jjjj"))</f>
        <v>JEUDI</v>
      </c>
      <c r="D64" s="3">
        <f>_debut+ROW()-ROW(Tableau1[[#Headers],[Date]])-1</f>
        <v>44161</v>
      </c>
      <c r="E64" s="10"/>
      <c r="F64" s="10"/>
      <c r="G64" s="10"/>
      <c r="H64" s="10"/>
      <c r="I64" s="29">
        <f>Tableau1[[#This Row],[fin apm]]-Tableau1[[#This Row],[début apm]]+Tableau1[[#This Row],[fin matin]]-Tableau1[[#This Row],[début matin]]</f>
        <v>0</v>
      </c>
      <c r="J64" s="12"/>
      <c r="K64" s="21">
        <f ca="1">IFERROR(IF(VLOOKUP(Tableau1[[#This Row],[Motif Abs.]],Tmotif[],3,0)="oui",OFFSET($V$2,,WEEKDAY(Tableau1[[#This Row],[Date]],2)),0),0)</f>
        <v>0</v>
      </c>
      <c r="L64" s="10"/>
      <c r="M64" s="10"/>
      <c r="N64" s="21">
        <f ca="1">IF(COUNTIF('.Calendrier'!C:C,Tableau1[[#This Row],[Date]]),OFFSET($V$2,,WEEKDAY(Tableau1[[#This Row],[Date]],2)),0)</f>
        <v>0</v>
      </c>
      <c r="O6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64"/>
    </row>
    <row r="65" spans="2:22" x14ac:dyDescent="0.35">
      <c r="B65" s="26" t="str">
        <f>IF(WEEKDAY(Tableau1[[#This Row],[Date]],2)=3,_xlfn.ISOWEEKNUM(Tableau1[[#This Row],[Date]]),"")</f>
        <v/>
      </c>
      <c r="C65" s="2" t="str">
        <f>UPPER(TEXT(Tableau1[[#This Row],[Date]],"jjjj"))</f>
        <v>VENDREDI</v>
      </c>
      <c r="D65" s="3">
        <f>_debut+ROW()-ROW(Tableau1[[#Headers],[Date]])-1</f>
        <v>44162</v>
      </c>
      <c r="E65" s="10"/>
      <c r="F65" s="10"/>
      <c r="G65" s="10"/>
      <c r="H65" s="10"/>
      <c r="I65" s="29">
        <f>Tableau1[[#This Row],[fin apm]]-Tableau1[[#This Row],[début apm]]+Tableau1[[#This Row],[fin matin]]-Tableau1[[#This Row],[début matin]]</f>
        <v>0</v>
      </c>
      <c r="J65" s="12"/>
      <c r="K65" s="21">
        <f ca="1">IFERROR(IF(VLOOKUP(Tableau1[[#This Row],[Motif Abs.]],Tmotif[],3,0)="oui",OFFSET($V$2,,WEEKDAY(Tableau1[[#This Row],[Date]],2)),0),0)</f>
        <v>0</v>
      </c>
      <c r="L65" s="10"/>
      <c r="M65" s="10"/>
      <c r="N65" s="21">
        <f ca="1">IF(COUNTIF('.Calendrier'!C:C,Tableau1[[#This Row],[Date]]),OFFSET($V$2,,WEEKDAY(Tableau1[[#This Row],[Date]],2)),0)</f>
        <v>0</v>
      </c>
      <c r="O6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65"/>
    </row>
    <row r="66" spans="2:22" x14ac:dyDescent="0.35">
      <c r="B66" s="26" t="str">
        <f>IF(WEEKDAY(Tableau1[[#This Row],[Date]],2)=3,_xlfn.ISOWEEKNUM(Tableau1[[#This Row],[Date]]),"")</f>
        <v/>
      </c>
      <c r="C66" s="2" t="str">
        <f>UPPER(TEXT(Tableau1[[#This Row],[Date]],"jjjj"))</f>
        <v>SAMEDI</v>
      </c>
      <c r="D66" s="3">
        <f>_debut+ROW()-ROW(Tableau1[[#Headers],[Date]])-1</f>
        <v>44163</v>
      </c>
      <c r="E66" s="10"/>
      <c r="F66" s="10"/>
      <c r="G66" s="10"/>
      <c r="H66" s="10"/>
      <c r="I66" s="29">
        <f>Tableau1[[#This Row],[fin apm]]-Tableau1[[#This Row],[début apm]]+Tableau1[[#This Row],[fin matin]]-Tableau1[[#This Row],[début matin]]</f>
        <v>0</v>
      </c>
      <c r="J66" s="12"/>
      <c r="K66" s="21">
        <f ca="1">IFERROR(IF(VLOOKUP(Tableau1[[#This Row],[Motif Abs.]],Tmotif[],3,0)="oui",OFFSET($V$2,,WEEKDAY(Tableau1[[#This Row],[Date]],2)),0),0)</f>
        <v>0</v>
      </c>
      <c r="L66" s="10"/>
      <c r="M66" s="10"/>
      <c r="N66" s="21">
        <f ca="1">IF(COUNTIF('.Calendrier'!C:C,Tableau1[[#This Row],[Date]]),OFFSET($V$2,,WEEKDAY(Tableau1[[#This Row],[Date]],2)),0)</f>
        <v>0</v>
      </c>
      <c r="O6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66"/>
    </row>
    <row r="67" spans="2:22" x14ac:dyDescent="0.35">
      <c r="B67" s="26" t="str">
        <f>IF(WEEKDAY(Tableau1[[#This Row],[Date]],2)=3,_xlfn.ISOWEEKNUM(Tableau1[[#This Row],[Date]]),"")</f>
        <v/>
      </c>
      <c r="C67" s="2" t="str">
        <f>UPPER(TEXT(Tableau1[[#This Row],[Date]],"jjjj"))</f>
        <v>DIMANCHE</v>
      </c>
      <c r="D67" s="3">
        <f>_debut+ROW()-ROW(Tableau1[[#Headers],[Date]])-1</f>
        <v>44164</v>
      </c>
      <c r="E67" s="10"/>
      <c r="F67" s="10"/>
      <c r="G67" s="10"/>
      <c r="H67" s="10"/>
      <c r="I67" s="29">
        <f>Tableau1[[#This Row],[fin apm]]-Tableau1[[#This Row],[début apm]]+Tableau1[[#This Row],[fin matin]]-Tableau1[[#This Row],[début matin]]</f>
        <v>0</v>
      </c>
      <c r="J67" s="12"/>
      <c r="K67" s="21">
        <f ca="1">IFERROR(IF(VLOOKUP(Tableau1[[#This Row],[Motif Abs.]],Tmotif[],3,0)="oui",OFFSET($V$2,,WEEKDAY(Tableau1[[#This Row],[Date]],2)),0),0)</f>
        <v>0</v>
      </c>
      <c r="L67" s="10"/>
      <c r="M67" s="10"/>
      <c r="N67" s="21">
        <f ca="1">IF(COUNTIF('.Calendrier'!C:C,Tableau1[[#This Row],[Date]]),OFFSET($V$2,,WEEKDAY(Tableau1[[#This Row],[Date]],2)),0)</f>
        <v>0</v>
      </c>
      <c r="O6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67"/>
    </row>
    <row r="68" spans="2:22" x14ac:dyDescent="0.35">
      <c r="B68" s="26" t="str">
        <f>IF(WEEKDAY(Tableau1[[#This Row],[Date]],2)=3,_xlfn.ISOWEEKNUM(Tableau1[[#This Row],[Date]]),"")</f>
        <v/>
      </c>
      <c r="C68" s="2" t="str">
        <f>UPPER(TEXT(Tableau1[[#This Row],[Date]],"jjjj"))</f>
        <v>LUNDI</v>
      </c>
      <c r="D68" s="3">
        <f>_debut+ROW()-ROW(Tableau1[[#Headers],[Date]])-1</f>
        <v>44165</v>
      </c>
      <c r="E68" s="10"/>
      <c r="F68" s="10"/>
      <c r="G68" s="10"/>
      <c r="H68" s="10"/>
      <c r="I68" s="29">
        <f>Tableau1[[#This Row],[fin apm]]-Tableau1[[#This Row],[début apm]]+Tableau1[[#This Row],[fin matin]]-Tableau1[[#This Row],[début matin]]</f>
        <v>0</v>
      </c>
      <c r="J68" s="12"/>
      <c r="K68" s="21">
        <f ca="1">IFERROR(IF(VLOOKUP(Tableau1[[#This Row],[Motif Abs.]],Tmotif[],3,0)="oui",OFFSET($V$2,,WEEKDAY(Tableau1[[#This Row],[Date]],2)),0),0)</f>
        <v>0</v>
      </c>
      <c r="L68" s="10"/>
      <c r="M68" s="10"/>
      <c r="N68" s="21">
        <f ca="1">IF(COUNTIF('.Calendrier'!C:C,Tableau1[[#This Row],[Date]]),OFFSET($V$2,,WEEKDAY(Tableau1[[#This Row],[Date]],2)),0)</f>
        <v>0</v>
      </c>
      <c r="O6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68"/>
    </row>
    <row r="69" spans="2:22" x14ac:dyDescent="0.35">
      <c r="B69" s="26" t="str">
        <f>IF(WEEKDAY(Tableau1[[#This Row],[Date]],2)=3,_xlfn.ISOWEEKNUM(Tableau1[[#This Row],[Date]]),"")</f>
        <v/>
      </c>
      <c r="C69" s="2" t="str">
        <f>UPPER(TEXT(Tableau1[[#This Row],[Date]],"jjjj"))</f>
        <v>MARDI</v>
      </c>
      <c r="D69" s="3">
        <f>_debut+ROW()-ROW(Tableau1[[#Headers],[Date]])-1</f>
        <v>44166</v>
      </c>
      <c r="E69" s="10"/>
      <c r="F69" s="10"/>
      <c r="G69" s="10"/>
      <c r="H69" s="10"/>
      <c r="I69" s="29">
        <f>Tableau1[[#This Row],[fin apm]]-Tableau1[[#This Row],[début apm]]+Tableau1[[#This Row],[fin matin]]-Tableau1[[#This Row],[début matin]]</f>
        <v>0</v>
      </c>
      <c r="J69" s="12"/>
      <c r="K69" s="21">
        <f ca="1">IFERROR(IF(VLOOKUP(Tableau1[[#This Row],[Motif Abs.]],Tmotif[],3,0)="oui",OFFSET($V$2,,WEEKDAY(Tableau1[[#This Row],[Date]],2)),0),0)</f>
        <v>0</v>
      </c>
      <c r="L69" s="10"/>
      <c r="M69" s="10"/>
      <c r="N69" s="21">
        <f ca="1">IF(COUNTIF('.Calendrier'!C:C,Tableau1[[#This Row],[Date]]),OFFSET($V$2,,WEEKDAY(Tableau1[[#This Row],[Date]],2)),0)</f>
        <v>0</v>
      </c>
      <c r="O6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69"/>
    </row>
    <row r="70" spans="2:22" x14ac:dyDescent="0.35">
      <c r="B70" s="26">
        <f>IF(WEEKDAY(Tableau1[[#This Row],[Date]],2)=3,_xlfn.ISOWEEKNUM(Tableau1[[#This Row],[Date]]),"")</f>
        <v>49</v>
      </c>
      <c r="C70" s="2" t="str">
        <f>UPPER(TEXT(Tableau1[[#This Row],[Date]],"jjjj"))</f>
        <v>MERCREDI</v>
      </c>
      <c r="D70" s="3">
        <f>_debut+ROW()-ROW(Tableau1[[#Headers],[Date]])-1</f>
        <v>44167</v>
      </c>
      <c r="E70" s="10"/>
      <c r="F70" s="10"/>
      <c r="G70" s="10"/>
      <c r="H70" s="10"/>
      <c r="I70" s="29">
        <f>Tableau1[[#This Row],[fin apm]]-Tableau1[[#This Row],[début apm]]+Tableau1[[#This Row],[fin matin]]-Tableau1[[#This Row],[début matin]]</f>
        <v>0</v>
      </c>
      <c r="J70" s="12"/>
      <c r="K70" s="21">
        <f ca="1">IFERROR(IF(VLOOKUP(Tableau1[[#This Row],[Motif Abs.]],Tmotif[],3,0)="oui",OFFSET($V$2,,WEEKDAY(Tableau1[[#This Row],[Date]],2)),0),0)</f>
        <v>0</v>
      </c>
      <c r="L70" s="10"/>
      <c r="M70" s="10"/>
      <c r="N70" s="21">
        <f ca="1">IF(COUNTIF('.Calendrier'!C:C,Tableau1[[#This Row],[Date]]),OFFSET($V$2,,WEEKDAY(Tableau1[[#This Row],[Date]],2)),0)</f>
        <v>0</v>
      </c>
      <c r="O7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70"/>
    </row>
    <row r="71" spans="2:22" x14ac:dyDescent="0.35">
      <c r="B71" s="26" t="str">
        <f>IF(WEEKDAY(Tableau1[[#This Row],[Date]],2)=3,_xlfn.ISOWEEKNUM(Tableau1[[#This Row],[Date]]),"")</f>
        <v/>
      </c>
      <c r="C71" s="2" t="str">
        <f>UPPER(TEXT(Tableau1[[#This Row],[Date]],"jjjj"))</f>
        <v>JEUDI</v>
      </c>
      <c r="D71" s="3">
        <f>_debut+ROW()-ROW(Tableau1[[#Headers],[Date]])-1</f>
        <v>44168</v>
      </c>
      <c r="E71" s="10"/>
      <c r="F71" s="10"/>
      <c r="G71" s="10"/>
      <c r="H71" s="10"/>
      <c r="I71" s="29">
        <f>Tableau1[[#This Row],[fin apm]]-Tableau1[[#This Row],[début apm]]+Tableau1[[#This Row],[fin matin]]-Tableau1[[#This Row],[début matin]]</f>
        <v>0</v>
      </c>
      <c r="J71" s="12"/>
      <c r="K71" s="21">
        <f ca="1">IFERROR(IF(VLOOKUP(Tableau1[[#This Row],[Motif Abs.]],Tmotif[],3,0)="oui",OFFSET($V$2,,WEEKDAY(Tableau1[[#This Row],[Date]],2)),0),0)</f>
        <v>0</v>
      </c>
      <c r="L71" s="10"/>
      <c r="M71" s="10"/>
      <c r="N71" s="21">
        <f ca="1">IF(COUNTIF('.Calendrier'!C:C,Tableau1[[#This Row],[Date]]),OFFSET($V$2,,WEEKDAY(Tableau1[[#This Row],[Date]],2)),0)</f>
        <v>0</v>
      </c>
      <c r="O7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71"/>
    </row>
    <row r="72" spans="2:22" x14ac:dyDescent="0.35">
      <c r="B72" s="26" t="str">
        <f>IF(WEEKDAY(Tableau1[[#This Row],[Date]],2)=3,_xlfn.ISOWEEKNUM(Tableau1[[#This Row],[Date]]),"")</f>
        <v/>
      </c>
      <c r="C72" s="2" t="str">
        <f>UPPER(TEXT(Tableau1[[#This Row],[Date]],"jjjj"))</f>
        <v>VENDREDI</v>
      </c>
      <c r="D72" s="3">
        <f>_debut+ROW()-ROW(Tableau1[[#Headers],[Date]])-1</f>
        <v>44169</v>
      </c>
      <c r="E72" s="10"/>
      <c r="F72" s="10"/>
      <c r="G72" s="10"/>
      <c r="H72" s="10"/>
      <c r="I72" s="29">
        <f>Tableau1[[#This Row],[fin apm]]-Tableau1[[#This Row],[début apm]]+Tableau1[[#This Row],[fin matin]]-Tableau1[[#This Row],[début matin]]</f>
        <v>0</v>
      </c>
      <c r="J72" s="12"/>
      <c r="K72" s="21">
        <f ca="1">IFERROR(IF(VLOOKUP(Tableau1[[#This Row],[Motif Abs.]],Tmotif[],3,0)="oui",OFFSET($V$2,,WEEKDAY(Tableau1[[#This Row],[Date]],2)),0),0)</f>
        <v>0</v>
      </c>
      <c r="L72" s="10"/>
      <c r="M72" s="10"/>
      <c r="N72" s="21">
        <f ca="1">IF(COUNTIF('.Calendrier'!C:C,Tableau1[[#This Row],[Date]]),OFFSET($V$2,,WEEKDAY(Tableau1[[#This Row],[Date]],2)),0)</f>
        <v>0</v>
      </c>
      <c r="O7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72"/>
    </row>
    <row r="73" spans="2:22" x14ac:dyDescent="0.35">
      <c r="B73" s="26" t="str">
        <f>IF(WEEKDAY(Tableau1[[#This Row],[Date]],2)=3,_xlfn.ISOWEEKNUM(Tableau1[[#This Row],[Date]]),"")</f>
        <v/>
      </c>
      <c r="C73" s="2" t="str">
        <f>UPPER(TEXT(Tableau1[[#This Row],[Date]],"jjjj"))</f>
        <v>SAMEDI</v>
      </c>
      <c r="D73" s="3">
        <f>_debut+ROW()-ROW(Tableau1[[#Headers],[Date]])-1</f>
        <v>44170</v>
      </c>
      <c r="E73" s="10"/>
      <c r="F73" s="10"/>
      <c r="G73" s="10"/>
      <c r="H73" s="10"/>
      <c r="I73" s="29">
        <f>Tableau1[[#This Row],[fin apm]]-Tableau1[[#This Row],[début apm]]+Tableau1[[#This Row],[fin matin]]-Tableau1[[#This Row],[début matin]]</f>
        <v>0</v>
      </c>
      <c r="J73" s="12"/>
      <c r="K73" s="21">
        <f ca="1">IFERROR(IF(VLOOKUP(Tableau1[[#This Row],[Motif Abs.]],Tmotif[],3,0)="oui",OFFSET($V$2,,WEEKDAY(Tableau1[[#This Row],[Date]],2)),0),0)</f>
        <v>0</v>
      </c>
      <c r="L73" s="10"/>
      <c r="M73" s="10"/>
      <c r="N73" s="21">
        <f ca="1">IF(COUNTIF('.Calendrier'!C:C,Tableau1[[#This Row],[Date]]),OFFSET($V$2,,WEEKDAY(Tableau1[[#This Row],[Date]],2)),0)</f>
        <v>0</v>
      </c>
      <c r="O7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73"/>
    </row>
    <row r="74" spans="2:22" x14ac:dyDescent="0.35">
      <c r="B74" s="26" t="str">
        <f>IF(WEEKDAY(Tableau1[[#This Row],[Date]],2)=3,_xlfn.ISOWEEKNUM(Tableau1[[#This Row],[Date]]),"")</f>
        <v/>
      </c>
      <c r="C74" s="2" t="str">
        <f>UPPER(TEXT(Tableau1[[#This Row],[Date]],"jjjj"))</f>
        <v>DIMANCHE</v>
      </c>
      <c r="D74" s="3">
        <f>_debut+ROW()-ROW(Tableau1[[#Headers],[Date]])-1</f>
        <v>44171</v>
      </c>
      <c r="E74" s="10"/>
      <c r="F74" s="10"/>
      <c r="G74" s="10"/>
      <c r="H74" s="10"/>
      <c r="I74" s="29">
        <f>Tableau1[[#This Row],[fin apm]]-Tableau1[[#This Row],[début apm]]+Tableau1[[#This Row],[fin matin]]-Tableau1[[#This Row],[début matin]]</f>
        <v>0</v>
      </c>
      <c r="J74" s="12"/>
      <c r="K74" s="21">
        <f ca="1">IFERROR(IF(VLOOKUP(Tableau1[[#This Row],[Motif Abs.]],Tmotif[],3,0)="oui",OFFSET($V$2,,WEEKDAY(Tableau1[[#This Row],[Date]],2)),0),0)</f>
        <v>0</v>
      </c>
      <c r="L74" s="10"/>
      <c r="M74" s="10"/>
      <c r="N74" s="21">
        <f ca="1">IF(COUNTIF('.Calendrier'!C:C,Tableau1[[#This Row],[Date]]),OFFSET($V$2,,WEEKDAY(Tableau1[[#This Row],[Date]],2)),0)</f>
        <v>0</v>
      </c>
      <c r="O7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74"/>
    </row>
    <row r="75" spans="2:22" x14ac:dyDescent="0.35">
      <c r="B75" s="26" t="str">
        <f>IF(WEEKDAY(Tableau1[[#This Row],[Date]],2)=3,_xlfn.ISOWEEKNUM(Tableau1[[#This Row],[Date]]),"")</f>
        <v/>
      </c>
      <c r="C75" s="2" t="str">
        <f>UPPER(TEXT(Tableau1[[#This Row],[Date]],"jjjj"))</f>
        <v>LUNDI</v>
      </c>
      <c r="D75" s="3">
        <f>_debut+ROW()-ROW(Tableau1[[#Headers],[Date]])-1</f>
        <v>44172</v>
      </c>
      <c r="E75" s="10"/>
      <c r="F75" s="10"/>
      <c r="G75" s="10"/>
      <c r="H75" s="10"/>
      <c r="I75" s="29">
        <f>Tableau1[[#This Row],[fin apm]]-Tableau1[[#This Row],[début apm]]+Tableau1[[#This Row],[fin matin]]-Tableau1[[#This Row],[début matin]]</f>
        <v>0</v>
      </c>
      <c r="J75" s="12"/>
      <c r="K75" s="21">
        <f ca="1">IFERROR(IF(VLOOKUP(Tableau1[[#This Row],[Motif Abs.]],Tmotif[],3,0)="oui",OFFSET($V$2,,WEEKDAY(Tableau1[[#This Row],[Date]],2)),0),0)</f>
        <v>0</v>
      </c>
      <c r="L75" s="10"/>
      <c r="M75" s="10"/>
      <c r="N75" s="21">
        <f ca="1">IF(COUNTIF('.Calendrier'!C:C,Tableau1[[#This Row],[Date]]),OFFSET($V$2,,WEEKDAY(Tableau1[[#This Row],[Date]],2)),0)</f>
        <v>0</v>
      </c>
      <c r="O7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75"/>
    </row>
    <row r="76" spans="2:22" x14ac:dyDescent="0.35">
      <c r="B76" s="26" t="str">
        <f>IF(WEEKDAY(Tableau1[[#This Row],[Date]],2)=3,_xlfn.ISOWEEKNUM(Tableau1[[#This Row],[Date]]),"")</f>
        <v/>
      </c>
      <c r="C76" s="2" t="str">
        <f>UPPER(TEXT(Tableau1[[#This Row],[Date]],"jjjj"))</f>
        <v>MARDI</v>
      </c>
      <c r="D76" s="3">
        <f>_debut+ROW()-ROW(Tableau1[[#Headers],[Date]])-1</f>
        <v>44173</v>
      </c>
      <c r="E76" s="10"/>
      <c r="F76" s="10"/>
      <c r="G76" s="10"/>
      <c r="H76" s="10"/>
      <c r="I76" s="29">
        <f>Tableau1[[#This Row],[fin apm]]-Tableau1[[#This Row],[début apm]]+Tableau1[[#This Row],[fin matin]]-Tableau1[[#This Row],[début matin]]</f>
        <v>0</v>
      </c>
      <c r="J76" s="12"/>
      <c r="K76" s="21">
        <f ca="1">IFERROR(IF(VLOOKUP(Tableau1[[#This Row],[Motif Abs.]],Tmotif[],3,0)="oui",OFFSET($V$2,,WEEKDAY(Tableau1[[#This Row],[Date]],2)),0),0)</f>
        <v>0</v>
      </c>
      <c r="L76" s="10"/>
      <c r="M76" s="10"/>
      <c r="N76" s="21">
        <f ca="1">IF(COUNTIF('.Calendrier'!C:C,Tableau1[[#This Row],[Date]]),OFFSET($V$2,,WEEKDAY(Tableau1[[#This Row],[Date]],2)),0)</f>
        <v>0</v>
      </c>
      <c r="O7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76"/>
    </row>
    <row r="77" spans="2:22" x14ac:dyDescent="0.35">
      <c r="B77" s="26">
        <f>IF(WEEKDAY(Tableau1[[#This Row],[Date]],2)=3,_xlfn.ISOWEEKNUM(Tableau1[[#This Row],[Date]]),"")</f>
        <v>50</v>
      </c>
      <c r="C77" s="2" t="str">
        <f>UPPER(TEXT(Tableau1[[#This Row],[Date]],"jjjj"))</f>
        <v>MERCREDI</v>
      </c>
      <c r="D77" s="3">
        <f>_debut+ROW()-ROW(Tableau1[[#Headers],[Date]])-1</f>
        <v>44174</v>
      </c>
      <c r="E77" s="10"/>
      <c r="F77" s="10"/>
      <c r="G77" s="10"/>
      <c r="H77" s="10"/>
      <c r="I77" s="29">
        <f>Tableau1[[#This Row],[fin apm]]-Tableau1[[#This Row],[début apm]]+Tableau1[[#This Row],[fin matin]]-Tableau1[[#This Row],[début matin]]</f>
        <v>0</v>
      </c>
      <c r="J77" s="12"/>
      <c r="K77" s="21">
        <f ca="1">IFERROR(IF(VLOOKUP(Tableau1[[#This Row],[Motif Abs.]],Tmotif[],3,0)="oui",OFFSET($V$2,,WEEKDAY(Tableau1[[#This Row],[Date]],2)),0),0)</f>
        <v>0</v>
      </c>
      <c r="L77" s="10"/>
      <c r="M77" s="10"/>
      <c r="N77" s="21">
        <f ca="1">IF(COUNTIF('.Calendrier'!C:C,Tableau1[[#This Row],[Date]]),OFFSET($V$2,,WEEKDAY(Tableau1[[#This Row],[Date]],2)),0)</f>
        <v>0</v>
      </c>
      <c r="O7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77"/>
    </row>
    <row r="78" spans="2:22" x14ac:dyDescent="0.35">
      <c r="B78" s="26" t="str">
        <f>IF(WEEKDAY(Tableau1[[#This Row],[Date]],2)=3,_xlfn.ISOWEEKNUM(Tableau1[[#This Row],[Date]]),"")</f>
        <v/>
      </c>
      <c r="C78" s="2" t="str">
        <f>UPPER(TEXT(Tableau1[[#This Row],[Date]],"jjjj"))</f>
        <v>JEUDI</v>
      </c>
      <c r="D78" s="3">
        <f>_debut+ROW()-ROW(Tableau1[[#Headers],[Date]])-1</f>
        <v>44175</v>
      </c>
      <c r="E78" s="10"/>
      <c r="F78" s="10"/>
      <c r="G78" s="10"/>
      <c r="H78" s="10"/>
      <c r="I78" s="29">
        <f>Tableau1[[#This Row],[fin apm]]-Tableau1[[#This Row],[début apm]]+Tableau1[[#This Row],[fin matin]]-Tableau1[[#This Row],[début matin]]</f>
        <v>0</v>
      </c>
      <c r="J78" s="12"/>
      <c r="K78" s="21">
        <f ca="1">IFERROR(IF(VLOOKUP(Tableau1[[#This Row],[Motif Abs.]],Tmotif[],3,0)="oui",OFFSET($V$2,,WEEKDAY(Tableau1[[#This Row],[Date]],2)),0),0)</f>
        <v>0</v>
      </c>
      <c r="L78" s="10"/>
      <c r="M78" s="10"/>
      <c r="N78" s="21">
        <f ca="1">IF(COUNTIF('.Calendrier'!C:C,Tableau1[[#This Row],[Date]]),OFFSET($V$2,,WEEKDAY(Tableau1[[#This Row],[Date]],2)),0)</f>
        <v>0</v>
      </c>
      <c r="O7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78"/>
    </row>
    <row r="79" spans="2:22" x14ac:dyDescent="0.35">
      <c r="B79" s="26" t="str">
        <f>IF(WEEKDAY(Tableau1[[#This Row],[Date]],2)=3,_xlfn.ISOWEEKNUM(Tableau1[[#This Row],[Date]]),"")</f>
        <v/>
      </c>
      <c r="C79" s="2" t="str">
        <f>UPPER(TEXT(Tableau1[[#This Row],[Date]],"jjjj"))</f>
        <v>VENDREDI</v>
      </c>
      <c r="D79" s="3">
        <f>_debut+ROW()-ROW(Tableau1[[#Headers],[Date]])-1</f>
        <v>44176</v>
      </c>
      <c r="E79" s="10"/>
      <c r="F79" s="10"/>
      <c r="G79" s="10"/>
      <c r="H79" s="10"/>
      <c r="I79" s="29">
        <f>Tableau1[[#This Row],[fin apm]]-Tableau1[[#This Row],[début apm]]+Tableau1[[#This Row],[fin matin]]-Tableau1[[#This Row],[début matin]]</f>
        <v>0</v>
      </c>
      <c r="J79" s="12"/>
      <c r="K79" s="21">
        <f ca="1">IFERROR(IF(VLOOKUP(Tableau1[[#This Row],[Motif Abs.]],Tmotif[],3,0)="oui",OFFSET($V$2,,WEEKDAY(Tableau1[[#This Row],[Date]],2)),0),0)</f>
        <v>0</v>
      </c>
      <c r="L79" s="10"/>
      <c r="M79" s="10"/>
      <c r="N79" s="21">
        <f ca="1">IF(COUNTIF('.Calendrier'!C:C,Tableau1[[#This Row],[Date]]),OFFSET($V$2,,WEEKDAY(Tableau1[[#This Row],[Date]],2)),0)</f>
        <v>0</v>
      </c>
      <c r="O7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79"/>
    </row>
    <row r="80" spans="2:22" x14ac:dyDescent="0.35">
      <c r="B80" s="26" t="str">
        <f>IF(WEEKDAY(Tableau1[[#This Row],[Date]],2)=3,_xlfn.ISOWEEKNUM(Tableau1[[#This Row],[Date]]),"")</f>
        <v/>
      </c>
      <c r="C80" s="2" t="str">
        <f>UPPER(TEXT(Tableau1[[#This Row],[Date]],"jjjj"))</f>
        <v>SAMEDI</v>
      </c>
      <c r="D80" s="3">
        <f>_debut+ROW()-ROW(Tableau1[[#Headers],[Date]])-1</f>
        <v>44177</v>
      </c>
      <c r="E80" s="10"/>
      <c r="F80" s="10"/>
      <c r="G80" s="10"/>
      <c r="H80" s="10"/>
      <c r="I80" s="29">
        <f>Tableau1[[#This Row],[fin apm]]-Tableau1[[#This Row],[début apm]]+Tableau1[[#This Row],[fin matin]]-Tableau1[[#This Row],[début matin]]</f>
        <v>0</v>
      </c>
      <c r="J80" s="12"/>
      <c r="K80" s="21">
        <f ca="1">IFERROR(IF(VLOOKUP(Tableau1[[#This Row],[Motif Abs.]],Tmotif[],3,0)="oui",OFFSET($V$2,,WEEKDAY(Tableau1[[#This Row],[Date]],2)),0),0)</f>
        <v>0</v>
      </c>
      <c r="L80" s="10"/>
      <c r="M80" s="10"/>
      <c r="N80" s="21">
        <f ca="1">IF(COUNTIF('.Calendrier'!C:C,Tableau1[[#This Row],[Date]]),OFFSET($V$2,,WEEKDAY(Tableau1[[#This Row],[Date]],2)),0)</f>
        <v>0</v>
      </c>
      <c r="O8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80"/>
    </row>
    <row r="81" spans="2:22" x14ac:dyDescent="0.35">
      <c r="B81" s="26" t="str">
        <f>IF(WEEKDAY(Tableau1[[#This Row],[Date]],2)=3,_xlfn.ISOWEEKNUM(Tableau1[[#This Row],[Date]]),"")</f>
        <v/>
      </c>
      <c r="C81" s="2" t="str">
        <f>UPPER(TEXT(Tableau1[[#This Row],[Date]],"jjjj"))</f>
        <v>DIMANCHE</v>
      </c>
      <c r="D81" s="3">
        <f>_debut+ROW()-ROW(Tableau1[[#Headers],[Date]])-1</f>
        <v>44178</v>
      </c>
      <c r="E81" s="10"/>
      <c r="F81" s="10"/>
      <c r="G81" s="10"/>
      <c r="H81" s="10"/>
      <c r="I81" s="29">
        <f>Tableau1[[#This Row],[fin apm]]-Tableau1[[#This Row],[début apm]]+Tableau1[[#This Row],[fin matin]]-Tableau1[[#This Row],[début matin]]</f>
        <v>0</v>
      </c>
      <c r="J81" s="12"/>
      <c r="K81" s="21">
        <f ca="1">IFERROR(IF(VLOOKUP(Tableau1[[#This Row],[Motif Abs.]],Tmotif[],3,0)="oui",OFFSET($V$2,,WEEKDAY(Tableau1[[#This Row],[Date]],2)),0),0)</f>
        <v>0</v>
      </c>
      <c r="L81" s="10"/>
      <c r="M81" s="10"/>
      <c r="N81" s="21">
        <f ca="1">IF(COUNTIF('.Calendrier'!C:C,Tableau1[[#This Row],[Date]]),OFFSET($V$2,,WEEKDAY(Tableau1[[#This Row],[Date]],2)),0)</f>
        <v>0</v>
      </c>
      <c r="O8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81"/>
    </row>
    <row r="82" spans="2:22" x14ac:dyDescent="0.35">
      <c r="B82" s="26" t="str">
        <f>IF(WEEKDAY(Tableau1[[#This Row],[Date]],2)=3,_xlfn.ISOWEEKNUM(Tableau1[[#This Row],[Date]]),"")</f>
        <v/>
      </c>
      <c r="C82" s="2" t="str">
        <f>UPPER(TEXT(Tableau1[[#This Row],[Date]],"jjjj"))</f>
        <v>LUNDI</v>
      </c>
      <c r="D82" s="3">
        <f>_debut+ROW()-ROW(Tableau1[[#Headers],[Date]])-1</f>
        <v>44179</v>
      </c>
      <c r="E82" s="10"/>
      <c r="F82" s="10"/>
      <c r="G82" s="10"/>
      <c r="H82" s="10"/>
      <c r="I82" s="29">
        <f>Tableau1[[#This Row],[fin apm]]-Tableau1[[#This Row],[début apm]]+Tableau1[[#This Row],[fin matin]]-Tableau1[[#This Row],[début matin]]</f>
        <v>0</v>
      </c>
      <c r="J82" s="12"/>
      <c r="K82" s="21">
        <f ca="1">IFERROR(IF(VLOOKUP(Tableau1[[#This Row],[Motif Abs.]],Tmotif[],3,0)="oui",OFFSET($V$2,,WEEKDAY(Tableau1[[#This Row],[Date]],2)),0),0)</f>
        <v>0</v>
      </c>
      <c r="L82" s="10"/>
      <c r="M82" s="10"/>
      <c r="N82" s="21">
        <f ca="1">IF(COUNTIF('.Calendrier'!C:C,Tableau1[[#This Row],[Date]]),OFFSET($V$2,,WEEKDAY(Tableau1[[#This Row],[Date]],2)),0)</f>
        <v>0</v>
      </c>
      <c r="O8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82"/>
    </row>
    <row r="83" spans="2:22" x14ac:dyDescent="0.35">
      <c r="B83" s="26" t="str">
        <f>IF(WEEKDAY(Tableau1[[#This Row],[Date]],2)=3,_xlfn.ISOWEEKNUM(Tableau1[[#This Row],[Date]]),"")</f>
        <v/>
      </c>
      <c r="C83" s="2" t="str">
        <f>UPPER(TEXT(Tableau1[[#This Row],[Date]],"jjjj"))</f>
        <v>MARDI</v>
      </c>
      <c r="D83" s="3">
        <f>_debut+ROW()-ROW(Tableau1[[#Headers],[Date]])-1</f>
        <v>44180</v>
      </c>
      <c r="E83" s="10"/>
      <c r="F83" s="10"/>
      <c r="G83" s="10"/>
      <c r="H83" s="10"/>
      <c r="I83" s="29">
        <f>Tableau1[[#This Row],[fin apm]]-Tableau1[[#This Row],[début apm]]+Tableau1[[#This Row],[fin matin]]-Tableau1[[#This Row],[début matin]]</f>
        <v>0</v>
      </c>
      <c r="J83" s="12"/>
      <c r="K83" s="21">
        <f ca="1">IFERROR(IF(VLOOKUP(Tableau1[[#This Row],[Motif Abs.]],Tmotif[],3,0)="oui",OFFSET($V$2,,WEEKDAY(Tableau1[[#This Row],[Date]],2)),0),0)</f>
        <v>0</v>
      </c>
      <c r="L83" s="10"/>
      <c r="M83" s="10"/>
      <c r="N83" s="21">
        <f ca="1">IF(COUNTIF('.Calendrier'!C:C,Tableau1[[#This Row],[Date]]),OFFSET($V$2,,WEEKDAY(Tableau1[[#This Row],[Date]],2)),0)</f>
        <v>0</v>
      </c>
      <c r="O8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83"/>
    </row>
    <row r="84" spans="2:22" x14ac:dyDescent="0.35">
      <c r="B84" s="26">
        <f>IF(WEEKDAY(Tableau1[[#This Row],[Date]],2)=3,_xlfn.ISOWEEKNUM(Tableau1[[#This Row],[Date]]),"")</f>
        <v>51</v>
      </c>
      <c r="C84" s="2" t="str">
        <f>UPPER(TEXT(Tableau1[[#This Row],[Date]],"jjjj"))</f>
        <v>MERCREDI</v>
      </c>
      <c r="D84" s="3">
        <f>_debut+ROW()-ROW(Tableau1[[#Headers],[Date]])-1</f>
        <v>44181</v>
      </c>
      <c r="E84" s="10"/>
      <c r="F84" s="10"/>
      <c r="G84" s="10"/>
      <c r="H84" s="10"/>
      <c r="I84" s="29">
        <f>Tableau1[[#This Row],[fin apm]]-Tableau1[[#This Row],[début apm]]+Tableau1[[#This Row],[fin matin]]-Tableau1[[#This Row],[début matin]]</f>
        <v>0</v>
      </c>
      <c r="J84" s="12"/>
      <c r="K84" s="21">
        <f ca="1">IFERROR(IF(VLOOKUP(Tableau1[[#This Row],[Motif Abs.]],Tmotif[],3,0)="oui",OFFSET($V$2,,WEEKDAY(Tableau1[[#This Row],[Date]],2)),0),0)</f>
        <v>0</v>
      </c>
      <c r="L84" s="10"/>
      <c r="M84" s="10"/>
      <c r="N84" s="21">
        <f ca="1">IF(COUNTIF('.Calendrier'!C:C,Tableau1[[#This Row],[Date]]),OFFSET($V$2,,WEEKDAY(Tableau1[[#This Row],[Date]],2)),0)</f>
        <v>0</v>
      </c>
      <c r="O8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84"/>
    </row>
    <row r="85" spans="2:22" x14ac:dyDescent="0.35">
      <c r="B85" s="26" t="str">
        <f>IF(WEEKDAY(Tableau1[[#This Row],[Date]],2)=3,_xlfn.ISOWEEKNUM(Tableau1[[#This Row],[Date]]),"")</f>
        <v/>
      </c>
      <c r="C85" s="2" t="str">
        <f>UPPER(TEXT(Tableau1[[#This Row],[Date]],"jjjj"))</f>
        <v>JEUDI</v>
      </c>
      <c r="D85" s="3">
        <f>_debut+ROW()-ROW(Tableau1[[#Headers],[Date]])-1</f>
        <v>44182</v>
      </c>
      <c r="E85" s="10"/>
      <c r="F85" s="10"/>
      <c r="G85" s="10"/>
      <c r="H85" s="10"/>
      <c r="I85" s="29">
        <f>Tableau1[[#This Row],[fin apm]]-Tableau1[[#This Row],[début apm]]+Tableau1[[#This Row],[fin matin]]-Tableau1[[#This Row],[début matin]]</f>
        <v>0</v>
      </c>
      <c r="J85" s="12"/>
      <c r="K85" s="21">
        <f ca="1">IFERROR(IF(VLOOKUP(Tableau1[[#This Row],[Motif Abs.]],Tmotif[],3,0)="oui",OFFSET($V$2,,WEEKDAY(Tableau1[[#This Row],[Date]],2)),0),0)</f>
        <v>0</v>
      </c>
      <c r="L85" s="10"/>
      <c r="M85" s="10"/>
      <c r="N85" s="21">
        <f ca="1">IF(COUNTIF('.Calendrier'!C:C,Tableau1[[#This Row],[Date]]),OFFSET($V$2,,WEEKDAY(Tableau1[[#This Row],[Date]],2)),0)</f>
        <v>0</v>
      </c>
      <c r="O8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85"/>
    </row>
    <row r="86" spans="2:22" x14ac:dyDescent="0.35">
      <c r="B86" s="26" t="str">
        <f>IF(WEEKDAY(Tableau1[[#This Row],[Date]],2)=3,_xlfn.ISOWEEKNUM(Tableau1[[#This Row],[Date]]),"")</f>
        <v/>
      </c>
      <c r="C86" s="2" t="str">
        <f>UPPER(TEXT(Tableau1[[#This Row],[Date]],"jjjj"))</f>
        <v>VENDREDI</v>
      </c>
      <c r="D86" s="3">
        <f>_debut+ROW()-ROW(Tableau1[[#Headers],[Date]])-1</f>
        <v>44183</v>
      </c>
      <c r="E86" s="10"/>
      <c r="F86" s="10"/>
      <c r="G86" s="10"/>
      <c r="H86" s="10"/>
      <c r="I86" s="29">
        <f>Tableau1[[#This Row],[fin apm]]-Tableau1[[#This Row],[début apm]]+Tableau1[[#This Row],[fin matin]]-Tableau1[[#This Row],[début matin]]</f>
        <v>0</v>
      </c>
      <c r="J86" s="12"/>
      <c r="K86" s="21">
        <f ca="1">IFERROR(IF(VLOOKUP(Tableau1[[#This Row],[Motif Abs.]],Tmotif[],3,0)="oui",OFFSET($V$2,,WEEKDAY(Tableau1[[#This Row],[Date]],2)),0),0)</f>
        <v>0</v>
      </c>
      <c r="L86" s="10"/>
      <c r="M86" s="10"/>
      <c r="N86" s="21">
        <f ca="1">IF(COUNTIF('.Calendrier'!C:C,Tableau1[[#This Row],[Date]]),OFFSET($V$2,,WEEKDAY(Tableau1[[#This Row],[Date]],2)),0)</f>
        <v>0</v>
      </c>
      <c r="O8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86"/>
    </row>
    <row r="87" spans="2:22" x14ac:dyDescent="0.35">
      <c r="B87" s="26" t="str">
        <f>IF(WEEKDAY(Tableau1[[#This Row],[Date]],2)=3,_xlfn.ISOWEEKNUM(Tableau1[[#This Row],[Date]]),"")</f>
        <v/>
      </c>
      <c r="C87" s="2" t="str">
        <f>UPPER(TEXT(Tableau1[[#This Row],[Date]],"jjjj"))</f>
        <v>SAMEDI</v>
      </c>
      <c r="D87" s="3">
        <f>_debut+ROW()-ROW(Tableau1[[#Headers],[Date]])-1</f>
        <v>44184</v>
      </c>
      <c r="E87" s="10"/>
      <c r="F87" s="10"/>
      <c r="G87" s="10"/>
      <c r="H87" s="10"/>
      <c r="I87" s="29">
        <f>Tableau1[[#This Row],[fin apm]]-Tableau1[[#This Row],[début apm]]+Tableau1[[#This Row],[fin matin]]-Tableau1[[#This Row],[début matin]]</f>
        <v>0</v>
      </c>
      <c r="J87" s="12"/>
      <c r="K87" s="21">
        <f ca="1">IFERROR(IF(VLOOKUP(Tableau1[[#This Row],[Motif Abs.]],Tmotif[],3,0)="oui",OFFSET($V$2,,WEEKDAY(Tableau1[[#This Row],[Date]],2)),0),0)</f>
        <v>0</v>
      </c>
      <c r="L87" s="10"/>
      <c r="M87" s="10"/>
      <c r="N87" s="21">
        <f ca="1">IF(COUNTIF('.Calendrier'!C:C,Tableau1[[#This Row],[Date]]),OFFSET($V$2,,WEEKDAY(Tableau1[[#This Row],[Date]],2)),0)</f>
        <v>0</v>
      </c>
      <c r="O8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87"/>
    </row>
    <row r="88" spans="2:22" x14ac:dyDescent="0.35">
      <c r="B88" s="26" t="str">
        <f>IF(WEEKDAY(Tableau1[[#This Row],[Date]],2)=3,_xlfn.ISOWEEKNUM(Tableau1[[#This Row],[Date]]),"")</f>
        <v/>
      </c>
      <c r="C88" s="2" t="str">
        <f>UPPER(TEXT(Tableau1[[#This Row],[Date]],"jjjj"))</f>
        <v>DIMANCHE</v>
      </c>
      <c r="D88" s="3">
        <f>_debut+ROW()-ROW(Tableau1[[#Headers],[Date]])-1</f>
        <v>44185</v>
      </c>
      <c r="E88" s="10"/>
      <c r="F88" s="10"/>
      <c r="G88" s="10"/>
      <c r="H88" s="10"/>
      <c r="I88" s="29">
        <f>Tableau1[[#This Row],[fin apm]]-Tableau1[[#This Row],[début apm]]+Tableau1[[#This Row],[fin matin]]-Tableau1[[#This Row],[début matin]]</f>
        <v>0</v>
      </c>
      <c r="J88" s="12"/>
      <c r="K88" s="21">
        <f ca="1">IFERROR(IF(VLOOKUP(Tableau1[[#This Row],[Motif Abs.]],Tmotif[],3,0)="oui",OFFSET($V$2,,WEEKDAY(Tableau1[[#This Row],[Date]],2)),0),0)</f>
        <v>0</v>
      </c>
      <c r="L88" s="10"/>
      <c r="M88" s="10"/>
      <c r="N88" s="21">
        <f ca="1">IF(COUNTIF('.Calendrier'!C:C,Tableau1[[#This Row],[Date]]),OFFSET($V$2,,WEEKDAY(Tableau1[[#This Row],[Date]],2)),0)</f>
        <v>0</v>
      </c>
      <c r="O8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88"/>
    </row>
    <row r="89" spans="2:22" x14ac:dyDescent="0.35">
      <c r="B89" s="26" t="str">
        <f>IF(WEEKDAY(Tableau1[[#This Row],[Date]],2)=3,_xlfn.ISOWEEKNUM(Tableau1[[#This Row],[Date]]),"")</f>
        <v/>
      </c>
      <c r="C89" s="2" t="str">
        <f>UPPER(TEXT(Tableau1[[#This Row],[Date]],"jjjj"))</f>
        <v>LUNDI</v>
      </c>
      <c r="D89" s="3">
        <f>_debut+ROW()-ROW(Tableau1[[#Headers],[Date]])-1</f>
        <v>44186</v>
      </c>
      <c r="E89" s="10"/>
      <c r="F89" s="10"/>
      <c r="G89" s="10"/>
      <c r="H89" s="10"/>
      <c r="I89" s="29">
        <f>Tableau1[[#This Row],[fin apm]]-Tableau1[[#This Row],[début apm]]+Tableau1[[#This Row],[fin matin]]-Tableau1[[#This Row],[début matin]]</f>
        <v>0</v>
      </c>
      <c r="J89" s="12"/>
      <c r="K89" s="21">
        <f ca="1">IFERROR(IF(VLOOKUP(Tableau1[[#This Row],[Motif Abs.]],Tmotif[],3,0)="oui",OFFSET($V$2,,WEEKDAY(Tableau1[[#This Row],[Date]],2)),0),0)</f>
        <v>0</v>
      </c>
      <c r="L89" s="10"/>
      <c r="M89" s="10"/>
      <c r="N89" s="21">
        <f ca="1">IF(COUNTIF('.Calendrier'!C:C,Tableau1[[#This Row],[Date]]),OFFSET($V$2,,WEEKDAY(Tableau1[[#This Row],[Date]],2)),0)</f>
        <v>0</v>
      </c>
      <c r="O8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89"/>
    </row>
    <row r="90" spans="2:22" x14ac:dyDescent="0.35">
      <c r="B90" s="26" t="str">
        <f>IF(WEEKDAY(Tableau1[[#This Row],[Date]],2)=3,_xlfn.ISOWEEKNUM(Tableau1[[#This Row],[Date]]),"")</f>
        <v/>
      </c>
      <c r="C90" s="2" t="str">
        <f>UPPER(TEXT(Tableau1[[#This Row],[Date]],"jjjj"))</f>
        <v>MARDI</v>
      </c>
      <c r="D90" s="3">
        <f>_debut+ROW()-ROW(Tableau1[[#Headers],[Date]])-1</f>
        <v>44187</v>
      </c>
      <c r="E90" s="10"/>
      <c r="F90" s="10"/>
      <c r="G90" s="10"/>
      <c r="H90" s="10"/>
      <c r="I90" s="29">
        <f>Tableau1[[#This Row],[fin apm]]-Tableau1[[#This Row],[début apm]]+Tableau1[[#This Row],[fin matin]]-Tableau1[[#This Row],[début matin]]</f>
        <v>0</v>
      </c>
      <c r="J90" s="12"/>
      <c r="K90" s="21">
        <f ca="1">IFERROR(IF(VLOOKUP(Tableau1[[#This Row],[Motif Abs.]],Tmotif[],3,0)="oui",OFFSET($V$2,,WEEKDAY(Tableau1[[#This Row],[Date]],2)),0),0)</f>
        <v>0</v>
      </c>
      <c r="L90" s="10"/>
      <c r="M90" s="10"/>
      <c r="N90" s="21">
        <f ca="1">IF(COUNTIF('.Calendrier'!C:C,Tableau1[[#This Row],[Date]]),OFFSET($V$2,,WEEKDAY(Tableau1[[#This Row],[Date]],2)),0)</f>
        <v>0</v>
      </c>
      <c r="O9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90"/>
    </row>
    <row r="91" spans="2:22" x14ac:dyDescent="0.35">
      <c r="B91" s="26">
        <f>IF(WEEKDAY(Tableau1[[#This Row],[Date]],2)=3,_xlfn.ISOWEEKNUM(Tableau1[[#This Row],[Date]]),"")</f>
        <v>52</v>
      </c>
      <c r="C91" s="2" t="str">
        <f>UPPER(TEXT(Tableau1[[#This Row],[Date]],"jjjj"))</f>
        <v>MERCREDI</v>
      </c>
      <c r="D91" s="3">
        <f>_debut+ROW()-ROW(Tableau1[[#Headers],[Date]])-1</f>
        <v>44188</v>
      </c>
      <c r="E91" s="10"/>
      <c r="F91" s="10"/>
      <c r="G91" s="10"/>
      <c r="H91" s="10"/>
      <c r="I91" s="29">
        <f>Tableau1[[#This Row],[fin apm]]-Tableau1[[#This Row],[début apm]]+Tableau1[[#This Row],[fin matin]]-Tableau1[[#This Row],[début matin]]</f>
        <v>0</v>
      </c>
      <c r="J91" s="12"/>
      <c r="K91" s="21">
        <f ca="1">IFERROR(IF(VLOOKUP(Tableau1[[#This Row],[Motif Abs.]],Tmotif[],3,0)="oui",OFFSET($V$2,,WEEKDAY(Tableau1[[#This Row],[Date]],2)),0),0)</f>
        <v>0</v>
      </c>
      <c r="L91" s="10"/>
      <c r="M91" s="10"/>
      <c r="N91" s="21">
        <f ca="1">IF(COUNTIF('.Calendrier'!C:C,Tableau1[[#This Row],[Date]]),OFFSET($V$2,,WEEKDAY(Tableau1[[#This Row],[Date]],2)),0)</f>
        <v>0</v>
      </c>
      <c r="O9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91"/>
    </row>
    <row r="92" spans="2:22" x14ac:dyDescent="0.35">
      <c r="B92" s="26" t="str">
        <f>IF(WEEKDAY(Tableau1[[#This Row],[Date]],2)=3,_xlfn.ISOWEEKNUM(Tableau1[[#This Row],[Date]]),"")</f>
        <v/>
      </c>
      <c r="C92" s="2" t="str">
        <f>UPPER(TEXT(Tableau1[[#This Row],[Date]],"jjjj"))</f>
        <v>JEUDI</v>
      </c>
      <c r="D92" s="3">
        <f>_debut+ROW()-ROW(Tableau1[[#Headers],[Date]])-1</f>
        <v>44189</v>
      </c>
      <c r="E92" s="10"/>
      <c r="F92" s="10"/>
      <c r="G92" s="10"/>
      <c r="H92" s="10"/>
      <c r="I92" s="29">
        <f>Tableau1[[#This Row],[fin apm]]-Tableau1[[#This Row],[début apm]]+Tableau1[[#This Row],[fin matin]]-Tableau1[[#This Row],[début matin]]</f>
        <v>0</v>
      </c>
      <c r="J92" s="12"/>
      <c r="K92" s="21">
        <f ca="1">IFERROR(IF(VLOOKUP(Tableau1[[#This Row],[Motif Abs.]],Tmotif[],3,0)="oui",OFFSET($V$2,,WEEKDAY(Tableau1[[#This Row],[Date]],2)),0),0)</f>
        <v>0</v>
      </c>
      <c r="L92" s="10"/>
      <c r="M92" s="10"/>
      <c r="N92" s="21">
        <f ca="1">IF(COUNTIF('.Calendrier'!C:C,Tableau1[[#This Row],[Date]]),OFFSET($V$2,,WEEKDAY(Tableau1[[#This Row],[Date]],2)),0)</f>
        <v>0</v>
      </c>
      <c r="O9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92"/>
    </row>
    <row r="93" spans="2:22" x14ac:dyDescent="0.35">
      <c r="B93" s="26" t="str">
        <f>IF(WEEKDAY(Tableau1[[#This Row],[Date]],2)=3,_xlfn.ISOWEEKNUM(Tableau1[[#This Row],[Date]]),"")</f>
        <v/>
      </c>
      <c r="C93" s="2" t="str">
        <f>UPPER(TEXT(Tableau1[[#This Row],[Date]],"jjjj"))</f>
        <v>VENDREDI</v>
      </c>
      <c r="D93" s="3">
        <f>_debut+ROW()-ROW(Tableau1[[#Headers],[Date]])-1</f>
        <v>44190</v>
      </c>
      <c r="E93" s="10"/>
      <c r="F93" s="10"/>
      <c r="G93" s="10"/>
      <c r="H93" s="10"/>
      <c r="I93" s="29">
        <f>Tableau1[[#This Row],[fin apm]]-Tableau1[[#This Row],[début apm]]+Tableau1[[#This Row],[fin matin]]-Tableau1[[#This Row],[début matin]]</f>
        <v>0</v>
      </c>
      <c r="J93" s="12"/>
      <c r="K93" s="21">
        <f ca="1">IFERROR(IF(VLOOKUP(Tableau1[[#This Row],[Motif Abs.]],Tmotif[],3,0)="oui",OFFSET($V$2,,WEEKDAY(Tableau1[[#This Row],[Date]],2)),0),0)</f>
        <v>0</v>
      </c>
      <c r="L93" s="10"/>
      <c r="M93" s="10"/>
      <c r="N93" s="21">
        <f ca="1">IF(COUNTIF('.Calendrier'!C:C,Tableau1[[#This Row],[Date]]),OFFSET($V$2,,WEEKDAY(Tableau1[[#This Row],[Date]],2)),0)</f>
        <v>0.29166666666666669</v>
      </c>
      <c r="O9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93"/>
    </row>
    <row r="94" spans="2:22" x14ac:dyDescent="0.35">
      <c r="B94" s="26" t="str">
        <f>IF(WEEKDAY(Tableau1[[#This Row],[Date]],2)=3,_xlfn.ISOWEEKNUM(Tableau1[[#This Row],[Date]]),"")</f>
        <v/>
      </c>
      <c r="C94" s="2" t="str">
        <f>UPPER(TEXT(Tableau1[[#This Row],[Date]],"jjjj"))</f>
        <v>SAMEDI</v>
      </c>
      <c r="D94" s="3">
        <f>_debut+ROW()-ROW(Tableau1[[#Headers],[Date]])-1</f>
        <v>44191</v>
      </c>
      <c r="E94" s="10"/>
      <c r="F94" s="10"/>
      <c r="G94" s="10"/>
      <c r="H94" s="10"/>
      <c r="I94" s="29">
        <f>Tableau1[[#This Row],[fin apm]]-Tableau1[[#This Row],[début apm]]+Tableau1[[#This Row],[fin matin]]-Tableau1[[#This Row],[début matin]]</f>
        <v>0</v>
      </c>
      <c r="J94" s="12"/>
      <c r="K94" s="21">
        <f ca="1">IFERROR(IF(VLOOKUP(Tableau1[[#This Row],[Motif Abs.]],Tmotif[],3,0)="oui",OFFSET($V$2,,WEEKDAY(Tableau1[[#This Row],[Date]],2)),0),0)</f>
        <v>0</v>
      </c>
      <c r="L94" s="10"/>
      <c r="M94" s="10"/>
      <c r="N94" s="21">
        <f ca="1">IF(COUNTIF('.Calendrier'!C:C,Tableau1[[#This Row],[Date]]),OFFSET($V$2,,WEEKDAY(Tableau1[[#This Row],[Date]],2)),0)</f>
        <v>0</v>
      </c>
      <c r="O9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94"/>
    </row>
    <row r="95" spans="2:22" x14ac:dyDescent="0.35">
      <c r="B95" s="26" t="str">
        <f>IF(WEEKDAY(Tableau1[[#This Row],[Date]],2)=3,_xlfn.ISOWEEKNUM(Tableau1[[#This Row],[Date]]),"")</f>
        <v/>
      </c>
      <c r="C95" s="2" t="str">
        <f>UPPER(TEXT(Tableau1[[#This Row],[Date]],"jjjj"))</f>
        <v>DIMANCHE</v>
      </c>
      <c r="D95" s="3">
        <f>_debut+ROW()-ROW(Tableau1[[#Headers],[Date]])-1</f>
        <v>44192</v>
      </c>
      <c r="E95" s="10"/>
      <c r="F95" s="10"/>
      <c r="G95" s="10"/>
      <c r="H95" s="10"/>
      <c r="I95" s="29">
        <f>Tableau1[[#This Row],[fin apm]]-Tableau1[[#This Row],[début apm]]+Tableau1[[#This Row],[fin matin]]-Tableau1[[#This Row],[début matin]]</f>
        <v>0</v>
      </c>
      <c r="J95" s="12"/>
      <c r="K95" s="21">
        <f ca="1">IFERROR(IF(VLOOKUP(Tableau1[[#This Row],[Motif Abs.]],Tmotif[],3,0)="oui",OFFSET($V$2,,WEEKDAY(Tableau1[[#This Row],[Date]],2)),0),0)</f>
        <v>0</v>
      </c>
      <c r="L95" s="10"/>
      <c r="M95" s="10"/>
      <c r="N95" s="21">
        <f ca="1">IF(COUNTIF('.Calendrier'!C:C,Tableau1[[#This Row],[Date]]),OFFSET($V$2,,WEEKDAY(Tableau1[[#This Row],[Date]],2)),0)</f>
        <v>0</v>
      </c>
      <c r="O9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95"/>
    </row>
    <row r="96" spans="2:22" x14ac:dyDescent="0.35">
      <c r="B96" s="26" t="str">
        <f>IF(WEEKDAY(Tableau1[[#This Row],[Date]],2)=3,_xlfn.ISOWEEKNUM(Tableau1[[#This Row],[Date]]),"")</f>
        <v/>
      </c>
      <c r="C96" s="2" t="str">
        <f>UPPER(TEXT(Tableau1[[#This Row],[Date]],"jjjj"))</f>
        <v>LUNDI</v>
      </c>
      <c r="D96" s="3">
        <f>_debut+ROW()-ROW(Tableau1[[#Headers],[Date]])-1</f>
        <v>44193</v>
      </c>
      <c r="E96" s="10"/>
      <c r="F96" s="10"/>
      <c r="G96" s="10"/>
      <c r="H96" s="10"/>
      <c r="I96" s="29">
        <f>Tableau1[[#This Row],[fin apm]]-Tableau1[[#This Row],[début apm]]+Tableau1[[#This Row],[fin matin]]-Tableau1[[#This Row],[début matin]]</f>
        <v>0</v>
      </c>
      <c r="J96" s="12"/>
      <c r="K96" s="21">
        <f ca="1">IFERROR(IF(VLOOKUP(Tableau1[[#This Row],[Motif Abs.]],Tmotif[],3,0)="oui",OFFSET($V$2,,WEEKDAY(Tableau1[[#This Row],[Date]],2)),0),0)</f>
        <v>0</v>
      </c>
      <c r="L96" s="10"/>
      <c r="M96" s="10"/>
      <c r="N96" s="21">
        <f ca="1">IF(COUNTIF('.Calendrier'!C:C,Tableau1[[#This Row],[Date]]),OFFSET($V$2,,WEEKDAY(Tableau1[[#This Row],[Date]],2)),0)</f>
        <v>0</v>
      </c>
      <c r="O9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96"/>
    </row>
    <row r="97" spans="2:22" x14ac:dyDescent="0.35">
      <c r="B97" s="26" t="str">
        <f>IF(WEEKDAY(Tableau1[[#This Row],[Date]],2)=3,_xlfn.ISOWEEKNUM(Tableau1[[#This Row],[Date]]),"")</f>
        <v/>
      </c>
      <c r="C97" s="2" t="str">
        <f>UPPER(TEXT(Tableau1[[#This Row],[Date]],"jjjj"))</f>
        <v>MARDI</v>
      </c>
      <c r="D97" s="3">
        <f>_debut+ROW()-ROW(Tableau1[[#Headers],[Date]])-1</f>
        <v>44194</v>
      </c>
      <c r="E97" s="10"/>
      <c r="F97" s="10"/>
      <c r="G97" s="10"/>
      <c r="H97" s="10"/>
      <c r="I97" s="29">
        <f>Tableau1[[#This Row],[fin apm]]-Tableau1[[#This Row],[début apm]]+Tableau1[[#This Row],[fin matin]]-Tableau1[[#This Row],[début matin]]</f>
        <v>0</v>
      </c>
      <c r="J97" s="12"/>
      <c r="K97" s="21">
        <f ca="1">IFERROR(IF(VLOOKUP(Tableau1[[#This Row],[Motif Abs.]],Tmotif[],3,0)="oui",OFFSET($V$2,,WEEKDAY(Tableau1[[#This Row],[Date]],2)),0),0)</f>
        <v>0</v>
      </c>
      <c r="L97" s="10"/>
      <c r="M97" s="10"/>
      <c r="N97" s="21">
        <f ca="1">IF(COUNTIF('.Calendrier'!C:C,Tableau1[[#This Row],[Date]]),OFFSET($V$2,,WEEKDAY(Tableau1[[#This Row],[Date]],2)),0)</f>
        <v>0</v>
      </c>
      <c r="O9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97"/>
    </row>
    <row r="98" spans="2:22" x14ac:dyDescent="0.35">
      <c r="B98" s="26">
        <f>IF(WEEKDAY(Tableau1[[#This Row],[Date]],2)=3,_xlfn.ISOWEEKNUM(Tableau1[[#This Row],[Date]]),"")</f>
        <v>53</v>
      </c>
      <c r="C98" s="2" t="str">
        <f>UPPER(TEXT(Tableau1[[#This Row],[Date]],"jjjj"))</f>
        <v>MERCREDI</v>
      </c>
      <c r="D98" s="3">
        <f>_debut+ROW()-ROW(Tableau1[[#Headers],[Date]])-1</f>
        <v>44195</v>
      </c>
      <c r="E98" s="10"/>
      <c r="F98" s="10"/>
      <c r="G98" s="10"/>
      <c r="H98" s="10"/>
      <c r="I98" s="29">
        <f>Tableau1[[#This Row],[fin apm]]-Tableau1[[#This Row],[début apm]]+Tableau1[[#This Row],[fin matin]]-Tableau1[[#This Row],[début matin]]</f>
        <v>0</v>
      </c>
      <c r="J98" s="12"/>
      <c r="K98" s="21">
        <f ca="1">IFERROR(IF(VLOOKUP(Tableau1[[#This Row],[Motif Abs.]],Tmotif[],3,0)="oui",OFFSET($V$2,,WEEKDAY(Tableau1[[#This Row],[Date]],2)),0),0)</f>
        <v>0</v>
      </c>
      <c r="L98" s="10"/>
      <c r="M98" s="10"/>
      <c r="N98" s="21">
        <f ca="1">IF(COUNTIF('.Calendrier'!C:C,Tableau1[[#This Row],[Date]]),OFFSET($V$2,,WEEKDAY(Tableau1[[#This Row],[Date]],2)),0)</f>
        <v>0</v>
      </c>
      <c r="O9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98"/>
    </row>
    <row r="99" spans="2:22" x14ac:dyDescent="0.35">
      <c r="B99" s="26" t="str">
        <f>IF(WEEKDAY(Tableau1[[#This Row],[Date]],2)=3,_xlfn.ISOWEEKNUM(Tableau1[[#This Row],[Date]]),"")</f>
        <v/>
      </c>
      <c r="C99" s="2" t="str">
        <f>UPPER(TEXT(Tableau1[[#This Row],[Date]],"jjjj"))</f>
        <v>JEUDI</v>
      </c>
      <c r="D99" s="3">
        <f>_debut+ROW()-ROW(Tableau1[[#Headers],[Date]])-1</f>
        <v>44196</v>
      </c>
      <c r="E99" s="10"/>
      <c r="F99" s="10"/>
      <c r="G99" s="10"/>
      <c r="H99" s="10"/>
      <c r="I99" s="29">
        <f>Tableau1[[#This Row],[fin apm]]-Tableau1[[#This Row],[début apm]]+Tableau1[[#This Row],[fin matin]]-Tableau1[[#This Row],[début matin]]</f>
        <v>0</v>
      </c>
      <c r="J99" s="12"/>
      <c r="K99" s="21">
        <f ca="1">IFERROR(IF(VLOOKUP(Tableau1[[#This Row],[Motif Abs.]],Tmotif[],3,0)="oui",OFFSET($V$2,,WEEKDAY(Tableau1[[#This Row],[Date]],2)),0),0)</f>
        <v>0</v>
      </c>
      <c r="L99" s="10"/>
      <c r="M99" s="10"/>
      <c r="N99" s="21">
        <f ca="1">IF(COUNTIF('.Calendrier'!C:C,Tableau1[[#This Row],[Date]]),OFFSET($V$2,,WEEKDAY(Tableau1[[#This Row],[Date]],2)),0)</f>
        <v>0</v>
      </c>
      <c r="O9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99"/>
    </row>
    <row r="100" spans="2:22" x14ac:dyDescent="0.35">
      <c r="B100" s="26" t="str">
        <f>IF(WEEKDAY(Tableau1[[#This Row],[Date]],2)=3,_xlfn.ISOWEEKNUM(Tableau1[[#This Row],[Date]]),"")</f>
        <v/>
      </c>
      <c r="C100" s="2" t="str">
        <f>UPPER(TEXT(Tableau1[[#This Row],[Date]],"jjjj"))</f>
        <v>VENDREDI</v>
      </c>
      <c r="D100" s="3">
        <f>_debut+ROW()-ROW(Tableau1[[#Headers],[Date]])-1</f>
        <v>44197</v>
      </c>
      <c r="E100" s="10"/>
      <c r="F100" s="10"/>
      <c r="G100" s="10"/>
      <c r="H100" s="10"/>
      <c r="I100" s="29">
        <f>Tableau1[[#This Row],[fin apm]]-Tableau1[[#This Row],[début apm]]+Tableau1[[#This Row],[fin matin]]-Tableau1[[#This Row],[début matin]]</f>
        <v>0</v>
      </c>
      <c r="J100" s="12"/>
      <c r="K100" s="21">
        <f ca="1">IFERROR(IF(VLOOKUP(Tableau1[[#This Row],[Motif Abs.]],Tmotif[],3,0)="oui",OFFSET($V$2,,WEEKDAY(Tableau1[[#This Row],[Date]],2)),0),0)</f>
        <v>0</v>
      </c>
      <c r="L100" s="10"/>
      <c r="M100" s="10"/>
      <c r="N100" s="21">
        <f ca="1">IF(COUNTIF('.Calendrier'!C:C,Tableau1[[#This Row],[Date]]),OFFSET($V$2,,WEEKDAY(Tableau1[[#This Row],[Date]],2)),0)</f>
        <v>0.29166666666666669</v>
      </c>
      <c r="O10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00"/>
    </row>
    <row r="101" spans="2:22" x14ac:dyDescent="0.35">
      <c r="B101" s="26" t="str">
        <f>IF(WEEKDAY(Tableau1[[#This Row],[Date]],2)=3,_xlfn.ISOWEEKNUM(Tableau1[[#This Row],[Date]]),"")</f>
        <v/>
      </c>
      <c r="C101" s="2" t="str">
        <f>UPPER(TEXT(Tableau1[[#This Row],[Date]],"jjjj"))</f>
        <v>SAMEDI</v>
      </c>
      <c r="D101" s="3">
        <f>_debut+ROW()-ROW(Tableau1[[#Headers],[Date]])-1</f>
        <v>44198</v>
      </c>
      <c r="E101" s="10"/>
      <c r="F101" s="10"/>
      <c r="G101" s="10"/>
      <c r="H101" s="10"/>
      <c r="I101" s="29">
        <f>Tableau1[[#This Row],[fin apm]]-Tableau1[[#This Row],[début apm]]+Tableau1[[#This Row],[fin matin]]-Tableau1[[#This Row],[début matin]]</f>
        <v>0</v>
      </c>
      <c r="J101" s="12"/>
      <c r="K101" s="21">
        <f ca="1">IFERROR(IF(VLOOKUP(Tableau1[[#This Row],[Motif Abs.]],Tmotif[],3,0)="oui",OFFSET($V$2,,WEEKDAY(Tableau1[[#This Row],[Date]],2)),0),0)</f>
        <v>0</v>
      </c>
      <c r="L101" s="10"/>
      <c r="M101" s="10"/>
      <c r="N101" s="21">
        <f ca="1">IF(COUNTIF('.Calendrier'!C:C,Tableau1[[#This Row],[Date]]),OFFSET($V$2,,WEEKDAY(Tableau1[[#This Row],[Date]],2)),0)</f>
        <v>0</v>
      </c>
      <c r="O10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01"/>
    </row>
    <row r="102" spans="2:22" x14ac:dyDescent="0.35">
      <c r="B102" s="26" t="str">
        <f>IF(WEEKDAY(Tableau1[[#This Row],[Date]],2)=3,_xlfn.ISOWEEKNUM(Tableau1[[#This Row],[Date]]),"")</f>
        <v/>
      </c>
      <c r="C102" s="2" t="str">
        <f>UPPER(TEXT(Tableau1[[#This Row],[Date]],"jjjj"))</f>
        <v>DIMANCHE</v>
      </c>
      <c r="D102" s="3">
        <f>_debut+ROW()-ROW(Tableau1[[#Headers],[Date]])-1</f>
        <v>44199</v>
      </c>
      <c r="E102" s="10"/>
      <c r="F102" s="10"/>
      <c r="G102" s="10"/>
      <c r="H102" s="10"/>
      <c r="I102" s="29">
        <f>Tableau1[[#This Row],[fin apm]]-Tableau1[[#This Row],[début apm]]+Tableau1[[#This Row],[fin matin]]-Tableau1[[#This Row],[début matin]]</f>
        <v>0</v>
      </c>
      <c r="J102" s="12"/>
      <c r="K102" s="21">
        <f ca="1">IFERROR(IF(VLOOKUP(Tableau1[[#This Row],[Motif Abs.]],Tmotif[],3,0)="oui",OFFSET($V$2,,WEEKDAY(Tableau1[[#This Row],[Date]],2)),0),0)</f>
        <v>0</v>
      </c>
      <c r="L102" s="10"/>
      <c r="M102" s="10"/>
      <c r="N102" s="21">
        <f ca="1">IF(COUNTIF('.Calendrier'!C:C,Tableau1[[#This Row],[Date]]),OFFSET($V$2,,WEEKDAY(Tableau1[[#This Row],[Date]],2)),0)</f>
        <v>0</v>
      </c>
      <c r="O10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02"/>
    </row>
    <row r="103" spans="2:22" x14ac:dyDescent="0.35">
      <c r="B103" s="26" t="str">
        <f>IF(WEEKDAY(Tableau1[[#This Row],[Date]],2)=3,_xlfn.ISOWEEKNUM(Tableau1[[#This Row],[Date]]),"")</f>
        <v/>
      </c>
      <c r="C103" s="2" t="str">
        <f>UPPER(TEXT(Tableau1[[#This Row],[Date]],"jjjj"))</f>
        <v>LUNDI</v>
      </c>
      <c r="D103" s="3">
        <f>_debut+ROW()-ROW(Tableau1[[#Headers],[Date]])-1</f>
        <v>44200</v>
      </c>
      <c r="E103" s="10"/>
      <c r="F103" s="10"/>
      <c r="G103" s="10"/>
      <c r="H103" s="10"/>
      <c r="I103" s="29">
        <f>Tableau1[[#This Row],[fin apm]]-Tableau1[[#This Row],[début apm]]+Tableau1[[#This Row],[fin matin]]-Tableau1[[#This Row],[début matin]]</f>
        <v>0</v>
      </c>
      <c r="J103" s="12"/>
      <c r="K103" s="21">
        <f ca="1">IFERROR(IF(VLOOKUP(Tableau1[[#This Row],[Motif Abs.]],Tmotif[],3,0)="oui",OFFSET($V$2,,WEEKDAY(Tableau1[[#This Row],[Date]],2)),0),0)</f>
        <v>0</v>
      </c>
      <c r="L103" s="10"/>
      <c r="M103" s="10"/>
      <c r="N103" s="21">
        <f ca="1">IF(COUNTIF('.Calendrier'!C:C,Tableau1[[#This Row],[Date]]),OFFSET($V$2,,WEEKDAY(Tableau1[[#This Row],[Date]],2)),0)</f>
        <v>0</v>
      </c>
      <c r="O10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03"/>
    </row>
    <row r="104" spans="2:22" x14ac:dyDescent="0.35">
      <c r="B104" s="26" t="str">
        <f>IF(WEEKDAY(Tableau1[[#This Row],[Date]],2)=3,_xlfn.ISOWEEKNUM(Tableau1[[#This Row],[Date]]),"")</f>
        <v/>
      </c>
      <c r="C104" s="2" t="str">
        <f>UPPER(TEXT(Tableau1[[#This Row],[Date]],"jjjj"))</f>
        <v>MARDI</v>
      </c>
      <c r="D104" s="3">
        <f>_debut+ROW()-ROW(Tableau1[[#Headers],[Date]])-1</f>
        <v>44201</v>
      </c>
      <c r="E104" s="10"/>
      <c r="F104" s="10"/>
      <c r="G104" s="10"/>
      <c r="H104" s="10"/>
      <c r="I104" s="29">
        <f>Tableau1[[#This Row],[fin apm]]-Tableau1[[#This Row],[début apm]]+Tableau1[[#This Row],[fin matin]]-Tableau1[[#This Row],[début matin]]</f>
        <v>0</v>
      </c>
      <c r="J104" s="12"/>
      <c r="K104" s="21">
        <f ca="1">IFERROR(IF(VLOOKUP(Tableau1[[#This Row],[Motif Abs.]],Tmotif[],3,0)="oui",OFFSET($V$2,,WEEKDAY(Tableau1[[#This Row],[Date]],2)),0),0)</f>
        <v>0</v>
      </c>
      <c r="L104" s="10"/>
      <c r="M104" s="10"/>
      <c r="N104" s="21">
        <f ca="1">IF(COUNTIF('.Calendrier'!C:C,Tableau1[[#This Row],[Date]]),OFFSET($V$2,,WEEKDAY(Tableau1[[#This Row],[Date]],2)),0)</f>
        <v>0</v>
      </c>
      <c r="O10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04"/>
    </row>
    <row r="105" spans="2:22" x14ac:dyDescent="0.35">
      <c r="B105" s="26">
        <f>IF(WEEKDAY(Tableau1[[#This Row],[Date]],2)=3,_xlfn.ISOWEEKNUM(Tableau1[[#This Row],[Date]]),"")</f>
        <v>1</v>
      </c>
      <c r="C105" s="2" t="str">
        <f>UPPER(TEXT(Tableau1[[#This Row],[Date]],"jjjj"))</f>
        <v>MERCREDI</v>
      </c>
      <c r="D105" s="3">
        <f>_debut+ROW()-ROW(Tableau1[[#Headers],[Date]])-1</f>
        <v>44202</v>
      </c>
      <c r="E105" s="10"/>
      <c r="F105" s="10"/>
      <c r="G105" s="10"/>
      <c r="H105" s="10"/>
      <c r="I105" s="29">
        <f>Tableau1[[#This Row],[fin apm]]-Tableau1[[#This Row],[début apm]]+Tableau1[[#This Row],[fin matin]]-Tableau1[[#This Row],[début matin]]</f>
        <v>0</v>
      </c>
      <c r="J105" s="12"/>
      <c r="K105" s="21">
        <f ca="1">IFERROR(IF(VLOOKUP(Tableau1[[#This Row],[Motif Abs.]],Tmotif[],3,0)="oui",OFFSET($V$2,,WEEKDAY(Tableau1[[#This Row],[Date]],2)),0),0)</f>
        <v>0</v>
      </c>
      <c r="L105" s="10"/>
      <c r="M105" s="10"/>
      <c r="N105" s="21">
        <f ca="1">IF(COUNTIF('.Calendrier'!C:C,Tableau1[[#This Row],[Date]]),OFFSET($V$2,,WEEKDAY(Tableau1[[#This Row],[Date]],2)),0)</f>
        <v>0</v>
      </c>
      <c r="O10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05"/>
    </row>
    <row r="106" spans="2:22" x14ac:dyDescent="0.35">
      <c r="B106" s="26" t="str">
        <f>IF(WEEKDAY(Tableau1[[#This Row],[Date]],2)=3,_xlfn.ISOWEEKNUM(Tableau1[[#This Row],[Date]]),"")</f>
        <v/>
      </c>
      <c r="C106" s="2" t="str">
        <f>UPPER(TEXT(Tableau1[[#This Row],[Date]],"jjjj"))</f>
        <v>JEUDI</v>
      </c>
      <c r="D106" s="3">
        <f>_debut+ROW()-ROW(Tableau1[[#Headers],[Date]])-1</f>
        <v>44203</v>
      </c>
      <c r="E106" s="10"/>
      <c r="F106" s="10"/>
      <c r="G106" s="10"/>
      <c r="H106" s="10"/>
      <c r="I106" s="29">
        <f>Tableau1[[#This Row],[fin apm]]-Tableau1[[#This Row],[début apm]]+Tableau1[[#This Row],[fin matin]]-Tableau1[[#This Row],[début matin]]</f>
        <v>0</v>
      </c>
      <c r="J106" s="12"/>
      <c r="K106" s="21">
        <f ca="1">IFERROR(IF(VLOOKUP(Tableau1[[#This Row],[Motif Abs.]],Tmotif[],3,0)="oui",OFFSET($V$2,,WEEKDAY(Tableau1[[#This Row],[Date]],2)),0),0)</f>
        <v>0</v>
      </c>
      <c r="L106" s="10"/>
      <c r="M106" s="10"/>
      <c r="N106" s="21">
        <f ca="1">IF(COUNTIF('.Calendrier'!C:C,Tableau1[[#This Row],[Date]]),OFFSET($V$2,,WEEKDAY(Tableau1[[#This Row],[Date]],2)),0)</f>
        <v>0</v>
      </c>
      <c r="O10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06"/>
    </row>
    <row r="107" spans="2:22" x14ac:dyDescent="0.35">
      <c r="B107" s="26" t="str">
        <f>IF(WEEKDAY(Tableau1[[#This Row],[Date]],2)=3,_xlfn.ISOWEEKNUM(Tableau1[[#This Row],[Date]]),"")</f>
        <v/>
      </c>
      <c r="C107" s="2" t="str">
        <f>UPPER(TEXT(Tableau1[[#This Row],[Date]],"jjjj"))</f>
        <v>VENDREDI</v>
      </c>
      <c r="D107" s="3">
        <f>_debut+ROW()-ROW(Tableau1[[#Headers],[Date]])-1</f>
        <v>44204</v>
      </c>
      <c r="E107" s="10"/>
      <c r="F107" s="10"/>
      <c r="G107" s="10"/>
      <c r="H107" s="10"/>
      <c r="I107" s="29">
        <f>Tableau1[[#This Row],[fin apm]]-Tableau1[[#This Row],[début apm]]+Tableau1[[#This Row],[fin matin]]-Tableau1[[#This Row],[début matin]]</f>
        <v>0</v>
      </c>
      <c r="J107" s="12"/>
      <c r="K107" s="21">
        <f ca="1">IFERROR(IF(VLOOKUP(Tableau1[[#This Row],[Motif Abs.]],Tmotif[],3,0)="oui",OFFSET($V$2,,WEEKDAY(Tableau1[[#This Row],[Date]],2)),0),0)</f>
        <v>0</v>
      </c>
      <c r="L107" s="10"/>
      <c r="M107" s="10"/>
      <c r="N107" s="21">
        <f ca="1">IF(COUNTIF('.Calendrier'!C:C,Tableau1[[#This Row],[Date]]),OFFSET($V$2,,WEEKDAY(Tableau1[[#This Row],[Date]],2)),0)</f>
        <v>0</v>
      </c>
      <c r="O10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07"/>
    </row>
    <row r="108" spans="2:22" x14ac:dyDescent="0.35">
      <c r="B108" s="26" t="str">
        <f>IF(WEEKDAY(Tableau1[[#This Row],[Date]],2)=3,_xlfn.ISOWEEKNUM(Tableau1[[#This Row],[Date]]),"")</f>
        <v/>
      </c>
      <c r="C108" s="2" t="str">
        <f>UPPER(TEXT(Tableau1[[#This Row],[Date]],"jjjj"))</f>
        <v>SAMEDI</v>
      </c>
      <c r="D108" s="3">
        <f>_debut+ROW()-ROW(Tableau1[[#Headers],[Date]])-1</f>
        <v>44205</v>
      </c>
      <c r="E108" s="10"/>
      <c r="F108" s="10"/>
      <c r="G108" s="10"/>
      <c r="H108" s="10"/>
      <c r="I108" s="29">
        <f>Tableau1[[#This Row],[fin apm]]-Tableau1[[#This Row],[début apm]]+Tableau1[[#This Row],[fin matin]]-Tableau1[[#This Row],[début matin]]</f>
        <v>0</v>
      </c>
      <c r="J108" s="12"/>
      <c r="K108" s="21">
        <f ca="1">IFERROR(IF(VLOOKUP(Tableau1[[#This Row],[Motif Abs.]],Tmotif[],3,0)="oui",OFFSET($V$2,,WEEKDAY(Tableau1[[#This Row],[Date]],2)),0),0)</f>
        <v>0</v>
      </c>
      <c r="L108" s="10"/>
      <c r="M108" s="10"/>
      <c r="N108" s="21">
        <f ca="1">IF(COUNTIF('.Calendrier'!C:C,Tableau1[[#This Row],[Date]]),OFFSET($V$2,,WEEKDAY(Tableau1[[#This Row],[Date]],2)),0)</f>
        <v>0</v>
      </c>
      <c r="O10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08"/>
    </row>
    <row r="109" spans="2:22" x14ac:dyDescent="0.35">
      <c r="B109" s="26" t="str">
        <f>IF(WEEKDAY(Tableau1[[#This Row],[Date]],2)=3,_xlfn.ISOWEEKNUM(Tableau1[[#This Row],[Date]]),"")</f>
        <v/>
      </c>
      <c r="C109" s="2" t="str">
        <f>UPPER(TEXT(Tableau1[[#This Row],[Date]],"jjjj"))</f>
        <v>DIMANCHE</v>
      </c>
      <c r="D109" s="3">
        <f>_debut+ROW()-ROW(Tableau1[[#Headers],[Date]])-1</f>
        <v>44206</v>
      </c>
      <c r="E109" s="10"/>
      <c r="F109" s="10"/>
      <c r="G109" s="10"/>
      <c r="H109" s="10"/>
      <c r="I109" s="29">
        <f>Tableau1[[#This Row],[fin apm]]-Tableau1[[#This Row],[début apm]]+Tableau1[[#This Row],[fin matin]]-Tableau1[[#This Row],[début matin]]</f>
        <v>0</v>
      </c>
      <c r="J109" s="12"/>
      <c r="K109" s="21">
        <f ca="1">IFERROR(IF(VLOOKUP(Tableau1[[#This Row],[Motif Abs.]],Tmotif[],3,0)="oui",OFFSET($V$2,,WEEKDAY(Tableau1[[#This Row],[Date]],2)),0),0)</f>
        <v>0</v>
      </c>
      <c r="L109" s="10"/>
      <c r="M109" s="10"/>
      <c r="N109" s="21">
        <f ca="1">IF(COUNTIF('.Calendrier'!C:C,Tableau1[[#This Row],[Date]]),OFFSET($V$2,,WEEKDAY(Tableau1[[#This Row],[Date]],2)),0)</f>
        <v>0</v>
      </c>
      <c r="O10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09"/>
    </row>
    <row r="110" spans="2:22" x14ac:dyDescent="0.35">
      <c r="B110" s="26" t="str">
        <f>IF(WEEKDAY(Tableau1[[#This Row],[Date]],2)=3,_xlfn.ISOWEEKNUM(Tableau1[[#This Row],[Date]]),"")</f>
        <v/>
      </c>
      <c r="C110" s="2" t="str">
        <f>UPPER(TEXT(Tableau1[[#This Row],[Date]],"jjjj"))</f>
        <v>LUNDI</v>
      </c>
      <c r="D110" s="3">
        <f>_debut+ROW()-ROW(Tableau1[[#Headers],[Date]])-1</f>
        <v>44207</v>
      </c>
      <c r="E110" s="10"/>
      <c r="F110" s="10"/>
      <c r="G110" s="10"/>
      <c r="H110" s="10"/>
      <c r="I110" s="29">
        <f>Tableau1[[#This Row],[fin apm]]-Tableau1[[#This Row],[début apm]]+Tableau1[[#This Row],[fin matin]]-Tableau1[[#This Row],[début matin]]</f>
        <v>0</v>
      </c>
      <c r="J110" s="12"/>
      <c r="K110" s="21">
        <f ca="1">IFERROR(IF(VLOOKUP(Tableau1[[#This Row],[Motif Abs.]],Tmotif[],3,0)="oui",OFFSET($V$2,,WEEKDAY(Tableau1[[#This Row],[Date]],2)),0),0)</f>
        <v>0</v>
      </c>
      <c r="L110" s="10"/>
      <c r="M110" s="10"/>
      <c r="N110" s="21">
        <f ca="1">IF(COUNTIF('.Calendrier'!C:C,Tableau1[[#This Row],[Date]]),OFFSET($V$2,,WEEKDAY(Tableau1[[#This Row],[Date]],2)),0)</f>
        <v>0</v>
      </c>
      <c r="O11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10"/>
    </row>
    <row r="111" spans="2:22" x14ac:dyDescent="0.35">
      <c r="B111" s="26" t="str">
        <f>IF(WEEKDAY(Tableau1[[#This Row],[Date]],2)=3,_xlfn.ISOWEEKNUM(Tableau1[[#This Row],[Date]]),"")</f>
        <v/>
      </c>
      <c r="C111" s="2" t="str">
        <f>UPPER(TEXT(Tableau1[[#This Row],[Date]],"jjjj"))</f>
        <v>MARDI</v>
      </c>
      <c r="D111" s="3">
        <f>_debut+ROW()-ROW(Tableau1[[#Headers],[Date]])-1</f>
        <v>44208</v>
      </c>
      <c r="E111" s="10"/>
      <c r="F111" s="10"/>
      <c r="G111" s="10"/>
      <c r="H111" s="10"/>
      <c r="I111" s="29">
        <f>Tableau1[[#This Row],[fin apm]]-Tableau1[[#This Row],[début apm]]+Tableau1[[#This Row],[fin matin]]-Tableau1[[#This Row],[début matin]]</f>
        <v>0</v>
      </c>
      <c r="J111" s="12"/>
      <c r="K111" s="21">
        <f ca="1">IFERROR(IF(VLOOKUP(Tableau1[[#This Row],[Motif Abs.]],Tmotif[],3,0)="oui",OFFSET($V$2,,WEEKDAY(Tableau1[[#This Row],[Date]],2)),0),0)</f>
        <v>0</v>
      </c>
      <c r="L111" s="10"/>
      <c r="M111" s="10"/>
      <c r="N111" s="21">
        <f ca="1">IF(COUNTIF('.Calendrier'!C:C,Tableau1[[#This Row],[Date]]),OFFSET($V$2,,WEEKDAY(Tableau1[[#This Row],[Date]],2)),0)</f>
        <v>0</v>
      </c>
      <c r="O11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11"/>
    </row>
    <row r="112" spans="2:22" x14ac:dyDescent="0.35">
      <c r="B112" s="26">
        <f>IF(WEEKDAY(Tableau1[[#This Row],[Date]],2)=3,_xlfn.ISOWEEKNUM(Tableau1[[#This Row],[Date]]),"")</f>
        <v>2</v>
      </c>
      <c r="C112" s="2" t="str">
        <f>UPPER(TEXT(Tableau1[[#This Row],[Date]],"jjjj"))</f>
        <v>MERCREDI</v>
      </c>
      <c r="D112" s="3">
        <f>_debut+ROW()-ROW(Tableau1[[#Headers],[Date]])-1</f>
        <v>44209</v>
      </c>
      <c r="E112" s="10"/>
      <c r="F112" s="10"/>
      <c r="G112" s="10"/>
      <c r="H112" s="10"/>
      <c r="I112" s="29">
        <f>Tableau1[[#This Row],[fin apm]]-Tableau1[[#This Row],[début apm]]+Tableau1[[#This Row],[fin matin]]-Tableau1[[#This Row],[début matin]]</f>
        <v>0</v>
      </c>
      <c r="J112" s="12"/>
      <c r="K112" s="21">
        <f ca="1">IFERROR(IF(VLOOKUP(Tableau1[[#This Row],[Motif Abs.]],Tmotif[],3,0)="oui",OFFSET($V$2,,WEEKDAY(Tableau1[[#This Row],[Date]],2)),0),0)</f>
        <v>0</v>
      </c>
      <c r="L112" s="10"/>
      <c r="M112" s="10"/>
      <c r="N112" s="21">
        <f ca="1">IF(COUNTIF('.Calendrier'!C:C,Tableau1[[#This Row],[Date]]),OFFSET($V$2,,WEEKDAY(Tableau1[[#This Row],[Date]],2)),0)</f>
        <v>0</v>
      </c>
      <c r="O11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12"/>
    </row>
    <row r="113" spans="2:22" x14ac:dyDescent="0.35">
      <c r="B113" s="26" t="str">
        <f>IF(WEEKDAY(Tableau1[[#This Row],[Date]],2)=3,_xlfn.ISOWEEKNUM(Tableau1[[#This Row],[Date]]),"")</f>
        <v/>
      </c>
      <c r="C113" s="2" t="str">
        <f>UPPER(TEXT(Tableau1[[#This Row],[Date]],"jjjj"))</f>
        <v>JEUDI</v>
      </c>
      <c r="D113" s="3">
        <f>_debut+ROW()-ROW(Tableau1[[#Headers],[Date]])-1</f>
        <v>44210</v>
      </c>
      <c r="E113" s="10"/>
      <c r="F113" s="10"/>
      <c r="G113" s="10"/>
      <c r="H113" s="10"/>
      <c r="I113" s="29">
        <f>Tableau1[[#This Row],[fin apm]]-Tableau1[[#This Row],[début apm]]+Tableau1[[#This Row],[fin matin]]-Tableau1[[#This Row],[début matin]]</f>
        <v>0</v>
      </c>
      <c r="J113" s="12"/>
      <c r="K113" s="21">
        <f ca="1">IFERROR(IF(VLOOKUP(Tableau1[[#This Row],[Motif Abs.]],Tmotif[],3,0)="oui",OFFSET($V$2,,WEEKDAY(Tableau1[[#This Row],[Date]],2)),0),0)</f>
        <v>0</v>
      </c>
      <c r="L113" s="10"/>
      <c r="M113" s="10"/>
      <c r="N113" s="21">
        <f ca="1">IF(COUNTIF('.Calendrier'!C:C,Tableau1[[#This Row],[Date]]),OFFSET($V$2,,WEEKDAY(Tableau1[[#This Row],[Date]],2)),0)</f>
        <v>0</v>
      </c>
      <c r="O11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13"/>
    </row>
    <row r="114" spans="2:22" x14ac:dyDescent="0.35">
      <c r="B114" s="26" t="str">
        <f>IF(WEEKDAY(Tableau1[[#This Row],[Date]],2)=3,_xlfn.ISOWEEKNUM(Tableau1[[#This Row],[Date]]),"")</f>
        <v/>
      </c>
      <c r="C114" s="2" t="str">
        <f>UPPER(TEXT(Tableau1[[#This Row],[Date]],"jjjj"))</f>
        <v>VENDREDI</v>
      </c>
      <c r="D114" s="3">
        <f>_debut+ROW()-ROW(Tableau1[[#Headers],[Date]])-1</f>
        <v>44211</v>
      </c>
      <c r="E114" s="10"/>
      <c r="F114" s="10"/>
      <c r="G114" s="10"/>
      <c r="H114" s="10"/>
      <c r="I114" s="29">
        <f>Tableau1[[#This Row],[fin apm]]-Tableau1[[#This Row],[début apm]]+Tableau1[[#This Row],[fin matin]]-Tableau1[[#This Row],[début matin]]</f>
        <v>0</v>
      </c>
      <c r="J114" s="12"/>
      <c r="K114" s="21">
        <f ca="1">IFERROR(IF(VLOOKUP(Tableau1[[#This Row],[Motif Abs.]],Tmotif[],3,0)="oui",OFFSET($V$2,,WEEKDAY(Tableau1[[#This Row],[Date]],2)),0),0)</f>
        <v>0</v>
      </c>
      <c r="L114" s="10"/>
      <c r="M114" s="10"/>
      <c r="N114" s="21">
        <f ca="1">IF(COUNTIF('.Calendrier'!C:C,Tableau1[[#This Row],[Date]]),OFFSET($V$2,,WEEKDAY(Tableau1[[#This Row],[Date]],2)),0)</f>
        <v>0</v>
      </c>
      <c r="O11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14"/>
    </row>
    <row r="115" spans="2:22" x14ac:dyDescent="0.35">
      <c r="B115" s="26" t="str">
        <f>IF(WEEKDAY(Tableau1[[#This Row],[Date]],2)=3,_xlfn.ISOWEEKNUM(Tableau1[[#This Row],[Date]]),"")</f>
        <v/>
      </c>
      <c r="C115" s="2" t="str">
        <f>UPPER(TEXT(Tableau1[[#This Row],[Date]],"jjjj"))</f>
        <v>SAMEDI</v>
      </c>
      <c r="D115" s="3">
        <f>_debut+ROW()-ROW(Tableau1[[#Headers],[Date]])-1</f>
        <v>44212</v>
      </c>
      <c r="E115" s="10"/>
      <c r="F115" s="10"/>
      <c r="G115" s="10"/>
      <c r="H115" s="10"/>
      <c r="I115" s="29">
        <f>Tableau1[[#This Row],[fin apm]]-Tableau1[[#This Row],[début apm]]+Tableau1[[#This Row],[fin matin]]-Tableau1[[#This Row],[début matin]]</f>
        <v>0</v>
      </c>
      <c r="J115" s="12"/>
      <c r="K115" s="21">
        <f ca="1">IFERROR(IF(VLOOKUP(Tableau1[[#This Row],[Motif Abs.]],Tmotif[],3,0)="oui",OFFSET($V$2,,WEEKDAY(Tableau1[[#This Row],[Date]],2)),0),0)</f>
        <v>0</v>
      </c>
      <c r="L115" s="10"/>
      <c r="M115" s="10"/>
      <c r="N115" s="21">
        <f ca="1">IF(COUNTIF('.Calendrier'!C:C,Tableau1[[#This Row],[Date]]),OFFSET($V$2,,WEEKDAY(Tableau1[[#This Row],[Date]],2)),0)</f>
        <v>0</v>
      </c>
      <c r="O11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15"/>
    </row>
    <row r="116" spans="2:22" x14ac:dyDescent="0.35">
      <c r="B116" s="26" t="str">
        <f>IF(WEEKDAY(Tableau1[[#This Row],[Date]],2)=3,_xlfn.ISOWEEKNUM(Tableau1[[#This Row],[Date]]),"")</f>
        <v/>
      </c>
      <c r="C116" s="2" t="str">
        <f>UPPER(TEXT(Tableau1[[#This Row],[Date]],"jjjj"))</f>
        <v>DIMANCHE</v>
      </c>
      <c r="D116" s="3">
        <f>_debut+ROW()-ROW(Tableau1[[#Headers],[Date]])-1</f>
        <v>44213</v>
      </c>
      <c r="E116" s="10"/>
      <c r="F116" s="10"/>
      <c r="G116" s="10"/>
      <c r="H116" s="10"/>
      <c r="I116" s="29">
        <f>Tableau1[[#This Row],[fin apm]]-Tableau1[[#This Row],[début apm]]+Tableau1[[#This Row],[fin matin]]-Tableau1[[#This Row],[début matin]]</f>
        <v>0</v>
      </c>
      <c r="J116" s="12"/>
      <c r="K116" s="21">
        <f ca="1">IFERROR(IF(VLOOKUP(Tableau1[[#This Row],[Motif Abs.]],Tmotif[],3,0)="oui",OFFSET($V$2,,WEEKDAY(Tableau1[[#This Row],[Date]],2)),0),0)</f>
        <v>0</v>
      </c>
      <c r="L116" s="10"/>
      <c r="M116" s="10"/>
      <c r="N116" s="21">
        <f ca="1">IF(COUNTIF('.Calendrier'!C:C,Tableau1[[#This Row],[Date]]),OFFSET($V$2,,WEEKDAY(Tableau1[[#This Row],[Date]],2)),0)</f>
        <v>0</v>
      </c>
      <c r="O11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16"/>
    </row>
    <row r="117" spans="2:22" x14ac:dyDescent="0.35">
      <c r="B117" s="26" t="str">
        <f>IF(WEEKDAY(Tableau1[[#This Row],[Date]],2)=3,_xlfn.ISOWEEKNUM(Tableau1[[#This Row],[Date]]),"")</f>
        <v/>
      </c>
      <c r="C117" s="2" t="str">
        <f>UPPER(TEXT(Tableau1[[#This Row],[Date]],"jjjj"))</f>
        <v>LUNDI</v>
      </c>
      <c r="D117" s="3">
        <f>_debut+ROW()-ROW(Tableau1[[#Headers],[Date]])-1</f>
        <v>44214</v>
      </c>
      <c r="E117" s="10"/>
      <c r="F117" s="10"/>
      <c r="G117" s="10"/>
      <c r="H117" s="10"/>
      <c r="I117" s="29">
        <f>Tableau1[[#This Row],[fin apm]]-Tableau1[[#This Row],[début apm]]+Tableau1[[#This Row],[fin matin]]-Tableau1[[#This Row],[début matin]]</f>
        <v>0</v>
      </c>
      <c r="J117" s="12"/>
      <c r="K117" s="21">
        <f ca="1">IFERROR(IF(VLOOKUP(Tableau1[[#This Row],[Motif Abs.]],Tmotif[],3,0)="oui",OFFSET($V$2,,WEEKDAY(Tableau1[[#This Row],[Date]],2)),0),0)</f>
        <v>0</v>
      </c>
      <c r="L117" s="10"/>
      <c r="M117" s="10"/>
      <c r="N117" s="21">
        <f ca="1">IF(COUNTIF('.Calendrier'!C:C,Tableau1[[#This Row],[Date]]),OFFSET($V$2,,WEEKDAY(Tableau1[[#This Row],[Date]],2)),0)</f>
        <v>0</v>
      </c>
      <c r="O11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17"/>
    </row>
    <row r="118" spans="2:22" x14ac:dyDescent="0.35">
      <c r="B118" s="26" t="str">
        <f>IF(WEEKDAY(Tableau1[[#This Row],[Date]],2)=3,_xlfn.ISOWEEKNUM(Tableau1[[#This Row],[Date]]),"")</f>
        <v/>
      </c>
      <c r="C118" s="2" t="str">
        <f>UPPER(TEXT(Tableau1[[#This Row],[Date]],"jjjj"))</f>
        <v>MARDI</v>
      </c>
      <c r="D118" s="3">
        <f>_debut+ROW()-ROW(Tableau1[[#Headers],[Date]])-1</f>
        <v>44215</v>
      </c>
      <c r="E118" s="10"/>
      <c r="F118" s="10"/>
      <c r="G118" s="10"/>
      <c r="H118" s="10"/>
      <c r="I118" s="29">
        <f>Tableau1[[#This Row],[fin apm]]-Tableau1[[#This Row],[début apm]]+Tableau1[[#This Row],[fin matin]]-Tableau1[[#This Row],[début matin]]</f>
        <v>0</v>
      </c>
      <c r="J118" s="12"/>
      <c r="K118" s="21">
        <f ca="1">IFERROR(IF(VLOOKUP(Tableau1[[#This Row],[Motif Abs.]],Tmotif[],3,0)="oui",OFFSET($V$2,,WEEKDAY(Tableau1[[#This Row],[Date]],2)),0),0)</f>
        <v>0</v>
      </c>
      <c r="L118" s="10"/>
      <c r="M118" s="10"/>
      <c r="N118" s="21">
        <f ca="1">IF(COUNTIF('.Calendrier'!C:C,Tableau1[[#This Row],[Date]]),OFFSET($V$2,,WEEKDAY(Tableau1[[#This Row],[Date]],2)),0)</f>
        <v>0</v>
      </c>
      <c r="O11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18"/>
    </row>
    <row r="119" spans="2:22" x14ac:dyDescent="0.35">
      <c r="B119" s="26">
        <f>IF(WEEKDAY(Tableau1[[#This Row],[Date]],2)=3,_xlfn.ISOWEEKNUM(Tableau1[[#This Row],[Date]]),"")</f>
        <v>3</v>
      </c>
      <c r="C119" s="2" t="str">
        <f>UPPER(TEXT(Tableau1[[#This Row],[Date]],"jjjj"))</f>
        <v>MERCREDI</v>
      </c>
      <c r="D119" s="3">
        <f>_debut+ROW()-ROW(Tableau1[[#Headers],[Date]])-1</f>
        <v>44216</v>
      </c>
      <c r="E119" s="10"/>
      <c r="F119" s="10"/>
      <c r="G119" s="10"/>
      <c r="H119" s="10"/>
      <c r="I119" s="29">
        <f>Tableau1[[#This Row],[fin apm]]-Tableau1[[#This Row],[début apm]]+Tableau1[[#This Row],[fin matin]]-Tableau1[[#This Row],[début matin]]</f>
        <v>0</v>
      </c>
      <c r="J119" s="12"/>
      <c r="K119" s="21">
        <f ca="1">IFERROR(IF(VLOOKUP(Tableau1[[#This Row],[Motif Abs.]],Tmotif[],3,0)="oui",OFFSET($V$2,,WEEKDAY(Tableau1[[#This Row],[Date]],2)),0),0)</f>
        <v>0</v>
      </c>
      <c r="L119" s="10"/>
      <c r="M119" s="10"/>
      <c r="N119" s="21">
        <f ca="1">IF(COUNTIF('.Calendrier'!C:C,Tableau1[[#This Row],[Date]]),OFFSET($V$2,,WEEKDAY(Tableau1[[#This Row],[Date]],2)),0)</f>
        <v>0</v>
      </c>
      <c r="O11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19"/>
    </row>
    <row r="120" spans="2:22" x14ac:dyDescent="0.35">
      <c r="B120" s="26" t="str">
        <f>IF(WEEKDAY(Tableau1[[#This Row],[Date]],2)=3,_xlfn.ISOWEEKNUM(Tableau1[[#This Row],[Date]]),"")</f>
        <v/>
      </c>
      <c r="C120" s="2" t="str">
        <f>UPPER(TEXT(Tableau1[[#This Row],[Date]],"jjjj"))</f>
        <v>JEUDI</v>
      </c>
      <c r="D120" s="3">
        <f>_debut+ROW()-ROW(Tableau1[[#Headers],[Date]])-1</f>
        <v>44217</v>
      </c>
      <c r="E120" s="10"/>
      <c r="F120" s="10"/>
      <c r="G120" s="10"/>
      <c r="H120" s="10"/>
      <c r="I120" s="29">
        <f>Tableau1[[#This Row],[fin apm]]-Tableau1[[#This Row],[début apm]]+Tableau1[[#This Row],[fin matin]]-Tableau1[[#This Row],[début matin]]</f>
        <v>0</v>
      </c>
      <c r="J120" s="12"/>
      <c r="K120" s="21">
        <f ca="1">IFERROR(IF(VLOOKUP(Tableau1[[#This Row],[Motif Abs.]],Tmotif[],3,0)="oui",OFFSET($V$2,,WEEKDAY(Tableau1[[#This Row],[Date]],2)),0),0)</f>
        <v>0</v>
      </c>
      <c r="L120" s="10"/>
      <c r="M120" s="10"/>
      <c r="N120" s="21">
        <f ca="1">IF(COUNTIF('.Calendrier'!C:C,Tableau1[[#This Row],[Date]]),OFFSET($V$2,,WEEKDAY(Tableau1[[#This Row],[Date]],2)),0)</f>
        <v>0</v>
      </c>
      <c r="O12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20"/>
    </row>
    <row r="121" spans="2:22" x14ac:dyDescent="0.35">
      <c r="B121" s="26" t="str">
        <f>IF(WEEKDAY(Tableau1[[#This Row],[Date]],2)=3,_xlfn.ISOWEEKNUM(Tableau1[[#This Row],[Date]]),"")</f>
        <v/>
      </c>
      <c r="C121" s="2" t="str">
        <f>UPPER(TEXT(Tableau1[[#This Row],[Date]],"jjjj"))</f>
        <v>VENDREDI</v>
      </c>
      <c r="D121" s="3">
        <f>_debut+ROW()-ROW(Tableau1[[#Headers],[Date]])-1</f>
        <v>44218</v>
      </c>
      <c r="E121" s="10"/>
      <c r="F121" s="10"/>
      <c r="G121" s="10"/>
      <c r="H121" s="10"/>
      <c r="I121" s="29">
        <f>Tableau1[[#This Row],[fin apm]]-Tableau1[[#This Row],[début apm]]+Tableau1[[#This Row],[fin matin]]-Tableau1[[#This Row],[début matin]]</f>
        <v>0</v>
      </c>
      <c r="J121" s="12"/>
      <c r="K121" s="21">
        <f ca="1">IFERROR(IF(VLOOKUP(Tableau1[[#This Row],[Motif Abs.]],Tmotif[],3,0)="oui",OFFSET($V$2,,WEEKDAY(Tableau1[[#This Row],[Date]],2)),0),0)</f>
        <v>0</v>
      </c>
      <c r="L121" s="10"/>
      <c r="M121" s="10"/>
      <c r="N121" s="21">
        <f ca="1">IF(COUNTIF('.Calendrier'!C:C,Tableau1[[#This Row],[Date]]),OFFSET($V$2,,WEEKDAY(Tableau1[[#This Row],[Date]],2)),0)</f>
        <v>0</v>
      </c>
      <c r="O12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21"/>
    </row>
    <row r="122" spans="2:22" x14ac:dyDescent="0.35">
      <c r="B122" s="26" t="str">
        <f>IF(WEEKDAY(Tableau1[[#This Row],[Date]],2)=3,_xlfn.ISOWEEKNUM(Tableau1[[#This Row],[Date]]),"")</f>
        <v/>
      </c>
      <c r="C122" s="2" t="str">
        <f>UPPER(TEXT(Tableau1[[#This Row],[Date]],"jjjj"))</f>
        <v>SAMEDI</v>
      </c>
      <c r="D122" s="3">
        <f>_debut+ROW()-ROW(Tableau1[[#Headers],[Date]])-1</f>
        <v>44219</v>
      </c>
      <c r="E122" s="10"/>
      <c r="F122" s="10"/>
      <c r="G122" s="10"/>
      <c r="H122" s="10"/>
      <c r="I122" s="29">
        <f>Tableau1[[#This Row],[fin apm]]-Tableau1[[#This Row],[début apm]]+Tableau1[[#This Row],[fin matin]]-Tableau1[[#This Row],[début matin]]</f>
        <v>0</v>
      </c>
      <c r="J122" s="12"/>
      <c r="K122" s="21">
        <f ca="1">IFERROR(IF(VLOOKUP(Tableau1[[#This Row],[Motif Abs.]],Tmotif[],3,0)="oui",OFFSET($V$2,,WEEKDAY(Tableau1[[#This Row],[Date]],2)),0),0)</f>
        <v>0</v>
      </c>
      <c r="L122" s="10"/>
      <c r="M122" s="10"/>
      <c r="N122" s="21">
        <f ca="1">IF(COUNTIF('.Calendrier'!C:C,Tableau1[[#This Row],[Date]]),OFFSET($V$2,,WEEKDAY(Tableau1[[#This Row],[Date]],2)),0)</f>
        <v>0</v>
      </c>
      <c r="O12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22"/>
    </row>
    <row r="123" spans="2:22" x14ac:dyDescent="0.35">
      <c r="B123" s="26" t="str">
        <f>IF(WEEKDAY(Tableau1[[#This Row],[Date]],2)=3,_xlfn.ISOWEEKNUM(Tableau1[[#This Row],[Date]]),"")</f>
        <v/>
      </c>
      <c r="C123" s="2" t="str">
        <f>UPPER(TEXT(Tableau1[[#This Row],[Date]],"jjjj"))</f>
        <v>DIMANCHE</v>
      </c>
      <c r="D123" s="3">
        <f>_debut+ROW()-ROW(Tableau1[[#Headers],[Date]])-1</f>
        <v>44220</v>
      </c>
      <c r="E123" s="10"/>
      <c r="F123" s="10"/>
      <c r="G123" s="10"/>
      <c r="H123" s="10"/>
      <c r="I123" s="29">
        <f>Tableau1[[#This Row],[fin apm]]-Tableau1[[#This Row],[début apm]]+Tableau1[[#This Row],[fin matin]]-Tableau1[[#This Row],[début matin]]</f>
        <v>0</v>
      </c>
      <c r="J123" s="12"/>
      <c r="K123" s="21">
        <f ca="1">IFERROR(IF(VLOOKUP(Tableau1[[#This Row],[Motif Abs.]],Tmotif[],3,0)="oui",OFFSET($V$2,,WEEKDAY(Tableau1[[#This Row],[Date]],2)),0),0)</f>
        <v>0</v>
      </c>
      <c r="L123" s="10"/>
      <c r="M123" s="10"/>
      <c r="N123" s="21">
        <f ca="1">IF(COUNTIF('.Calendrier'!C:C,Tableau1[[#This Row],[Date]]),OFFSET($V$2,,WEEKDAY(Tableau1[[#This Row],[Date]],2)),0)</f>
        <v>0</v>
      </c>
      <c r="O12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23"/>
    </row>
    <row r="124" spans="2:22" x14ac:dyDescent="0.35">
      <c r="B124" s="26" t="str">
        <f>IF(WEEKDAY(Tableau1[[#This Row],[Date]],2)=3,_xlfn.ISOWEEKNUM(Tableau1[[#This Row],[Date]]),"")</f>
        <v/>
      </c>
      <c r="C124" s="2" t="str">
        <f>UPPER(TEXT(Tableau1[[#This Row],[Date]],"jjjj"))</f>
        <v>LUNDI</v>
      </c>
      <c r="D124" s="3">
        <f>_debut+ROW()-ROW(Tableau1[[#Headers],[Date]])-1</f>
        <v>44221</v>
      </c>
      <c r="E124" s="10"/>
      <c r="F124" s="10"/>
      <c r="G124" s="10"/>
      <c r="H124" s="10"/>
      <c r="I124" s="29">
        <f>Tableau1[[#This Row],[fin apm]]-Tableau1[[#This Row],[début apm]]+Tableau1[[#This Row],[fin matin]]-Tableau1[[#This Row],[début matin]]</f>
        <v>0</v>
      </c>
      <c r="J124" s="12"/>
      <c r="K124" s="21">
        <f ca="1">IFERROR(IF(VLOOKUP(Tableau1[[#This Row],[Motif Abs.]],Tmotif[],3,0)="oui",OFFSET($V$2,,WEEKDAY(Tableau1[[#This Row],[Date]],2)),0),0)</f>
        <v>0</v>
      </c>
      <c r="L124" s="10"/>
      <c r="M124" s="10"/>
      <c r="N124" s="21">
        <f ca="1">IF(COUNTIF('.Calendrier'!C:C,Tableau1[[#This Row],[Date]]),OFFSET($V$2,,WEEKDAY(Tableau1[[#This Row],[Date]],2)),0)</f>
        <v>0</v>
      </c>
      <c r="O12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24"/>
    </row>
    <row r="125" spans="2:22" x14ac:dyDescent="0.35">
      <c r="B125" s="26" t="str">
        <f>IF(WEEKDAY(Tableau1[[#This Row],[Date]],2)=3,_xlfn.ISOWEEKNUM(Tableau1[[#This Row],[Date]]),"")</f>
        <v/>
      </c>
      <c r="C125" s="2" t="str">
        <f>UPPER(TEXT(Tableau1[[#This Row],[Date]],"jjjj"))</f>
        <v>MARDI</v>
      </c>
      <c r="D125" s="3">
        <f>_debut+ROW()-ROW(Tableau1[[#Headers],[Date]])-1</f>
        <v>44222</v>
      </c>
      <c r="E125" s="10"/>
      <c r="F125" s="10"/>
      <c r="G125" s="10"/>
      <c r="H125" s="10"/>
      <c r="I125" s="29">
        <f>Tableau1[[#This Row],[fin apm]]-Tableau1[[#This Row],[début apm]]+Tableau1[[#This Row],[fin matin]]-Tableau1[[#This Row],[début matin]]</f>
        <v>0</v>
      </c>
      <c r="J125" s="12"/>
      <c r="K125" s="21">
        <f ca="1">IFERROR(IF(VLOOKUP(Tableau1[[#This Row],[Motif Abs.]],Tmotif[],3,0)="oui",OFFSET($V$2,,WEEKDAY(Tableau1[[#This Row],[Date]],2)),0),0)</f>
        <v>0</v>
      </c>
      <c r="L125" s="10"/>
      <c r="M125" s="10"/>
      <c r="N125" s="21">
        <f ca="1">IF(COUNTIF('.Calendrier'!C:C,Tableau1[[#This Row],[Date]]),OFFSET($V$2,,WEEKDAY(Tableau1[[#This Row],[Date]],2)),0)</f>
        <v>0</v>
      </c>
      <c r="O12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25"/>
    </row>
    <row r="126" spans="2:22" x14ac:dyDescent="0.35">
      <c r="B126" s="26">
        <f>IF(WEEKDAY(Tableau1[[#This Row],[Date]],2)=3,_xlfn.ISOWEEKNUM(Tableau1[[#This Row],[Date]]),"")</f>
        <v>4</v>
      </c>
      <c r="C126" s="2" t="str">
        <f>UPPER(TEXT(Tableau1[[#This Row],[Date]],"jjjj"))</f>
        <v>MERCREDI</v>
      </c>
      <c r="D126" s="3">
        <f>_debut+ROW()-ROW(Tableau1[[#Headers],[Date]])-1</f>
        <v>44223</v>
      </c>
      <c r="E126" s="10"/>
      <c r="F126" s="10"/>
      <c r="G126" s="10"/>
      <c r="H126" s="10"/>
      <c r="I126" s="29">
        <f>Tableau1[[#This Row],[fin apm]]-Tableau1[[#This Row],[début apm]]+Tableau1[[#This Row],[fin matin]]-Tableau1[[#This Row],[début matin]]</f>
        <v>0</v>
      </c>
      <c r="J126" s="12"/>
      <c r="K126" s="21">
        <f ca="1">IFERROR(IF(VLOOKUP(Tableau1[[#This Row],[Motif Abs.]],Tmotif[],3,0)="oui",OFFSET($V$2,,WEEKDAY(Tableau1[[#This Row],[Date]],2)),0),0)</f>
        <v>0</v>
      </c>
      <c r="L126" s="10"/>
      <c r="M126" s="10"/>
      <c r="N126" s="21">
        <f ca="1">IF(COUNTIF('.Calendrier'!C:C,Tableau1[[#This Row],[Date]]),OFFSET($V$2,,WEEKDAY(Tableau1[[#This Row],[Date]],2)),0)</f>
        <v>0</v>
      </c>
      <c r="O12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26"/>
    </row>
    <row r="127" spans="2:22" x14ac:dyDescent="0.35">
      <c r="B127" s="26" t="str">
        <f>IF(WEEKDAY(Tableau1[[#This Row],[Date]],2)=3,_xlfn.ISOWEEKNUM(Tableau1[[#This Row],[Date]]),"")</f>
        <v/>
      </c>
      <c r="C127" s="2" t="str">
        <f>UPPER(TEXT(Tableau1[[#This Row],[Date]],"jjjj"))</f>
        <v>JEUDI</v>
      </c>
      <c r="D127" s="3">
        <f>_debut+ROW()-ROW(Tableau1[[#Headers],[Date]])-1</f>
        <v>44224</v>
      </c>
      <c r="E127" s="10"/>
      <c r="F127" s="10"/>
      <c r="G127" s="10"/>
      <c r="H127" s="10"/>
      <c r="I127" s="29">
        <f>Tableau1[[#This Row],[fin apm]]-Tableau1[[#This Row],[début apm]]+Tableau1[[#This Row],[fin matin]]-Tableau1[[#This Row],[début matin]]</f>
        <v>0</v>
      </c>
      <c r="J127" s="12"/>
      <c r="K127" s="21">
        <f ca="1">IFERROR(IF(VLOOKUP(Tableau1[[#This Row],[Motif Abs.]],Tmotif[],3,0)="oui",OFFSET($V$2,,WEEKDAY(Tableau1[[#This Row],[Date]],2)),0),0)</f>
        <v>0</v>
      </c>
      <c r="L127" s="10"/>
      <c r="M127" s="10"/>
      <c r="N127" s="21">
        <f ca="1">IF(COUNTIF('.Calendrier'!C:C,Tableau1[[#This Row],[Date]]),OFFSET($V$2,,WEEKDAY(Tableau1[[#This Row],[Date]],2)),0)</f>
        <v>0</v>
      </c>
      <c r="O12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27"/>
    </row>
    <row r="128" spans="2:22" x14ac:dyDescent="0.35">
      <c r="B128" s="26" t="str">
        <f>IF(WEEKDAY(Tableau1[[#This Row],[Date]],2)=3,_xlfn.ISOWEEKNUM(Tableau1[[#This Row],[Date]]),"")</f>
        <v/>
      </c>
      <c r="C128" s="2" t="str">
        <f>UPPER(TEXT(Tableau1[[#This Row],[Date]],"jjjj"))</f>
        <v>VENDREDI</v>
      </c>
      <c r="D128" s="3">
        <f>_debut+ROW()-ROW(Tableau1[[#Headers],[Date]])-1</f>
        <v>44225</v>
      </c>
      <c r="E128" s="10"/>
      <c r="F128" s="10"/>
      <c r="G128" s="10"/>
      <c r="H128" s="10"/>
      <c r="I128" s="29">
        <f>Tableau1[[#This Row],[fin apm]]-Tableau1[[#This Row],[début apm]]+Tableau1[[#This Row],[fin matin]]-Tableau1[[#This Row],[début matin]]</f>
        <v>0</v>
      </c>
      <c r="J128" s="12"/>
      <c r="K128" s="21">
        <f ca="1">IFERROR(IF(VLOOKUP(Tableau1[[#This Row],[Motif Abs.]],Tmotif[],3,0)="oui",OFFSET($V$2,,WEEKDAY(Tableau1[[#This Row],[Date]],2)),0),0)</f>
        <v>0</v>
      </c>
      <c r="L128" s="10"/>
      <c r="M128" s="10"/>
      <c r="N128" s="21">
        <f ca="1">IF(COUNTIF('.Calendrier'!C:C,Tableau1[[#This Row],[Date]]),OFFSET($V$2,,WEEKDAY(Tableau1[[#This Row],[Date]],2)),0)</f>
        <v>0</v>
      </c>
      <c r="O12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28"/>
    </row>
    <row r="129" spans="2:22" x14ac:dyDescent="0.35">
      <c r="B129" s="26" t="str">
        <f>IF(WEEKDAY(Tableau1[[#This Row],[Date]],2)=3,_xlfn.ISOWEEKNUM(Tableau1[[#This Row],[Date]]),"")</f>
        <v/>
      </c>
      <c r="C129" s="2" t="str">
        <f>UPPER(TEXT(Tableau1[[#This Row],[Date]],"jjjj"))</f>
        <v>SAMEDI</v>
      </c>
      <c r="D129" s="3">
        <f>_debut+ROW()-ROW(Tableau1[[#Headers],[Date]])-1</f>
        <v>44226</v>
      </c>
      <c r="E129" s="10"/>
      <c r="F129" s="10"/>
      <c r="G129" s="10"/>
      <c r="H129" s="10"/>
      <c r="I129" s="29">
        <f>Tableau1[[#This Row],[fin apm]]-Tableau1[[#This Row],[début apm]]+Tableau1[[#This Row],[fin matin]]-Tableau1[[#This Row],[début matin]]</f>
        <v>0</v>
      </c>
      <c r="J129" s="12"/>
      <c r="K129" s="21">
        <f ca="1">IFERROR(IF(VLOOKUP(Tableau1[[#This Row],[Motif Abs.]],Tmotif[],3,0)="oui",OFFSET($V$2,,WEEKDAY(Tableau1[[#This Row],[Date]],2)),0),0)</f>
        <v>0</v>
      </c>
      <c r="L129" s="10"/>
      <c r="M129" s="10"/>
      <c r="N129" s="21">
        <f ca="1">IF(COUNTIF('.Calendrier'!C:C,Tableau1[[#This Row],[Date]]),OFFSET($V$2,,WEEKDAY(Tableau1[[#This Row],[Date]],2)),0)</f>
        <v>0</v>
      </c>
      <c r="O12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29"/>
    </row>
    <row r="130" spans="2:22" x14ac:dyDescent="0.35">
      <c r="B130" s="26" t="str">
        <f>IF(WEEKDAY(Tableau1[[#This Row],[Date]],2)=3,_xlfn.ISOWEEKNUM(Tableau1[[#This Row],[Date]]),"")</f>
        <v/>
      </c>
      <c r="C130" s="2" t="str">
        <f>UPPER(TEXT(Tableau1[[#This Row],[Date]],"jjjj"))</f>
        <v>DIMANCHE</v>
      </c>
      <c r="D130" s="3">
        <f>_debut+ROW()-ROW(Tableau1[[#Headers],[Date]])-1</f>
        <v>44227</v>
      </c>
      <c r="E130" s="10"/>
      <c r="F130" s="10"/>
      <c r="G130" s="10"/>
      <c r="H130" s="10"/>
      <c r="I130" s="29">
        <f>Tableau1[[#This Row],[fin apm]]-Tableau1[[#This Row],[début apm]]+Tableau1[[#This Row],[fin matin]]-Tableau1[[#This Row],[début matin]]</f>
        <v>0</v>
      </c>
      <c r="J130" s="12"/>
      <c r="K130" s="21">
        <f ca="1">IFERROR(IF(VLOOKUP(Tableau1[[#This Row],[Motif Abs.]],Tmotif[],3,0)="oui",OFFSET($V$2,,WEEKDAY(Tableau1[[#This Row],[Date]],2)),0),0)</f>
        <v>0</v>
      </c>
      <c r="L130" s="10"/>
      <c r="M130" s="10"/>
      <c r="N130" s="21">
        <f ca="1">IF(COUNTIF('.Calendrier'!C:C,Tableau1[[#This Row],[Date]]),OFFSET($V$2,,WEEKDAY(Tableau1[[#This Row],[Date]],2)),0)</f>
        <v>0</v>
      </c>
      <c r="O13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30"/>
    </row>
    <row r="131" spans="2:22" x14ac:dyDescent="0.35">
      <c r="B131" s="26" t="str">
        <f>IF(WEEKDAY(Tableau1[[#This Row],[Date]],2)=3,_xlfn.ISOWEEKNUM(Tableau1[[#This Row],[Date]]),"")</f>
        <v/>
      </c>
      <c r="C131" s="2" t="str">
        <f>UPPER(TEXT(Tableau1[[#This Row],[Date]],"jjjj"))</f>
        <v>LUNDI</v>
      </c>
      <c r="D131" s="3">
        <f>_debut+ROW()-ROW(Tableau1[[#Headers],[Date]])-1</f>
        <v>44228</v>
      </c>
      <c r="E131" s="10"/>
      <c r="F131" s="10"/>
      <c r="G131" s="10"/>
      <c r="H131" s="10"/>
      <c r="I131" s="29">
        <f>Tableau1[[#This Row],[fin apm]]-Tableau1[[#This Row],[début apm]]+Tableau1[[#This Row],[fin matin]]-Tableau1[[#This Row],[début matin]]</f>
        <v>0</v>
      </c>
      <c r="J131" s="12"/>
      <c r="K131" s="21">
        <f ca="1">IFERROR(IF(VLOOKUP(Tableau1[[#This Row],[Motif Abs.]],Tmotif[],3,0)="oui",OFFSET($V$2,,WEEKDAY(Tableau1[[#This Row],[Date]],2)),0),0)</f>
        <v>0</v>
      </c>
      <c r="L131" s="10"/>
      <c r="M131" s="10"/>
      <c r="N131" s="21">
        <f ca="1">IF(COUNTIF('.Calendrier'!C:C,Tableau1[[#This Row],[Date]]),OFFSET($V$2,,WEEKDAY(Tableau1[[#This Row],[Date]],2)),0)</f>
        <v>0</v>
      </c>
      <c r="O13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31"/>
    </row>
    <row r="132" spans="2:22" x14ac:dyDescent="0.35">
      <c r="B132" s="26" t="str">
        <f>IF(WEEKDAY(Tableau1[[#This Row],[Date]],2)=3,_xlfn.ISOWEEKNUM(Tableau1[[#This Row],[Date]]),"")</f>
        <v/>
      </c>
      <c r="C132" s="2" t="str">
        <f>UPPER(TEXT(Tableau1[[#This Row],[Date]],"jjjj"))</f>
        <v>MARDI</v>
      </c>
      <c r="D132" s="3">
        <f>_debut+ROW()-ROW(Tableau1[[#Headers],[Date]])-1</f>
        <v>44229</v>
      </c>
      <c r="E132" s="10"/>
      <c r="F132" s="10"/>
      <c r="G132" s="10"/>
      <c r="H132" s="10"/>
      <c r="I132" s="29">
        <f>Tableau1[[#This Row],[fin apm]]-Tableau1[[#This Row],[début apm]]+Tableau1[[#This Row],[fin matin]]-Tableau1[[#This Row],[début matin]]</f>
        <v>0</v>
      </c>
      <c r="J132" s="12"/>
      <c r="K132" s="21">
        <f ca="1">IFERROR(IF(VLOOKUP(Tableau1[[#This Row],[Motif Abs.]],Tmotif[],3,0)="oui",OFFSET($V$2,,WEEKDAY(Tableau1[[#This Row],[Date]],2)),0),0)</f>
        <v>0</v>
      </c>
      <c r="L132" s="10"/>
      <c r="M132" s="10"/>
      <c r="N132" s="21">
        <f ca="1">IF(COUNTIF('.Calendrier'!C:C,Tableau1[[#This Row],[Date]]),OFFSET($V$2,,WEEKDAY(Tableau1[[#This Row],[Date]],2)),0)</f>
        <v>0</v>
      </c>
      <c r="O13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32"/>
    </row>
    <row r="133" spans="2:22" x14ac:dyDescent="0.35">
      <c r="B133" s="26">
        <f>IF(WEEKDAY(Tableau1[[#This Row],[Date]],2)=3,_xlfn.ISOWEEKNUM(Tableau1[[#This Row],[Date]]),"")</f>
        <v>5</v>
      </c>
      <c r="C133" s="2" t="str">
        <f>UPPER(TEXT(Tableau1[[#This Row],[Date]],"jjjj"))</f>
        <v>MERCREDI</v>
      </c>
      <c r="D133" s="3">
        <f>_debut+ROW()-ROW(Tableau1[[#Headers],[Date]])-1</f>
        <v>44230</v>
      </c>
      <c r="E133" s="10"/>
      <c r="F133" s="10"/>
      <c r="G133" s="10"/>
      <c r="H133" s="10"/>
      <c r="I133" s="29">
        <f>Tableau1[[#This Row],[fin apm]]-Tableau1[[#This Row],[début apm]]+Tableau1[[#This Row],[fin matin]]-Tableau1[[#This Row],[début matin]]</f>
        <v>0</v>
      </c>
      <c r="J133" s="12"/>
      <c r="K133" s="21">
        <f ca="1">IFERROR(IF(VLOOKUP(Tableau1[[#This Row],[Motif Abs.]],Tmotif[],3,0)="oui",OFFSET($V$2,,WEEKDAY(Tableau1[[#This Row],[Date]],2)),0),0)</f>
        <v>0</v>
      </c>
      <c r="L133" s="10"/>
      <c r="M133" s="10"/>
      <c r="N133" s="21">
        <f ca="1">IF(COUNTIF('.Calendrier'!C:C,Tableau1[[#This Row],[Date]]),OFFSET($V$2,,WEEKDAY(Tableau1[[#This Row],[Date]],2)),0)</f>
        <v>0</v>
      </c>
      <c r="O13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33"/>
    </row>
    <row r="134" spans="2:22" x14ac:dyDescent="0.35">
      <c r="B134" s="26" t="str">
        <f>IF(WEEKDAY(Tableau1[[#This Row],[Date]],2)=3,_xlfn.ISOWEEKNUM(Tableau1[[#This Row],[Date]]),"")</f>
        <v/>
      </c>
      <c r="C134" s="2" t="str">
        <f>UPPER(TEXT(Tableau1[[#This Row],[Date]],"jjjj"))</f>
        <v>JEUDI</v>
      </c>
      <c r="D134" s="3">
        <f>_debut+ROW()-ROW(Tableau1[[#Headers],[Date]])-1</f>
        <v>44231</v>
      </c>
      <c r="E134" s="10"/>
      <c r="F134" s="10"/>
      <c r="G134" s="10"/>
      <c r="H134" s="10"/>
      <c r="I134" s="29">
        <f>Tableau1[[#This Row],[fin apm]]-Tableau1[[#This Row],[début apm]]+Tableau1[[#This Row],[fin matin]]-Tableau1[[#This Row],[début matin]]</f>
        <v>0</v>
      </c>
      <c r="J134" s="12"/>
      <c r="K134" s="21">
        <f ca="1">IFERROR(IF(VLOOKUP(Tableau1[[#This Row],[Motif Abs.]],Tmotif[],3,0)="oui",OFFSET($V$2,,WEEKDAY(Tableau1[[#This Row],[Date]],2)),0),0)</f>
        <v>0</v>
      </c>
      <c r="L134" s="10"/>
      <c r="M134" s="10"/>
      <c r="N134" s="21">
        <f ca="1">IF(COUNTIF('.Calendrier'!C:C,Tableau1[[#This Row],[Date]]),OFFSET($V$2,,WEEKDAY(Tableau1[[#This Row],[Date]],2)),0)</f>
        <v>0</v>
      </c>
      <c r="O13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34"/>
    </row>
    <row r="135" spans="2:22" x14ac:dyDescent="0.35">
      <c r="B135" s="26" t="str">
        <f>IF(WEEKDAY(Tableau1[[#This Row],[Date]],2)=3,_xlfn.ISOWEEKNUM(Tableau1[[#This Row],[Date]]),"")</f>
        <v/>
      </c>
      <c r="C135" s="2" t="str">
        <f>UPPER(TEXT(Tableau1[[#This Row],[Date]],"jjjj"))</f>
        <v>VENDREDI</v>
      </c>
      <c r="D135" s="3">
        <f>_debut+ROW()-ROW(Tableau1[[#Headers],[Date]])-1</f>
        <v>44232</v>
      </c>
      <c r="E135" s="10"/>
      <c r="F135" s="10"/>
      <c r="G135" s="10"/>
      <c r="H135" s="10"/>
      <c r="I135" s="29">
        <f>Tableau1[[#This Row],[fin apm]]-Tableau1[[#This Row],[début apm]]+Tableau1[[#This Row],[fin matin]]-Tableau1[[#This Row],[début matin]]</f>
        <v>0</v>
      </c>
      <c r="J135" s="12"/>
      <c r="K135" s="21">
        <f ca="1">IFERROR(IF(VLOOKUP(Tableau1[[#This Row],[Motif Abs.]],Tmotif[],3,0)="oui",OFFSET($V$2,,WEEKDAY(Tableau1[[#This Row],[Date]],2)),0),0)</f>
        <v>0</v>
      </c>
      <c r="L135" s="10"/>
      <c r="M135" s="10"/>
      <c r="N135" s="21">
        <f ca="1">IF(COUNTIF('.Calendrier'!C:C,Tableau1[[#This Row],[Date]]),OFFSET($V$2,,WEEKDAY(Tableau1[[#This Row],[Date]],2)),0)</f>
        <v>0</v>
      </c>
      <c r="O13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35"/>
    </row>
    <row r="136" spans="2:22" x14ac:dyDescent="0.35">
      <c r="B136" s="26" t="str">
        <f>IF(WEEKDAY(Tableau1[[#This Row],[Date]],2)=3,_xlfn.ISOWEEKNUM(Tableau1[[#This Row],[Date]]),"")</f>
        <v/>
      </c>
      <c r="C136" s="2" t="str">
        <f>UPPER(TEXT(Tableau1[[#This Row],[Date]],"jjjj"))</f>
        <v>SAMEDI</v>
      </c>
      <c r="D136" s="3">
        <f>_debut+ROW()-ROW(Tableau1[[#Headers],[Date]])-1</f>
        <v>44233</v>
      </c>
      <c r="E136" s="10"/>
      <c r="F136" s="10"/>
      <c r="G136" s="10"/>
      <c r="H136" s="10"/>
      <c r="I136" s="29">
        <f>Tableau1[[#This Row],[fin apm]]-Tableau1[[#This Row],[début apm]]+Tableau1[[#This Row],[fin matin]]-Tableau1[[#This Row],[début matin]]</f>
        <v>0</v>
      </c>
      <c r="J136" s="12"/>
      <c r="K136" s="21">
        <f ca="1">IFERROR(IF(VLOOKUP(Tableau1[[#This Row],[Motif Abs.]],Tmotif[],3,0)="oui",OFFSET($V$2,,WEEKDAY(Tableau1[[#This Row],[Date]],2)),0),0)</f>
        <v>0</v>
      </c>
      <c r="L136" s="10"/>
      <c r="M136" s="10"/>
      <c r="N136" s="21">
        <f ca="1">IF(COUNTIF('.Calendrier'!C:C,Tableau1[[#This Row],[Date]]),OFFSET($V$2,,WEEKDAY(Tableau1[[#This Row],[Date]],2)),0)</f>
        <v>0</v>
      </c>
      <c r="O13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36"/>
    </row>
    <row r="137" spans="2:22" x14ac:dyDescent="0.35">
      <c r="B137" s="26" t="str">
        <f>IF(WEEKDAY(Tableau1[[#This Row],[Date]],2)=3,_xlfn.ISOWEEKNUM(Tableau1[[#This Row],[Date]]),"")</f>
        <v/>
      </c>
      <c r="C137" s="2" t="str">
        <f>UPPER(TEXT(Tableau1[[#This Row],[Date]],"jjjj"))</f>
        <v>DIMANCHE</v>
      </c>
      <c r="D137" s="3">
        <f>_debut+ROW()-ROW(Tableau1[[#Headers],[Date]])-1</f>
        <v>44234</v>
      </c>
      <c r="E137" s="10"/>
      <c r="F137" s="10"/>
      <c r="G137" s="10"/>
      <c r="H137" s="10"/>
      <c r="I137" s="29">
        <f>Tableau1[[#This Row],[fin apm]]-Tableau1[[#This Row],[début apm]]+Tableau1[[#This Row],[fin matin]]-Tableau1[[#This Row],[début matin]]</f>
        <v>0</v>
      </c>
      <c r="J137" s="12"/>
      <c r="K137" s="21">
        <f ca="1">IFERROR(IF(VLOOKUP(Tableau1[[#This Row],[Motif Abs.]],Tmotif[],3,0)="oui",OFFSET($V$2,,WEEKDAY(Tableau1[[#This Row],[Date]],2)),0),0)</f>
        <v>0</v>
      </c>
      <c r="L137" s="10"/>
      <c r="M137" s="10"/>
      <c r="N137" s="21">
        <f ca="1">IF(COUNTIF('.Calendrier'!C:C,Tableau1[[#This Row],[Date]]),OFFSET($V$2,,WEEKDAY(Tableau1[[#This Row],[Date]],2)),0)</f>
        <v>0</v>
      </c>
      <c r="O13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37"/>
    </row>
    <row r="138" spans="2:22" x14ac:dyDescent="0.35">
      <c r="B138" s="26" t="str">
        <f>IF(WEEKDAY(Tableau1[[#This Row],[Date]],2)=3,_xlfn.ISOWEEKNUM(Tableau1[[#This Row],[Date]]),"")</f>
        <v/>
      </c>
      <c r="C138" s="2" t="str">
        <f>UPPER(TEXT(Tableau1[[#This Row],[Date]],"jjjj"))</f>
        <v>LUNDI</v>
      </c>
      <c r="D138" s="3">
        <f>_debut+ROW()-ROW(Tableau1[[#Headers],[Date]])-1</f>
        <v>44235</v>
      </c>
      <c r="E138" s="10"/>
      <c r="F138" s="10"/>
      <c r="G138" s="10"/>
      <c r="H138" s="10"/>
      <c r="I138" s="29">
        <f>Tableau1[[#This Row],[fin apm]]-Tableau1[[#This Row],[début apm]]+Tableau1[[#This Row],[fin matin]]-Tableau1[[#This Row],[début matin]]</f>
        <v>0</v>
      </c>
      <c r="J138" s="12"/>
      <c r="K138" s="21">
        <f ca="1">IFERROR(IF(VLOOKUP(Tableau1[[#This Row],[Motif Abs.]],Tmotif[],3,0)="oui",OFFSET($V$2,,WEEKDAY(Tableau1[[#This Row],[Date]],2)),0),0)</f>
        <v>0</v>
      </c>
      <c r="L138" s="10"/>
      <c r="M138" s="10"/>
      <c r="N138" s="21">
        <f ca="1">IF(COUNTIF('.Calendrier'!C:C,Tableau1[[#This Row],[Date]]),OFFSET($V$2,,WEEKDAY(Tableau1[[#This Row],[Date]],2)),0)</f>
        <v>0</v>
      </c>
      <c r="O13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38"/>
    </row>
    <row r="139" spans="2:22" x14ac:dyDescent="0.35">
      <c r="B139" s="26" t="str">
        <f>IF(WEEKDAY(Tableau1[[#This Row],[Date]],2)=3,_xlfn.ISOWEEKNUM(Tableau1[[#This Row],[Date]]),"")</f>
        <v/>
      </c>
      <c r="C139" s="2" t="str">
        <f>UPPER(TEXT(Tableau1[[#This Row],[Date]],"jjjj"))</f>
        <v>MARDI</v>
      </c>
      <c r="D139" s="3">
        <f>_debut+ROW()-ROW(Tableau1[[#Headers],[Date]])-1</f>
        <v>44236</v>
      </c>
      <c r="E139" s="10"/>
      <c r="F139" s="10"/>
      <c r="G139" s="10"/>
      <c r="H139" s="10"/>
      <c r="I139" s="29">
        <f>Tableau1[[#This Row],[fin apm]]-Tableau1[[#This Row],[début apm]]+Tableau1[[#This Row],[fin matin]]-Tableau1[[#This Row],[début matin]]</f>
        <v>0</v>
      </c>
      <c r="J139" s="12"/>
      <c r="K139" s="21">
        <f ca="1">IFERROR(IF(VLOOKUP(Tableau1[[#This Row],[Motif Abs.]],Tmotif[],3,0)="oui",OFFSET($V$2,,WEEKDAY(Tableau1[[#This Row],[Date]],2)),0),0)</f>
        <v>0</v>
      </c>
      <c r="L139" s="10"/>
      <c r="M139" s="10"/>
      <c r="N139" s="21">
        <f ca="1">IF(COUNTIF('.Calendrier'!C:C,Tableau1[[#This Row],[Date]]),OFFSET($V$2,,WEEKDAY(Tableau1[[#This Row],[Date]],2)),0)</f>
        <v>0</v>
      </c>
      <c r="O13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39"/>
    </row>
    <row r="140" spans="2:22" x14ac:dyDescent="0.35">
      <c r="B140" s="26">
        <f>IF(WEEKDAY(Tableau1[[#This Row],[Date]],2)=3,_xlfn.ISOWEEKNUM(Tableau1[[#This Row],[Date]]),"")</f>
        <v>6</v>
      </c>
      <c r="C140" s="2" t="str">
        <f>UPPER(TEXT(Tableau1[[#This Row],[Date]],"jjjj"))</f>
        <v>MERCREDI</v>
      </c>
      <c r="D140" s="3">
        <f>_debut+ROW()-ROW(Tableau1[[#Headers],[Date]])-1</f>
        <v>44237</v>
      </c>
      <c r="E140" s="10"/>
      <c r="F140" s="10"/>
      <c r="G140" s="10"/>
      <c r="H140" s="10"/>
      <c r="I140" s="29">
        <f>Tableau1[[#This Row],[fin apm]]-Tableau1[[#This Row],[début apm]]+Tableau1[[#This Row],[fin matin]]-Tableau1[[#This Row],[début matin]]</f>
        <v>0</v>
      </c>
      <c r="J140" s="12"/>
      <c r="K140" s="21">
        <f ca="1">IFERROR(IF(VLOOKUP(Tableau1[[#This Row],[Motif Abs.]],Tmotif[],3,0)="oui",OFFSET($V$2,,WEEKDAY(Tableau1[[#This Row],[Date]],2)),0),0)</f>
        <v>0</v>
      </c>
      <c r="L140" s="10"/>
      <c r="M140" s="10"/>
      <c r="N140" s="21">
        <f ca="1">IF(COUNTIF('.Calendrier'!C:C,Tableau1[[#This Row],[Date]]),OFFSET($V$2,,WEEKDAY(Tableau1[[#This Row],[Date]],2)),0)</f>
        <v>0</v>
      </c>
      <c r="O14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40"/>
    </row>
    <row r="141" spans="2:22" x14ac:dyDescent="0.35">
      <c r="B141" s="26" t="str">
        <f>IF(WEEKDAY(Tableau1[[#This Row],[Date]],2)=3,_xlfn.ISOWEEKNUM(Tableau1[[#This Row],[Date]]),"")</f>
        <v/>
      </c>
      <c r="C141" s="2" t="str">
        <f>UPPER(TEXT(Tableau1[[#This Row],[Date]],"jjjj"))</f>
        <v>JEUDI</v>
      </c>
      <c r="D141" s="3">
        <f>_debut+ROW()-ROW(Tableau1[[#Headers],[Date]])-1</f>
        <v>44238</v>
      </c>
      <c r="E141" s="10"/>
      <c r="F141" s="10"/>
      <c r="G141" s="10"/>
      <c r="H141" s="10"/>
      <c r="I141" s="29">
        <f>Tableau1[[#This Row],[fin apm]]-Tableau1[[#This Row],[début apm]]+Tableau1[[#This Row],[fin matin]]-Tableau1[[#This Row],[début matin]]</f>
        <v>0</v>
      </c>
      <c r="J141" s="12"/>
      <c r="K141" s="21">
        <f ca="1">IFERROR(IF(VLOOKUP(Tableau1[[#This Row],[Motif Abs.]],Tmotif[],3,0)="oui",OFFSET($V$2,,WEEKDAY(Tableau1[[#This Row],[Date]],2)),0),0)</f>
        <v>0</v>
      </c>
      <c r="L141" s="10"/>
      <c r="M141" s="10"/>
      <c r="N141" s="21">
        <f ca="1">IF(COUNTIF('.Calendrier'!C:C,Tableau1[[#This Row],[Date]]),OFFSET($V$2,,WEEKDAY(Tableau1[[#This Row],[Date]],2)),0)</f>
        <v>0</v>
      </c>
      <c r="O14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41"/>
    </row>
    <row r="142" spans="2:22" x14ac:dyDescent="0.35">
      <c r="B142" s="26" t="str">
        <f>IF(WEEKDAY(Tableau1[[#This Row],[Date]],2)=3,_xlfn.ISOWEEKNUM(Tableau1[[#This Row],[Date]]),"")</f>
        <v/>
      </c>
      <c r="C142" s="2" t="str">
        <f>UPPER(TEXT(Tableau1[[#This Row],[Date]],"jjjj"))</f>
        <v>VENDREDI</v>
      </c>
      <c r="D142" s="3">
        <f>_debut+ROW()-ROW(Tableau1[[#Headers],[Date]])-1</f>
        <v>44239</v>
      </c>
      <c r="E142" s="10"/>
      <c r="F142" s="10"/>
      <c r="G142" s="10"/>
      <c r="H142" s="10"/>
      <c r="I142" s="29">
        <f>Tableau1[[#This Row],[fin apm]]-Tableau1[[#This Row],[début apm]]+Tableau1[[#This Row],[fin matin]]-Tableau1[[#This Row],[début matin]]</f>
        <v>0</v>
      </c>
      <c r="J142" s="12"/>
      <c r="K142" s="21">
        <f ca="1">IFERROR(IF(VLOOKUP(Tableau1[[#This Row],[Motif Abs.]],Tmotif[],3,0)="oui",OFFSET($V$2,,WEEKDAY(Tableau1[[#This Row],[Date]],2)),0),0)</f>
        <v>0</v>
      </c>
      <c r="L142" s="10"/>
      <c r="M142" s="10"/>
      <c r="N142" s="21">
        <f ca="1">IF(COUNTIF('.Calendrier'!C:C,Tableau1[[#This Row],[Date]]),OFFSET($V$2,,WEEKDAY(Tableau1[[#This Row],[Date]],2)),0)</f>
        <v>0</v>
      </c>
      <c r="O14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42"/>
    </row>
    <row r="143" spans="2:22" x14ac:dyDescent="0.35">
      <c r="B143" s="26" t="str">
        <f>IF(WEEKDAY(Tableau1[[#This Row],[Date]],2)=3,_xlfn.ISOWEEKNUM(Tableau1[[#This Row],[Date]]),"")</f>
        <v/>
      </c>
      <c r="C143" s="2" t="str">
        <f>UPPER(TEXT(Tableau1[[#This Row],[Date]],"jjjj"))</f>
        <v>SAMEDI</v>
      </c>
      <c r="D143" s="3">
        <f>_debut+ROW()-ROW(Tableau1[[#Headers],[Date]])-1</f>
        <v>44240</v>
      </c>
      <c r="E143" s="10"/>
      <c r="F143" s="10"/>
      <c r="G143" s="10"/>
      <c r="H143" s="10"/>
      <c r="I143" s="29">
        <f>Tableau1[[#This Row],[fin apm]]-Tableau1[[#This Row],[début apm]]+Tableau1[[#This Row],[fin matin]]-Tableau1[[#This Row],[début matin]]</f>
        <v>0</v>
      </c>
      <c r="J143" s="12"/>
      <c r="K143" s="21">
        <f ca="1">IFERROR(IF(VLOOKUP(Tableau1[[#This Row],[Motif Abs.]],Tmotif[],3,0)="oui",OFFSET($V$2,,WEEKDAY(Tableau1[[#This Row],[Date]],2)),0),0)</f>
        <v>0</v>
      </c>
      <c r="L143" s="10"/>
      <c r="M143" s="10"/>
      <c r="N143" s="21">
        <f ca="1">IF(COUNTIF('.Calendrier'!C:C,Tableau1[[#This Row],[Date]]),OFFSET($V$2,,WEEKDAY(Tableau1[[#This Row],[Date]],2)),0)</f>
        <v>0</v>
      </c>
      <c r="O14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43"/>
    </row>
    <row r="144" spans="2:22" x14ac:dyDescent="0.35">
      <c r="B144" s="26" t="str">
        <f>IF(WEEKDAY(Tableau1[[#This Row],[Date]],2)=3,_xlfn.ISOWEEKNUM(Tableau1[[#This Row],[Date]]),"")</f>
        <v/>
      </c>
      <c r="C144" s="2" t="str">
        <f>UPPER(TEXT(Tableau1[[#This Row],[Date]],"jjjj"))</f>
        <v>DIMANCHE</v>
      </c>
      <c r="D144" s="3">
        <f>_debut+ROW()-ROW(Tableau1[[#Headers],[Date]])-1</f>
        <v>44241</v>
      </c>
      <c r="E144" s="10"/>
      <c r="F144" s="10"/>
      <c r="G144" s="10"/>
      <c r="H144" s="10"/>
      <c r="I144" s="29">
        <f>Tableau1[[#This Row],[fin apm]]-Tableau1[[#This Row],[début apm]]+Tableau1[[#This Row],[fin matin]]-Tableau1[[#This Row],[début matin]]</f>
        <v>0</v>
      </c>
      <c r="J144" s="12"/>
      <c r="K144" s="21">
        <f ca="1">IFERROR(IF(VLOOKUP(Tableau1[[#This Row],[Motif Abs.]],Tmotif[],3,0)="oui",OFFSET($V$2,,WEEKDAY(Tableau1[[#This Row],[Date]],2)),0),0)</f>
        <v>0</v>
      </c>
      <c r="L144" s="10"/>
      <c r="M144" s="10"/>
      <c r="N144" s="21">
        <f ca="1">IF(COUNTIF('.Calendrier'!C:C,Tableau1[[#This Row],[Date]]),OFFSET($V$2,,WEEKDAY(Tableau1[[#This Row],[Date]],2)),0)</f>
        <v>0</v>
      </c>
      <c r="O14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44"/>
    </row>
    <row r="145" spans="2:22" x14ac:dyDescent="0.35">
      <c r="B145" s="26" t="str">
        <f>IF(WEEKDAY(Tableau1[[#This Row],[Date]],2)=3,_xlfn.ISOWEEKNUM(Tableau1[[#This Row],[Date]]),"")</f>
        <v/>
      </c>
      <c r="C145" s="2" t="str">
        <f>UPPER(TEXT(Tableau1[[#This Row],[Date]],"jjjj"))</f>
        <v>LUNDI</v>
      </c>
      <c r="D145" s="3">
        <f>_debut+ROW()-ROW(Tableau1[[#Headers],[Date]])-1</f>
        <v>44242</v>
      </c>
      <c r="E145" s="10"/>
      <c r="F145" s="10"/>
      <c r="G145" s="10"/>
      <c r="H145" s="10"/>
      <c r="I145" s="29">
        <f>Tableau1[[#This Row],[fin apm]]-Tableau1[[#This Row],[début apm]]+Tableau1[[#This Row],[fin matin]]-Tableau1[[#This Row],[début matin]]</f>
        <v>0</v>
      </c>
      <c r="J145" s="12"/>
      <c r="K145" s="21">
        <f ca="1">IFERROR(IF(VLOOKUP(Tableau1[[#This Row],[Motif Abs.]],Tmotif[],3,0)="oui",OFFSET($V$2,,WEEKDAY(Tableau1[[#This Row],[Date]],2)),0),0)</f>
        <v>0</v>
      </c>
      <c r="L145" s="10"/>
      <c r="M145" s="10"/>
      <c r="N145" s="21">
        <f ca="1">IF(COUNTIF('.Calendrier'!C:C,Tableau1[[#This Row],[Date]]),OFFSET($V$2,,WEEKDAY(Tableau1[[#This Row],[Date]],2)),0)</f>
        <v>0</v>
      </c>
      <c r="O14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45"/>
    </row>
    <row r="146" spans="2:22" x14ac:dyDescent="0.35">
      <c r="B146" s="26" t="str">
        <f>IF(WEEKDAY(Tableau1[[#This Row],[Date]],2)=3,_xlfn.ISOWEEKNUM(Tableau1[[#This Row],[Date]]),"")</f>
        <v/>
      </c>
      <c r="C146" s="2" t="str">
        <f>UPPER(TEXT(Tableau1[[#This Row],[Date]],"jjjj"))</f>
        <v>MARDI</v>
      </c>
      <c r="D146" s="3">
        <f>_debut+ROW()-ROW(Tableau1[[#Headers],[Date]])-1</f>
        <v>44243</v>
      </c>
      <c r="E146" s="10"/>
      <c r="F146" s="10"/>
      <c r="G146" s="10"/>
      <c r="H146" s="10"/>
      <c r="I146" s="29">
        <f>Tableau1[[#This Row],[fin apm]]-Tableau1[[#This Row],[début apm]]+Tableau1[[#This Row],[fin matin]]-Tableau1[[#This Row],[début matin]]</f>
        <v>0</v>
      </c>
      <c r="J146" s="12"/>
      <c r="K146" s="21">
        <f ca="1">IFERROR(IF(VLOOKUP(Tableau1[[#This Row],[Motif Abs.]],Tmotif[],3,0)="oui",OFFSET($V$2,,WEEKDAY(Tableau1[[#This Row],[Date]],2)),0),0)</f>
        <v>0</v>
      </c>
      <c r="L146" s="10"/>
      <c r="M146" s="10"/>
      <c r="N146" s="21">
        <f ca="1">IF(COUNTIF('.Calendrier'!C:C,Tableau1[[#This Row],[Date]]),OFFSET($V$2,,WEEKDAY(Tableau1[[#This Row],[Date]],2)),0)</f>
        <v>0</v>
      </c>
      <c r="O14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46"/>
    </row>
    <row r="147" spans="2:22" x14ac:dyDescent="0.35">
      <c r="B147" s="26">
        <f>IF(WEEKDAY(Tableau1[[#This Row],[Date]],2)=3,_xlfn.ISOWEEKNUM(Tableau1[[#This Row],[Date]]),"")</f>
        <v>7</v>
      </c>
      <c r="C147" s="2" t="str">
        <f>UPPER(TEXT(Tableau1[[#This Row],[Date]],"jjjj"))</f>
        <v>MERCREDI</v>
      </c>
      <c r="D147" s="3">
        <f>_debut+ROW()-ROW(Tableau1[[#Headers],[Date]])-1</f>
        <v>44244</v>
      </c>
      <c r="E147" s="10"/>
      <c r="F147" s="10"/>
      <c r="G147" s="10"/>
      <c r="H147" s="10"/>
      <c r="I147" s="29">
        <f>Tableau1[[#This Row],[fin apm]]-Tableau1[[#This Row],[début apm]]+Tableau1[[#This Row],[fin matin]]-Tableau1[[#This Row],[début matin]]</f>
        <v>0</v>
      </c>
      <c r="J147" s="12"/>
      <c r="K147" s="21">
        <f ca="1">IFERROR(IF(VLOOKUP(Tableau1[[#This Row],[Motif Abs.]],Tmotif[],3,0)="oui",OFFSET($V$2,,WEEKDAY(Tableau1[[#This Row],[Date]],2)),0),0)</f>
        <v>0</v>
      </c>
      <c r="L147" s="10"/>
      <c r="M147" s="10"/>
      <c r="N147" s="21">
        <f ca="1">IF(COUNTIF('.Calendrier'!C:C,Tableau1[[#This Row],[Date]]),OFFSET($V$2,,WEEKDAY(Tableau1[[#This Row],[Date]],2)),0)</f>
        <v>0</v>
      </c>
      <c r="O14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47"/>
    </row>
    <row r="148" spans="2:22" x14ac:dyDescent="0.35">
      <c r="B148" s="26" t="str">
        <f>IF(WEEKDAY(Tableau1[[#This Row],[Date]],2)=3,_xlfn.ISOWEEKNUM(Tableau1[[#This Row],[Date]]),"")</f>
        <v/>
      </c>
      <c r="C148" s="2" t="str">
        <f>UPPER(TEXT(Tableau1[[#This Row],[Date]],"jjjj"))</f>
        <v>JEUDI</v>
      </c>
      <c r="D148" s="3">
        <f>_debut+ROW()-ROW(Tableau1[[#Headers],[Date]])-1</f>
        <v>44245</v>
      </c>
      <c r="E148" s="10"/>
      <c r="F148" s="10"/>
      <c r="G148" s="10"/>
      <c r="H148" s="10"/>
      <c r="I148" s="29">
        <f>Tableau1[[#This Row],[fin apm]]-Tableau1[[#This Row],[début apm]]+Tableau1[[#This Row],[fin matin]]-Tableau1[[#This Row],[début matin]]</f>
        <v>0</v>
      </c>
      <c r="J148" s="12"/>
      <c r="K148" s="21">
        <f ca="1">IFERROR(IF(VLOOKUP(Tableau1[[#This Row],[Motif Abs.]],Tmotif[],3,0)="oui",OFFSET($V$2,,WEEKDAY(Tableau1[[#This Row],[Date]],2)),0),0)</f>
        <v>0</v>
      </c>
      <c r="L148" s="10"/>
      <c r="M148" s="10"/>
      <c r="N148" s="21">
        <f ca="1">IF(COUNTIF('.Calendrier'!C:C,Tableau1[[#This Row],[Date]]),OFFSET($V$2,,WEEKDAY(Tableau1[[#This Row],[Date]],2)),0)</f>
        <v>0</v>
      </c>
      <c r="O14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48"/>
    </row>
    <row r="149" spans="2:22" x14ac:dyDescent="0.35">
      <c r="B149" s="26" t="str">
        <f>IF(WEEKDAY(Tableau1[[#This Row],[Date]],2)=3,_xlfn.ISOWEEKNUM(Tableau1[[#This Row],[Date]]),"")</f>
        <v/>
      </c>
      <c r="C149" s="2" t="str">
        <f>UPPER(TEXT(Tableau1[[#This Row],[Date]],"jjjj"))</f>
        <v>VENDREDI</v>
      </c>
      <c r="D149" s="3">
        <f>_debut+ROW()-ROW(Tableau1[[#Headers],[Date]])-1</f>
        <v>44246</v>
      </c>
      <c r="E149" s="10"/>
      <c r="F149" s="10"/>
      <c r="G149" s="10"/>
      <c r="H149" s="10"/>
      <c r="I149" s="29">
        <f>Tableau1[[#This Row],[fin apm]]-Tableau1[[#This Row],[début apm]]+Tableau1[[#This Row],[fin matin]]-Tableau1[[#This Row],[début matin]]</f>
        <v>0</v>
      </c>
      <c r="J149" s="12"/>
      <c r="K149" s="21">
        <f ca="1">IFERROR(IF(VLOOKUP(Tableau1[[#This Row],[Motif Abs.]],Tmotif[],3,0)="oui",OFFSET($V$2,,WEEKDAY(Tableau1[[#This Row],[Date]],2)),0),0)</f>
        <v>0</v>
      </c>
      <c r="L149" s="10"/>
      <c r="M149" s="10"/>
      <c r="N149" s="21">
        <f ca="1">IF(COUNTIF('.Calendrier'!C:C,Tableau1[[#This Row],[Date]]),OFFSET($V$2,,WEEKDAY(Tableau1[[#This Row],[Date]],2)),0)</f>
        <v>0</v>
      </c>
      <c r="O14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49"/>
    </row>
    <row r="150" spans="2:22" x14ac:dyDescent="0.35">
      <c r="B150" s="26" t="str">
        <f>IF(WEEKDAY(Tableau1[[#This Row],[Date]],2)=3,_xlfn.ISOWEEKNUM(Tableau1[[#This Row],[Date]]),"")</f>
        <v/>
      </c>
      <c r="C150" s="2" t="str">
        <f>UPPER(TEXT(Tableau1[[#This Row],[Date]],"jjjj"))</f>
        <v>SAMEDI</v>
      </c>
      <c r="D150" s="3">
        <f>_debut+ROW()-ROW(Tableau1[[#Headers],[Date]])-1</f>
        <v>44247</v>
      </c>
      <c r="E150" s="10"/>
      <c r="F150" s="10"/>
      <c r="G150" s="10"/>
      <c r="H150" s="10"/>
      <c r="I150" s="29">
        <f>Tableau1[[#This Row],[fin apm]]-Tableau1[[#This Row],[début apm]]+Tableau1[[#This Row],[fin matin]]-Tableau1[[#This Row],[début matin]]</f>
        <v>0</v>
      </c>
      <c r="J150" s="12"/>
      <c r="K150" s="21">
        <f ca="1">IFERROR(IF(VLOOKUP(Tableau1[[#This Row],[Motif Abs.]],Tmotif[],3,0)="oui",OFFSET($V$2,,WEEKDAY(Tableau1[[#This Row],[Date]],2)),0),0)</f>
        <v>0</v>
      </c>
      <c r="L150" s="10"/>
      <c r="M150" s="10"/>
      <c r="N150" s="21">
        <f ca="1">IF(COUNTIF('.Calendrier'!C:C,Tableau1[[#This Row],[Date]]),OFFSET($V$2,,WEEKDAY(Tableau1[[#This Row],[Date]],2)),0)</f>
        <v>0</v>
      </c>
      <c r="O15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50"/>
    </row>
    <row r="151" spans="2:22" x14ac:dyDescent="0.35">
      <c r="B151" s="26" t="str">
        <f>IF(WEEKDAY(Tableau1[[#This Row],[Date]],2)=3,_xlfn.ISOWEEKNUM(Tableau1[[#This Row],[Date]]),"")</f>
        <v/>
      </c>
      <c r="C151" s="2" t="str">
        <f>UPPER(TEXT(Tableau1[[#This Row],[Date]],"jjjj"))</f>
        <v>DIMANCHE</v>
      </c>
      <c r="D151" s="3">
        <f>_debut+ROW()-ROW(Tableau1[[#Headers],[Date]])-1</f>
        <v>44248</v>
      </c>
      <c r="E151" s="10"/>
      <c r="F151" s="10"/>
      <c r="G151" s="10"/>
      <c r="H151" s="10"/>
      <c r="I151" s="29">
        <f>Tableau1[[#This Row],[fin apm]]-Tableau1[[#This Row],[début apm]]+Tableau1[[#This Row],[fin matin]]-Tableau1[[#This Row],[début matin]]</f>
        <v>0</v>
      </c>
      <c r="J151" s="12"/>
      <c r="K151" s="21">
        <f ca="1">IFERROR(IF(VLOOKUP(Tableau1[[#This Row],[Motif Abs.]],Tmotif[],3,0)="oui",OFFSET($V$2,,WEEKDAY(Tableau1[[#This Row],[Date]],2)),0),0)</f>
        <v>0</v>
      </c>
      <c r="L151" s="10"/>
      <c r="M151" s="10"/>
      <c r="N151" s="21">
        <f ca="1">IF(COUNTIF('.Calendrier'!C:C,Tableau1[[#This Row],[Date]]),OFFSET($V$2,,WEEKDAY(Tableau1[[#This Row],[Date]],2)),0)</f>
        <v>0</v>
      </c>
      <c r="O15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51"/>
    </row>
    <row r="152" spans="2:22" x14ac:dyDescent="0.35">
      <c r="B152" s="26" t="str">
        <f>IF(WEEKDAY(Tableau1[[#This Row],[Date]],2)=3,_xlfn.ISOWEEKNUM(Tableau1[[#This Row],[Date]]),"")</f>
        <v/>
      </c>
      <c r="C152" s="2" t="str">
        <f>UPPER(TEXT(Tableau1[[#This Row],[Date]],"jjjj"))</f>
        <v>LUNDI</v>
      </c>
      <c r="D152" s="3">
        <f>_debut+ROW()-ROW(Tableau1[[#Headers],[Date]])-1</f>
        <v>44249</v>
      </c>
      <c r="E152" s="10"/>
      <c r="F152" s="10"/>
      <c r="G152" s="10"/>
      <c r="H152" s="10"/>
      <c r="I152" s="29">
        <f>Tableau1[[#This Row],[fin apm]]-Tableau1[[#This Row],[début apm]]+Tableau1[[#This Row],[fin matin]]-Tableau1[[#This Row],[début matin]]</f>
        <v>0</v>
      </c>
      <c r="J152" s="12"/>
      <c r="K152" s="21">
        <f ca="1">IFERROR(IF(VLOOKUP(Tableau1[[#This Row],[Motif Abs.]],Tmotif[],3,0)="oui",OFFSET($V$2,,WEEKDAY(Tableau1[[#This Row],[Date]],2)),0),0)</f>
        <v>0</v>
      </c>
      <c r="L152" s="10"/>
      <c r="M152" s="10"/>
      <c r="N152" s="21">
        <f ca="1">IF(COUNTIF('.Calendrier'!C:C,Tableau1[[#This Row],[Date]]),OFFSET($V$2,,WEEKDAY(Tableau1[[#This Row],[Date]],2)),0)</f>
        <v>0</v>
      </c>
      <c r="O15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52"/>
    </row>
    <row r="153" spans="2:22" x14ac:dyDescent="0.35">
      <c r="B153" s="26" t="str">
        <f>IF(WEEKDAY(Tableau1[[#This Row],[Date]],2)=3,_xlfn.ISOWEEKNUM(Tableau1[[#This Row],[Date]]),"")</f>
        <v/>
      </c>
      <c r="C153" s="2" t="str">
        <f>UPPER(TEXT(Tableau1[[#This Row],[Date]],"jjjj"))</f>
        <v>MARDI</v>
      </c>
      <c r="D153" s="3">
        <f>_debut+ROW()-ROW(Tableau1[[#Headers],[Date]])-1</f>
        <v>44250</v>
      </c>
      <c r="E153" s="10"/>
      <c r="F153" s="10"/>
      <c r="G153" s="10"/>
      <c r="H153" s="10"/>
      <c r="I153" s="29">
        <f>Tableau1[[#This Row],[fin apm]]-Tableau1[[#This Row],[début apm]]+Tableau1[[#This Row],[fin matin]]-Tableau1[[#This Row],[début matin]]</f>
        <v>0</v>
      </c>
      <c r="J153" s="12"/>
      <c r="K153" s="21">
        <f ca="1">IFERROR(IF(VLOOKUP(Tableau1[[#This Row],[Motif Abs.]],Tmotif[],3,0)="oui",OFFSET($V$2,,WEEKDAY(Tableau1[[#This Row],[Date]],2)),0),0)</f>
        <v>0</v>
      </c>
      <c r="L153" s="10"/>
      <c r="M153" s="10"/>
      <c r="N153" s="21">
        <f ca="1">IF(COUNTIF('.Calendrier'!C:C,Tableau1[[#This Row],[Date]]),OFFSET($V$2,,WEEKDAY(Tableau1[[#This Row],[Date]],2)),0)</f>
        <v>0</v>
      </c>
      <c r="O15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53"/>
    </row>
    <row r="154" spans="2:22" x14ac:dyDescent="0.35">
      <c r="B154" s="26">
        <f>IF(WEEKDAY(Tableau1[[#This Row],[Date]],2)=3,_xlfn.ISOWEEKNUM(Tableau1[[#This Row],[Date]]),"")</f>
        <v>8</v>
      </c>
      <c r="C154" s="2" t="str">
        <f>UPPER(TEXT(Tableau1[[#This Row],[Date]],"jjjj"))</f>
        <v>MERCREDI</v>
      </c>
      <c r="D154" s="3">
        <f>_debut+ROW()-ROW(Tableau1[[#Headers],[Date]])-1</f>
        <v>44251</v>
      </c>
      <c r="E154" s="10"/>
      <c r="F154" s="10"/>
      <c r="G154" s="10"/>
      <c r="H154" s="10"/>
      <c r="I154" s="29">
        <f>Tableau1[[#This Row],[fin apm]]-Tableau1[[#This Row],[début apm]]+Tableau1[[#This Row],[fin matin]]-Tableau1[[#This Row],[début matin]]</f>
        <v>0</v>
      </c>
      <c r="J154" s="12"/>
      <c r="K154" s="21">
        <f ca="1">IFERROR(IF(VLOOKUP(Tableau1[[#This Row],[Motif Abs.]],Tmotif[],3,0)="oui",OFFSET($V$2,,WEEKDAY(Tableau1[[#This Row],[Date]],2)),0),0)</f>
        <v>0</v>
      </c>
      <c r="L154" s="10"/>
      <c r="M154" s="10"/>
      <c r="N154" s="21">
        <f ca="1">IF(COUNTIF('.Calendrier'!C:C,Tableau1[[#This Row],[Date]]),OFFSET($V$2,,WEEKDAY(Tableau1[[#This Row],[Date]],2)),0)</f>
        <v>0</v>
      </c>
      <c r="O15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54"/>
    </row>
    <row r="155" spans="2:22" x14ac:dyDescent="0.35">
      <c r="B155" s="26" t="str">
        <f>IF(WEEKDAY(Tableau1[[#This Row],[Date]],2)=3,_xlfn.ISOWEEKNUM(Tableau1[[#This Row],[Date]]),"")</f>
        <v/>
      </c>
      <c r="C155" s="2" t="str">
        <f>UPPER(TEXT(Tableau1[[#This Row],[Date]],"jjjj"))</f>
        <v>JEUDI</v>
      </c>
      <c r="D155" s="3">
        <f>_debut+ROW()-ROW(Tableau1[[#Headers],[Date]])-1</f>
        <v>44252</v>
      </c>
      <c r="E155" s="10"/>
      <c r="F155" s="10"/>
      <c r="G155" s="10"/>
      <c r="H155" s="10"/>
      <c r="I155" s="29">
        <f>Tableau1[[#This Row],[fin apm]]-Tableau1[[#This Row],[début apm]]+Tableau1[[#This Row],[fin matin]]-Tableau1[[#This Row],[début matin]]</f>
        <v>0</v>
      </c>
      <c r="J155" s="12"/>
      <c r="K155" s="21">
        <f ca="1">IFERROR(IF(VLOOKUP(Tableau1[[#This Row],[Motif Abs.]],Tmotif[],3,0)="oui",OFFSET($V$2,,WEEKDAY(Tableau1[[#This Row],[Date]],2)),0),0)</f>
        <v>0</v>
      </c>
      <c r="L155" s="10"/>
      <c r="M155" s="10"/>
      <c r="N155" s="21">
        <f ca="1">IF(COUNTIF('.Calendrier'!C:C,Tableau1[[#This Row],[Date]]),OFFSET($V$2,,WEEKDAY(Tableau1[[#This Row],[Date]],2)),0)</f>
        <v>0</v>
      </c>
      <c r="O15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55"/>
    </row>
    <row r="156" spans="2:22" x14ac:dyDescent="0.35">
      <c r="B156" s="26" t="str">
        <f>IF(WEEKDAY(Tableau1[[#This Row],[Date]],2)=3,_xlfn.ISOWEEKNUM(Tableau1[[#This Row],[Date]]),"")</f>
        <v/>
      </c>
      <c r="C156" s="2" t="str">
        <f>UPPER(TEXT(Tableau1[[#This Row],[Date]],"jjjj"))</f>
        <v>VENDREDI</v>
      </c>
      <c r="D156" s="3">
        <f>_debut+ROW()-ROW(Tableau1[[#Headers],[Date]])-1</f>
        <v>44253</v>
      </c>
      <c r="E156" s="10"/>
      <c r="F156" s="10"/>
      <c r="G156" s="10"/>
      <c r="H156" s="10"/>
      <c r="I156" s="29">
        <f>Tableau1[[#This Row],[fin apm]]-Tableau1[[#This Row],[début apm]]+Tableau1[[#This Row],[fin matin]]-Tableau1[[#This Row],[début matin]]</f>
        <v>0</v>
      </c>
      <c r="J156" s="12"/>
      <c r="K156" s="21">
        <f ca="1">IFERROR(IF(VLOOKUP(Tableau1[[#This Row],[Motif Abs.]],Tmotif[],3,0)="oui",OFFSET($V$2,,WEEKDAY(Tableau1[[#This Row],[Date]],2)),0),0)</f>
        <v>0</v>
      </c>
      <c r="L156" s="10"/>
      <c r="M156" s="10"/>
      <c r="N156" s="21">
        <f ca="1">IF(COUNTIF('.Calendrier'!C:C,Tableau1[[#This Row],[Date]]),OFFSET($V$2,,WEEKDAY(Tableau1[[#This Row],[Date]],2)),0)</f>
        <v>0</v>
      </c>
      <c r="O15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56"/>
    </row>
    <row r="157" spans="2:22" x14ac:dyDescent="0.35">
      <c r="B157" s="26" t="str">
        <f>IF(WEEKDAY(Tableau1[[#This Row],[Date]],2)=3,_xlfn.ISOWEEKNUM(Tableau1[[#This Row],[Date]]),"")</f>
        <v/>
      </c>
      <c r="C157" s="2" t="str">
        <f>UPPER(TEXT(Tableau1[[#This Row],[Date]],"jjjj"))</f>
        <v>SAMEDI</v>
      </c>
      <c r="D157" s="3">
        <f>_debut+ROW()-ROW(Tableau1[[#Headers],[Date]])-1</f>
        <v>44254</v>
      </c>
      <c r="E157" s="10"/>
      <c r="F157" s="10"/>
      <c r="G157" s="10"/>
      <c r="H157" s="10"/>
      <c r="I157" s="29">
        <f>Tableau1[[#This Row],[fin apm]]-Tableau1[[#This Row],[début apm]]+Tableau1[[#This Row],[fin matin]]-Tableau1[[#This Row],[début matin]]</f>
        <v>0</v>
      </c>
      <c r="J157" s="12"/>
      <c r="K157" s="21">
        <f ca="1">IFERROR(IF(VLOOKUP(Tableau1[[#This Row],[Motif Abs.]],Tmotif[],3,0)="oui",OFFSET($V$2,,WEEKDAY(Tableau1[[#This Row],[Date]],2)),0),0)</f>
        <v>0</v>
      </c>
      <c r="L157" s="10"/>
      <c r="M157" s="10"/>
      <c r="N157" s="21">
        <f ca="1">IF(COUNTIF('.Calendrier'!C:C,Tableau1[[#This Row],[Date]]),OFFSET($V$2,,WEEKDAY(Tableau1[[#This Row],[Date]],2)),0)</f>
        <v>0</v>
      </c>
      <c r="O15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57"/>
    </row>
    <row r="158" spans="2:22" x14ac:dyDescent="0.35">
      <c r="B158" s="26" t="str">
        <f>IF(WEEKDAY(Tableau1[[#This Row],[Date]],2)=3,_xlfn.ISOWEEKNUM(Tableau1[[#This Row],[Date]]),"")</f>
        <v/>
      </c>
      <c r="C158" s="2" t="str">
        <f>UPPER(TEXT(Tableau1[[#This Row],[Date]],"jjjj"))</f>
        <v>DIMANCHE</v>
      </c>
      <c r="D158" s="3">
        <f>_debut+ROW()-ROW(Tableau1[[#Headers],[Date]])-1</f>
        <v>44255</v>
      </c>
      <c r="E158" s="10"/>
      <c r="F158" s="10"/>
      <c r="G158" s="10"/>
      <c r="H158" s="10"/>
      <c r="I158" s="29">
        <f>Tableau1[[#This Row],[fin apm]]-Tableau1[[#This Row],[début apm]]+Tableau1[[#This Row],[fin matin]]-Tableau1[[#This Row],[début matin]]</f>
        <v>0</v>
      </c>
      <c r="J158" s="12"/>
      <c r="K158" s="21">
        <f ca="1">IFERROR(IF(VLOOKUP(Tableau1[[#This Row],[Motif Abs.]],Tmotif[],3,0)="oui",OFFSET($V$2,,WEEKDAY(Tableau1[[#This Row],[Date]],2)),0),0)</f>
        <v>0</v>
      </c>
      <c r="L158" s="10"/>
      <c r="M158" s="10"/>
      <c r="N158" s="21">
        <f ca="1">IF(COUNTIF('.Calendrier'!C:C,Tableau1[[#This Row],[Date]]),OFFSET($V$2,,WEEKDAY(Tableau1[[#This Row],[Date]],2)),0)</f>
        <v>0</v>
      </c>
      <c r="O15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58"/>
    </row>
    <row r="159" spans="2:22" x14ac:dyDescent="0.35">
      <c r="B159" s="26" t="str">
        <f>IF(WEEKDAY(Tableau1[[#This Row],[Date]],2)=3,_xlfn.ISOWEEKNUM(Tableau1[[#This Row],[Date]]),"")</f>
        <v/>
      </c>
      <c r="C159" s="2" t="str">
        <f>UPPER(TEXT(Tableau1[[#This Row],[Date]],"jjjj"))</f>
        <v>LUNDI</v>
      </c>
      <c r="D159" s="3">
        <f>_debut+ROW()-ROW(Tableau1[[#Headers],[Date]])-1</f>
        <v>44256</v>
      </c>
      <c r="E159" s="10"/>
      <c r="F159" s="10"/>
      <c r="G159" s="10"/>
      <c r="H159" s="10"/>
      <c r="I159" s="29">
        <f>Tableau1[[#This Row],[fin apm]]-Tableau1[[#This Row],[début apm]]+Tableau1[[#This Row],[fin matin]]-Tableau1[[#This Row],[début matin]]</f>
        <v>0</v>
      </c>
      <c r="J159" s="12"/>
      <c r="K159" s="21">
        <f ca="1">IFERROR(IF(VLOOKUP(Tableau1[[#This Row],[Motif Abs.]],Tmotif[],3,0)="oui",OFFSET($V$2,,WEEKDAY(Tableau1[[#This Row],[Date]],2)),0),0)</f>
        <v>0</v>
      </c>
      <c r="L159" s="10"/>
      <c r="M159" s="10"/>
      <c r="N159" s="21">
        <f ca="1">IF(COUNTIF('.Calendrier'!C:C,Tableau1[[#This Row],[Date]]),OFFSET($V$2,,WEEKDAY(Tableau1[[#This Row],[Date]],2)),0)</f>
        <v>0</v>
      </c>
      <c r="O15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59"/>
    </row>
    <row r="160" spans="2:22" x14ac:dyDescent="0.35">
      <c r="B160" s="26" t="str">
        <f>IF(WEEKDAY(Tableau1[[#This Row],[Date]],2)=3,_xlfn.ISOWEEKNUM(Tableau1[[#This Row],[Date]]),"")</f>
        <v/>
      </c>
      <c r="C160" s="2" t="str">
        <f>UPPER(TEXT(Tableau1[[#This Row],[Date]],"jjjj"))</f>
        <v>MARDI</v>
      </c>
      <c r="D160" s="3">
        <f>_debut+ROW()-ROW(Tableau1[[#Headers],[Date]])-1</f>
        <v>44257</v>
      </c>
      <c r="E160" s="10"/>
      <c r="F160" s="10"/>
      <c r="G160" s="10"/>
      <c r="H160" s="10"/>
      <c r="I160" s="29">
        <f>Tableau1[[#This Row],[fin apm]]-Tableau1[[#This Row],[début apm]]+Tableau1[[#This Row],[fin matin]]-Tableau1[[#This Row],[début matin]]</f>
        <v>0</v>
      </c>
      <c r="J160" s="12"/>
      <c r="K160" s="21">
        <f ca="1">IFERROR(IF(VLOOKUP(Tableau1[[#This Row],[Motif Abs.]],Tmotif[],3,0)="oui",OFFSET($V$2,,WEEKDAY(Tableau1[[#This Row],[Date]],2)),0),0)</f>
        <v>0</v>
      </c>
      <c r="L160" s="10"/>
      <c r="M160" s="10"/>
      <c r="N160" s="21">
        <f ca="1">IF(COUNTIF('.Calendrier'!C:C,Tableau1[[#This Row],[Date]]),OFFSET($V$2,,WEEKDAY(Tableau1[[#This Row],[Date]],2)),0)</f>
        <v>0</v>
      </c>
      <c r="O16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60"/>
    </row>
    <row r="161" spans="2:22" x14ac:dyDescent="0.35">
      <c r="B161" s="26">
        <f>IF(WEEKDAY(Tableau1[[#This Row],[Date]],2)=3,_xlfn.ISOWEEKNUM(Tableau1[[#This Row],[Date]]),"")</f>
        <v>9</v>
      </c>
      <c r="C161" s="2" t="str">
        <f>UPPER(TEXT(Tableau1[[#This Row],[Date]],"jjjj"))</f>
        <v>MERCREDI</v>
      </c>
      <c r="D161" s="3">
        <f>_debut+ROW()-ROW(Tableau1[[#Headers],[Date]])-1</f>
        <v>44258</v>
      </c>
      <c r="E161" s="10"/>
      <c r="F161" s="10"/>
      <c r="G161" s="10"/>
      <c r="H161" s="10"/>
      <c r="I161" s="29">
        <f>Tableau1[[#This Row],[fin apm]]-Tableau1[[#This Row],[début apm]]+Tableau1[[#This Row],[fin matin]]-Tableau1[[#This Row],[début matin]]</f>
        <v>0</v>
      </c>
      <c r="J161" s="12"/>
      <c r="K161" s="21">
        <f ca="1">IFERROR(IF(VLOOKUP(Tableau1[[#This Row],[Motif Abs.]],Tmotif[],3,0)="oui",OFFSET($V$2,,WEEKDAY(Tableau1[[#This Row],[Date]],2)),0),0)</f>
        <v>0</v>
      </c>
      <c r="L161" s="10"/>
      <c r="M161" s="10"/>
      <c r="N161" s="21">
        <f ca="1">IF(COUNTIF('.Calendrier'!C:C,Tableau1[[#This Row],[Date]]),OFFSET($V$2,,WEEKDAY(Tableau1[[#This Row],[Date]],2)),0)</f>
        <v>0</v>
      </c>
      <c r="O16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61"/>
    </row>
    <row r="162" spans="2:22" x14ac:dyDescent="0.35">
      <c r="B162" s="26" t="str">
        <f>IF(WEEKDAY(Tableau1[[#This Row],[Date]],2)=3,_xlfn.ISOWEEKNUM(Tableau1[[#This Row],[Date]]),"")</f>
        <v/>
      </c>
      <c r="C162" s="2" t="str">
        <f>UPPER(TEXT(Tableau1[[#This Row],[Date]],"jjjj"))</f>
        <v>JEUDI</v>
      </c>
      <c r="D162" s="3">
        <f>_debut+ROW()-ROW(Tableau1[[#Headers],[Date]])-1</f>
        <v>44259</v>
      </c>
      <c r="E162" s="10"/>
      <c r="F162" s="10"/>
      <c r="G162" s="10"/>
      <c r="H162" s="10"/>
      <c r="I162" s="29">
        <f>Tableau1[[#This Row],[fin apm]]-Tableau1[[#This Row],[début apm]]+Tableau1[[#This Row],[fin matin]]-Tableau1[[#This Row],[début matin]]</f>
        <v>0</v>
      </c>
      <c r="J162" s="12"/>
      <c r="K162" s="21">
        <f ca="1">IFERROR(IF(VLOOKUP(Tableau1[[#This Row],[Motif Abs.]],Tmotif[],3,0)="oui",OFFSET($V$2,,WEEKDAY(Tableau1[[#This Row],[Date]],2)),0),0)</f>
        <v>0</v>
      </c>
      <c r="L162" s="10"/>
      <c r="M162" s="10"/>
      <c r="N162" s="21">
        <f ca="1">IF(COUNTIF('.Calendrier'!C:C,Tableau1[[#This Row],[Date]]),OFFSET($V$2,,WEEKDAY(Tableau1[[#This Row],[Date]],2)),0)</f>
        <v>0</v>
      </c>
      <c r="O16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62"/>
    </row>
    <row r="163" spans="2:22" x14ac:dyDescent="0.35">
      <c r="B163" s="26" t="str">
        <f>IF(WEEKDAY(Tableau1[[#This Row],[Date]],2)=3,_xlfn.ISOWEEKNUM(Tableau1[[#This Row],[Date]]),"")</f>
        <v/>
      </c>
      <c r="C163" s="2" t="str">
        <f>UPPER(TEXT(Tableau1[[#This Row],[Date]],"jjjj"))</f>
        <v>VENDREDI</v>
      </c>
      <c r="D163" s="3">
        <f>_debut+ROW()-ROW(Tableau1[[#Headers],[Date]])-1</f>
        <v>44260</v>
      </c>
      <c r="E163" s="10"/>
      <c r="F163" s="10"/>
      <c r="G163" s="10"/>
      <c r="H163" s="10"/>
      <c r="I163" s="29">
        <f>Tableau1[[#This Row],[fin apm]]-Tableau1[[#This Row],[début apm]]+Tableau1[[#This Row],[fin matin]]-Tableau1[[#This Row],[début matin]]</f>
        <v>0</v>
      </c>
      <c r="J163" s="12"/>
      <c r="K163" s="21">
        <f ca="1">IFERROR(IF(VLOOKUP(Tableau1[[#This Row],[Motif Abs.]],Tmotif[],3,0)="oui",OFFSET($V$2,,WEEKDAY(Tableau1[[#This Row],[Date]],2)),0),0)</f>
        <v>0</v>
      </c>
      <c r="L163" s="10"/>
      <c r="M163" s="10"/>
      <c r="N163" s="21">
        <f ca="1">IF(COUNTIF('.Calendrier'!C:C,Tableau1[[#This Row],[Date]]),OFFSET($V$2,,WEEKDAY(Tableau1[[#This Row],[Date]],2)),0)</f>
        <v>0</v>
      </c>
      <c r="O16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63"/>
    </row>
    <row r="164" spans="2:22" x14ac:dyDescent="0.35">
      <c r="B164" s="26" t="str">
        <f>IF(WEEKDAY(Tableau1[[#This Row],[Date]],2)=3,_xlfn.ISOWEEKNUM(Tableau1[[#This Row],[Date]]),"")</f>
        <v/>
      </c>
      <c r="C164" s="2" t="str">
        <f>UPPER(TEXT(Tableau1[[#This Row],[Date]],"jjjj"))</f>
        <v>SAMEDI</v>
      </c>
      <c r="D164" s="3">
        <f>_debut+ROW()-ROW(Tableau1[[#Headers],[Date]])-1</f>
        <v>44261</v>
      </c>
      <c r="E164" s="10"/>
      <c r="F164" s="10"/>
      <c r="G164" s="10"/>
      <c r="H164" s="10"/>
      <c r="I164" s="29">
        <f>Tableau1[[#This Row],[fin apm]]-Tableau1[[#This Row],[début apm]]+Tableau1[[#This Row],[fin matin]]-Tableau1[[#This Row],[début matin]]</f>
        <v>0</v>
      </c>
      <c r="J164" s="12"/>
      <c r="K164" s="21">
        <f ca="1">IFERROR(IF(VLOOKUP(Tableau1[[#This Row],[Motif Abs.]],Tmotif[],3,0)="oui",OFFSET($V$2,,WEEKDAY(Tableau1[[#This Row],[Date]],2)),0),0)</f>
        <v>0</v>
      </c>
      <c r="L164" s="10"/>
      <c r="M164" s="10"/>
      <c r="N164" s="21">
        <f ca="1">IF(COUNTIF('.Calendrier'!C:C,Tableau1[[#This Row],[Date]]),OFFSET($V$2,,WEEKDAY(Tableau1[[#This Row],[Date]],2)),0)</f>
        <v>0</v>
      </c>
      <c r="O16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64"/>
    </row>
    <row r="165" spans="2:22" x14ac:dyDescent="0.35">
      <c r="B165" s="26" t="str">
        <f>IF(WEEKDAY(Tableau1[[#This Row],[Date]],2)=3,_xlfn.ISOWEEKNUM(Tableau1[[#This Row],[Date]]),"")</f>
        <v/>
      </c>
      <c r="C165" s="2" t="str">
        <f>UPPER(TEXT(Tableau1[[#This Row],[Date]],"jjjj"))</f>
        <v>DIMANCHE</v>
      </c>
      <c r="D165" s="3">
        <f>_debut+ROW()-ROW(Tableau1[[#Headers],[Date]])-1</f>
        <v>44262</v>
      </c>
      <c r="E165" s="10"/>
      <c r="F165" s="10"/>
      <c r="G165" s="10"/>
      <c r="H165" s="10"/>
      <c r="I165" s="29">
        <f>Tableau1[[#This Row],[fin apm]]-Tableau1[[#This Row],[début apm]]+Tableau1[[#This Row],[fin matin]]-Tableau1[[#This Row],[début matin]]</f>
        <v>0</v>
      </c>
      <c r="J165" s="12"/>
      <c r="K165" s="21">
        <f ca="1">IFERROR(IF(VLOOKUP(Tableau1[[#This Row],[Motif Abs.]],Tmotif[],3,0)="oui",OFFSET($V$2,,WEEKDAY(Tableau1[[#This Row],[Date]],2)),0),0)</f>
        <v>0</v>
      </c>
      <c r="L165" s="10"/>
      <c r="M165" s="10"/>
      <c r="N165" s="21">
        <f ca="1">IF(COUNTIF('.Calendrier'!C:C,Tableau1[[#This Row],[Date]]),OFFSET($V$2,,WEEKDAY(Tableau1[[#This Row],[Date]],2)),0)</f>
        <v>0</v>
      </c>
      <c r="O16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65"/>
    </row>
    <row r="166" spans="2:22" x14ac:dyDescent="0.35">
      <c r="B166" s="26" t="str">
        <f>IF(WEEKDAY(Tableau1[[#This Row],[Date]],2)=3,_xlfn.ISOWEEKNUM(Tableau1[[#This Row],[Date]]),"")</f>
        <v/>
      </c>
      <c r="C166" s="2" t="str">
        <f>UPPER(TEXT(Tableau1[[#This Row],[Date]],"jjjj"))</f>
        <v>LUNDI</v>
      </c>
      <c r="D166" s="3">
        <f>_debut+ROW()-ROW(Tableau1[[#Headers],[Date]])-1</f>
        <v>44263</v>
      </c>
      <c r="E166" s="10"/>
      <c r="F166" s="10"/>
      <c r="G166" s="10"/>
      <c r="H166" s="10"/>
      <c r="I166" s="29">
        <f>Tableau1[[#This Row],[fin apm]]-Tableau1[[#This Row],[début apm]]+Tableau1[[#This Row],[fin matin]]-Tableau1[[#This Row],[début matin]]</f>
        <v>0</v>
      </c>
      <c r="J166" s="12"/>
      <c r="K166" s="21">
        <f ca="1">IFERROR(IF(VLOOKUP(Tableau1[[#This Row],[Motif Abs.]],Tmotif[],3,0)="oui",OFFSET($V$2,,WEEKDAY(Tableau1[[#This Row],[Date]],2)),0),0)</f>
        <v>0</v>
      </c>
      <c r="L166" s="10"/>
      <c r="M166" s="10"/>
      <c r="N166" s="21">
        <f ca="1">IF(COUNTIF('.Calendrier'!C:C,Tableau1[[#This Row],[Date]]),OFFSET($V$2,,WEEKDAY(Tableau1[[#This Row],[Date]],2)),0)</f>
        <v>0</v>
      </c>
      <c r="O16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66"/>
    </row>
    <row r="167" spans="2:22" x14ac:dyDescent="0.35">
      <c r="B167" s="26" t="str">
        <f>IF(WEEKDAY(Tableau1[[#This Row],[Date]],2)=3,_xlfn.ISOWEEKNUM(Tableau1[[#This Row],[Date]]),"")</f>
        <v/>
      </c>
      <c r="C167" s="2" t="str">
        <f>UPPER(TEXT(Tableau1[[#This Row],[Date]],"jjjj"))</f>
        <v>MARDI</v>
      </c>
      <c r="D167" s="3">
        <f>_debut+ROW()-ROW(Tableau1[[#Headers],[Date]])-1</f>
        <v>44264</v>
      </c>
      <c r="E167" s="10"/>
      <c r="F167" s="10"/>
      <c r="G167" s="10"/>
      <c r="H167" s="10"/>
      <c r="I167" s="29">
        <f>Tableau1[[#This Row],[fin apm]]-Tableau1[[#This Row],[début apm]]+Tableau1[[#This Row],[fin matin]]-Tableau1[[#This Row],[début matin]]</f>
        <v>0</v>
      </c>
      <c r="J167" s="12"/>
      <c r="K167" s="21">
        <f ca="1">IFERROR(IF(VLOOKUP(Tableau1[[#This Row],[Motif Abs.]],Tmotif[],3,0)="oui",OFFSET($V$2,,WEEKDAY(Tableau1[[#This Row],[Date]],2)),0),0)</f>
        <v>0</v>
      </c>
      <c r="L167" s="10"/>
      <c r="M167" s="10"/>
      <c r="N167" s="21">
        <f ca="1">IF(COUNTIF('.Calendrier'!C:C,Tableau1[[#This Row],[Date]]),OFFSET($V$2,,WEEKDAY(Tableau1[[#This Row],[Date]],2)),0)</f>
        <v>0</v>
      </c>
      <c r="O16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67"/>
    </row>
    <row r="168" spans="2:22" x14ac:dyDescent="0.35">
      <c r="B168" s="26">
        <f>IF(WEEKDAY(Tableau1[[#This Row],[Date]],2)=3,_xlfn.ISOWEEKNUM(Tableau1[[#This Row],[Date]]),"")</f>
        <v>10</v>
      </c>
      <c r="C168" s="2" t="str">
        <f>UPPER(TEXT(Tableau1[[#This Row],[Date]],"jjjj"))</f>
        <v>MERCREDI</v>
      </c>
      <c r="D168" s="3">
        <f>_debut+ROW()-ROW(Tableau1[[#Headers],[Date]])-1</f>
        <v>44265</v>
      </c>
      <c r="E168" s="10"/>
      <c r="F168" s="10"/>
      <c r="G168" s="10"/>
      <c r="H168" s="10"/>
      <c r="I168" s="29">
        <f>Tableau1[[#This Row],[fin apm]]-Tableau1[[#This Row],[début apm]]+Tableau1[[#This Row],[fin matin]]-Tableau1[[#This Row],[début matin]]</f>
        <v>0</v>
      </c>
      <c r="J168" s="12"/>
      <c r="K168" s="21">
        <f ca="1">IFERROR(IF(VLOOKUP(Tableau1[[#This Row],[Motif Abs.]],Tmotif[],3,0)="oui",OFFSET($V$2,,WEEKDAY(Tableau1[[#This Row],[Date]],2)),0),0)</f>
        <v>0</v>
      </c>
      <c r="L168" s="10"/>
      <c r="M168" s="10"/>
      <c r="N168" s="21">
        <f ca="1">IF(COUNTIF('.Calendrier'!C:C,Tableau1[[#This Row],[Date]]),OFFSET($V$2,,WEEKDAY(Tableau1[[#This Row],[Date]],2)),0)</f>
        <v>0</v>
      </c>
      <c r="O16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68"/>
    </row>
    <row r="169" spans="2:22" x14ac:dyDescent="0.35">
      <c r="B169" s="26" t="str">
        <f>IF(WEEKDAY(Tableau1[[#This Row],[Date]],2)=3,_xlfn.ISOWEEKNUM(Tableau1[[#This Row],[Date]]),"")</f>
        <v/>
      </c>
      <c r="C169" s="2" t="str">
        <f>UPPER(TEXT(Tableau1[[#This Row],[Date]],"jjjj"))</f>
        <v>JEUDI</v>
      </c>
      <c r="D169" s="3">
        <f>_debut+ROW()-ROW(Tableau1[[#Headers],[Date]])-1</f>
        <v>44266</v>
      </c>
      <c r="E169" s="10"/>
      <c r="F169" s="10"/>
      <c r="G169" s="10"/>
      <c r="H169" s="10"/>
      <c r="I169" s="29">
        <f>Tableau1[[#This Row],[fin apm]]-Tableau1[[#This Row],[début apm]]+Tableau1[[#This Row],[fin matin]]-Tableau1[[#This Row],[début matin]]</f>
        <v>0</v>
      </c>
      <c r="J169" s="12"/>
      <c r="K169" s="21">
        <f ca="1">IFERROR(IF(VLOOKUP(Tableau1[[#This Row],[Motif Abs.]],Tmotif[],3,0)="oui",OFFSET($V$2,,WEEKDAY(Tableau1[[#This Row],[Date]],2)),0),0)</f>
        <v>0</v>
      </c>
      <c r="L169" s="10"/>
      <c r="M169" s="10"/>
      <c r="N169" s="21">
        <f ca="1">IF(COUNTIF('.Calendrier'!C:C,Tableau1[[#This Row],[Date]]),OFFSET($V$2,,WEEKDAY(Tableau1[[#This Row],[Date]],2)),0)</f>
        <v>0</v>
      </c>
      <c r="O16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69"/>
    </row>
    <row r="170" spans="2:22" x14ac:dyDescent="0.35">
      <c r="B170" s="26" t="str">
        <f>IF(WEEKDAY(Tableau1[[#This Row],[Date]],2)=3,_xlfn.ISOWEEKNUM(Tableau1[[#This Row],[Date]]),"")</f>
        <v/>
      </c>
      <c r="C170" s="2" t="str">
        <f>UPPER(TEXT(Tableau1[[#This Row],[Date]],"jjjj"))</f>
        <v>VENDREDI</v>
      </c>
      <c r="D170" s="3">
        <f>_debut+ROW()-ROW(Tableau1[[#Headers],[Date]])-1</f>
        <v>44267</v>
      </c>
      <c r="E170" s="10"/>
      <c r="F170" s="10"/>
      <c r="G170" s="10"/>
      <c r="H170" s="10"/>
      <c r="I170" s="29">
        <f>Tableau1[[#This Row],[fin apm]]-Tableau1[[#This Row],[début apm]]+Tableau1[[#This Row],[fin matin]]-Tableau1[[#This Row],[début matin]]</f>
        <v>0</v>
      </c>
      <c r="J170" s="12"/>
      <c r="K170" s="21">
        <f ca="1">IFERROR(IF(VLOOKUP(Tableau1[[#This Row],[Motif Abs.]],Tmotif[],3,0)="oui",OFFSET($V$2,,WEEKDAY(Tableau1[[#This Row],[Date]],2)),0),0)</f>
        <v>0</v>
      </c>
      <c r="L170" s="10"/>
      <c r="M170" s="10"/>
      <c r="N170" s="21">
        <f ca="1">IF(COUNTIF('.Calendrier'!C:C,Tableau1[[#This Row],[Date]]),OFFSET($V$2,,WEEKDAY(Tableau1[[#This Row],[Date]],2)),0)</f>
        <v>0</v>
      </c>
      <c r="O17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70"/>
    </row>
    <row r="171" spans="2:22" x14ac:dyDescent="0.35">
      <c r="B171" s="26" t="str">
        <f>IF(WEEKDAY(Tableau1[[#This Row],[Date]],2)=3,_xlfn.ISOWEEKNUM(Tableau1[[#This Row],[Date]]),"")</f>
        <v/>
      </c>
      <c r="C171" s="2" t="str">
        <f>UPPER(TEXT(Tableau1[[#This Row],[Date]],"jjjj"))</f>
        <v>SAMEDI</v>
      </c>
      <c r="D171" s="3">
        <f>_debut+ROW()-ROW(Tableau1[[#Headers],[Date]])-1</f>
        <v>44268</v>
      </c>
      <c r="E171" s="10"/>
      <c r="F171" s="10"/>
      <c r="G171" s="10"/>
      <c r="H171" s="10"/>
      <c r="I171" s="29">
        <f>Tableau1[[#This Row],[fin apm]]-Tableau1[[#This Row],[début apm]]+Tableau1[[#This Row],[fin matin]]-Tableau1[[#This Row],[début matin]]</f>
        <v>0</v>
      </c>
      <c r="J171" s="12"/>
      <c r="K171" s="21">
        <f ca="1">IFERROR(IF(VLOOKUP(Tableau1[[#This Row],[Motif Abs.]],Tmotif[],3,0)="oui",OFFSET($V$2,,WEEKDAY(Tableau1[[#This Row],[Date]],2)),0),0)</f>
        <v>0</v>
      </c>
      <c r="L171" s="10"/>
      <c r="M171" s="10"/>
      <c r="N171" s="21">
        <f ca="1">IF(COUNTIF('.Calendrier'!C:C,Tableau1[[#This Row],[Date]]),OFFSET($V$2,,WEEKDAY(Tableau1[[#This Row],[Date]],2)),0)</f>
        <v>0</v>
      </c>
      <c r="O17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71"/>
    </row>
    <row r="172" spans="2:22" x14ac:dyDescent="0.35">
      <c r="B172" s="26" t="str">
        <f>IF(WEEKDAY(Tableau1[[#This Row],[Date]],2)=3,_xlfn.ISOWEEKNUM(Tableau1[[#This Row],[Date]]),"")</f>
        <v/>
      </c>
      <c r="C172" s="2" t="str">
        <f>UPPER(TEXT(Tableau1[[#This Row],[Date]],"jjjj"))</f>
        <v>DIMANCHE</v>
      </c>
      <c r="D172" s="3">
        <f>_debut+ROW()-ROW(Tableau1[[#Headers],[Date]])-1</f>
        <v>44269</v>
      </c>
      <c r="E172" s="10"/>
      <c r="F172" s="10"/>
      <c r="G172" s="10"/>
      <c r="H172" s="10"/>
      <c r="I172" s="29">
        <f>Tableau1[[#This Row],[fin apm]]-Tableau1[[#This Row],[début apm]]+Tableau1[[#This Row],[fin matin]]-Tableau1[[#This Row],[début matin]]</f>
        <v>0</v>
      </c>
      <c r="J172" s="12"/>
      <c r="K172" s="21">
        <f ca="1">IFERROR(IF(VLOOKUP(Tableau1[[#This Row],[Motif Abs.]],Tmotif[],3,0)="oui",OFFSET($V$2,,WEEKDAY(Tableau1[[#This Row],[Date]],2)),0),0)</f>
        <v>0</v>
      </c>
      <c r="L172" s="10"/>
      <c r="M172" s="10"/>
      <c r="N172" s="21">
        <f ca="1">IF(COUNTIF('.Calendrier'!C:C,Tableau1[[#This Row],[Date]]),OFFSET($V$2,,WEEKDAY(Tableau1[[#This Row],[Date]],2)),0)</f>
        <v>0</v>
      </c>
      <c r="O17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72"/>
    </row>
    <row r="173" spans="2:22" x14ac:dyDescent="0.35">
      <c r="B173" s="26" t="str">
        <f>IF(WEEKDAY(Tableau1[[#This Row],[Date]],2)=3,_xlfn.ISOWEEKNUM(Tableau1[[#This Row],[Date]]),"")</f>
        <v/>
      </c>
      <c r="C173" s="2" t="str">
        <f>UPPER(TEXT(Tableau1[[#This Row],[Date]],"jjjj"))</f>
        <v>LUNDI</v>
      </c>
      <c r="D173" s="3">
        <f>_debut+ROW()-ROW(Tableau1[[#Headers],[Date]])-1</f>
        <v>44270</v>
      </c>
      <c r="E173" s="10"/>
      <c r="F173" s="10"/>
      <c r="G173" s="10"/>
      <c r="H173" s="10"/>
      <c r="I173" s="29">
        <f>Tableau1[[#This Row],[fin apm]]-Tableau1[[#This Row],[début apm]]+Tableau1[[#This Row],[fin matin]]-Tableau1[[#This Row],[début matin]]</f>
        <v>0</v>
      </c>
      <c r="J173" s="12"/>
      <c r="K173" s="21">
        <f ca="1">IFERROR(IF(VLOOKUP(Tableau1[[#This Row],[Motif Abs.]],Tmotif[],3,0)="oui",OFFSET($V$2,,WEEKDAY(Tableau1[[#This Row],[Date]],2)),0),0)</f>
        <v>0</v>
      </c>
      <c r="L173" s="10"/>
      <c r="M173" s="10"/>
      <c r="N173" s="21">
        <f ca="1">IF(COUNTIF('.Calendrier'!C:C,Tableau1[[#This Row],[Date]]),OFFSET($V$2,,WEEKDAY(Tableau1[[#This Row],[Date]],2)),0)</f>
        <v>0</v>
      </c>
      <c r="O17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73"/>
    </row>
    <row r="174" spans="2:22" x14ac:dyDescent="0.35">
      <c r="B174" s="26" t="str">
        <f>IF(WEEKDAY(Tableau1[[#This Row],[Date]],2)=3,_xlfn.ISOWEEKNUM(Tableau1[[#This Row],[Date]]),"")</f>
        <v/>
      </c>
      <c r="C174" s="2" t="str">
        <f>UPPER(TEXT(Tableau1[[#This Row],[Date]],"jjjj"))</f>
        <v>MARDI</v>
      </c>
      <c r="D174" s="3">
        <f>_debut+ROW()-ROW(Tableau1[[#Headers],[Date]])-1</f>
        <v>44271</v>
      </c>
      <c r="E174" s="10"/>
      <c r="F174" s="10"/>
      <c r="G174" s="10"/>
      <c r="H174" s="10"/>
      <c r="I174" s="29">
        <f>Tableau1[[#This Row],[fin apm]]-Tableau1[[#This Row],[début apm]]+Tableau1[[#This Row],[fin matin]]-Tableau1[[#This Row],[début matin]]</f>
        <v>0</v>
      </c>
      <c r="J174" s="12"/>
      <c r="K174" s="21">
        <f ca="1">IFERROR(IF(VLOOKUP(Tableau1[[#This Row],[Motif Abs.]],Tmotif[],3,0)="oui",OFFSET($V$2,,WEEKDAY(Tableau1[[#This Row],[Date]],2)),0),0)</f>
        <v>0</v>
      </c>
      <c r="L174" s="10"/>
      <c r="M174" s="10"/>
      <c r="N174" s="21">
        <f ca="1">IF(COUNTIF('.Calendrier'!C:C,Tableau1[[#This Row],[Date]]),OFFSET($V$2,,WEEKDAY(Tableau1[[#This Row],[Date]],2)),0)</f>
        <v>0</v>
      </c>
      <c r="O17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74"/>
    </row>
    <row r="175" spans="2:22" x14ac:dyDescent="0.35">
      <c r="B175" s="26">
        <f>IF(WEEKDAY(Tableau1[[#This Row],[Date]],2)=3,_xlfn.ISOWEEKNUM(Tableau1[[#This Row],[Date]]),"")</f>
        <v>11</v>
      </c>
      <c r="C175" s="2" t="str">
        <f>UPPER(TEXT(Tableau1[[#This Row],[Date]],"jjjj"))</f>
        <v>MERCREDI</v>
      </c>
      <c r="D175" s="3">
        <f>_debut+ROW()-ROW(Tableau1[[#Headers],[Date]])-1</f>
        <v>44272</v>
      </c>
      <c r="E175" s="10"/>
      <c r="F175" s="10"/>
      <c r="G175" s="10"/>
      <c r="H175" s="10"/>
      <c r="I175" s="29">
        <f>Tableau1[[#This Row],[fin apm]]-Tableau1[[#This Row],[début apm]]+Tableau1[[#This Row],[fin matin]]-Tableau1[[#This Row],[début matin]]</f>
        <v>0</v>
      </c>
      <c r="J175" s="12"/>
      <c r="K175" s="21">
        <f ca="1">IFERROR(IF(VLOOKUP(Tableau1[[#This Row],[Motif Abs.]],Tmotif[],3,0)="oui",OFFSET($V$2,,WEEKDAY(Tableau1[[#This Row],[Date]],2)),0),0)</f>
        <v>0</v>
      </c>
      <c r="L175" s="10"/>
      <c r="M175" s="10"/>
      <c r="N175" s="21">
        <f ca="1">IF(COUNTIF('.Calendrier'!C:C,Tableau1[[#This Row],[Date]]),OFFSET($V$2,,WEEKDAY(Tableau1[[#This Row],[Date]],2)),0)</f>
        <v>0</v>
      </c>
      <c r="O17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75"/>
    </row>
    <row r="176" spans="2:22" x14ac:dyDescent="0.35">
      <c r="B176" s="26" t="str">
        <f>IF(WEEKDAY(Tableau1[[#This Row],[Date]],2)=3,_xlfn.ISOWEEKNUM(Tableau1[[#This Row],[Date]]),"")</f>
        <v/>
      </c>
      <c r="C176" s="2" t="str">
        <f>UPPER(TEXT(Tableau1[[#This Row],[Date]],"jjjj"))</f>
        <v>JEUDI</v>
      </c>
      <c r="D176" s="3">
        <f>_debut+ROW()-ROW(Tableau1[[#Headers],[Date]])-1</f>
        <v>44273</v>
      </c>
      <c r="E176" s="10"/>
      <c r="F176" s="10"/>
      <c r="G176" s="10"/>
      <c r="H176" s="10"/>
      <c r="I176" s="29">
        <f>Tableau1[[#This Row],[fin apm]]-Tableau1[[#This Row],[début apm]]+Tableau1[[#This Row],[fin matin]]-Tableau1[[#This Row],[début matin]]</f>
        <v>0</v>
      </c>
      <c r="J176" s="12"/>
      <c r="K176" s="21">
        <f ca="1">IFERROR(IF(VLOOKUP(Tableau1[[#This Row],[Motif Abs.]],Tmotif[],3,0)="oui",OFFSET($V$2,,WEEKDAY(Tableau1[[#This Row],[Date]],2)),0),0)</f>
        <v>0</v>
      </c>
      <c r="L176" s="10"/>
      <c r="M176" s="10"/>
      <c r="N176" s="21">
        <f ca="1">IF(COUNTIF('.Calendrier'!C:C,Tableau1[[#This Row],[Date]]),OFFSET($V$2,,WEEKDAY(Tableau1[[#This Row],[Date]],2)),0)</f>
        <v>0</v>
      </c>
      <c r="O17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76"/>
    </row>
    <row r="177" spans="2:22" x14ac:dyDescent="0.35">
      <c r="B177" s="26" t="str">
        <f>IF(WEEKDAY(Tableau1[[#This Row],[Date]],2)=3,_xlfn.ISOWEEKNUM(Tableau1[[#This Row],[Date]]),"")</f>
        <v/>
      </c>
      <c r="C177" s="2" t="str">
        <f>UPPER(TEXT(Tableau1[[#This Row],[Date]],"jjjj"))</f>
        <v>VENDREDI</v>
      </c>
      <c r="D177" s="3">
        <f>_debut+ROW()-ROW(Tableau1[[#Headers],[Date]])-1</f>
        <v>44274</v>
      </c>
      <c r="E177" s="10"/>
      <c r="F177" s="10"/>
      <c r="G177" s="10"/>
      <c r="H177" s="10"/>
      <c r="I177" s="29">
        <f>Tableau1[[#This Row],[fin apm]]-Tableau1[[#This Row],[début apm]]+Tableau1[[#This Row],[fin matin]]-Tableau1[[#This Row],[début matin]]</f>
        <v>0</v>
      </c>
      <c r="J177" s="12"/>
      <c r="K177" s="21">
        <f ca="1">IFERROR(IF(VLOOKUP(Tableau1[[#This Row],[Motif Abs.]],Tmotif[],3,0)="oui",OFFSET($V$2,,WEEKDAY(Tableau1[[#This Row],[Date]],2)),0),0)</f>
        <v>0</v>
      </c>
      <c r="L177" s="10"/>
      <c r="M177" s="10"/>
      <c r="N177" s="21">
        <f ca="1">IF(COUNTIF('.Calendrier'!C:C,Tableau1[[#This Row],[Date]]),OFFSET($V$2,,WEEKDAY(Tableau1[[#This Row],[Date]],2)),0)</f>
        <v>0</v>
      </c>
      <c r="O17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77"/>
    </row>
    <row r="178" spans="2:22" x14ac:dyDescent="0.35">
      <c r="B178" s="26" t="str">
        <f>IF(WEEKDAY(Tableau1[[#This Row],[Date]],2)=3,_xlfn.ISOWEEKNUM(Tableau1[[#This Row],[Date]]),"")</f>
        <v/>
      </c>
      <c r="C178" s="2" t="str">
        <f>UPPER(TEXT(Tableau1[[#This Row],[Date]],"jjjj"))</f>
        <v>SAMEDI</v>
      </c>
      <c r="D178" s="3">
        <f>_debut+ROW()-ROW(Tableau1[[#Headers],[Date]])-1</f>
        <v>44275</v>
      </c>
      <c r="E178" s="10"/>
      <c r="F178" s="10"/>
      <c r="G178" s="10"/>
      <c r="H178" s="10"/>
      <c r="I178" s="29">
        <f>Tableau1[[#This Row],[fin apm]]-Tableau1[[#This Row],[début apm]]+Tableau1[[#This Row],[fin matin]]-Tableau1[[#This Row],[début matin]]</f>
        <v>0</v>
      </c>
      <c r="J178" s="12"/>
      <c r="K178" s="21">
        <f ca="1">IFERROR(IF(VLOOKUP(Tableau1[[#This Row],[Motif Abs.]],Tmotif[],3,0)="oui",OFFSET($V$2,,WEEKDAY(Tableau1[[#This Row],[Date]],2)),0),0)</f>
        <v>0</v>
      </c>
      <c r="L178" s="10"/>
      <c r="M178" s="10"/>
      <c r="N178" s="21">
        <f ca="1">IF(COUNTIF('.Calendrier'!C:C,Tableau1[[#This Row],[Date]]),OFFSET($V$2,,WEEKDAY(Tableau1[[#This Row],[Date]],2)),0)</f>
        <v>0</v>
      </c>
      <c r="O17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78"/>
    </row>
    <row r="179" spans="2:22" x14ac:dyDescent="0.35">
      <c r="B179" s="26" t="str">
        <f>IF(WEEKDAY(Tableau1[[#This Row],[Date]],2)=3,_xlfn.ISOWEEKNUM(Tableau1[[#This Row],[Date]]),"")</f>
        <v/>
      </c>
      <c r="C179" s="2" t="str">
        <f>UPPER(TEXT(Tableau1[[#This Row],[Date]],"jjjj"))</f>
        <v>DIMANCHE</v>
      </c>
      <c r="D179" s="3">
        <f>_debut+ROW()-ROW(Tableau1[[#Headers],[Date]])-1</f>
        <v>44276</v>
      </c>
      <c r="E179" s="10"/>
      <c r="F179" s="10"/>
      <c r="G179" s="10"/>
      <c r="H179" s="10"/>
      <c r="I179" s="29">
        <f>Tableau1[[#This Row],[fin apm]]-Tableau1[[#This Row],[début apm]]+Tableau1[[#This Row],[fin matin]]-Tableau1[[#This Row],[début matin]]</f>
        <v>0</v>
      </c>
      <c r="J179" s="12"/>
      <c r="K179" s="21">
        <f ca="1">IFERROR(IF(VLOOKUP(Tableau1[[#This Row],[Motif Abs.]],Tmotif[],3,0)="oui",OFFSET($V$2,,WEEKDAY(Tableau1[[#This Row],[Date]],2)),0),0)</f>
        <v>0</v>
      </c>
      <c r="L179" s="10"/>
      <c r="M179" s="10"/>
      <c r="N179" s="21">
        <f ca="1">IF(COUNTIF('.Calendrier'!C:C,Tableau1[[#This Row],[Date]]),OFFSET($V$2,,WEEKDAY(Tableau1[[#This Row],[Date]],2)),0)</f>
        <v>0</v>
      </c>
      <c r="O17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79"/>
    </row>
    <row r="180" spans="2:22" x14ac:dyDescent="0.35">
      <c r="B180" s="26" t="str">
        <f>IF(WEEKDAY(Tableau1[[#This Row],[Date]],2)=3,_xlfn.ISOWEEKNUM(Tableau1[[#This Row],[Date]]),"")</f>
        <v/>
      </c>
      <c r="C180" s="2" t="str">
        <f>UPPER(TEXT(Tableau1[[#This Row],[Date]],"jjjj"))</f>
        <v>LUNDI</v>
      </c>
      <c r="D180" s="3">
        <f>_debut+ROW()-ROW(Tableau1[[#Headers],[Date]])-1</f>
        <v>44277</v>
      </c>
      <c r="E180" s="10"/>
      <c r="F180" s="10"/>
      <c r="G180" s="10"/>
      <c r="H180" s="10"/>
      <c r="I180" s="29">
        <f>Tableau1[[#This Row],[fin apm]]-Tableau1[[#This Row],[début apm]]+Tableau1[[#This Row],[fin matin]]-Tableau1[[#This Row],[début matin]]</f>
        <v>0</v>
      </c>
      <c r="J180" s="12"/>
      <c r="K180" s="21">
        <f ca="1">IFERROR(IF(VLOOKUP(Tableau1[[#This Row],[Motif Abs.]],Tmotif[],3,0)="oui",OFFSET($V$2,,WEEKDAY(Tableau1[[#This Row],[Date]],2)),0),0)</f>
        <v>0</v>
      </c>
      <c r="L180" s="10"/>
      <c r="M180" s="10"/>
      <c r="N180" s="21">
        <f ca="1">IF(COUNTIF('.Calendrier'!C:C,Tableau1[[#This Row],[Date]]),OFFSET($V$2,,WEEKDAY(Tableau1[[#This Row],[Date]],2)),0)</f>
        <v>0</v>
      </c>
      <c r="O18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80"/>
    </row>
    <row r="181" spans="2:22" x14ac:dyDescent="0.35">
      <c r="B181" s="26" t="str">
        <f>IF(WEEKDAY(Tableau1[[#This Row],[Date]],2)=3,_xlfn.ISOWEEKNUM(Tableau1[[#This Row],[Date]]),"")</f>
        <v/>
      </c>
      <c r="C181" s="2" t="str">
        <f>UPPER(TEXT(Tableau1[[#This Row],[Date]],"jjjj"))</f>
        <v>MARDI</v>
      </c>
      <c r="D181" s="3">
        <f>_debut+ROW()-ROW(Tableau1[[#Headers],[Date]])-1</f>
        <v>44278</v>
      </c>
      <c r="E181" s="10"/>
      <c r="F181" s="10"/>
      <c r="G181" s="10"/>
      <c r="H181" s="10"/>
      <c r="I181" s="29">
        <f>Tableau1[[#This Row],[fin apm]]-Tableau1[[#This Row],[début apm]]+Tableau1[[#This Row],[fin matin]]-Tableau1[[#This Row],[début matin]]</f>
        <v>0</v>
      </c>
      <c r="J181" s="12"/>
      <c r="K181" s="21">
        <f ca="1">IFERROR(IF(VLOOKUP(Tableau1[[#This Row],[Motif Abs.]],Tmotif[],3,0)="oui",OFFSET($V$2,,WEEKDAY(Tableau1[[#This Row],[Date]],2)),0),0)</f>
        <v>0</v>
      </c>
      <c r="L181" s="10"/>
      <c r="M181" s="10"/>
      <c r="N181" s="21">
        <f ca="1">IF(COUNTIF('.Calendrier'!C:C,Tableau1[[#This Row],[Date]]),OFFSET($V$2,,WEEKDAY(Tableau1[[#This Row],[Date]],2)),0)</f>
        <v>0</v>
      </c>
      <c r="O18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81"/>
    </row>
    <row r="182" spans="2:22" x14ac:dyDescent="0.35">
      <c r="B182" s="26">
        <f>IF(WEEKDAY(Tableau1[[#This Row],[Date]],2)=3,_xlfn.ISOWEEKNUM(Tableau1[[#This Row],[Date]]),"")</f>
        <v>12</v>
      </c>
      <c r="C182" s="2" t="str">
        <f>UPPER(TEXT(Tableau1[[#This Row],[Date]],"jjjj"))</f>
        <v>MERCREDI</v>
      </c>
      <c r="D182" s="3">
        <f>_debut+ROW()-ROW(Tableau1[[#Headers],[Date]])-1</f>
        <v>44279</v>
      </c>
      <c r="E182" s="10"/>
      <c r="F182" s="10"/>
      <c r="G182" s="10"/>
      <c r="H182" s="10"/>
      <c r="I182" s="29">
        <f>Tableau1[[#This Row],[fin apm]]-Tableau1[[#This Row],[début apm]]+Tableau1[[#This Row],[fin matin]]-Tableau1[[#This Row],[début matin]]</f>
        <v>0</v>
      </c>
      <c r="J182" s="12"/>
      <c r="K182" s="21">
        <f ca="1">IFERROR(IF(VLOOKUP(Tableau1[[#This Row],[Motif Abs.]],Tmotif[],3,0)="oui",OFFSET($V$2,,WEEKDAY(Tableau1[[#This Row],[Date]],2)),0),0)</f>
        <v>0</v>
      </c>
      <c r="L182" s="10"/>
      <c r="M182" s="10"/>
      <c r="N182" s="21">
        <f ca="1">IF(COUNTIF('.Calendrier'!C:C,Tableau1[[#This Row],[Date]]),OFFSET($V$2,,WEEKDAY(Tableau1[[#This Row],[Date]],2)),0)</f>
        <v>0</v>
      </c>
      <c r="O18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82"/>
    </row>
    <row r="183" spans="2:22" x14ac:dyDescent="0.35">
      <c r="B183" s="26" t="str">
        <f>IF(WEEKDAY(Tableau1[[#This Row],[Date]],2)=3,_xlfn.ISOWEEKNUM(Tableau1[[#This Row],[Date]]),"")</f>
        <v/>
      </c>
      <c r="C183" s="2" t="str">
        <f>UPPER(TEXT(Tableau1[[#This Row],[Date]],"jjjj"))</f>
        <v>JEUDI</v>
      </c>
      <c r="D183" s="3">
        <f>_debut+ROW()-ROW(Tableau1[[#Headers],[Date]])-1</f>
        <v>44280</v>
      </c>
      <c r="E183" s="10"/>
      <c r="F183" s="10"/>
      <c r="G183" s="10"/>
      <c r="H183" s="10"/>
      <c r="I183" s="29">
        <f>Tableau1[[#This Row],[fin apm]]-Tableau1[[#This Row],[début apm]]+Tableau1[[#This Row],[fin matin]]-Tableau1[[#This Row],[début matin]]</f>
        <v>0</v>
      </c>
      <c r="J183" s="12"/>
      <c r="K183" s="21">
        <f ca="1">IFERROR(IF(VLOOKUP(Tableau1[[#This Row],[Motif Abs.]],Tmotif[],3,0)="oui",OFFSET($V$2,,WEEKDAY(Tableau1[[#This Row],[Date]],2)),0),0)</f>
        <v>0</v>
      </c>
      <c r="L183" s="10"/>
      <c r="M183" s="10"/>
      <c r="N183" s="21">
        <f ca="1">IF(COUNTIF('.Calendrier'!C:C,Tableau1[[#This Row],[Date]]),OFFSET($V$2,,WEEKDAY(Tableau1[[#This Row],[Date]],2)),0)</f>
        <v>0</v>
      </c>
      <c r="O18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83"/>
    </row>
    <row r="184" spans="2:22" x14ac:dyDescent="0.35">
      <c r="B184" s="26" t="str">
        <f>IF(WEEKDAY(Tableau1[[#This Row],[Date]],2)=3,_xlfn.ISOWEEKNUM(Tableau1[[#This Row],[Date]]),"")</f>
        <v/>
      </c>
      <c r="C184" s="2" t="str">
        <f>UPPER(TEXT(Tableau1[[#This Row],[Date]],"jjjj"))</f>
        <v>VENDREDI</v>
      </c>
      <c r="D184" s="3">
        <f>_debut+ROW()-ROW(Tableau1[[#Headers],[Date]])-1</f>
        <v>44281</v>
      </c>
      <c r="E184" s="10"/>
      <c r="F184" s="10"/>
      <c r="G184" s="10"/>
      <c r="H184" s="10"/>
      <c r="I184" s="29">
        <f>Tableau1[[#This Row],[fin apm]]-Tableau1[[#This Row],[début apm]]+Tableau1[[#This Row],[fin matin]]-Tableau1[[#This Row],[début matin]]</f>
        <v>0</v>
      </c>
      <c r="J184" s="12"/>
      <c r="K184" s="21">
        <f ca="1">IFERROR(IF(VLOOKUP(Tableau1[[#This Row],[Motif Abs.]],Tmotif[],3,0)="oui",OFFSET($V$2,,WEEKDAY(Tableau1[[#This Row],[Date]],2)),0),0)</f>
        <v>0</v>
      </c>
      <c r="L184" s="10"/>
      <c r="M184" s="10"/>
      <c r="N184" s="21">
        <f ca="1">IF(COUNTIF('.Calendrier'!C:C,Tableau1[[#This Row],[Date]]),OFFSET($V$2,,WEEKDAY(Tableau1[[#This Row],[Date]],2)),0)</f>
        <v>0</v>
      </c>
      <c r="O18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84"/>
    </row>
    <row r="185" spans="2:22" x14ac:dyDescent="0.35">
      <c r="B185" s="26" t="str">
        <f>IF(WEEKDAY(Tableau1[[#This Row],[Date]],2)=3,_xlfn.ISOWEEKNUM(Tableau1[[#This Row],[Date]]),"")</f>
        <v/>
      </c>
      <c r="C185" s="2" t="str">
        <f>UPPER(TEXT(Tableau1[[#This Row],[Date]],"jjjj"))</f>
        <v>SAMEDI</v>
      </c>
      <c r="D185" s="3">
        <f>_debut+ROW()-ROW(Tableau1[[#Headers],[Date]])-1</f>
        <v>44282</v>
      </c>
      <c r="E185" s="10"/>
      <c r="F185" s="10"/>
      <c r="G185" s="10"/>
      <c r="H185" s="10"/>
      <c r="I185" s="29">
        <f>Tableau1[[#This Row],[fin apm]]-Tableau1[[#This Row],[début apm]]+Tableau1[[#This Row],[fin matin]]-Tableau1[[#This Row],[début matin]]</f>
        <v>0</v>
      </c>
      <c r="J185" s="12"/>
      <c r="K185" s="21">
        <f ca="1">IFERROR(IF(VLOOKUP(Tableau1[[#This Row],[Motif Abs.]],Tmotif[],3,0)="oui",OFFSET($V$2,,WEEKDAY(Tableau1[[#This Row],[Date]],2)),0),0)</f>
        <v>0</v>
      </c>
      <c r="L185" s="10"/>
      <c r="M185" s="10"/>
      <c r="N185" s="21">
        <f ca="1">IF(COUNTIF('.Calendrier'!C:C,Tableau1[[#This Row],[Date]]),OFFSET($V$2,,WEEKDAY(Tableau1[[#This Row],[Date]],2)),0)</f>
        <v>0</v>
      </c>
      <c r="O18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85"/>
    </row>
    <row r="186" spans="2:22" x14ac:dyDescent="0.35">
      <c r="B186" s="26" t="str">
        <f>IF(WEEKDAY(Tableau1[[#This Row],[Date]],2)=3,_xlfn.ISOWEEKNUM(Tableau1[[#This Row],[Date]]),"")</f>
        <v/>
      </c>
      <c r="C186" s="2" t="str">
        <f>UPPER(TEXT(Tableau1[[#This Row],[Date]],"jjjj"))</f>
        <v>DIMANCHE</v>
      </c>
      <c r="D186" s="3">
        <f>_debut+ROW()-ROW(Tableau1[[#Headers],[Date]])-1</f>
        <v>44283</v>
      </c>
      <c r="E186" s="10"/>
      <c r="F186" s="10"/>
      <c r="G186" s="10"/>
      <c r="H186" s="10"/>
      <c r="I186" s="29">
        <f>Tableau1[[#This Row],[fin apm]]-Tableau1[[#This Row],[début apm]]+Tableau1[[#This Row],[fin matin]]-Tableau1[[#This Row],[début matin]]</f>
        <v>0</v>
      </c>
      <c r="J186" s="12"/>
      <c r="K186" s="21">
        <f ca="1">IFERROR(IF(VLOOKUP(Tableau1[[#This Row],[Motif Abs.]],Tmotif[],3,0)="oui",OFFSET($V$2,,WEEKDAY(Tableau1[[#This Row],[Date]],2)),0),0)</f>
        <v>0</v>
      </c>
      <c r="L186" s="10"/>
      <c r="M186" s="10"/>
      <c r="N186" s="21">
        <f ca="1">IF(COUNTIF('.Calendrier'!C:C,Tableau1[[#This Row],[Date]]),OFFSET($V$2,,WEEKDAY(Tableau1[[#This Row],[Date]],2)),0)</f>
        <v>0</v>
      </c>
      <c r="O18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86"/>
    </row>
    <row r="187" spans="2:22" x14ac:dyDescent="0.35">
      <c r="B187" s="26" t="str">
        <f>IF(WEEKDAY(Tableau1[[#This Row],[Date]],2)=3,_xlfn.ISOWEEKNUM(Tableau1[[#This Row],[Date]]),"")</f>
        <v/>
      </c>
      <c r="C187" s="2" t="str">
        <f>UPPER(TEXT(Tableau1[[#This Row],[Date]],"jjjj"))</f>
        <v>LUNDI</v>
      </c>
      <c r="D187" s="3">
        <f>_debut+ROW()-ROW(Tableau1[[#Headers],[Date]])-1</f>
        <v>44284</v>
      </c>
      <c r="E187" s="10"/>
      <c r="F187" s="10"/>
      <c r="G187" s="10"/>
      <c r="H187" s="10"/>
      <c r="I187" s="29">
        <f>Tableau1[[#This Row],[fin apm]]-Tableau1[[#This Row],[début apm]]+Tableau1[[#This Row],[fin matin]]-Tableau1[[#This Row],[début matin]]</f>
        <v>0</v>
      </c>
      <c r="J187" s="12"/>
      <c r="K187" s="21">
        <f ca="1">IFERROR(IF(VLOOKUP(Tableau1[[#This Row],[Motif Abs.]],Tmotif[],3,0)="oui",OFFSET($V$2,,WEEKDAY(Tableau1[[#This Row],[Date]],2)),0),0)</f>
        <v>0</v>
      </c>
      <c r="L187" s="10"/>
      <c r="M187" s="10"/>
      <c r="N187" s="21">
        <f ca="1">IF(COUNTIF('.Calendrier'!C:C,Tableau1[[#This Row],[Date]]),OFFSET($V$2,,WEEKDAY(Tableau1[[#This Row],[Date]],2)),0)</f>
        <v>0</v>
      </c>
      <c r="O18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87"/>
    </row>
    <row r="188" spans="2:22" x14ac:dyDescent="0.35">
      <c r="B188" s="26" t="str">
        <f>IF(WEEKDAY(Tableau1[[#This Row],[Date]],2)=3,_xlfn.ISOWEEKNUM(Tableau1[[#This Row],[Date]]),"")</f>
        <v/>
      </c>
      <c r="C188" s="2" t="str">
        <f>UPPER(TEXT(Tableau1[[#This Row],[Date]],"jjjj"))</f>
        <v>MARDI</v>
      </c>
      <c r="D188" s="3">
        <f>_debut+ROW()-ROW(Tableau1[[#Headers],[Date]])-1</f>
        <v>44285</v>
      </c>
      <c r="E188" s="10"/>
      <c r="F188" s="10"/>
      <c r="G188" s="10"/>
      <c r="H188" s="10"/>
      <c r="I188" s="29">
        <f>Tableau1[[#This Row],[fin apm]]-Tableau1[[#This Row],[début apm]]+Tableau1[[#This Row],[fin matin]]-Tableau1[[#This Row],[début matin]]</f>
        <v>0</v>
      </c>
      <c r="J188" s="12"/>
      <c r="K188" s="21">
        <f ca="1">IFERROR(IF(VLOOKUP(Tableau1[[#This Row],[Motif Abs.]],Tmotif[],3,0)="oui",OFFSET($V$2,,WEEKDAY(Tableau1[[#This Row],[Date]],2)),0),0)</f>
        <v>0</v>
      </c>
      <c r="L188" s="10"/>
      <c r="M188" s="10"/>
      <c r="N188" s="21">
        <f ca="1">IF(COUNTIF('.Calendrier'!C:C,Tableau1[[#This Row],[Date]]),OFFSET($V$2,,WEEKDAY(Tableau1[[#This Row],[Date]],2)),0)</f>
        <v>0</v>
      </c>
      <c r="O18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88"/>
    </row>
    <row r="189" spans="2:22" x14ac:dyDescent="0.35">
      <c r="B189" s="26">
        <f>IF(WEEKDAY(Tableau1[[#This Row],[Date]],2)=3,_xlfn.ISOWEEKNUM(Tableau1[[#This Row],[Date]]),"")</f>
        <v>13</v>
      </c>
      <c r="C189" s="2" t="str">
        <f>UPPER(TEXT(Tableau1[[#This Row],[Date]],"jjjj"))</f>
        <v>MERCREDI</v>
      </c>
      <c r="D189" s="3">
        <f>_debut+ROW()-ROW(Tableau1[[#Headers],[Date]])-1</f>
        <v>44286</v>
      </c>
      <c r="E189" s="10"/>
      <c r="F189" s="10"/>
      <c r="G189" s="10"/>
      <c r="H189" s="10"/>
      <c r="I189" s="29">
        <f>Tableau1[[#This Row],[fin apm]]-Tableau1[[#This Row],[début apm]]+Tableau1[[#This Row],[fin matin]]-Tableau1[[#This Row],[début matin]]</f>
        <v>0</v>
      </c>
      <c r="J189" s="12"/>
      <c r="K189" s="21">
        <f ca="1">IFERROR(IF(VLOOKUP(Tableau1[[#This Row],[Motif Abs.]],Tmotif[],3,0)="oui",OFFSET($V$2,,WEEKDAY(Tableau1[[#This Row],[Date]],2)),0),0)</f>
        <v>0</v>
      </c>
      <c r="L189" s="10"/>
      <c r="M189" s="10"/>
      <c r="N189" s="21">
        <f ca="1">IF(COUNTIF('.Calendrier'!C:C,Tableau1[[#This Row],[Date]]),OFFSET($V$2,,WEEKDAY(Tableau1[[#This Row],[Date]],2)),0)</f>
        <v>0</v>
      </c>
      <c r="O18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89"/>
    </row>
    <row r="190" spans="2:22" x14ac:dyDescent="0.35">
      <c r="B190" s="26" t="str">
        <f>IF(WEEKDAY(Tableau1[[#This Row],[Date]],2)=3,_xlfn.ISOWEEKNUM(Tableau1[[#This Row],[Date]]),"")</f>
        <v/>
      </c>
      <c r="C190" s="2" t="str">
        <f>UPPER(TEXT(Tableau1[[#This Row],[Date]],"jjjj"))</f>
        <v>JEUDI</v>
      </c>
      <c r="D190" s="3">
        <f>_debut+ROW()-ROW(Tableau1[[#Headers],[Date]])-1</f>
        <v>44287</v>
      </c>
      <c r="E190" s="10"/>
      <c r="F190" s="10"/>
      <c r="G190" s="10"/>
      <c r="H190" s="10"/>
      <c r="I190" s="29">
        <f>Tableau1[[#This Row],[fin apm]]-Tableau1[[#This Row],[début apm]]+Tableau1[[#This Row],[fin matin]]-Tableau1[[#This Row],[début matin]]</f>
        <v>0</v>
      </c>
      <c r="J190" s="12"/>
      <c r="K190" s="21">
        <f ca="1">IFERROR(IF(VLOOKUP(Tableau1[[#This Row],[Motif Abs.]],Tmotif[],3,0)="oui",OFFSET($V$2,,WEEKDAY(Tableau1[[#This Row],[Date]],2)),0),0)</f>
        <v>0</v>
      </c>
      <c r="L190" s="10"/>
      <c r="M190" s="10"/>
      <c r="N190" s="21">
        <f ca="1">IF(COUNTIF('.Calendrier'!C:C,Tableau1[[#This Row],[Date]]),OFFSET($V$2,,WEEKDAY(Tableau1[[#This Row],[Date]],2)),0)</f>
        <v>0</v>
      </c>
      <c r="O19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90"/>
    </row>
    <row r="191" spans="2:22" x14ac:dyDescent="0.35">
      <c r="B191" s="26" t="str">
        <f>IF(WEEKDAY(Tableau1[[#This Row],[Date]],2)=3,_xlfn.ISOWEEKNUM(Tableau1[[#This Row],[Date]]),"")</f>
        <v/>
      </c>
      <c r="C191" s="2" t="str">
        <f>UPPER(TEXT(Tableau1[[#This Row],[Date]],"jjjj"))</f>
        <v>VENDREDI</v>
      </c>
      <c r="D191" s="3">
        <f>_debut+ROW()-ROW(Tableau1[[#Headers],[Date]])-1</f>
        <v>44288</v>
      </c>
      <c r="E191" s="10"/>
      <c r="F191" s="10"/>
      <c r="G191" s="10"/>
      <c r="H191" s="10"/>
      <c r="I191" s="29">
        <f>Tableau1[[#This Row],[fin apm]]-Tableau1[[#This Row],[début apm]]+Tableau1[[#This Row],[fin matin]]-Tableau1[[#This Row],[début matin]]</f>
        <v>0</v>
      </c>
      <c r="J191" s="12"/>
      <c r="K191" s="21">
        <f ca="1">IFERROR(IF(VLOOKUP(Tableau1[[#This Row],[Motif Abs.]],Tmotif[],3,0)="oui",OFFSET($V$2,,WEEKDAY(Tableau1[[#This Row],[Date]],2)),0),0)</f>
        <v>0</v>
      </c>
      <c r="L191" s="10"/>
      <c r="M191" s="10"/>
      <c r="N191" s="21">
        <f ca="1">IF(COUNTIF('.Calendrier'!C:C,Tableau1[[#This Row],[Date]]),OFFSET($V$2,,WEEKDAY(Tableau1[[#This Row],[Date]],2)),0)</f>
        <v>0</v>
      </c>
      <c r="O19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91"/>
    </row>
    <row r="192" spans="2:22" x14ac:dyDescent="0.35">
      <c r="B192" s="26" t="str">
        <f>IF(WEEKDAY(Tableau1[[#This Row],[Date]],2)=3,_xlfn.ISOWEEKNUM(Tableau1[[#This Row],[Date]]),"")</f>
        <v/>
      </c>
      <c r="C192" s="2" t="str">
        <f>UPPER(TEXT(Tableau1[[#This Row],[Date]],"jjjj"))</f>
        <v>SAMEDI</v>
      </c>
      <c r="D192" s="3">
        <f>_debut+ROW()-ROW(Tableau1[[#Headers],[Date]])-1</f>
        <v>44289</v>
      </c>
      <c r="E192" s="10"/>
      <c r="F192" s="10"/>
      <c r="G192" s="10"/>
      <c r="H192" s="10"/>
      <c r="I192" s="29">
        <f>Tableau1[[#This Row],[fin apm]]-Tableau1[[#This Row],[début apm]]+Tableau1[[#This Row],[fin matin]]-Tableau1[[#This Row],[début matin]]</f>
        <v>0</v>
      </c>
      <c r="J192" s="12"/>
      <c r="K192" s="21">
        <f ca="1">IFERROR(IF(VLOOKUP(Tableau1[[#This Row],[Motif Abs.]],Tmotif[],3,0)="oui",OFFSET($V$2,,WEEKDAY(Tableau1[[#This Row],[Date]],2)),0),0)</f>
        <v>0</v>
      </c>
      <c r="L192" s="10"/>
      <c r="M192" s="10"/>
      <c r="N192" s="21">
        <f ca="1">IF(COUNTIF('.Calendrier'!C:C,Tableau1[[#This Row],[Date]]),OFFSET($V$2,,WEEKDAY(Tableau1[[#This Row],[Date]],2)),0)</f>
        <v>0</v>
      </c>
      <c r="O19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92"/>
    </row>
    <row r="193" spans="2:22" x14ac:dyDescent="0.35">
      <c r="B193" s="26" t="str">
        <f>IF(WEEKDAY(Tableau1[[#This Row],[Date]],2)=3,_xlfn.ISOWEEKNUM(Tableau1[[#This Row],[Date]]),"")</f>
        <v/>
      </c>
      <c r="C193" s="2" t="str">
        <f>UPPER(TEXT(Tableau1[[#This Row],[Date]],"jjjj"))</f>
        <v>DIMANCHE</v>
      </c>
      <c r="D193" s="3">
        <f>_debut+ROW()-ROW(Tableau1[[#Headers],[Date]])-1</f>
        <v>44290</v>
      </c>
      <c r="E193" s="10"/>
      <c r="F193" s="10"/>
      <c r="G193" s="10"/>
      <c r="H193" s="10"/>
      <c r="I193" s="29">
        <f>Tableau1[[#This Row],[fin apm]]-Tableau1[[#This Row],[début apm]]+Tableau1[[#This Row],[fin matin]]-Tableau1[[#This Row],[début matin]]</f>
        <v>0</v>
      </c>
      <c r="J193" s="12"/>
      <c r="K193" s="21">
        <f ca="1">IFERROR(IF(VLOOKUP(Tableau1[[#This Row],[Motif Abs.]],Tmotif[],3,0)="oui",OFFSET($V$2,,WEEKDAY(Tableau1[[#This Row],[Date]],2)),0),0)</f>
        <v>0</v>
      </c>
      <c r="L193" s="10"/>
      <c r="M193" s="10"/>
      <c r="N193" s="21">
        <f ca="1">IF(COUNTIF('.Calendrier'!C:C,Tableau1[[#This Row],[Date]]),OFFSET($V$2,,WEEKDAY(Tableau1[[#This Row],[Date]],2)),0)</f>
        <v>0</v>
      </c>
      <c r="O19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93"/>
    </row>
    <row r="194" spans="2:22" x14ac:dyDescent="0.35">
      <c r="B194" s="26" t="str">
        <f>IF(WEEKDAY(Tableau1[[#This Row],[Date]],2)=3,_xlfn.ISOWEEKNUM(Tableau1[[#This Row],[Date]]),"")</f>
        <v/>
      </c>
      <c r="C194" s="2" t="str">
        <f>UPPER(TEXT(Tableau1[[#This Row],[Date]],"jjjj"))</f>
        <v>LUNDI</v>
      </c>
      <c r="D194" s="3">
        <f>_debut+ROW()-ROW(Tableau1[[#Headers],[Date]])-1</f>
        <v>44291</v>
      </c>
      <c r="E194" s="10"/>
      <c r="F194" s="10"/>
      <c r="G194" s="10"/>
      <c r="H194" s="10"/>
      <c r="I194" s="29">
        <f>Tableau1[[#This Row],[fin apm]]-Tableau1[[#This Row],[début apm]]+Tableau1[[#This Row],[fin matin]]-Tableau1[[#This Row],[début matin]]</f>
        <v>0</v>
      </c>
      <c r="J194" s="12"/>
      <c r="K194" s="21">
        <f ca="1">IFERROR(IF(VLOOKUP(Tableau1[[#This Row],[Motif Abs.]],Tmotif[],3,0)="oui",OFFSET($V$2,,WEEKDAY(Tableau1[[#This Row],[Date]],2)),0),0)</f>
        <v>0</v>
      </c>
      <c r="L194" s="10"/>
      <c r="M194" s="10"/>
      <c r="N194" s="21">
        <f ca="1">IF(COUNTIF('.Calendrier'!C:C,Tableau1[[#This Row],[Date]]),OFFSET($V$2,,WEEKDAY(Tableau1[[#This Row],[Date]],2)),0)</f>
        <v>0.33333333333333331</v>
      </c>
      <c r="O19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94"/>
    </row>
    <row r="195" spans="2:22" x14ac:dyDescent="0.35">
      <c r="B195" s="26" t="str">
        <f>IF(WEEKDAY(Tableau1[[#This Row],[Date]],2)=3,_xlfn.ISOWEEKNUM(Tableau1[[#This Row],[Date]]),"")</f>
        <v/>
      </c>
      <c r="C195" s="2" t="str">
        <f>UPPER(TEXT(Tableau1[[#This Row],[Date]],"jjjj"))</f>
        <v>MARDI</v>
      </c>
      <c r="D195" s="3">
        <f>_debut+ROW()-ROW(Tableau1[[#Headers],[Date]])-1</f>
        <v>44292</v>
      </c>
      <c r="E195" s="10"/>
      <c r="F195" s="10"/>
      <c r="G195" s="10"/>
      <c r="H195" s="10"/>
      <c r="I195" s="29">
        <f>Tableau1[[#This Row],[fin apm]]-Tableau1[[#This Row],[début apm]]+Tableau1[[#This Row],[fin matin]]-Tableau1[[#This Row],[début matin]]</f>
        <v>0</v>
      </c>
      <c r="J195" s="12"/>
      <c r="K195" s="21">
        <f ca="1">IFERROR(IF(VLOOKUP(Tableau1[[#This Row],[Motif Abs.]],Tmotif[],3,0)="oui",OFFSET($V$2,,WEEKDAY(Tableau1[[#This Row],[Date]],2)),0),0)</f>
        <v>0</v>
      </c>
      <c r="L195" s="10"/>
      <c r="M195" s="10"/>
      <c r="N195" s="21">
        <f ca="1">IF(COUNTIF('.Calendrier'!C:C,Tableau1[[#This Row],[Date]]),OFFSET($V$2,,WEEKDAY(Tableau1[[#This Row],[Date]],2)),0)</f>
        <v>0</v>
      </c>
      <c r="O19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95"/>
    </row>
    <row r="196" spans="2:22" x14ac:dyDescent="0.35">
      <c r="B196" s="26">
        <f>IF(WEEKDAY(Tableau1[[#This Row],[Date]],2)=3,_xlfn.ISOWEEKNUM(Tableau1[[#This Row],[Date]]),"")</f>
        <v>14</v>
      </c>
      <c r="C196" s="2" t="str">
        <f>UPPER(TEXT(Tableau1[[#This Row],[Date]],"jjjj"))</f>
        <v>MERCREDI</v>
      </c>
      <c r="D196" s="3">
        <f>_debut+ROW()-ROW(Tableau1[[#Headers],[Date]])-1</f>
        <v>44293</v>
      </c>
      <c r="E196" s="10"/>
      <c r="F196" s="10"/>
      <c r="G196" s="10"/>
      <c r="H196" s="10"/>
      <c r="I196" s="29">
        <f>Tableau1[[#This Row],[fin apm]]-Tableau1[[#This Row],[début apm]]+Tableau1[[#This Row],[fin matin]]-Tableau1[[#This Row],[début matin]]</f>
        <v>0</v>
      </c>
      <c r="J196" s="12"/>
      <c r="K196" s="21">
        <f ca="1">IFERROR(IF(VLOOKUP(Tableau1[[#This Row],[Motif Abs.]],Tmotif[],3,0)="oui",OFFSET($V$2,,WEEKDAY(Tableau1[[#This Row],[Date]],2)),0),0)</f>
        <v>0</v>
      </c>
      <c r="L196" s="10"/>
      <c r="M196" s="10"/>
      <c r="N196" s="21">
        <f ca="1">IF(COUNTIF('.Calendrier'!C:C,Tableau1[[#This Row],[Date]]),OFFSET($V$2,,WEEKDAY(Tableau1[[#This Row],[Date]],2)),0)</f>
        <v>0</v>
      </c>
      <c r="O19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96"/>
    </row>
    <row r="197" spans="2:22" x14ac:dyDescent="0.35">
      <c r="B197" s="26" t="str">
        <f>IF(WEEKDAY(Tableau1[[#This Row],[Date]],2)=3,_xlfn.ISOWEEKNUM(Tableau1[[#This Row],[Date]]),"")</f>
        <v/>
      </c>
      <c r="C197" s="2" t="str">
        <f>UPPER(TEXT(Tableau1[[#This Row],[Date]],"jjjj"))</f>
        <v>JEUDI</v>
      </c>
      <c r="D197" s="3">
        <f>_debut+ROW()-ROW(Tableau1[[#Headers],[Date]])-1</f>
        <v>44294</v>
      </c>
      <c r="E197" s="10"/>
      <c r="F197" s="10"/>
      <c r="G197" s="10"/>
      <c r="H197" s="10"/>
      <c r="I197" s="29">
        <f>Tableau1[[#This Row],[fin apm]]-Tableau1[[#This Row],[début apm]]+Tableau1[[#This Row],[fin matin]]-Tableau1[[#This Row],[début matin]]</f>
        <v>0</v>
      </c>
      <c r="J197" s="12"/>
      <c r="K197" s="21">
        <f ca="1">IFERROR(IF(VLOOKUP(Tableau1[[#This Row],[Motif Abs.]],Tmotif[],3,0)="oui",OFFSET($V$2,,WEEKDAY(Tableau1[[#This Row],[Date]],2)),0),0)</f>
        <v>0</v>
      </c>
      <c r="L197" s="10"/>
      <c r="M197" s="10"/>
      <c r="N197" s="21">
        <f ca="1">IF(COUNTIF('.Calendrier'!C:C,Tableau1[[#This Row],[Date]]),OFFSET($V$2,,WEEKDAY(Tableau1[[#This Row],[Date]],2)),0)</f>
        <v>0</v>
      </c>
      <c r="O19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97"/>
    </row>
    <row r="198" spans="2:22" x14ac:dyDescent="0.35">
      <c r="B198" s="26" t="str">
        <f>IF(WEEKDAY(Tableau1[[#This Row],[Date]],2)=3,_xlfn.ISOWEEKNUM(Tableau1[[#This Row],[Date]]),"")</f>
        <v/>
      </c>
      <c r="C198" s="2" t="str">
        <f>UPPER(TEXT(Tableau1[[#This Row],[Date]],"jjjj"))</f>
        <v>VENDREDI</v>
      </c>
      <c r="D198" s="3">
        <f>_debut+ROW()-ROW(Tableau1[[#Headers],[Date]])-1</f>
        <v>44295</v>
      </c>
      <c r="E198" s="10"/>
      <c r="F198" s="10"/>
      <c r="G198" s="10"/>
      <c r="H198" s="10"/>
      <c r="I198" s="29">
        <f>Tableau1[[#This Row],[fin apm]]-Tableau1[[#This Row],[début apm]]+Tableau1[[#This Row],[fin matin]]-Tableau1[[#This Row],[début matin]]</f>
        <v>0</v>
      </c>
      <c r="J198" s="12"/>
      <c r="K198" s="21">
        <f ca="1">IFERROR(IF(VLOOKUP(Tableau1[[#This Row],[Motif Abs.]],Tmotif[],3,0)="oui",OFFSET($V$2,,WEEKDAY(Tableau1[[#This Row],[Date]],2)),0),0)</f>
        <v>0</v>
      </c>
      <c r="L198" s="10"/>
      <c r="M198" s="10"/>
      <c r="N198" s="21">
        <f ca="1">IF(COUNTIF('.Calendrier'!C:C,Tableau1[[#This Row],[Date]]),OFFSET($V$2,,WEEKDAY(Tableau1[[#This Row],[Date]],2)),0)</f>
        <v>0</v>
      </c>
      <c r="O19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98"/>
    </row>
    <row r="199" spans="2:22" x14ac:dyDescent="0.35">
      <c r="B199" s="26" t="str">
        <f>IF(WEEKDAY(Tableau1[[#This Row],[Date]],2)=3,_xlfn.ISOWEEKNUM(Tableau1[[#This Row],[Date]]),"")</f>
        <v/>
      </c>
      <c r="C199" s="2" t="str">
        <f>UPPER(TEXT(Tableau1[[#This Row],[Date]],"jjjj"))</f>
        <v>SAMEDI</v>
      </c>
      <c r="D199" s="3">
        <f>_debut+ROW()-ROW(Tableau1[[#Headers],[Date]])-1</f>
        <v>44296</v>
      </c>
      <c r="E199" s="10"/>
      <c r="F199" s="10"/>
      <c r="G199" s="10"/>
      <c r="H199" s="10"/>
      <c r="I199" s="29">
        <f>Tableau1[[#This Row],[fin apm]]-Tableau1[[#This Row],[début apm]]+Tableau1[[#This Row],[fin matin]]-Tableau1[[#This Row],[début matin]]</f>
        <v>0</v>
      </c>
      <c r="J199" s="12"/>
      <c r="K199" s="21">
        <f ca="1">IFERROR(IF(VLOOKUP(Tableau1[[#This Row],[Motif Abs.]],Tmotif[],3,0)="oui",OFFSET($V$2,,WEEKDAY(Tableau1[[#This Row],[Date]],2)),0),0)</f>
        <v>0</v>
      </c>
      <c r="L199" s="10"/>
      <c r="M199" s="10"/>
      <c r="N199" s="21">
        <f ca="1">IF(COUNTIF('.Calendrier'!C:C,Tableau1[[#This Row],[Date]]),OFFSET($V$2,,WEEKDAY(Tableau1[[#This Row],[Date]],2)),0)</f>
        <v>0</v>
      </c>
      <c r="O19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199"/>
    </row>
    <row r="200" spans="2:22" x14ac:dyDescent="0.35">
      <c r="B200" s="26" t="str">
        <f>IF(WEEKDAY(Tableau1[[#This Row],[Date]],2)=3,_xlfn.ISOWEEKNUM(Tableau1[[#This Row],[Date]]),"")</f>
        <v/>
      </c>
      <c r="C200" s="2" t="str">
        <f>UPPER(TEXT(Tableau1[[#This Row],[Date]],"jjjj"))</f>
        <v>DIMANCHE</v>
      </c>
      <c r="D200" s="3">
        <f>_debut+ROW()-ROW(Tableau1[[#Headers],[Date]])-1</f>
        <v>44297</v>
      </c>
      <c r="E200" s="10"/>
      <c r="F200" s="10"/>
      <c r="G200" s="10"/>
      <c r="H200" s="10"/>
      <c r="I200" s="29">
        <f>Tableau1[[#This Row],[fin apm]]-Tableau1[[#This Row],[début apm]]+Tableau1[[#This Row],[fin matin]]-Tableau1[[#This Row],[début matin]]</f>
        <v>0</v>
      </c>
      <c r="J200" s="12"/>
      <c r="K200" s="21">
        <f ca="1">IFERROR(IF(VLOOKUP(Tableau1[[#This Row],[Motif Abs.]],Tmotif[],3,0)="oui",OFFSET($V$2,,WEEKDAY(Tableau1[[#This Row],[Date]],2)),0),0)</f>
        <v>0</v>
      </c>
      <c r="L200" s="10"/>
      <c r="M200" s="10"/>
      <c r="N200" s="21">
        <f ca="1">IF(COUNTIF('.Calendrier'!C:C,Tableau1[[#This Row],[Date]]),OFFSET($V$2,,WEEKDAY(Tableau1[[#This Row],[Date]],2)),0)</f>
        <v>0</v>
      </c>
      <c r="O20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00"/>
    </row>
    <row r="201" spans="2:22" x14ac:dyDescent="0.35">
      <c r="B201" s="26" t="str">
        <f>IF(WEEKDAY(Tableau1[[#This Row],[Date]],2)=3,_xlfn.ISOWEEKNUM(Tableau1[[#This Row],[Date]]),"")</f>
        <v/>
      </c>
      <c r="C201" s="2" t="str">
        <f>UPPER(TEXT(Tableau1[[#This Row],[Date]],"jjjj"))</f>
        <v>LUNDI</v>
      </c>
      <c r="D201" s="3">
        <f>_debut+ROW()-ROW(Tableau1[[#Headers],[Date]])-1</f>
        <v>44298</v>
      </c>
      <c r="E201" s="10"/>
      <c r="F201" s="10"/>
      <c r="G201" s="10"/>
      <c r="H201" s="10"/>
      <c r="I201" s="29">
        <f>Tableau1[[#This Row],[fin apm]]-Tableau1[[#This Row],[début apm]]+Tableau1[[#This Row],[fin matin]]-Tableau1[[#This Row],[début matin]]</f>
        <v>0</v>
      </c>
      <c r="J201" s="12"/>
      <c r="K201" s="21">
        <f ca="1">IFERROR(IF(VLOOKUP(Tableau1[[#This Row],[Motif Abs.]],Tmotif[],3,0)="oui",OFFSET($V$2,,WEEKDAY(Tableau1[[#This Row],[Date]],2)),0),0)</f>
        <v>0</v>
      </c>
      <c r="L201" s="10"/>
      <c r="M201" s="10"/>
      <c r="N201" s="21">
        <f ca="1">IF(COUNTIF('.Calendrier'!C:C,Tableau1[[#This Row],[Date]]),OFFSET($V$2,,WEEKDAY(Tableau1[[#This Row],[Date]],2)),0)</f>
        <v>0</v>
      </c>
      <c r="O20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01"/>
    </row>
    <row r="202" spans="2:22" x14ac:dyDescent="0.35">
      <c r="B202" s="26" t="str">
        <f>IF(WEEKDAY(Tableau1[[#This Row],[Date]],2)=3,_xlfn.ISOWEEKNUM(Tableau1[[#This Row],[Date]]),"")</f>
        <v/>
      </c>
      <c r="C202" s="2" t="str">
        <f>UPPER(TEXT(Tableau1[[#This Row],[Date]],"jjjj"))</f>
        <v>MARDI</v>
      </c>
      <c r="D202" s="3">
        <f>_debut+ROW()-ROW(Tableau1[[#Headers],[Date]])-1</f>
        <v>44299</v>
      </c>
      <c r="E202" s="10"/>
      <c r="F202" s="10"/>
      <c r="G202" s="10"/>
      <c r="H202" s="10"/>
      <c r="I202" s="29">
        <f>Tableau1[[#This Row],[fin apm]]-Tableau1[[#This Row],[début apm]]+Tableau1[[#This Row],[fin matin]]-Tableau1[[#This Row],[début matin]]</f>
        <v>0</v>
      </c>
      <c r="J202" s="12"/>
      <c r="K202" s="21">
        <f ca="1">IFERROR(IF(VLOOKUP(Tableau1[[#This Row],[Motif Abs.]],Tmotif[],3,0)="oui",OFFSET($V$2,,WEEKDAY(Tableau1[[#This Row],[Date]],2)),0),0)</f>
        <v>0</v>
      </c>
      <c r="L202" s="10"/>
      <c r="M202" s="10"/>
      <c r="N202" s="21">
        <f ca="1">IF(COUNTIF('.Calendrier'!C:C,Tableau1[[#This Row],[Date]]),OFFSET($V$2,,WEEKDAY(Tableau1[[#This Row],[Date]],2)),0)</f>
        <v>0</v>
      </c>
      <c r="O20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02"/>
    </row>
    <row r="203" spans="2:22" x14ac:dyDescent="0.35">
      <c r="B203" s="26">
        <f>IF(WEEKDAY(Tableau1[[#This Row],[Date]],2)=3,_xlfn.ISOWEEKNUM(Tableau1[[#This Row],[Date]]),"")</f>
        <v>15</v>
      </c>
      <c r="C203" s="2" t="str">
        <f>UPPER(TEXT(Tableau1[[#This Row],[Date]],"jjjj"))</f>
        <v>MERCREDI</v>
      </c>
      <c r="D203" s="3">
        <f>_debut+ROW()-ROW(Tableau1[[#Headers],[Date]])-1</f>
        <v>44300</v>
      </c>
      <c r="E203" s="10"/>
      <c r="F203" s="10"/>
      <c r="G203" s="10"/>
      <c r="H203" s="10"/>
      <c r="I203" s="29">
        <f>Tableau1[[#This Row],[fin apm]]-Tableau1[[#This Row],[début apm]]+Tableau1[[#This Row],[fin matin]]-Tableau1[[#This Row],[début matin]]</f>
        <v>0</v>
      </c>
      <c r="J203" s="12"/>
      <c r="K203" s="21">
        <f ca="1">IFERROR(IF(VLOOKUP(Tableau1[[#This Row],[Motif Abs.]],Tmotif[],3,0)="oui",OFFSET($V$2,,WEEKDAY(Tableau1[[#This Row],[Date]],2)),0),0)</f>
        <v>0</v>
      </c>
      <c r="L203" s="10"/>
      <c r="M203" s="10"/>
      <c r="N203" s="21">
        <f ca="1">IF(COUNTIF('.Calendrier'!C:C,Tableau1[[#This Row],[Date]]),OFFSET($V$2,,WEEKDAY(Tableau1[[#This Row],[Date]],2)),0)</f>
        <v>0</v>
      </c>
      <c r="O20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03"/>
    </row>
    <row r="204" spans="2:22" x14ac:dyDescent="0.35">
      <c r="B204" s="26" t="str">
        <f>IF(WEEKDAY(Tableau1[[#This Row],[Date]],2)=3,_xlfn.ISOWEEKNUM(Tableau1[[#This Row],[Date]]),"")</f>
        <v/>
      </c>
      <c r="C204" s="2" t="str">
        <f>UPPER(TEXT(Tableau1[[#This Row],[Date]],"jjjj"))</f>
        <v>JEUDI</v>
      </c>
      <c r="D204" s="3">
        <f>_debut+ROW()-ROW(Tableau1[[#Headers],[Date]])-1</f>
        <v>44301</v>
      </c>
      <c r="E204" s="10"/>
      <c r="F204" s="10"/>
      <c r="G204" s="10"/>
      <c r="H204" s="10"/>
      <c r="I204" s="29">
        <f>Tableau1[[#This Row],[fin apm]]-Tableau1[[#This Row],[début apm]]+Tableau1[[#This Row],[fin matin]]-Tableau1[[#This Row],[début matin]]</f>
        <v>0</v>
      </c>
      <c r="J204" s="12"/>
      <c r="K204" s="21">
        <f ca="1">IFERROR(IF(VLOOKUP(Tableau1[[#This Row],[Motif Abs.]],Tmotif[],3,0)="oui",OFFSET($V$2,,WEEKDAY(Tableau1[[#This Row],[Date]],2)),0),0)</f>
        <v>0</v>
      </c>
      <c r="L204" s="10"/>
      <c r="M204" s="10"/>
      <c r="N204" s="21">
        <f ca="1">IF(COUNTIF('.Calendrier'!C:C,Tableau1[[#This Row],[Date]]),OFFSET($V$2,,WEEKDAY(Tableau1[[#This Row],[Date]],2)),0)</f>
        <v>0</v>
      </c>
      <c r="O20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04"/>
    </row>
    <row r="205" spans="2:22" x14ac:dyDescent="0.35">
      <c r="B205" s="26" t="str">
        <f>IF(WEEKDAY(Tableau1[[#This Row],[Date]],2)=3,_xlfn.ISOWEEKNUM(Tableau1[[#This Row],[Date]]),"")</f>
        <v/>
      </c>
      <c r="C205" s="2" t="str">
        <f>UPPER(TEXT(Tableau1[[#This Row],[Date]],"jjjj"))</f>
        <v>VENDREDI</v>
      </c>
      <c r="D205" s="3">
        <f>_debut+ROW()-ROW(Tableau1[[#Headers],[Date]])-1</f>
        <v>44302</v>
      </c>
      <c r="E205" s="10"/>
      <c r="F205" s="10"/>
      <c r="G205" s="10"/>
      <c r="H205" s="10"/>
      <c r="I205" s="29">
        <f>Tableau1[[#This Row],[fin apm]]-Tableau1[[#This Row],[début apm]]+Tableau1[[#This Row],[fin matin]]-Tableau1[[#This Row],[début matin]]</f>
        <v>0</v>
      </c>
      <c r="J205" s="12"/>
      <c r="K205" s="21">
        <f ca="1">IFERROR(IF(VLOOKUP(Tableau1[[#This Row],[Motif Abs.]],Tmotif[],3,0)="oui",OFFSET($V$2,,WEEKDAY(Tableau1[[#This Row],[Date]],2)),0),0)</f>
        <v>0</v>
      </c>
      <c r="L205" s="10"/>
      <c r="M205" s="10"/>
      <c r="N205" s="21">
        <f ca="1">IF(COUNTIF('.Calendrier'!C:C,Tableau1[[#This Row],[Date]]),OFFSET($V$2,,WEEKDAY(Tableau1[[#This Row],[Date]],2)),0)</f>
        <v>0</v>
      </c>
      <c r="O20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05"/>
    </row>
    <row r="206" spans="2:22" x14ac:dyDescent="0.35">
      <c r="B206" s="26" t="str">
        <f>IF(WEEKDAY(Tableau1[[#This Row],[Date]],2)=3,_xlfn.ISOWEEKNUM(Tableau1[[#This Row],[Date]]),"")</f>
        <v/>
      </c>
      <c r="C206" s="2" t="str">
        <f>UPPER(TEXT(Tableau1[[#This Row],[Date]],"jjjj"))</f>
        <v>SAMEDI</v>
      </c>
      <c r="D206" s="3">
        <f>_debut+ROW()-ROW(Tableau1[[#Headers],[Date]])-1</f>
        <v>44303</v>
      </c>
      <c r="E206" s="10"/>
      <c r="F206" s="10"/>
      <c r="G206" s="10"/>
      <c r="H206" s="10"/>
      <c r="I206" s="29">
        <f>Tableau1[[#This Row],[fin apm]]-Tableau1[[#This Row],[début apm]]+Tableau1[[#This Row],[fin matin]]-Tableau1[[#This Row],[début matin]]</f>
        <v>0</v>
      </c>
      <c r="J206" s="12"/>
      <c r="K206" s="21">
        <f ca="1">IFERROR(IF(VLOOKUP(Tableau1[[#This Row],[Motif Abs.]],Tmotif[],3,0)="oui",OFFSET($V$2,,WEEKDAY(Tableau1[[#This Row],[Date]],2)),0),0)</f>
        <v>0</v>
      </c>
      <c r="L206" s="10"/>
      <c r="M206" s="10"/>
      <c r="N206" s="21">
        <f ca="1">IF(COUNTIF('.Calendrier'!C:C,Tableau1[[#This Row],[Date]]),OFFSET($V$2,,WEEKDAY(Tableau1[[#This Row],[Date]],2)),0)</f>
        <v>0</v>
      </c>
      <c r="O20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06"/>
    </row>
    <row r="207" spans="2:22" x14ac:dyDescent="0.35">
      <c r="B207" s="26" t="str">
        <f>IF(WEEKDAY(Tableau1[[#This Row],[Date]],2)=3,_xlfn.ISOWEEKNUM(Tableau1[[#This Row],[Date]]),"")</f>
        <v/>
      </c>
      <c r="C207" s="2" t="str">
        <f>UPPER(TEXT(Tableau1[[#This Row],[Date]],"jjjj"))</f>
        <v>DIMANCHE</v>
      </c>
      <c r="D207" s="3">
        <f>_debut+ROW()-ROW(Tableau1[[#Headers],[Date]])-1</f>
        <v>44304</v>
      </c>
      <c r="E207" s="10"/>
      <c r="F207" s="10"/>
      <c r="G207" s="10"/>
      <c r="H207" s="10"/>
      <c r="I207" s="29">
        <f>Tableau1[[#This Row],[fin apm]]-Tableau1[[#This Row],[début apm]]+Tableau1[[#This Row],[fin matin]]-Tableau1[[#This Row],[début matin]]</f>
        <v>0</v>
      </c>
      <c r="J207" s="12"/>
      <c r="K207" s="21">
        <f ca="1">IFERROR(IF(VLOOKUP(Tableau1[[#This Row],[Motif Abs.]],Tmotif[],3,0)="oui",OFFSET($V$2,,WEEKDAY(Tableau1[[#This Row],[Date]],2)),0),0)</f>
        <v>0</v>
      </c>
      <c r="L207" s="10"/>
      <c r="M207" s="10"/>
      <c r="N207" s="21">
        <f ca="1">IF(COUNTIF('.Calendrier'!C:C,Tableau1[[#This Row],[Date]]),OFFSET($V$2,,WEEKDAY(Tableau1[[#This Row],[Date]],2)),0)</f>
        <v>0</v>
      </c>
      <c r="O20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07"/>
    </row>
    <row r="208" spans="2:22" x14ac:dyDescent="0.35">
      <c r="B208" s="26" t="str">
        <f>IF(WEEKDAY(Tableau1[[#This Row],[Date]],2)=3,_xlfn.ISOWEEKNUM(Tableau1[[#This Row],[Date]]),"")</f>
        <v/>
      </c>
      <c r="C208" s="2" t="str">
        <f>UPPER(TEXT(Tableau1[[#This Row],[Date]],"jjjj"))</f>
        <v>LUNDI</v>
      </c>
      <c r="D208" s="3">
        <f>_debut+ROW()-ROW(Tableau1[[#Headers],[Date]])-1</f>
        <v>44305</v>
      </c>
      <c r="E208" s="10"/>
      <c r="F208" s="10"/>
      <c r="G208" s="10"/>
      <c r="H208" s="10"/>
      <c r="I208" s="29">
        <f>Tableau1[[#This Row],[fin apm]]-Tableau1[[#This Row],[début apm]]+Tableau1[[#This Row],[fin matin]]-Tableau1[[#This Row],[début matin]]</f>
        <v>0</v>
      </c>
      <c r="J208" s="12"/>
      <c r="K208" s="21">
        <f ca="1">IFERROR(IF(VLOOKUP(Tableau1[[#This Row],[Motif Abs.]],Tmotif[],3,0)="oui",OFFSET($V$2,,WEEKDAY(Tableau1[[#This Row],[Date]],2)),0),0)</f>
        <v>0</v>
      </c>
      <c r="L208" s="10"/>
      <c r="M208" s="10"/>
      <c r="N208" s="21">
        <f ca="1">IF(COUNTIF('.Calendrier'!C:C,Tableau1[[#This Row],[Date]]),OFFSET($V$2,,WEEKDAY(Tableau1[[#This Row],[Date]],2)),0)</f>
        <v>0</v>
      </c>
      <c r="O20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08"/>
    </row>
    <row r="209" spans="2:22" x14ac:dyDescent="0.35">
      <c r="B209" s="26" t="str">
        <f>IF(WEEKDAY(Tableau1[[#This Row],[Date]],2)=3,_xlfn.ISOWEEKNUM(Tableau1[[#This Row],[Date]]),"")</f>
        <v/>
      </c>
      <c r="C209" s="2" t="str">
        <f>UPPER(TEXT(Tableau1[[#This Row],[Date]],"jjjj"))</f>
        <v>MARDI</v>
      </c>
      <c r="D209" s="3">
        <f>_debut+ROW()-ROW(Tableau1[[#Headers],[Date]])-1</f>
        <v>44306</v>
      </c>
      <c r="E209" s="10"/>
      <c r="F209" s="10"/>
      <c r="G209" s="10"/>
      <c r="H209" s="10"/>
      <c r="I209" s="29">
        <f>Tableau1[[#This Row],[fin apm]]-Tableau1[[#This Row],[début apm]]+Tableau1[[#This Row],[fin matin]]-Tableau1[[#This Row],[début matin]]</f>
        <v>0</v>
      </c>
      <c r="J209" s="12"/>
      <c r="K209" s="21">
        <f ca="1">IFERROR(IF(VLOOKUP(Tableau1[[#This Row],[Motif Abs.]],Tmotif[],3,0)="oui",OFFSET($V$2,,WEEKDAY(Tableau1[[#This Row],[Date]],2)),0),0)</f>
        <v>0</v>
      </c>
      <c r="L209" s="10"/>
      <c r="M209" s="10"/>
      <c r="N209" s="21">
        <f ca="1">IF(COUNTIF('.Calendrier'!C:C,Tableau1[[#This Row],[Date]]),OFFSET($V$2,,WEEKDAY(Tableau1[[#This Row],[Date]],2)),0)</f>
        <v>0</v>
      </c>
      <c r="O20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09"/>
    </row>
    <row r="210" spans="2:22" x14ac:dyDescent="0.35">
      <c r="B210" s="26">
        <f>IF(WEEKDAY(Tableau1[[#This Row],[Date]],2)=3,_xlfn.ISOWEEKNUM(Tableau1[[#This Row],[Date]]),"")</f>
        <v>16</v>
      </c>
      <c r="C210" s="2" t="str">
        <f>UPPER(TEXT(Tableau1[[#This Row],[Date]],"jjjj"))</f>
        <v>MERCREDI</v>
      </c>
      <c r="D210" s="3">
        <f>_debut+ROW()-ROW(Tableau1[[#Headers],[Date]])-1</f>
        <v>44307</v>
      </c>
      <c r="E210" s="10"/>
      <c r="F210" s="10"/>
      <c r="G210" s="10"/>
      <c r="H210" s="10"/>
      <c r="I210" s="29">
        <f>Tableau1[[#This Row],[fin apm]]-Tableau1[[#This Row],[début apm]]+Tableau1[[#This Row],[fin matin]]-Tableau1[[#This Row],[début matin]]</f>
        <v>0</v>
      </c>
      <c r="J210" s="12"/>
      <c r="K210" s="21">
        <f ca="1">IFERROR(IF(VLOOKUP(Tableau1[[#This Row],[Motif Abs.]],Tmotif[],3,0)="oui",OFFSET($V$2,,WEEKDAY(Tableau1[[#This Row],[Date]],2)),0),0)</f>
        <v>0</v>
      </c>
      <c r="L210" s="10"/>
      <c r="M210" s="10"/>
      <c r="N210" s="21">
        <f ca="1">IF(COUNTIF('.Calendrier'!C:C,Tableau1[[#This Row],[Date]]),OFFSET($V$2,,WEEKDAY(Tableau1[[#This Row],[Date]],2)),0)</f>
        <v>0</v>
      </c>
      <c r="O21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10"/>
    </row>
    <row r="211" spans="2:22" x14ac:dyDescent="0.35">
      <c r="B211" s="26" t="str">
        <f>IF(WEEKDAY(Tableau1[[#This Row],[Date]],2)=3,_xlfn.ISOWEEKNUM(Tableau1[[#This Row],[Date]]),"")</f>
        <v/>
      </c>
      <c r="C211" s="2" t="str">
        <f>UPPER(TEXT(Tableau1[[#This Row],[Date]],"jjjj"))</f>
        <v>JEUDI</v>
      </c>
      <c r="D211" s="3">
        <f>_debut+ROW()-ROW(Tableau1[[#Headers],[Date]])-1</f>
        <v>44308</v>
      </c>
      <c r="E211" s="10"/>
      <c r="F211" s="10"/>
      <c r="G211" s="10"/>
      <c r="H211" s="10"/>
      <c r="I211" s="29">
        <f>Tableau1[[#This Row],[fin apm]]-Tableau1[[#This Row],[début apm]]+Tableau1[[#This Row],[fin matin]]-Tableau1[[#This Row],[début matin]]</f>
        <v>0</v>
      </c>
      <c r="J211" s="12"/>
      <c r="K211" s="21">
        <f ca="1">IFERROR(IF(VLOOKUP(Tableau1[[#This Row],[Motif Abs.]],Tmotif[],3,0)="oui",OFFSET($V$2,,WEEKDAY(Tableau1[[#This Row],[Date]],2)),0),0)</f>
        <v>0</v>
      </c>
      <c r="L211" s="10"/>
      <c r="M211" s="10"/>
      <c r="N211" s="21">
        <f ca="1">IF(COUNTIF('.Calendrier'!C:C,Tableau1[[#This Row],[Date]]),OFFSET($V$2,,WEEKDAY(Tableau1[[#This Row],[Date]],2)),0)</f>
        <v>0</v>
      </c>
      <c r="O21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11"/>
    </row>
    <row r="212" spans="2:22" x14ac:dyDescent="0.35">
      <c r="B212" s="26" t="str">
        <f>IF(WEEKDAY(Tableau1[[#This Row],[Date]],2)=3,_xlfn.ISOWEEKNUM(Tableau1[[#This Row],[Date]]),"")</f>
        <v/>
      </c>
      <c r="C212" s="2" t="str">
        <f>UPPER(TEXT(Tableau1[[#This Row],[Date]],"jjjj"))</f>
        <v>VENDREDI</v>
      </c>
      <c r="D212" s="3">
        <f>_debut+ROW()-ROW(Tableau1[[#Headers],[Date]])-1</f>
        <v>44309</v>
      </c>
      <c r="E212" s="10"/>
      <c r="F212" s="10"/>
      <c r="G212" s="10"/>
      <c r="H212" s="10"/>
      <c r="I212" s="29">
        <f>Tableau1[[#This Row],[fin apm]]-Tableau1[[#This Row],[début apm]]+Tableau1[[#This Row],[fin matin]]-Tableau1[[#This Row],[début matin]]</f>
        <v>0</v>
      </c>
      <c r="J212" s="12"/>
      <c r="K212" s="21">
        <f ca="1">IFERROR(IF(VLOOKUP(Tableau1[[#This Row],[Motif Abs.]],Tmotif[],3,0)="oui",OFFSET($V$2,,WEEKDAY(Tableau1[[#This Row],[Date]],2)),0),0)</f>
        <v>0</v>
      </c>
      <c r="L212" s="10"/>
      <c r="M212" s="10"/>
      <c r="N212" s="21">
        <f ca="1">IF(COUNTIF('.Calendrier'!C:C,Tableau1[[#This Row],[Date]]),OFFSET($V$2,,WEEKDAY(Tableau1[[#This Row],[Date]],2)),0)</f>
        <v>0</v>
      </c>
      <c r="O21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12"/>
    </row>
    <row r="213" spans="2:22" x14ac:dyDescent="0.35">
      <c r="B213" s="26" t="str">
        <f>IF(WEEKDAY(Tableau1[[#This Row],[Date]],2)=3,_xlfn.ISOWEEKNUM(Tableau1[[#This Row],[Date]]),"")</f>
        <v/>
      </c>
      <c r="C213" s="2" t="str">
        <f>UPPER(TEXT(Tableau1[[#This Row],[Date]],"jjjj"))</f>
        <v>SAMEDI</v>
      </c>
      <c r="D213" s="3">
        <f>_debut+ROW()-ROW(Tableau1[[#Headers],[Date]])-1</f>
        <v>44310</v>
      </c>
      <c r="E213" s="10"/>
      <c r="F213" s="10"/>
      <c r="G213" s="10"/>
      <c r="H213" s="10"/>
      <c r="I213" s="29">
        <f>Tableau1[[#This Row],[fin apm]]-Tableau1[[#This Row],[début apm]]+Tableau1[[#This Row],[fin matin]]-Tableau1[[#This Row],[début matin]]</f>
        <v>0</v>
      </c>
      <c r="J213" s="12"/>
      <c r="K213" s="21">
        <f ca="1">IFERROR(IF(VLOOKUP(Tableau1[[#This Row],[Motif Abs.]],Tmotif[],3,0)="oui",OFFSET($V$2,,WEEKDAY(Tableau1[[#This Row],[Date]],2)),0),0)</f>
        <v>0</v>
      </c>
      <c r="L213" s="10"/>
      <c r="M213" s="10"/>
      <c r="N213" s="21">
        <f ca="1">IF(COUNTIF('.Calendrier'!C:C,Tableau1[[#This Row],[Date]]),OFFSET($V$2,,WEEKDAY(Tableau1[[#This Row],[Date]],2)),0)</f>
        <v>0</v>
      </c>
      <c r="O21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13"/>
    </row>
    <row r="214" spans="2:22" x14ac:dyDescent="0.35">
      <c r="B214" s="26" t="str">
        <f>IF(WEEKDAY(Tableau1[[#This Row],[Date]],2)=3,_xlfn.ISOWEEKNUM(Tableau1[[#This Row],[Date]]),"")</f>
        <v/>
      </c>
      <c r="C214" s="2" t="str">
        <f>UPPER(TEXT(Tableau1[[#This Row],[Date]],"jjjj"))</f>
        <v>DIMANCHE</v>
      </c>
      <c r="D214" s="3">
        <f>_debut+ROW()-ROW(Tableau1[[#Headers],[Date]])-1</f>
        <v>44311</v>
      </c>
      <c r="E214" s="10"/>
      <c r="F214" s="10"/>
      <c r="G214" s="10"/>
      <c r="H214" s="10"/>
      <c r="I214" s="29">
        <f>Tableau1[[#This Row],[fin apm]]-Tableau1[[#This Row],[début apm]]+Tableau1[[#This Row],[fin matin]]-Tableau1[[#This Row],[début matin]]</f>
        <v>0</v>
      </c>
      <c r="J214" s="12"/>
      <c r="K214" s="21">
        <f ca="1">IFERROR(IF(VLOOKUP(Tableau1[[#This Row],[Motif Abs.]],Tmotif[],3,0)="oui",OFFSET($V$2,,WEEKDAY(Tableau1[[#This Row],[Date]],2)),0),0)</f>
        <v>0</v>
      </c>
      <c r="L214" s="10"/>
      <c r="M214" s="10"/>
      <c r="N214" s="21">
        <f ca="1">IF(COUNTIF('.Calendrier'!C:C,Tableau1[[#This Row],[Date]]),OFFSET($V$2,,WEEKDAY(Tableau1[[#This Row],[Date]],2)),0)</f>
        <v>0</v>
      </c>
      <c r="O21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14"/>
    </row>
    <row r="215" spans="2:22" x14ac:dyDescent="0.35">
      <c r="B215" s="26" t="str">
        <f>IF(WEEKDAY(Tableau1[[#This Row],[Date]],2)=3,_xlfn.ISOWEEKNUM(Tableau1[[#This Row],[Date]]),"")</f>
        <v/>
      </c>
      <c r="C215" s="2" t="str">
        <f>UPPER(TEXT(Tableau1[[#This Row],[Date]],"jjjj"))</f>
        <v>LUNDI</v>
      </c>
      <c r="D215" s="3">
        <f>_debut+ROW()-ROW(Tableau1[[#Headers],[Date]])-1</f>
        <v>44312</v>
      </c>
      <c r="E215" s="10"/>
      <c r="F215" s="10"/>
      <c r="G215" s="10"/>
      <c r="H215" s="10"/>
      <c r="I215" s="29">
        <f>Tableau1[[#This Row],[fin apm]]-Tableau1[[#This Row],[début apm]]+Tableau1[[#This Row],[fin matin]]-Tableau1[[#This Row],[début matin]]</f>
        <v>0</v>
      </c>
      <c r="J215" s="12"/>
      <c r="K215" s="21">
        <f ca="1">IFERROR(IF(VLOOKUP(Tableau1[[#This Row],[Motif Abs.]],Tmotif[],3,0)="oui",OFFSET($V$2,,WEEKDAY(Tableau1[[#This Row],[Date]],2)),0),0)</f>
        <v>0</v>
      </c>
      <c r="L215" s="10"/>
      <c r="M215" s="10"/>
      <c r="N215" s="21">
        <f ca="1">IF(COUNTIF('.Calendrier'!C:C,Tableau1[[#This Row],[Date]]),OFFSET($V$2,,WEEKDAY(Tableau1[[#This Row],[Date]],2)),0)</f>
        <v>0</v>
      </c>
      <c r="O21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15"/>
    </row>
    <row r="216" spans="2:22" x14ac:dyDescent="0.35">
      <c r="B216" s="26" t="str">
        <f>IF(WEEKDAY(Tableau1[[#This Row],[Date]],2)=3,_xlfn.ISOWEEKNUM(Tableau1[[#This Row],[Date]]),"")</f>
        <v/>
      </c>
      <c r="C216" s="2" t="str">
        <f>UPPER(TEXT(Tableau1[[#This Row],[Date]],"jjjj"))</f>
        <v>MARDI</v>
      </c>
      <c r="D216" s="3">
        <f>_debut+ROW()-ROW(Tableau1[[#Headers],[Date]])-1</f>
        <v>44313</v>
      </c>
      <c r="E216" s="10"/>
      <c r="F216" s="10"/>
      <c r="G216" s="10"/>
      <c r="H216" s="10"/>
      <c r="I216" s="29">
        <f>Tableau1[[#This Row],[fin apm]]-Tableau1[[#This Row],[début apm]]+Tableau1[[#This Row],[fin matin]]-Tableau1[[#This Row],[début matin]]</f>
        <v>0</v>
      </c>
      <c r="J216" s="12"/>
      <c r="K216" s="21">
        <f ca="1">IFERROR(IF(VLOOKUP(Tableau1[[#This Row],[Motif Abs.]],Tmotif[],3,0)="oui",OFFSET($V$2,,WEEKDAY(Tableau1[[#This Row],[Date]],2)),0),0)</f>
        <v>0</v>
      </c>
      <c r="L216" s="10"/>
      <c r="M216" s="10"/>
      <c r="N216" s="21">
        <f ca="1">IF(COUNTIF('.Calendrier'!C:C,Tableau1[[#This Row],[Date]]),OFFSET($V$2,,WEEKDAY(Tableau1[[#This Row],[Date]],2)),0)</f>
        <v>0</v>
      </c>
      <c r="O21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16"/>
    </row>
    <row r="217" spans="2:22" x14ac:dyDescent="0.35">
      <c r="B217" s="26">
        <f>IF(WEEKDAY(Tableau1[[#This Row],[Date]],2)=3,_xlfn.ISOWEEKNUM(Tableau1[[#This Row],[Date]]),"")</f>
        <v>17</v>
      </c>
      <c r="C217" s="2" t="str">
        <f>UPPER(TEXT(Tableau1[[#This Row],[Date]],"jjjj"))</f>
        <v>MERCREDI</v>
      </c>
      <c r="D217" s="3">
        <f>_debut+ROW()-ROW(Tableau1[[#Headers],[Date]])-1</f>
        <v>44314</v>
      </c>
      <c r="E217" s="10"/>
      <c r="F217" s="10"/>
      <c r="G217" s="10"/>
      <c r="H217" s="10"/>
      <c r="I217" s="29">
        <f>Tableau1[[#This Row],[fin apm]]-Tableau1[[#This Row],[début apm]]+Tableau1[[#This Row],[fin matin]]-Tableau1[[#This Row],[début matin]]</f>
        <v>0</v>
      </c>
      <c r="J217" s="12"/>
      <c r="K217" s="21">
        <f ca="1">IFERROR(IF(VLOOKUP(Tableau1[[#This Row],[Motif Abs.]],Tmotif[],3,0)="oui",OFFSET($V$2,,WEEKDAY(Tableau1[[#This Row],[Date]],2)),0),0)</f>
        <v>0</v>
      </c>
      <c r="L217" s="10"/>
      <c r="M217" s="10"/>
      <c r="N217" s="21">
        <f ca="1">IF(COUNTIF('.Calendrier'!C:C,Tableau1[[#This Row],[Date]]),OFFSET($V$2,,WEEKDAY(Tableau1[[#This Row],[Date]],2)),0)</f>
        <v>0</v>
      </c>
      <c r="O21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17"/>
    </row>
    <row r="218" spans="2:22" x14ac:dyDescent="0.35">
      <c r="B218" s="26" t="str">
        <f>IF(WEEKDAY(Tableau1[[#This Row],[Date]],2)=3,_xlfn.ISOWEEKNUM(Tableau1[[#This Row],[Date]]),"")</f>
        <v/>
      </c>
      <c r="C218" s="2" t="str">
        <f>UPPER(TEXT(Tableau1[[#This Row],[Date]],"jjjj"))</f>
        <v>JEUDI</v>
      </c>
      <c r="D218" s="3">
        <f>_debut+ROW()-ROW(Tableau1[[#Headers],[Date]])-1</f>
        <v>44315</v>
      </c>
      <c r="E218" s="10"/>
      <c r="F218" s="10"/>
      <c r="G218" s="10"/>
      <c r="H218" s="10"/>
      <c r="I218" s="29">
        <f>Tableau1[[#This Row],[fin apm]]-Tableau1[[#This Row],[début apm]]+Tableau1[[#This Row],[fin matin]]-Tableau1[[#This Row],[début matin]]</f>
        <v>0</v>
      </c>
      <c r="J218" s="12"/>
      <c r="K218" s="21">
        <f ca="1">IFERROR(IF(VLOOKUP(Tableau1[[#This Row],[Motif Abs.]],Tmotif[],3,0)="oui",OFFSET($V$2,,WEEKDAY(Tableau1[[#This Row],[Date]],2)),0),0)</f>
        <v>0</v>
      </c>
      <c r="L218" s="10"/>
      <c r="M218" s="10"/>
      <c r="N218" s="21">
        <f ca="1">IF(COUNTIF('.Calendrier'!C:C,Tableau1[[#This Row],[Date]]),OFFSET($V$2,,WEEKDAY(Tableau1[[#This Row],[Date]],2)),0)</f>
        <v>0</v>
      </c>
      <c r="O21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18"/>
    </row>
    <row r="219" spans="2:22" x14ac:dyDescent="0.35">
      <c r="B219" s="26" t="str">
        <f>IF(WEEKDAY(Tableau1[[#This Row],[Date]],2)=3,_xlfn.ISOWEEKNUM(Tableau1[[#This Row],[Date]]),"")</f>
        <v/>
      </c>
      <c r="C219" s="2" t="str">
        <f>UPPER(TEXT(Tableau1[[#This Row],[Date]],"jjjj"))</f>
        <v>VENDREDI</v>
      </c>
      <c r="D219" s="3">
        <f>_debut+ROW()-ROW(Tableau1[[#Headers],[Date]])-1</f>
        <v>44316</v>
      </c>
      <c r="E219" s="10"/>
      <c r="F219" s="10"/>
      <c r="G219" s="10"/>
      <c r="H219" s="10"/>
      <c r="I219" s="29">
        <f>Tableau1[[#This Row],[fin apm]]-Tableau1[[#This Row],[début apm]]+Tableau1[[#This Row],[fin matin]]-Tableau1[[#This Row],[début matin]]</f>
        <v>0</v>
      </c>
      <c r="J219" s="12"/>
      <c r="K219" s="21">
        <f ca="1">IFERROR(IF(VLOOKUP(Tableau1[[#This Row],[Motif Abs.]],Tmotif[],3,0)="oui",OFFSET($V$2,,WEEKDAY(Tableau1[[#This Row],[Date]],2)),0),0)</f>
        <v>0</v>
      </c>
      <c r="L219" s="10"/>
      <c r="M219" s="10"/>
      <c r="N219" s="21">
        <f ca="1">IF(COUNTIF('.Calendrier'!C:C,Tableau1[[#This Row],[Date]]),OFFSET($V$2,,WEEKDAY(Tableau1[[#This Row],[Date]],2)),0)</f>
        <v>0</v>
      </c>
      <c r="O21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19"/>
    </row>
    <row r="220" spans="2:22" x14ac:dyDescent="0.35">
      <c r="B220" s="26" t="str">
        <f>IF(WEEKDAY(Tableau1[[#This Row],[Date]],2)=3,_xlfn.ISOWEEKNUM(Tableau1[[#This Row],[Date]]),"")</f>
        <v/>
      </c>
      <c r="C220" s="2" t="str">
        <f>UPPER(TEXT(Tableau1[[#This Row],[Date]],"jjjj"))</f>
        <v>SAMEDI</v>
      </c>
      <c r="D220" s="3">
        <f>_debut+ROW()-ROW(Tableau1[[#Headers],[Date]])-1</f>
        <v>44317</v>
      </c>
      <c r="E220" s="10"/>
      <c r="F220" s="10"/>
      <c r="G220" s="10"/>
      <c r="H220" s="10"/>
      <c r="I220" s="29">
        <f>Tableau1[[#This Row],[fin apm]]-Tableau1[[#This Row],[début apm]]+Tableau1[[#This Row],[fin matin]]-Tableau1[[#This Row],[début matin]]</f>
        <v>0</v>
      </c>
      <c r="J220" s="12"/>
      <c r="K220" s="21">
        <f ca="1">IFERROR(IF(VLOOKUP(Tableau1[[#This Row],[Motif Abs.]],Tmotif[],3,0)="oui",OFFSET($V$2,,WEEKDAY(Tableau1[[#This Row],[Date]],2)),0),0)</f>
        <v>0</v>
      </c>
      <c r="L220" s="10"/>
      <c r="M220" s="10"/>
      <c r="N220" s="21">
        <f ca="1">IF(COUNTIF('.Calendrier'!C:C,Tableau1[[#This Row],[Date]]),OFFSET($V$2,,WEEKDAY(Tableau1[[#This Row],[Date]],2)),0)</f>
        <v>0</v>
      </c>
      <c r="O22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20"/>
    </row>
    <row r="221" spans="2:22" x14ac:dyDescent="0.35">
      <c r="B221" s="26" t="str">
        <f>IF(WEEKDAY(Tableau1[[#This Row],[Date]],2)=3,_xlfn.ISOWEEKNUM(Tableau1[[#This Row],[Date]]),"")</f>
        <v/>
      </c>
      <c r="C221" s="2" t="str">
        <f>UPPER(TEXT(Tableau1[[#This Row],[Date]],"jjjj"))</f>
        <v>DIMANCHE</v>
      </c>
      <c r="D221" s="3">
        <f>_debut+ROW()-ROW(Tableau1[[#Headers],[Date]])-1</f>
        <v>44318</v>
      </c>
      <c r="E221" s="10"/>
      <c r="F221" s="10"/>
      <c r="G221" s="10"/>
      <c r="H221" s="10"/>
      <c r="I221" s="29">
        <f>Tableau1[[#This Row],[fin apm]]-Tableau1[[#This Row],[début apm]]+Tableau1[[#This Row],[fin matin]]-Tableau1[[#This Row],[début matin]]</f>
        <v>0</v>
      </c>
      <c r="J221" s="12"/>
      <c r="K221" s="21">
        <f ca="1">IFERROR(IF(VLOOKUP(Tableau1[[#This Row],[Motif Abs.]],Tmotif[],3,0)="oui",OFFSET($V$2,,WEEKDAY(Tableau1[[#This Row],[Date]],2)),0),0)</f>
        <v>0</v>
      </c>
      <c r="L221" s="10"/>
      <c r="M221" s="10"/>
      <c r="N221" s="21">
        <f ca="1">IF(COUNTIF('.Calendrier'!C:C,Tableau1[[#This Row],[Date]]),OFFSET($V$2,,WEEKDAY(Tableau1[[#This Row],[Date]],2)),0)</f>
        <v>0</v>
      </c>
      <c r="O22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21"/>
    </row>
    <row r="222" spans="2:22" x14ac:dyDescent="0.35">
      <c r="B222" s="26" t="str">
        <f>IF(WEEKDAY(Tableau1[[#This Row],[Date]],2)=3,_xlfn.ISOWEEKNUM(Tableau1[[#This Row],[Date]]),"")</f>
        <v/>
      </c>
      <c r="C222" s="2" t="str">
        <f>UPPER(TEXT(Tableau1[[#This Row],[Date]],"jjjj"))</f>
        <v>LUNDI</v>
      </c>
      <c r="D222" s="3">
        <f>_debut+ROW()-ROW(Tableau1[[#Headers],[Date]])-1</f>
        <v>44319</v>
      </c>
      <c r="E222" s="10"/>
      <c r="F222" s="10"/>
      <c r="G222" s="10"/>
      <c r="H222" s="10"/>
      <c r="I222" s="29">
        <f>Tableau1[[#This Row],[fin apm]]-Tableau1[[#This Row],[début apm]]+Tableau1[[#This Row],[fin matin]]-Tableau1[[#This Row],[début matin]]</f>
        <v>0</v>
      </c>
      <c r="J222" s="12"/>
      <c r="K222" s="21">
        <f ca="1">IFERROR(IF(VLOOKUP(Tableau1[[#This Row],[Motif Abs.]],Tmotif[],3,0)="oui",OFFSET($V$2,,WEEKDAY(Tableau1[[#This Row],[Date]],2)),0),0)</f>
        <v>0</v>
      </c>
      <c r="L222" s="10"/>
      <c r="M222" s="10"/>
      <c r="N222" s="21">
        <f ca="1">IF(COUNTIF('.Calendrier'!C:C,Tableau1[[#This Row],[Date]]),OFFSET($V$2,,WEEKDAY(Tableau1[[#This Row],[Date]],2)),0)</f>
        <v>0</v>
      </c>
      <c r="O22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22"/>
    </row>
    <row r="223" spans="2:22" x14ac:dyDescent="0.35">
      <c r="B223" s="26" t="str">
        <f>IF(WEEKDAY(Tableau1[[#This Row],[Date]],2)=3,_xlfn.ISOWEEKNUM(Tableau1[[#This Row],[Date]]),"")</f>
        <v/>
      </c>
      <c r="C223" s="2" t="str">
        <f>UPPER(TEXT(Tableau1[[#This Row],[Date]],"jjjj"))</f>
        <v>MARDI</v>
      </c>
      <c r="D223" s="3">
        <f>_debut+ROW()-ROW(Tableau1[[#Headers],[Date]])-1</f>
        <v>44320</v>
      </c>
      <c r="E223" s="10"/>
      <c r="F223" s="10"/>
      <c r="G223" s="10"/>
      <c r="H223" s="10"/>
      <c r="I223" s="29">
        <f>Tableau1[[#This Row],[fin apm]]-Tableau1[[#This Row],[début apm]]+Tableau1[[#This Row],[fin matin]]-Tableau1[[#This Row],[début matin]]</f>
        <v>0</v>
      </c>
      <c r="J223" s="12"/>
      <c r="K223" s="21">
        <f ca="1">IFERROR(IF(VLOOKUP(Tableau1[[#This Row],[Motif Abs.]],Tmotif[],3,0)="oui",OFFSET($V$2,,WEEKDAY(Tableau1[[#This Row],[Date]],2)),0),0)</f>
        <v>0</v>
      </c>
      <c r="L223" s="10"/>
      <c r="M223" s="10"/>
      <c r="N223" s="21">
        <f ca="1">IF(COUNTIF('.Calendrier'!C:C,Tableau1[[#This Row],[Date]]),OFFSET($V$2,,WEEKDAY(Tableau1[[#This Row],[Date]],2)),0)</f>
        <v>0</v>
      </c>
      <c r="O22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23"/>
    </row>
    <row r="224" spans="2:22" x14ac:dyDescent="0.35">
      <c r="B224" s="26">
        <f>IF(WEEKDAY(Tableau1[[#This Row],[Date]],2)=3,_xlfn.ISOWEEKNUM(Tableau1[[#This Row],[Date]]),"")</f>
        <v>18</v>
      </c>
      <c r="C224" s="2" t="str">
        <f>UPPER(TEXT(Tableau1[[#This Row],[Date]],"jjjj"))</f>
        <v>MERCREDI</v>
      </c>
      <c r="D224" s="3">
        <f>_debut+ROW()-ROW(Tableau1[[#Headers],[Date]])-1</f>
        <v>44321</v>
      </c>
      <c r="E224" s="10"/>
      <c r="F224" s="10"/>
      <c r="G224" s="10"/>
      <c r="H224" s="10"/>
      <c r="I224" s="29">
        <f>Tableau1[[#This Row],[fin apm]]-Tableau1[[#This Row],[début apm]]+Tableau1[[#This Row],[fin matin]]-Tableau1[[#This Row],[début matin]]</f>
        <v>0</v>
      </c>
      <c r="J224" s="12"/>
      <c r="K224" s="21">
        <f ca="1">IFERROR(IF(VLOOKUP(Tableau1[[#This Row],[Motif Abs.]],Tmotif[],3,0)="oui",OFFSET($V$2,,WEEKDAY(Tableau1[[#This Row],[Date]],2)),0),0)</f>
        <v>0</v>
      </c>
      <c r="L224" s="10"/>
      <c r="M224" s="10"/>
      <c r="N224" s="21">
        <f ca="1">IF(COUNTIF('.Calendrier'!C:C,Tableau1[[#This Row],[Date]]),OFFSET($V$2,,WEEKDAY(Tableau1[[#This Row],[Date]],2)),0)</f>
        <v>0</v>
      </c>
      <c r="O22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24"/>
    </row>
    <row r="225" spans="2:22" x14ac:dyDescent="0.35">
      <c r="B225" s="26" t="str">
        <f>IF(WEEKDAY(Tableau1[[#This Row],[Date]],2)=3,_xlfn.ISOWEEKNUM(Tableau1[[#This Row],[Date]]),"")</f>
        <v/>
      </c>
      <c r="C225" s="2" t="str">
        <f>UPPER(TEXT(Tableau1[[#This Row],[Date]],"jjjj"))</f>
        <v>JEUDI</v>
      </c>
      <c r="D225" s="3">
        <f>_debut+ROW()-ROW(Tableau1[[#Headers],[Date]])-1</f>
        <v>44322</v>
      </c>
      <c r="E225" s="10"/>
      <c r="F225" s="10"/>
      <c r="G225" s="10"/>
      <c r="H225" s="10"/>
      <c r="I225" s="29">
        <f>Tableau1[[#This Row],[fin apm]]-Tableau1[[#This Row],[début apm]]+Tableau1[[#This Row],[fin matin]]-Tableau1[[#This Row],[début matin]]</f>
        <v>0</v>
      </c>
      <c r="J225" s="12"/>
      <c r="K225" s="21">
        <f ca="1">IFERROR(IF(VLOOKUP(Tableau1[[#This Row],[Motif Abs.]],Tmotif[],3,0)="oui",OFFSET($V$2,,WEEKDAY(Tableau1[[#This Row],[Date]],2)),0),0)</f>
        <v>0</v>
      </c>
      <c r="L225" s="10"/>
      <c r="M225" s="10"/>
      <c r="N225" s="21">
        <f ca="1">IF(COUNTIF('.Calendrier'!C:C,Tableau1[[#This Row],[Date]]),OFFSET($V$2,,WEEKDAY(Tableau1[[#This Row],[Date]],2)),0)</f>
        <v>0</v>
      </c>
      <c r="O22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25"/>
    </row>
    <row r="226" spans="2:22" x14ac:dyDescent="0.35">
      <c r="B226" s="26" t="str">
        <f>IF(WEEKDAY(Tableau1[[#This Row],[Date]],2)=3,_xlfn.ISOWEEKNUM(Tableau1[[#This Row],[Date]]),"")</f>
        <v/>
      </c>
      <c r="C226" s="2" t="str">
        <f>UPPER(TEXT(Tableau1[[#This Row],[Date]],"jjjj"))</f>
        <v>VENDREDI</v>
      </c>
      <c r="D226" s="3">
        <f>_debut+ROW()-ROW(Tableau1[[#Headers],[Date]])-1</f>
        <v>44323</v>
      </c>
      <c r="E226" s="10"/>
      <c r="F226" s="10"/>
      <c r="G226" s="10"/>
      <c r="H226" s="10"/>
      <c r="I226" s="29">
        <f>Tableau1[[#This Row],[fin apm]]-Tableau1[[#This Row],[début apm]]+Tableau1[[#This Row],[fin matin]]-Tableau1[[#This Row],[début matin]]</f>
        <v>0</v>
      </c>
      <c r="J226" s="12"/>
      <c r="K226" s="21">
        <f ca="1">IFERROR(IF(VLOOKUP(Tableau1[[#This Row],[Motif Abs.]],Tmotif[],3,0)="oui",OFFSET($V$2,,WEEKDAY(Tableau1[[#This Row],[Date]],2)),0),0)</f>
        <v>0</v>
      </c>
      <c r="L226" s="10"/>
      <c r="M226" s="10"/>
      <c r="N226" s="21">
        <f ca="1">IF(COUNTIF('.Calendrier'!C:C,Tableau1[[#This Row],[Date]]),OFFSET($V$2,,WEEKDAY(Tableau1[[#This Row],[Date]],2)),0)</f>
        <v>0</v>
      </c>
      <c r="O22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26"/>
    </row>
    <row r="227" spans="2:22" x14ac:dyDescent="0.35">
      <c r="B227" s="26" t="str">
        <f>IF(WEEKDAY(Tableau1[[#This Row],[Date]],2)=3,_xlfn.ISOWEEKNUM(Tableau1[[#This Row],[Date]]),"")</f>
        <v/>
      </c>
      <c r="C227" s="2" t="str">
        <f>UPPER(TEXT(Tableau1[[#This Row],[Date]],"jjjj"))</f>
        <v>SAMEDI</v>
      </c>
      <c r="D227" s="3">
        <f>_debut+ROW()-ROW(Tableau1[[#Headers],[Date]])-1</f>
        <v>44324</v>
      </c>
      <c r="E227" s="10"/>
      <c r="F227" s="10"/>
      <c r="G227" s="10"/>
      <c r="H227" s="10"/>
      <c r="I227" s="29">
        <f>Tableau1[[#This Row],[fin apm]]-Tableau1[[#This Row],[début apm]]+Tableau1[[#This Row],[fin matin]]-Tableau1[[#This Row],[début matin]]</f>
        <v>0</v>
      </c>
      <c r="J227" s="12"/>
      <c r="K227" s="21">
        <f ca="1">IFERROR(IF(VLOOKUP(Tableau1[[#This Row],[Motif Abs.]],Tmotif[],3,0)="oui",OFFSET($V$2,,WEEKDAY(Tableau1[[#This Row],[Date]],2)),0),0)</f>
        <v>0</v>
      </c>
      <c r="L227" s="10"/>
      <c r="M227" s="10"/>
      <c r="N227" s="21">
        <f ca="1">IF(COUNTIF('.Calendrier'!C:C,Tableau1[[#This Row],[Date]]),OFFSET($V$2,,WEEKDAY(Tableau1[[#This Row],[Date]],2)),0)</f>
        <v>0</v>
      </c>
      <c r="O22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27"/>
    </row>
    <row r="228" spans="2:22" x14ac:dyDescent="0.35">
      <c r="B228" s="26" t="str">
        <f>IF(WEEKDAY(Tableau1[[#This Row],[Date]],2)=3,_xlfn.ISOWEEKNUM(Tableau1[[#This Row],[Date]]),"")</f>
        <v/>
      </c>
      <c r="C228" s="2" t="str">
        <f>UPPER(TEXT(Tableau1[[#This Row],[Date]],"jjjj"))</f>
        <v>DIMANCHE</v>
      </c>
      <c r="D228" s="3">
        <f>_debut+ROW()-ROW(Tableau1[[#Headers],[Date]])-1</f>
        <v>44325</v>
      </c>
      <c r="E228" s="10"/>
      <c r="F228" s="10"/>
      <c r="G228" s="10"/>
      <c r="H228" s="10"/>
      <c r="I228" s="29">
        <f>Tableau1[[#This Row],[fin apm]]-Tableau1[[#This Row],[début apm]]+Tableau1[[#This Row],[fin matin]]-Tableau1[[#This Row],[début matin]]</f>
        <v>0</v>
      </c>
      <c r="J228" s="12"/>
      <c r="K228" s="21">
        <f ca="1">IFERROR(IF(VLOOKUP(Tableau1[[#This Row],[Motif Abs.]],Tmotif[],3,0)="oui",OFFSET($V$2,,WEEKDAY(Tableau1[[#This Row],[Date]],2)),0),0)</f>
        <v>0</v>
      </c>
      <c r="L228" s="10"/>
      <c r="M228" s="10"/>
      <c r="N228" s="21">
        <f ca="1">IF(COUNTIF('.Calendrier'!C:C,Tableau1[[#This Row],[Date]]),OFFSET($V$2,,WEEKDAY(Tableau1[[#This Row],[Date]],2)),0)</f>
        <v>0</v>
      </c>
      <c r="O22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28"/>
    </row>
    <row r="229" spans="2:22" x14ac:dyDescent="0.35">
      <c r="B229" s="26" t="str">
        <f>IF(WEEKDAY(Tableau1[[#This Row],[Date]],2)=3,_xlfn.ISOWEEKNUM(Tableau1[[#This Row],[Date]]),"")</f>
        <v/>
      </c>
      <c r="C229" s="2" t="str">
        <f>UPPER(TEXT(Tableau1[[#This Row],[Date]],"jjjj"))</f>
        <v>LUNDI</v>
      </c>
      <c r="D229" s="3">
        <f>_debut+ROW()-ROW(Tableau1[[#Headers],[Date]])-1</f>
        <v>44326</v>
      </c>
      <c r="E229" s="10"/>
      <c r="F229" s="10"/>
      <c r="G229" s="10"/>
      <c r="H229" s="10"/>
      <c r="I229" s="29">
        <f>Tableau1[[#This Row],[fin apm]]-Tableau1[[#This Row],[début apm]]+Tableau1[[#This Row],[fin matin]]-Tableau1[[#This Row],[début matin]]</f>
        <v>0</v>
      </c>
      <c r="J229" s="12"/>
      <c r="K229" s="21">
        <f ca="1">IFERROR(IF(VLOOKUP(Tableau1[[#This Row],[Motif Abs.]],Tmotif[],3,0)="oui",OFFSET($V$2,,WEEKDAY(Tableau1[[#This Row],[Date]],2)),0),0)</f>
        <v>0</v>
      </c>
      <c r="L229" s="10"/>
      <c r="M229" s="10"/>
      <c r="N229" s="21">
        <f ca="1">IF(COUNTIF('.Calendrier'!C:C,Tableau1[[#This Row],[Date]]),OFFSET($V$2,,WEEKDAY(Tableau1[[#This Row],[Date]],2)),0)</f>
        <v>0</v>
      </c>
      <c r="O22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29"/>
    </row>
    <row r="230" spans="2:22" x14ac:dyDescent="0.35">
      <c r="B230" s="26" t="str">
        <f>IF(WEEKDAY(Tableau1[[#This Row],[Date]],2)=3,_xlfn.ISOWEEKNUM(Tableau1[[#This Row],[Date]]),"")</f>
        <v/>
      </c>
      <c r="C230" s="2" t="str">
        <f>UPPER(TEXT(Tableau1[[#This Row],[Date]],"jjjj"))</f>
        <v>MARDI</v>
      </c>
      <c r="D230" s="3">
        <f>_debut+ROW()-ROW(Tableau1[[#Headers],[Date]])-1</f>
        <v>44327</v>
      </c>
      <c r="E230" s="10"/>
      <c r="F230" s="10"/>
      <c r="G230" s="10"/>
      <c r="H230" s="10"/>
      <c r="I230" s="29">
        <f>Tableau1[[#This Row],[fin apm]]-Tableau1[[#This Row],[début apm]]+Tableau1[[#This Row],[fin matin]]-Tableau1[[#This Row],[début matin]]</f>
        <v>0</v>
      </c>
      <c r="J230" s="12"/>
      <c r="K230" s="21">
        <f ca="1">IFERROR(IF(VLOOKUP(Tableau1[[#This Row],[Motif Abs.]],Tmotif[],3,0)="oui",OFFSET($V$2,,WEEKDAY(Tableau1[[#This Row],[Date]],2)),0),0)</f>
        <v>0</v>
      </c>
      <c r="L230" s="10"/>
      <c r="M230" s="10"/>
      <c r="N230" s="21">
        <f ca="1">IF(COUNTIF('.Calendrier'!C:C,Tableau1[[#This Row],[Date]]),OFFSET($V$2,,WEEKDAY(Tableau1[[#This Row],[Date]],2)),0)</f>
        <v>0</v>
      </c>
      <c r="O23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30"/>
    </row>
    <row r="231" spans="2:22" x14ac:dyDescent="0.35">
      <c r="B231" s="26">
        <f>IF(WEEKDAY(Tableau1[[#This Row],[Date]],2)=3,_xlfn.ISOWEEKNUM(Tableau1[[#This Row],[Date]]),"")</f>
        <v>19</v>
      </c>
      <c r="C231" s="2" t="str">
        <f>UPPER(TEXT(Tableau1[[#This Row],[Date]],"jjjj"))</f>
        <v>MERCREDI</v>
      </c>
      <c r="D231" s="3">
        <f>_debut+ROW()-ROW(Tableau1[[#Headers],[Date]])-1</f>
        <v>44328</v>
      </c>
      <c r="E231" s="10"/>
      <c r="F231" s="10"/>
      <c r="G231" s="10"/>
      <c r="H231" s="10"/>
      <c r="I231" s="29">
        <f>Tableau1[[#This Row],[fin apm]]-Tableau1[[#This Row],[début apm]]+Tableau1[[#This Row],[fin matin]]-Tableau1[[#This Row],[début matin]]</f>
        <v>0</v>
      </c>
      <c r="J231" s="12"/>
      <c r="K231" s="21">
        <f ca="1">IFERROR(IF(VLOOKUP(Tableau1[[#This Row],[Motif Abs.]],Tmotif[],3,0)="oui",OFFSET($V$2,,WEEKDAY(Tableau1[[#This Row],[Date]],2)),0),0)</f>
        <v>0</v>
      </c>
      <c r="L231" s="10"/>
      <c r="M231" s="10"/>
      <c r="N231" s="21">
        <f ca="1">IF(COUNTIF('.Calendrier'!C:C,Tableau1[[#This Row],[Date]]),OFFSET($V$2,,WEEKDAY(Tableau1[[#This Row],[Date]],2)),0)</f>
        <v>0</v>
      </c>
      <c r="O23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31"/>
    </row>
    <row r="232" spans="2:22" x14ac:dyDescent="0.35">
      <c r="B232" s="26" t="str">
        <f>IF(WEEKDAY(Tableau1[[#This Row],[Date]],2)=3,_xlfn.ISOWEEKNUM(Tableau1[[#This Row],[Date]]),"")</f>
        <v/>
      </c>
      <c r="C232" s="2" t="str">
        <f>UPPER(TEXT(Tableau1[[#This Row],[Date]],"jjjj"))</f>
        <v>JEUDI</v>
      </c>
      <c r="D232" s="3">
        <f>_debut+ROW()-ROW(Tableau1[[#Headers],[Date]])-1</f>
        <v>44329</v>
      </c>
      <c r="E232" s="10"/>
      <c r="F232" s="10"/>
      <c r="G232" s="10"/>
      <c r="H232" s="10"/>
      <c r="I232" s="29">
        <f>Tableau1[[#This Row],[fin apm]]-Tableau1[[#This Row],[début apm]]+Tableau1[[#This Row],[fin matin]]-Tableau1[[#This Row],[début matin]]</f>
        <v>0</v>
      </c>
      <c r="J232" s="12"/>
      <c r="K232" s="21">
        <f ca="1">IFERROR(IF(VLOOKUP(Tableau1[[#This Row],[Motif Abs.]],Tmotif[],3,0)="oui",OFFSET($V$2,,WEEKDAY(Tableau1[[#This Row],[Date]],2)),0),0)</f>
        <v>0</v>
      </c>
      <c r="L232" s="10"/>
      <c r="M232" s="10"/>
      <c r="N232" s="21">
        <f ca="1">IF(COUNTIF('.Calendrier'!C:C,Tableau1[[#This Row],[Date]]),OFFSET($V$2,,WEEKDAY(Tableau1[[#This Row],[Date]],2)),0)</f>
        <v>0.33333333333333331</v>
      </c>
      <c r="O23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32"/>
    </row>
    <row r="233" spans="2:22" x14ac:dyDescent="0.35">
      <c r="B233" s="26" t="str">
        <f>IF(WEEKDAY(Tableau1[[#This Row],[Date]],2)=3,_xlfn.ISOWEEKNUM(Tableau1[[#This Row],[Date]]),"")</f>
        <v/>
      </c>
      <c r="C233" s="2" t="str">
        <f>UPPER(TEXT(Tableau1[[#This Row],[Date]],"jjjj"))</f>
        <v>VENDREDI</v>
      </c>
      <c r="D233" s="3">
        <f>_debut+ROW()-ROW(Tableau1[[#Headers],[Date]])-1</f>
        <v>44330</v>
      </c>
      <c r="E233" s="10"/>
      <c r="F233" s="10"/>
      <c r="G233" s="10"/>
      <c r="H233" s="10"/>
      <c r="I233" s="29">
        <f>Tableau1[[#This Row],[fin apm]]-Tableau1[[#This Row],[début apm]]+Tableau1[[#This Row],[fin matin]]-Tableau1[[#This Row],[début matin]]</f>
        <v>0</v>
      </c>
      <c r="J233" s="12"/>
      <c r="K233" s="21">
        <f ca="1">IFERROR(IF(VLOOKUP(Tableau1[[#This Row],[Motif Abs.]],Tmotif[],3,0)="oui",OFFSET($V$2,,WEEKDAY(Tableau1[[#This Row],[Date]],2)),0),0)</f>
        <v>0</v>
      </c>
      <c r="L233" s="10"/>
      <c r="M233" s="10"/>
      <c r="N233" s="21">
        <f ca="1">IF(COUNTIF('.Calendrier'!C:C,Tableau1[[#This Row],[Date]]),OFFSET($V$2,,WEEKDAY(Tableau1[[#This Row],[Date]],2)),0)</f>
        <v>0</v>
      </c>
      <c r="O23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33"/>
    </row>
    <row r="234" spans="2:22" x14ac:dyDescent="0.35">
      <c r="B234" s="26" t="str">
        <f>IF(WEEKDAY(Tableau1[[#This Row],[Date]],2)=3,_xlfn.ISOWEEKNUM(Tableau1[[#This Row],[Date]]),"")</f>
        <v/>
      </c>
      <c r="C234" s="2" t="str">
        <f>UPPER(TEXT(Tableau1[[#This Row],[Date]],"jjjj"))</f>
        <v>SAMEDI</v>
      </c>
      <c r="D234" s="3">
        <f>_debut+ROW()-ROW(Tableau1[[#Headers],[Date]])-1</f>
        <v>44331</v>
      </c>
      <c r="E234" s="10"/>
      <c r="F234" s="10"/>
      <c r="G234" s="10"/>
      <c r="H234" s="10"/>
      <c r="I234" s="29">
        <f>Tableau1[[#This Row],[fin apm]]-Tableau1[[#This Row],[début apm]]+Tableau1[[#This Row],[fin matin]]-Tableau1[[#This Row],[début matin]]</f>
        <v>0</v>
      </c>
      <c r="J234" s="12"/>
      <c r="K234" s="21">
        <f ca="1">IFERROR(IF(VLOOKUP(Tableau1[[#This Row],[Motif Abs.]],Tmotif[],3,0)="oui",OFFSET($V$2,,WEEKDAY(Tableau1[[#This Row],[Date]],2)),0),0)</f>
        <v>0</v>
      </c>
      <c r="L234" s="10"/>
      <c r="M234" s="10"/>
      <c r="N234" s="21">
        <f ca="1">IF(COUNTIF('.Calendrier'!C:C,Tableau1[[#This Row],[Date]]),OFFSET($V$2,,WEEKDAY(Tableau1[[#This Row],[Date]],2)),0)</f>
        <v>0</v>
      </c>
      <c r="O23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34"/>
    </row>
    <row r="235" spans="2:22" x14ac:dyDescent="0.35">
      <c r="B235" s="26" t="str">
        <f>IF(WEEKDAY(Tableau1[[#This Row],[Date]],2)=3,_xlfn.ISOWEEKNUM(Tableau1[[#This Row],[Date]]),"")</f>
        <v/>
      </c>
      <c r="C235" s="2" t="str">
        <f>UPPER(TEXT(Tableau1[[#This Row],[Date]],"jjjj"))</f>
        <v>DIMANCHE</v>
      </c>
      <c r="D235" s="3">
        <f>_debut+ROW()-ROW(Tableau1[[#Headers],[Date]])-1</f>
        <v>44332</v>
      </c>
      <c r="E235" s="10"/>
      <c r="F235" s="10"/>
      <c r="G235" s="10"/>
      <c r="H235" s="10"/>
      <c r="I235" s="29">
        <f>Tableau1[[#This Row],[fin apm]]-Tableau1[[#This Row],[début apm]]+Tableau1[[#This Row],[fin matin]]-Tableau1[[#This Row],[début matin]]</f>
        <v>0</v>
      </c>
      <c r="J235" s="12"/>
      <c r="K235" s="21">
        <f ca="1">IFERROR(IF(VLOOKUP(Tableau1[[#This Row],[Motif Abs.]],Tmotif[],3,0)="oui",OFFSET($V$2,,WEEKDAY(Tableau1[[#This Row],[Date]],2)),0),0)</f>
        <v>0</v>
      </c>
      <c r="L235" s="10"/>
      <c r="M235" s="10"/>
      <c r="N235" s="21">
        <f ca="1">IF(COUNTIF('.Calendrier'!C:C,Tableau1[[#This Row],[Date]]),OFFSET($V$2,,WEEKDAY(Tableau1[[#This Row],[Date]],2)),0)</f>
        <v>0</v>
      </c>
      <c r="O23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35"/>
    </row>
    <row r="236" spans="2:22" x14ac:dyDescent="0.35">
      <c r="B236" s="26" t="str">
        <f>IF(WEEKDAY(Tableau1[[#This Row],[Date]],2)=3,_xlfn.ISOWEEKNUM(Tableau1[[#This Row],[Date]]),"")</f>
        <v/>
      </c>
      <c r="C236" s="2" t="str">
        <f>UPPER(TEXT(Tableau1[[#This Row],[Date]],"jjjj"))</f>
        <v>LUNDI</v>
      </c>
      <c r="D236" s="3">
        <f>_debut+ROW()-ROW(Tableau1[[#Headers],[Date]])-1</f>
        <v>44333</v>
      </c>
      <c r="E236" s="10"/>
      <c r="F236" s="10"/>
      <c r="G236" s="10"/>
      <c r="H236" s="10"/>
      <c r="I236" s="29">
        <f>Tableau1[[#This Row],[fin apm]]-Tableau1[[#This Row],[début apm]]+Tableau1[[#This Row],[fin matin]]-Tableau1[[#This Row],[début matin]]</f>
        <v>0</v>
      </c>
      <c r="J236" s="12"/>
      <c r="K236" s="21">
        <f ca="1">IFERROR(IF(VLOOKUP(Tableau1[[#This Row],[Motif Abs.]],Tmotif[],3,0)="oui",OFFSET($V$2,,WEEKDAY(Tableau1[[#This Row],[Date]],2)),0),0)</f>
        <v>0</v>
      </c>
      <c r="L236" s="10"/>
      <c r="M236" s="10"/>
      <c r="N236" s="21">
        <f ca="1">IF(COUNTIF('.Calendrier'!C:C,Tableau1[[#This Row],[Date]]),OFFSET($V$2,,WEEKDAY(Tableau1[[#This Row],[Date]],2)),0)</f>
        <v>0</v>
      </c>
      <c r="O23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36"/>
    </row>
    <row r="237" spans="2:22" x14ac:dyDescent="0.35">
      <c r="B237" s="26" t="str">
        <f>IF(WEEKDAY(Tableau1[[#This Row],[Date]],2)=3,_xlfn.ISOWEEKNUM(Tableau1[[#This Row],[Date]]),"")</f>
        <v/>
      </c>
      <c r="C237" s="2" t="str">
        <f>UPPER(TEXT(Tableau1[[#This Row],[Date]],"jjjj"))</f>
        <v>MARDI</v>
      </c>
      <c r="D237" s="3">
        <f>_debut+ROW()-ROW(Tableau1[[#Headers],[Date]])-1</f>
        <v>44334</v>
      </c>
      <c r="E237" s="10"/>
      <c r="F237" s="10"/>
      <c r="G237" s="10"/>
      <c r="H237" s="10"/>
      <c r="I237" s="29">
        <f>Tableau1[[#This Row],[fin apm]]-Tableau1[[#This Row],[début apm]]+Tableau1[[#This Row],[fin matin]]-Tableau1[[#This Row],[début matin]]</f>
        <v>0</v>
      </c>
      <c r="J237" s="12"/>
      <c r="K237" s="21">
        <f ca="1">IFERROR(IF(VLOOKUP(Tableau1[[#This Row],[Motif Abs.]],Tmotif[],3,0)="oui",OFFSET($V$2,,WEEKDAY(Tableau1[[#This Row],[Date]],2)),0),0)</f>
        <v>0</v>
      </c>
      <c r="L237" s="10"/>
      <c r="M237" s="10"/>
      <c r="N237" s="21">
        <f ca="1">IF(COUNTIF('.Calendrier'!C:C,Tableau1[[#This Row],[Date]]),OFFSET($V$2,,WEEKDAY(Tableau1[[#This Row],[Date]],2)),0)</f>
        <v>0</v>
      </c>
      <c r="O23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37"/>
    </row>
    <row r="238" spans="2:22" x14ac:dyDescent="0.35">
      <c r="B238" s="26">
        <f>IF(WEEKDAY(Tableau1[[#This Row],[Date]],2)=3,_xlfn.ISOWEEKNUM(Tableau1[[#This Row],[Date]]),"")</f>
        <v>20</v>
      </c>
      <c r="C238" s="2" t="str">
        <f>UPPER(TEXT(Tableau1[[#This Row],[Date]],"jjjj"))</f>
        <v>MERCREDI</v>
      </c>
      <c r="D238" s="3">
        <f>_debut+ROW()-ROW(Tableau1[[#Headers],[Date]])-1</f>
        <v>44335</v>
      </c>
      <c r="E238" s="10"/>
      <c r="F238" s="10"/>
      <c r="G238" s="10"/>
      <c r="H238" s="10"/>
      <c r="I238" s="29">
        <f>Tableau1[[#This Row],[fin apm]]-Tableau1[[#This Row],[début apm]]+Tableau1[[#This Row],[fin matin]]-Tableau1[[#This Row],[début matin]]</f>
        <v>0</v>
      </c>
      <c r="J238" s="12"/>
      <c r="K238" s="21">
        <f ca="1">IFERROR(IF(VLOOKUP(Tableau1[[#This Row],[Motif Abs.]],Tmotif[],3,0)="oui",OFFSET($V$2,,WEEKDAY(Tableau1[[#This Row],[Date]],2)),0),0)</f>
        <v>0</v>
      </c>
      <c r="L238" s="10"/>
      <c r="M238" s="10"/>
      <c r="N238" s="21">
        <f ca="1">IF(COUNTIF('.Calendrier'!C:C,Tableau1[[#This Row],[Date]]),OFFSET($V$2,,WEEKDAY(Tableau1[[#This Row],[Date]],2)),0)</f>
        <v>0</v>
      </c>
      <c r="O23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38"/>
    </row>
    <row r="239" spans="2:22" x14ac:dyDescent="0.35">
      <c r="B239" s="26" t="str">
        <f>IF(WEEKDAY(Tableau1[[#This Row],[Date]],2)=3,_xlfn.ISOWEEKNUM(Tableau1[[#This Row],[Date]]),"")</f>
        <v/>
      </c>
      <c r="C239" s="2" t="str">
        <f>UPPER(TEXT(Tableau1[[#This Row],[Date]],"jjjj"))</f>
        <v>JEUDI</v>
      </c>
      <c r="D239" s="3">
        <f>_debut+ROW()-ROW(Tableau1[[#Headers],[Date]])-1</f>
        <v>44336</v>
      </c>
      <c r="E239" s="10"/>
      <c r="F239" s="10"/>
      <c r="G239" s="10"/>
      <c r="H239" s="10"/>
      <c r="I239" s="29">
        <f>Tableau1[[#This Row],[fin apm]]-Tableau1[[#This Row],[début apm]]+Tableau1[[#This Row],[fin matin]]-Tableau1[[#This Row],[début matin]]</f>
        <v>0</v>
      </c>
      <c r="J239" s="12"/>
      <c r="K239" s="21">
        <f ca="1">IFERROR(IF(VLOOKUP(Tableau1[[#This Row],[Motif Abs.]],Tmotif[],3,0)="oui",OFFSET($V$2,,WEEKDAY(Tableau1[[#This Row],[Date]],2)),0),0)</f>
        <v>0</v>
      </c>
      <c r="L239" s="10"/>
      <c r="M239" s="10"/>
      <c r="N239" s="21">
        <f ca="1">IF(COUNTIF('.Calendrier'!C:C,Tableau1[[#This Row],[Date]]),OFFSET($V$2,,WEEKDAY(Tableau1[[#This Row],[Date]],2)),0)</f>
        <v>0</v>
      </c>
      <c r="O23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39"/>
    </row>
    <row r="240" spans="2:22" x14ac:dyDescent="0.35">
      <c r="B240" s="26" t="str">
        <f>IF(WEEKDAY(Tableau1[[#This Row],[Date]],2)=3,_xlfn.ISOWEEKNUM(Tableau1[[#This Row],[Date]]),"")</f>
        <v/>
      </c>
      <c r="C240" s="2" t="str">
        <f>UPPER(TEXT(Tableau1[[#This Row],[Date]],"jjjj"))</f>
        <v>VENDREDI</v>
      </c>
      <c r="D240" s="3">
        <f>_debut+ROW()-ROW(Tableau1[[#Headers],[Date]])-1</f>
        <v>44337</v>
      </c>
      <c r="E240" s="10"/>
      <c r="F240" s="10"/>
      <c r="G240" s="10"/>
      <c r="H240" s="10"/>
      <c r="I240" s="29">
        <f>Tableau1[[#This Row],[fin apm]]-Tableau1[[#This Row],[début apm]]+Tableau1[[#This Row],[fin matin]]-Tableau1[[#This Row],[début matin]]</f>
        <v>0</v>
      </c>
      <c r="J240" s="12"/>
      <c r="K240" s="21">
        <f ca="1">IFERROR(IF(VLOOKUP(Tableau1[[#This Row],[Motif Abs.]],Tmotif[],3,0)="oui",OFFSET($V$2,,WEEKDAY(Tableau1[[#This Row],[Date]],2)),0),0)</f>
        <v>0</v>
      </c>
      <c r="L240" s="10"/>
      <c r="M240" s="10"/>
      <c r="N240" s="21">
        <f ca="1">IF(COUNTIF('.Calendrier'!C:C,Tableau1[[#This Row],[Date]]),OFFSET($V$2,,WEEKDAY(Tableau1[[#This Row],[Date]],2)),0)</f>
        <v>0</v>
      </c>
      <c r="O24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40"/>
    </row>
    <row r="241" spans="2:22" x14ac:dyDescent="0.35">
      <c r="B241" s="26" t="str">
        <f>IF(WEEKDAY(Tableau1[[#This Row],[Date]],2)=3,_xlfn.ISOWEEKNUM(Tableau1[[#This Row],[Date]]),"")</f>
        <v/>
      </c>
      <c r="C241" s="2" t="str">
        <f>UPPER(TEXT(Tableau1[[#This Row],[Date]],"jjjj"))</f>
        <v>SAMEDI</v>
      </c>
      <c r="D241" s="3">
        <f>_debut+ROW()-ROW(Tableau1[[#Headers],[Date]])-1</f>
        <v>44338</v>
      </c>
      <c r="E241" s="10"/>
      <c r="F241" s="10"/>
      <c r="G241" s="10"/>
      <c r="H241" s="10"/>
      <c r="I241" s="29">
        <f>Tableau1[[#This Row],[fin apm]]-Tableau1[[#This Row],[début apm]]+Tableau1[[#This Row],[fin matin]]-Tableau1[[#This Row],[début matin]]</f>
        <v>0</v>
      </c>
      <c r="J241" s="12"/>
      <c r="K241" s="21">
        <f ca="1">IFERROR(IF(VLOOKUP(Tableau1[[#This Row],[Motif Abs.]],Tmotif[],3,0)="oui",OFFSET($V$2,,WEEKDAY(Tableau1[[#This Row],[Date]],2)),0),0)</f>
        <v>0</v>
      </c>
      <c r="L241" s="10"/>
      <c r="M241" s="10"/>
      <c r="N241" s="21">
        <f ca="1">IF(COUNTIF('.Calendrier'!C:C,Tableau1[[#This Row],[Date]]),OFFSET($V$2,,WEEKDAY(Tableau1[[#This Row],[Date]],2)),0)</f>
        <v>0</v>
      </c>
      <c r="O24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41"/>
    </row>
    <row r="242" spans="2:22" x14ac:dyDescent="0.35">
      <c r="B242" s="26" t="str">
        <f>IF(WEEKDAY(Tableau1[[#This Row],[Date]],2)=3,_xlfn.ISOWEEKNUM(Tableau1[[#This Row],[Date]]),"")</f>
        <v/>
      </c>
      <c r="C242" s="2" t="str">
        <f>UPPER(TEXT(Tableau1[[#This Row],[Date]],"jjjj"))</f>
        <v>DIMANCHE</v>
      </c>
      <c r="D242" s="3">
        <f>_debut+ROW()-ROW(Tableau1[[#Headers],[Date]])-1</f>
        <v>44339</v>
      </c>
      <c r="E242" s="10"/>
      <c r="F242" s="10"/>
      <c r="G242" s="10"/>
      <c r="H242" s="10"/>
      <c r="I242" s="29">
        <f>Tableau1[[#This Row],[fin apm]]-Tableau1[[#This Row],[début apm]]+Tableau1[[#This Row],[fin matin]]-Tableau1[[#This Row],[début matin]]</f>
        <v>0</v>
      </c>
      <c r="J242" s="12"/>
      <c r="K242" s="21">
        <f ca="1">IFERROR(IF(VLOOKUP(Tableau1[[#This Row],[Motif Abs.]],Tmotif[],3,0)="oui",OFFSET($V$2,,WEEKDAY(Tableau1[[#This Row],[Date]],2)),0),0)</f>
        <v>0</v>
      </c>
      <c r="L242" s="10"/>
      <c r="M242" s="10"/>
      <c r="N242" s="21">
        <f ca="1">IF(COUNTIF('.Calendrier'!C:C,Tableau1[[#This Row],[Date]]),OFFSET($V$2,,WEEKDAY(Tableau1[[#This Row],[Date]],2)),0)</f>
        <v>0</v>
      </c>
      <c r="O24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42"/>
    </row>
    <row r="243" spans="2:22" x14ac:dyDescent="0.35">
      <c r="B243" s="26" t="str">
        <f>IF(WEEKDAY(Tableau1[[#This Row],[Date]],2)=3,_xlfn.ISOWEEKNUM(Tableau1[[#This Row],[Date]]),"")</f>
        <v/>
      </c>
      <c r="C243" s="2" t="str">
        <f>UPPER(TEXT(Tableau1[[#This Row],[Date]],"jjjj"))</f>
        <v>LUNDI</v>
      </c>
      <c r="D243" s="3">
        <f>_debut+ROW()-ROW(Tableau1[[#Headers],[Date]])-1</f>
        <v>44340</v>
      </c>
      <c r="E243" s="10"/>
      <c r="F243" s="10"/>
      <c r="G243" s="10"/>
      <c r="H243" s="10"/>
      <c r="I243" s="29">
        <f>Tableau1[[#This Row],[fin apm]]-Tableau1[[#This Row],[début apm]]+Tableau1[[#This Row],[fin matin]]-Tableau1[[#This Row],[début matin]]</f>
        <v>0</v>
      </c>
      <c r="J243" s="12"/>
      <c r="K243" s="21">
        <f ca="1">IFERROR(IF(VLOOKUP(Tableau1[[#This Row],[Motif Abs.]],Tmotif[],3,0)="oui",OFFSET($V$2,,WEEKDAY(Tableau1[[#This Row],[Date]],2)),0),0)</f>
        <v>0</v>
      </c>
      <c r="L243" s="10"/>
      <c r="M243" s="10"/>
      <c r="N243" s="21">
        <f ca="1">IF(COUNTIF('.Calendrier'!C:C,Tableau1[[#This Row],[Date]]),OFFSET($V$2,,WEEKDAY(Tableau1[[#This Row],[Date]],2)),0)</f>
        <v>0.33333333333333331</v>
      </c>
      <c r="O24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43"/>
    </row>
    <row r="244" spans="2:22" x14ac:dyDescent="0.35">
      <c r="B244" s="26" t="str">
        <f>IF(WEEKDAY(Tableau1[[#This Row],[Date]],2)=3,_xlfn.ISOWEEKNUM(Tableau1[[#This Row],[Date]]),"")</f>
        <v/>
      </c>
      <c r="C244" s="2" t="str">
        <f>UPPER(TEXT(Tableau1[[#This Row],[Date]],"jjjj"))</f>
        <v>MARDI</v>
      </c>
      <c r="D244" s="3">
        <f>_debut+ROW()-ROW(Tableau1[[#Headers],[Date]])-1</f>
        <v>44341</v>
      </c>
      <c r="E244" s="10"/>
      <c r="F244" s="10"/>
      <c r="G244" s="10"/>
      <c r="H244" s="10"/>
      <c r="I244" s="29">
        <f>Tableau1[[#This Row],[fin apm]]-Tableau1[[#This Row],[début apm]]+Tableau1[[#This Row],[fin matin]]-Tableau1[[#This Row],[début matin]]</f>
        <v>0</v>
      </c>
      <c r="J244" s="12"/>
      <c r="K244" s="21">
        <f ca="1">IFERROR(IF(VLOOKUP(Tableau1[[#This Row],[Motif Abs.]],Tmotif[],3,0)="oui",OFFSET($V$2,,WEEKDAY(Tableau1[[#This Row],[Date]],2)),0),0)</f>
        <v>0</v>
      </c>
      <c r="L244" s="10"/>
      <c r="M244" s="10"/>
      <c r="N244" s="21">
        <f ca="1">IF(COUNTIF('.Calendrier'!C:C,Tableau1[[#This Row],[Date]]),OFFSET($V$2,,WEEKDAY(Tableau1[[#This Row],[Date]],2)),0)</f>
        <v>0</v>
      </c>
      <c r="O24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44"/>
    </row>
    <row r="245" spans="2:22" x14ac:dyDescent="0.35">
      <c r="B245" s="26">
        <f>IF(WEEKDAY(Tableau1[[#This Row],[Date]],2)=3,_xlfn.ISOWEEKNUM(Tableau1[[#This Row],[Date]]),"")</f>
        <v>21</v>
      </c>
      <c r="C245" s="2" t="str">
        <f>UPPER(TEXT(Tableau1[[#This Row],[Date]],"jjjj"))</f>
        <v>MERCREDI</v>
      </c>
      <c r="D245" s="3">
        <f>_debut+ROW()-ROW(Tableau1[[#Headers],[Date]])-1</f>
        <v>44342</v>
      </c>
      <c r="E245" s="10"/>
      <c r="F245" s="10"/>
      <c r="G245" s="10"/>
      <c r="H245" s="10"/>
      <c r="I245" s="29">
        <f>Tableau1[[#This Row],[fin apm]]-Tableau1[[#This Row],[début apm]]+Tableau1[[#This Row],[fin matin]]-Tableau1[[#This Row],[début matin]]</f>
        <v>0</v>
      </c>
      <c r="J245" s="12"/>
      <c r="K245" s="21">
        <f ca="1">IFERROR(IF(VLOOKUP(Tableau1[[#This Row],[Motif Abs.]],Tmotif[],3,0)="oui",OFFSET($V$2,,WEEKDAY(Tableau1[[#This Row],[Date]],2)),0),0)</f>
        <v>0</v>
      </c>
      <c r="L245" s="10"/>
      <c r="M245" s="10"/>
      <c r="N245" s="21">
        <f ca="1">IF(COUNTIF('.Calendrier'!C:C,Tableau1[[#This Row],[Date]]),OFFSET($V$2,,WEEKDAY(Tableau1[[#This Row],[Date]],2)),0)</f>
        <v>0</v>
      </c>
      <c r="O24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45"/>
    </row>
    <row r="246" spans="2:22" x14ac:dyDescent="0.35">
      <c r="B246" s="26" t="str">
        <f>IF(WEEKDAY(Tableau1[[#This Row],[Date]],2)=3,_xlfn.ISOWEEKNUM(Tableau1[[#This Row],[Date]]),"")</f>
        <v/>
      </c>
      <c r="C246" s="2" t="str">
        <f>UPPER(TEXT(Tableau1[[#This Row],[Date]],"jjjj"))</f>
        <v>JEUDI</v>
      </c>
      <c r="D246" s="3">
        <f>_debut+ROW()-ROW(Tableau1[[#Headers],[Date]])-1</f>
        <v>44343</v>
      </c>
      <c r="E246" s="10"/>
      <c r="F246" s="10"/>
      <c r="G246" s="10"/>
      <c r="H246" s="10"/>
      <c r="I246" s="29">
        <f>Tableau1[[#This Row],[fin apm]]-Tableau1[[#This Row],[début apm]]+Tableau1[[#This Row],[fin matin]]-Tableau1[[#This Row],[début matin]]</f>
        <v>0</v>
      </c>
      <c r="J246" s="12"/>
      <c r="K246" s="21">
        <f ca="1">IFERROR(IF(VLOOKUP(Tableau1[[#This Row],[Motif Abs.]],Tmotif[],3,0)="oui",OFFSET($V$2,,WEEKDAY(Tableau1[[#This Row],[Date]],2)),0),0)</f>
        <v>0</v>
      </c>
      <c r="L246" s="10"/>
      <c r="M246" s="10"/>
      <c r="N246" s="21">
        <f ca="1">IF(COUNTIF('.Calendrier'!C:C,Tableau1[[#This Row],[Date]]),OFFSET($V$2,,WEEKDAY(Tableau1[[#This Row],[Date]],2)),0)</f>
        <v>0</v>
      </c>
      <c r="O24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46"/>
    </row>
    <row r="247" spans="2:22" x14ac:dyDescent="0.35">
      <c r="B247" s="26" t="str">
        <f>IF(WEEKDAY(Tableau1[[#This Row],[Date]],2)=3,_xlfn.ISOWEEKNUM(Tableau1[[#This Row],[Date]]),"")</f>
        <v/>
      </c>
      <c r="C247" s="2" t="str">
        <f>UPPER(TEXT(Tableau1[[#This Row],[Date]],"jjjj"))</f>
        <v>VENDREDI</v>
      </c>
      <c r="D247" s="3">
        <f>_debut+ROW()-ROW(Tableau1[[#Headers],[Date]])-1</f>
        <v>44344</v>
      </c>
      <c r="E247" s="10"/>
      <c r="F247" s="10"/>
      <c r="G247" s="10"/>
      <c r="H247" s="10"/>
      <c r="I247" s="29">
        <f>Tableau1[[#This Row],[fin apm]]-Tableau1[[#This Row],[début apm]]+Tableau1[[#This Row],[fin matin]]-Tableau1[[#This Row],[début matin]]</f>
        <v>0</v>
      </c>
      <c r="J247" s="12"/>
      <c r="K247" s="21">
        <f ca="1">IFERROR(IF(VLOOKUP(Tableau1[[#This Row],[Motif Abs.]],Tmotif[],3,0)="oui",OFFSET($V$2,,WEEKDAY(Tableau1[[#This Row],[Date]],2)),0),0)</f>
        <v>0</v>
      </c>
      <c r="L247" s="10"/>
      <c r="M247" s="10"/>
      <c r="N247" s="21">
        <f ca="1">IF(COUNTIF('.Calendrier'!C:C,Tableau1[[#This Row],[Date]]),OFFSET($V$2,,WEEKDAY(Tableau1[[#This Row],[Date]],2)),0)</f>
        <v>0</v>
      </c>
      <c r="O24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47"/>
    </row>
    <row r="248" spans="2:22" x14ac:dyDescent="0.35">
      <c r="B248" s="26" t="str">
        <f>IF(WEEKDAY(Tableau1[[#This Row],[Date]],2)=3,_xlfn.ISOWEEKNUM(Tableau1[[#This Row],[Date]]),"")</f>
        <v/>
      </c>
      <c r="C248" s="2" t="str">
        <f>UPPER(TEXT(Tableau1[[#This Row],[Date]],"jjjj"))</f>
        <v>SAMEDI</v>
      </c>
      <c r="D248" s="3">
        <f>_debut+ROW()-ROW(Tableau1[[#Headers],[Date]])-1</f>
        <v>44345</v>
      </c>
      <c r="E248" s="10"/>
      <c r="F248" s="10"/>
      <c r="G248" s="10"/>
      <c r="H248" s="10"/>
      <c r="I248" s="29">
        <f>Tableau1[[#This Row],[fin apm]]-Tableau1[[#This Row],[début apm]]+Tableau1[[#This Row],[fin matin]]-Tableau1[[#This Row],[début matin]]</f>
        <v>0</v>
      </c>
      <c r="J248" s="12"/>
      <c r="K248" s="21">
        <f ca="1">IFERROR(IF(VLOOKUP(Tableau1[[#This Row],[Motif Abs.]],Tmotif[],3,0)="oui",OFFSET($V$2,,WEEKDAY(Tableau1[[#This Row],[Date]],2)),0),0)</f>
        <v>0</v>
      </c>
      <c r="L248" s="10"/>
      <c r="M248" s="10"/>
      <c r="N248" s="21">
        <f ca="1">IF(COUNTIF('.Calendrier'!C:C,Tableau1[[#This Row],[Date]]),OFFSET($V$2,,WEEKDAY(Tableau1[[#This Row],[Date]],2)),0)</f>
        <v>0</v>
      </c>
      <c r="O24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48"/>
    </row>
    <row r="249" spans="2:22" x14ac:dyDescent="0.35">
      <c r="B249" s="26" t="str">
        <f>IF(WEEKDAY(Tableau1[[#This Row],[Date]],2)=3,_xlfn.ISOWEEKNUM(Tableau1[[#This Row],[Date]]),"")</f>
        <v/>
      </c>
      <c r="C249" s="2" t="str">
        <f>UPPER(TEXT(Tableau1[[#This Row],[Date]],"jjjj"))</f>
        <v>DIMANCHE</v>
      </c>
      <c r="D249" s="3">
        <f>_debut+ROW()-ROW(Tableau1[[#Headers],[Date]])-1</f>
        <v>44346</v>
      </c>
      <c r="E249" s="10"/>
      <c r="F249" s="10"/>
      <c r="G249" s="10"/>
      <c r="H249" s="10"/>
      <c r="I249" s="29">
        <f>Tableau1[[#This Row],[fin apm]]-Tableau1[[#This Row],[début apm]]+Tableau1[[#This Row],[fin matin]]-Tableau1[[#This Row],[début matin]]</f>
        <v>0</v>
      </c>
      <c r="J249" s="12"/>
      <c r="K249" s="21">
        <f ca="1">IFERROR(IF(VLOOKUP(Tableau1[[#This Row],[Motif Abs.]],Tmotif[],3,0)="oui",OFFSET($V$2,,WEEKDAY(Tableau1[[#This Row],[Date]],2)),0),0)</f>
        <v>0</v>
      </c>
      <c r="L249" s="10"/>
      <c r="M249" s="10"/>
      <c r="N249" s="21">
        <f ca="1">IF(COUNTIF('.Calendrier'!C:C,Tableau1[[#This Row],[Date]]),OFFSET($V$2,,WEEKDAY(Tableau1[[#This Row],[Date]],2)),0)</f>
        <v>0</v>
      </c>
      <c r="O24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49"/>
    </row>
    <row r="250" spans="2:22" x14ac:dyDescent="0.35">
      <c r="B250" s="26" t="str">
        <f>IF(WEEKDAY(Tableau1[[#This Row],[Date]],2)=3,_xlfn.ISOWEEKNUM(Tableau1[[#This Row],[Date]]),"")</f>
        <v/>
      </c>
      <c r="C250" s="2" t="str">
        <f>UPPER(TEXT(Tableau1[[#This Row],[Date]],"jjjj"))</f>
        <v>LUNDI</v>
      </c>
      <c r="D250" s="3">
        <f>_debut+ROW()-ROW(Tableau1[[#Headers],[Date]])-1</f>
        <v>44347</v>
      </c>
      <c r="E250" s="10"/>
      <c r="F250" s="10"/>
      <c r="G250" s="10"/>
      <c r="H250" s="10"/>
      <c r="I250" s="29">
        <f>Tableau1[[#This Row],[fin apm]]-Tableau1[[#This Row],[début apm]]+Tableau1[[#This Row],[fin matin]]-Tableau1[[#This Row],[début matin]]</f>
        <v>0</v>
      </c>
      <c r="J250" s="12"/>
      <c r="K250" s="21">
        <f ca="1">IFERROR(IF(VLOOKUP(Tableau1[[#This Row],[Motif Abs.]],Tmotif[],3,0)="oui",OFFSET($V$2,,WEEKDAY(Tableau1[[#This Row],[Date]],2)),0),0)</f>
        <v>0</v>
      </c>
      <c r="L250" s="10"/>
      <c r="M250" s="10"/>
      <c r="N250" s="21">
        <f ca="1">IF(COUNTIF('.Calendrier'!C:C,Tableau1[[#This Row],[Date]]),OFFSET($V$2,,WEEKDAY(Tableau1[[#This Row],[Date]],2)),0)</f>
        <v>0</v>
      </c>
      <c r="O25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50"/>
    </row>
    <row r="251" spans="2:22" x14ac:dyDescent="0.35">
      <c r="B251" s="26" t="str">
        <f>IF(WEEKDAY(Tableau1[[#This Row],[Date]],2)=3,_xlfn.ISOWEEKNUM(Tableau1[[#This Row],[Date]]),"")</f>
        <v/>
      </c>
      <c r="C251" s="2" t="str">
        <f>UPPER(TEXT(Tableau1[[#This Row],[Date]],"jjjj"))</f>
        <v>MARDI</v>
      </c>
      <c r="D251" s="3">
        <f>_debut+ROW()-ROW(Tableau1[[#Headers],[Date]])-1</f>
        <v>44348</v>
      </c>
      <c r="E251" s="10"/>
      <c r="F251" s="10"/>
      <c r="G251" s="10"/>
      <c r="H251" s="10"/>
      <c r="I251" s="29">
        <f>Tableau1[[#This Row],[fin apm]]-Tableau1[[#This Row],[début apm]]+Tableau1[[#This Row],[fin matin]]-Tableau1[[#This Row],[début matin]]</f>
        <v>0</v>
      </c>
      <c r="J251" s="12"/>
      <c r="K251" s="21">
        <f ca="1">IFERROR(IF(VLOOKUP(Tableau1[[#This Row],[Motif Abs.]],Tmotif[],3,0)="oui",OFFSET($V$2,,WEEKDAY(Tableau1[[#This Row],[Date]],2)),0),0)</f>
        <v>0</v>
      </c>
      <c r="L251" s="10"/>
      <c r="M251" s="10"/>
      <c r="N251" s="21">
        <f ca="1">IF(COUNTIF('.Calendrier'!C:C,Tableau1[[#This Row],[Date]]),OFFSET($V$2,,WEEKDAY(Tableau1[[#This Row],[Date]],2)),0)</f>
        <v>0</v>
      </c>
      <c r="O25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51"/>
    </row>
    <row r="252" spans="2:22" x14ac:dyDescent="0.35">
      <c r="B252" s="26">
        <f>IF(WEEKDAY(Tableau1[[#This Row],[Date]],2)=3,_xlfn.ISOWEEKNUM(Tableau1[[#This Row],[Date]]),"")</f>
        <v>22</v>
      </c>
      <c r="C252" s="2" t="str">
        <f>UPPER(TEXT(Tableau1[[#This Row],[Date]],"jjjj"))</f>
        <v>MERCREDI</v>
      </c>
      <c r="D252" s="3">
        <f>_debut+ROW()-ROW(Tableau1[[#Headers],[Date]])-1</f>
        <v>44349</v>
      </c>
      <c r="E252" s="10"/>
      <c r="F252" s="10"/>
      <c r="G252" s="10"/>
      <c r="H252" s="10"/>
      <c r="I252" s="29">
        <f>Tableau1[[#This Row],[fin apm]]-Tableau1[[#This Row],[début apm]]+Tableau1[[#This Row],[fin matin]]-Tableau1[[#This Row],[début matin]]</f>
        <v>0</v>
      </c>
      <c r="J252" s="12"/>
      <c r="K252" s="21">
        <f ca="1">IFERROR(IF(VLOOKUP(Tableau1[[#This Row],[Motif Abs.]],Tmotif[],3,0)="oui",OFFSET($V$2,,WEEKDAY(Tableau1[[#This Row],[Date]],2)),0),0)</f>
        <v>0</v>
      </c>
      <c r="L252" s="10"/>
      <c r="M252" s="10"/>
      <c r="N252" s="21">
        <f ca="1">IF(COUNTIF('.Calendrier'!C:C,Tableau1[[#This Row],[Date]]),OFFSET($V$2,,WEEKDAY(Tableau1[[#This Row],[Date]],2)),0)</f>
        <v>0</v>
      </c>
      <c r="O25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52"/>
    </row>
    <row r="253" spans="2:22" x14ac:dyDescent="0.35">
      <c r="B253" s="26" t="str">
        <f>IF(WEEKDAY(Tableau1[[#This Row],[Date]],2)=3,_xlfn.ISOWEEKNUM(Tableau1[[#This Row],[Date]]),"")</f>
        <v/>
      </c>
      <c r="C253" s="2" t="str">
        <f>UPPER(TEXT(Tableau1[[#This Row],[Date]],"jjjj"))</f>
        <v>JEUDI</v>
      </c>
      <c r="D253" s="3">
        <f>_debut+ROW()-ROW(Tableau1[[#Headers],[Date]])-1</f>
        <v>44350</v>
      </c>
      <c r="E253" s="10"/>
      <c r="F253" s="10"/>
      <c r="G253" s="10"/>
      <c r="H253" s="10"/>
      <c r="I253" s="29">
        <f>Tableau1[[#This Row],[fin apm]]-Tableau1[[#This Row],[début apm]]+Tableau1[[#This Row],[fin matin]]-Tableau1[[#This Row],[début matin]]</f>
        <v>0</v>
      </c>
      <c r="J253" s="12"/>
      <c r="K253" s="21">
        <f ca="1">IFERROR(IF(VLOOKUP(Tableau1[[#This Row],[Motif Abs.]],Tmotif[],3,0)="oui",OFFSET($V$2,,WEEKDAY(Tableau1[[#This Row],[Date]],2)),0),0)</f>
        <v>0</v>
      </c>
      <c r="L253" s="10"/>
      <c r="M253" s="10"/>
      <c r="N253" s="21">
        <f ca="1">IF(COUNTIF('.Calendrier'!C:C,Tableau1[[#This Row],[Date]]),OFFSET($V$2,,WEEKDAY(Tableau1[[#This Row],[Date]],2)),0)</f>
        <v>0</v>
      </c>
      <c r="O25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53"/>
    </row>
    <row r="254" spans="2:22" x14ac:dyDescent="0.35">
      <c r="B254" s="26" t="str">
        <f>IF(WEEKDAY(Tableau1[[#This Row],[Date]],2)=3,_xlfn.ISOWEEKNUM(Tableau1[[#This Row],[Date]]),"")</f>
        <v/>
      </c>
      <c r="C254" s="2" t="str">
        <f>UPPER(TEXT(Tableau1[[#This Row],[Date]],"jjjj"))</f>
        <v>VENDREDI</v>
      </c>
      <c r="D254" s="3">
        <f>_debut+ROW()-ROW(Tableau1[[#Headers],[Date]])-1</f>
        <v>44351</v>
      </c>
      <c r="E254" s="10"/>
      <c r="F254" s="10"/>
      <c r="G254" s="10"/>
      <c r="H254" s="10"/>
      <c r="I254" s="29">
        <f>Tableau1[[#This Row],[fin apm]]-Tableau1[[#This Row],[début apm]]+Tableau1[[#This Row],[fin matin]]-Tableau1[[#This Row],[début matin]]</f>
        <v>0</v>
      </c>
      <c r="J254" s="12"/>
      <c r="K254" s="21">
        <f ca="1">IFERROR(IF(VLOOKUP(Tableau1[[#This Row],[Motif Abs.]],Tmotif[],3,0)="oui",OFFSET($V$2,,WEEKDAY(Tableau1[[#This Row],[Date]],2)),0),0)</f>
        <v>0</v>
      </c>
      <c r="L254" s="10"/>
      <c r="M254" s="10"/>
      <c r="N254" s="21">
        <f ca="1">IF(COUNTIF('.Calendrier'!C:C,Tableau1[[#This Row],[Date]]),OFFSET($V$2,,WEEKDAY(Tableau1[[#This Row],[Date]],2)),0)</f>
        <v>0</v>
      </c>
      <c r="O25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54"/>
    </row>
    <row r="255" spans="2:22" x14ac:dyDescent="0.35">
      <c r="B255" s="26" t="str">
        <f>IF(WEEKDAY(Tableau1[[#This Row],[Date]],2)=3,_xlfn.ISOWEEKNUM(Tableau1[[#This Row],[Date]]),"")</f>
        <v/>
      </c>
      <c r="C255" s="2" t="str">
        <f>UPPER(TEXT(Tableau1[[#This Row],[Date]],"jjjj"))</f>
        <v>SAMEDI</v>
      </c>
      <c r="D255" s="3">
        <f>_debut+ROW()-ROW(Tableau1[[#Headers],[Date]])-1</f>
        <v>44352</v>
      </c>
      <c r="E255" s="10"/>
      <c r="F255" s="10"/>
      <c r="G255" s="10"/>
      <c r="H255" s="10"/>
      <c r="I255" s="29">
        <f>Tableau1[[#This Row],[fin apm]]-Tableau1[[#This Row],[début apm]]+Tableau1[[#This Row],[fin matin]]-Tableau1[[#This Row],[début matin]]</f>
        <v>0</v>
      </c>
      <c r="J255" s="12"/>
      <c r="K255" s="21">
        <f ca="1">IFERROR(IF(VLOOKUP(Tableau1[[#This Row],[Motif Abs.]],Tmotif[],3,0)="oui",OFFSET($V$2,,WEEKDAY(Tableau1[[#This Row],[Date]],2)),0),0)</f>
        <v>0</v>
      </c>
      <c r="L255" s="10"/>
      <c r="M255" s="10"/>
      <c r="N255" s="21">
        <f ca="1">IF(COUNTIF('.Calendrier'!C:C,Tableau1[[#This Row],[Date]]),OFFSET($V$2,,WEEKDAY(Tableau1[[#This Row],[Date]],2)),0)</f>
        <v>0</v>
      </c>
      <c r="O25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55"/>
    </row>
    <row r="256" spans="2:22" x14ac:dyDescent="0.35">
      <c r="B256" s="26" t="str">
        <f>IF(WEEKDAY(Tableau1[[#This Row],[Date]],2)=3,_xlfn.ISOWEEKNUM(Tableau1[[#This Row],[Date]]),"")</f>
        <v/>
      </c>
      <c r="C256" s="2" t="str">
        <f>UPPER(TEXT(Tableau1[[#This Row],[Date]],"jjjj"))</f>
        <v>DIMANCHE</v>
      </c>
      <c r="D256" s="3">
        <f>_debut+ROW()-ROW(Tableau1[[#Headers],[Date]])-1</f>
        <v>44353</v>
      </c>
      <c r="E256" s="10"/>
      <c r="F256" s="10"/>
      <c r="G256" s="10"/>
      <c r="H256" s="10"/>
      <c r="I256" s="29">
        <f>Tableau1[[#This Row],[fin apm]]-Tableau1[[#This Row],[début apm]]+Tableau1[[#This Row],[fin matin]]-Tableau1[[#This Row],[début matin]]</f>
        <v>0</v>
      </c>
      <c r="J256" s="12"/>
      <c r="K256" s="21">
        <f ca="1">IFERROR(IF(VLOOKUP(Tableau1[[#This Row],[Motif Abs.]],Tmotif[],3,0)="oui",OFFSET($V$2,,WEEKDAY(Tableau1[[#This Row],[Date]],2)),0),0)</f>
        <v>0</v>
      </c>
      <c r="L256" s="10"/>
      <c r="M256" s="10"/>
      <c r="N256" s="21">
        <f ca="1">IF(COUNTIF('.Calendrier'!C:C,Tableau1[[#This Row],[Date]]),OFFSET($V$2,,WEEKDAY(Tableau1[[#This Row],[Date]],2)),0)</f>
        <v>0</v>
      </c>
      <c r="O25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56"/>
    </row>
    <row r="257" spans="2:22" x14ac:dyDescent="0.35">
      <c r="B257" s="26" t="str">
        <f>IF(WEEKDAY(Tableau1[[#This Row],[Date]],2)=3,_xlfn.ISOWEEKNUM(Tableau1[[#This Row],[Date]]),"")</f>
        <v/>
      </c>
      <c r="C257" s="2" t="str">
        <f>UPPER(TEXT(Tableau1[[#This Row],[Date]],"jjjj"))</f>
        <v>LUNDI</v>
      </c>
      <c r="D257" s="3">
        <f>_debut+ROW()-ROW(Tableau1[[#Headers],[Date]])-1</f>
        <v>44354</v>
      </c>
      <c r="E257" s="10"/>
      <c r="F257" s="10"/>
      <c r="G257" s="10"/>
      <c r="H257" s="10"/>
      <c r="I257" s="29">
        <f>Tableau1[[#This Row],[fin apm]]-Tableau1[[#This Row],[début apm]]+Tableau1[[#This Row],[fin matin]]-Tableau1[[#This Row],[début matin]]</f>
        <v>0</v>
      </c>
      <c r="J257" s="12"/>
      <c r="K257" s="21">
        <f ca="1">IFERROR(IF(VLOOKUP(Tableau1[[#This Row],[Motif Abs.]],Tmotif[],3,0)="oui",OFFSET($V$2,,WEEKDAY(Tableau1[[#This Row],[Date]],2)),0),0)</f>
        <v>0</v>
      </c>
      <c r="L257" s="10"/>
      <c r="M257" s="10"/>
      <c r="N257" s="21">
        <f ca="1">IF(COUNTIF('.Calendrier'!C:C,Tableau1[[#This Row],[Date]]),OFFSET($V$2,,WEEKDAY(Tableau1[[#This Row],[Date]],2)),0)</f>
        <v>0</v>
      </c>
      <c r="O25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57"/>
    </row>
    <row r="258" spans="2:22" x14ac:dyDescent="0.35">
      <c r="B258" s="26" t="str">
        <f>IF(WEEKDAY(Tableau1[[#This Row],[Date]],2)=3,_xlfn.ISOWEEKNUM(Tableau1[[#This Row],[Date]]),"")</f>
        <v/>
      </c>
      <c r="C258" s="2" t="str">
        <f>UPPER(TEXT(Tableau1[[#This Row],[Date]],"jjjj"))</f>
        <v>MARDI</v>
      </c>
      <c r="D258" s="3">
        <f>_debut+ROW()-ROW(Tableau1[[#Headers],[Date]])-1</f>
        <v>44355</v>
      </c>
      <c r="E258" s="10"/>
      <c r="F258" s="10"/>
      <c r="G258" s="10"/>
      <c r="H258" s="10"/>
      <c r="I258" s="29">
        <f>Tableau1[[#This Row],[fin apm]]-Tableau1[[#This Row],[début apm]]+Tableau1[[#This Row],[fin matin]]-Tableau1[[#This Row],[début matin]]</f>
        <v>0</v>
      </c>
      <c r="J258" s="12"/>
      <c r="K258" s="21">
        <f ca="1">IFERROR(IF(VLOOKUP(Tableau1[[#This Row],[Motif Abs.]],Tmotif[],3,0)="oui",OFFSET($V$2,,WEEKDAY(Tableau1[[#This Row],[Date]],2)),0),0)</f>
        <v>0</v>
      </c>
      <c r="L258" s="10"/>
      <c r="M258" s="10"/>
      <c r="N258" s="21">
        <f ca="1">IF(COUNTIF('.Calendrier'!C:C,Tableau1[[#This Row],[Date]]),OFFSET($V$2,,WEEKDAY(Tableau1[[#This Row],[Date]],2)),0)</f>
        <v>0</v>
      </c>
      <c r="O25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58"/>
    </row>
    <row r="259" spans="2:22" x14ac:dyDescent="0.35">
      <c r="B259" s="26">
        <f>IF(WEEKDAY(Tableau1[[#This Row],[Date]],2)=3,_xlfn.ISOWEEKNUM(Tableau1[[#This Row],[Date]]),"")</f>
        <v>23</v>
      </c>
      <c r="C259" s="2" t="str">
        <f>UPPER(TEXT(Tableau1[[#This Row],[Date]],"jjjj"))</f>
        <v>MERCREDI</v>
      </c>
      <c r="D259" s="3">
        <f>_debut+ROW()-ROW(Tableau1[[#Headers],[Date]])-1</f>
        <v>44356</v>
      </c>
      <c r="E259" s="10"/>
      <c r="F259" s="10"/>
      <c r="G259" s="10"/>
      <c r="H259" s="10"/>
      <c r="I259" s="29">
        <f>Tableau1[[#This Row],[fin apm]]-Tableau1[[#This Row],[début apm]]+Tableau1[[#This Row],[fin matin]]-Tableau1[[#This Row],[début matin]]</f>
        <v>0</v>
      </c>
      <c r="J259" s="12"/>
      <c r="K259" s="21">
        <f ca="1">IFERROR(IF(VLOOKUP(Tableau1[[#This Row],[Motif Abs.]],Tmotif[],3,0)="oui",OFFSET($V$2,,WEEKDAY(Tableau1[[#This Row],[Date]],2)),0),0)</f>
        <v>0</v>
      </c>
      <c r="L259" s="10"/>
      <c r="M259" s="10"/>
      <c r="N259" s="21">
        <f ca="1">IF(COUNTIF('.Calendrier'!C:C,Tableau1[[#This Row],[Date]]),OFFSET($V$2,,WEEKDAY(Tableau1[[#This Row],[Date]],2)),0)</f>
        <v>0</v>
      </c>
      <c r="O25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59"/>
    </row>
    <row r="260" spans="2:22" x14ac:dyDescent="0.35">
      <c r="B260" s="26" t="str">
        <f>IF(WEEKDAY(Tableau1[[#This Row],[Date]],2)=3,_xlfn.ISOWEEKNUM(Tableau1[[#This Row],[Date]]),"")</f>
        <v/>
      </c>
      <c r="C260" s="2" t="str">
        <f>UPPER(TEXT(Tableau1[[#This Row],[Date]],"jjjj"))</f>
        <v>JEUDI</v>
      </c>
      <c r="D260" s="3">
        <f>_debut+ROW()-ROW(Tableau1[[#Headers],[Date]])-1</f>
        <v>44357</v>
      </c>
      <c r="E260" s="10"/>
      <c r="F260" s="10"/>
      <c r="G260" s="10"/>
      <c r="H260" s="10"/>
      <c r="I260" s="29">
        <f>Tableau1[[#This Row],[fin apm]]-Tableau1[[#This Row],[début apm]]+Tableau1[[#This Row],[fin matin]]-Tableau1[[#This Row],[début matin]]</f>
        <v>0</v>
      </c>
      <c r="J260" s="12"/>
      <c r="K260" s="21">
        <f ca="1">IFERROR(IF(VLOOKUP(Tableau1[[#This Row],[Motif Abs.]],Tmotif[],3,0)="oui",OFFSET($V$2,,WEEKDAY(Tableau1[[#This Row],[Date]],2)),0),0)</f>
        <v>0</v>
      </c>
      <c r="L260" s="10"/>
      <c r="M260" s="10"/>
      <c r="N260" s="21">
        <f ca="1">IF(COUNTIF('.Calendrier'!C:C,Tableau1[[#This Row],[Date]]),OFFSET($V$2,,WEEKDAY(Tableau1[[#This Row],[Date]],2)),0)</f>
        <v>0</v>
      </c>
      <c r="O26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60"/>
    </row>
    <row r="261" spans="2:22" x14ac:dyDescent="0.35">
      <c r="B261" s="26" t="str">
        <f>IF(WEEKDAY(Tableau1[[#This Row],[Date]],2)=3,_xlfn.ISOWEEKNUM(Tableau1[[#This Row],[Date]]),"")</f>
        <v/>
      </c>
      <c r="C261" s="2" t="str">
        <f>UPPER(TEXT(Tableau1[[#This Row],[Date]],"jjjj"))</f>
        <v>VENDREDI</v>
      </c>
      <c r="D261" s="3">
        <f>_debut+ROW()-ROW(Tableau1[[#Headers],[Date]])-1</f>
        <v>44358</v>
      </c>
      <c r="E261" s="10"/>
      <c r="F261" s="10"/>
      <c r="G261" s="10"/>
      <c r="H261" s="10"/>
      <c r="I261" s="29">
        <f>Tableau1[[#This Row],[fin apm]]-Tableau1[[#This Row],[début apm]]+Tableau1[[#This Row],[fin matin]]-Tableau1[[#This Row],[début matin]]</f>
        <v>0</v>
      </c>
      <c r="J261" s="12"/>
      <c r="K261" s="21">
        <f ca="1">IFERROR(IF(VLOOKUP(Tableau1[[#This Row],[Motif Abs.]],Tmotif[],3,0)="oui",OFFSET($V$2,,WEEKDAY(Tableau1[[#This Row],[Date]],2)),0),0)</f>
        <v>0</v>
      </c>
      <c r="L261" s="10"/>
      <c r="M261" s="10"/>
      <c r="N261" s="21">
        <f ca="1">IF(COUNTIF('.Calendrier'!C:C,Tableau1[[#This Row],[Date]]),OFFSET($V$2,,WEEKDAY(Tableau1[[#This Row],[Date]],2)),0)</f>
        <v>0</v>
      </c>
      <c r="O26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61"/>
    </row>
    <row r="262" spans="2:22" x14ac:dyDescent="0.35">
      <c r="B262" s="26" t="str">
        <f>IF(WEEKDAY(Tableau1[[#This Row],[Date]],2)=3,_xlfn.ISOWEEKNUM(Tableau1[[#This Row],[Date]]),"")</f>
        <v/>
      </c>
      <c r="C262" s="2" t="str">
        <f>UPPER(TEXT(Tableau1[[#This Row],[Date]],"jjjj"))</f>
        <v>SAMEDI</v>
      </c>
      <c r="D262" s="3">
        <f>_debut+ROW()-ROW(Tableau1[[#Headers],[Date]])-1</f>
        <v>44359</v>
      </c>
      <c r="E262" s="10"/>
      <c r="F262" s="10"/>
      <c r="G262" s="10"/>
      <c r="H262" s="10"/>
      <c r="I262" s="29">
        <f>Tableau1[[#This Row],[fin apm]]-Tableau1[[#This Row],[début apm]]+Tableau1[[#This Row],[fin matin]]-Tableau1[[#This Row],[début matin]]</f>
        <v>0</v>
      </c>
      <c r="J262" s="12"/>
      <c r="K262" s="21">
        <f ca="1">IFERROR(IF(VLOOKUP(Tableau1[[#This Row],[Motif Abs.]],Tmotif[],3,0)="oui",OFFSET($V$2,,WEEKDAY(Tableau1[[#This Row],[Date]],2)),0),0)</f>
        <v>0</v>
      </c>
      <c r="L262" s="10"/>
      <c r="M262" s="10"/>
      <c r="N262" s="21">
        <f ca="1">IF(COUNTIF('.Calendrier'!C:C,Tableau1[[#This Row],[Date]]),OFFSET($V$2,,WEEKDAY(Tableau1[[#This Row],[Date]],2)),0)</f>
        <v>0</v>
      </c>
      <c r="O26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62"/>
    </row>
    <row r="263" spans="2:22" x14ac:dyDescent="0.35">
      <c r="B263" s="26" t="str">
        <f>IF(WEEKDAY(Tableau1[[#This Row],[Date]],2)=3,_xlfn.ISOWEEKNUM(Tableau1[[#This Row],[Date]]),"")</f>
        <v/>
      </c>
      <c r="C263" s="2" t="str">
        <f>UPPER(TEXT(Tableau1[[#This Row],[Date]],"jjjj"))</f>
        <v>DIMANCHE</v>
      </c>
      <c r="D263" s="3">
        <f>_debut+ROW()-ROW(Tableau1[[#Headers],[Date]])-1</f>
        <v>44360</v>
      </c>
      <c r="E263" s="10"/>
      <c r="F263" s="10"/>
      <c r="G263" s="10"/>
      <c r="H263" s="10"/>
      <c r="I263" s="29">
        <f>Tableau1[[#This Row],[fin apm]]-Tableau1[[#This Row],[début apm]]+Tableau1[[#This Row],[fin matin]]-Tableau1[[#This Row],[début matin]]</f>
        <v>0</v>
      </c>
      <c r="J263" s="12"/>
      <c r="K263" s="21">
        <f ca="1">IFERROR(IF(VLOOKUP(Tableau1[[#This Row],[Motif Abs.]],Tmotif[],3,0)="oui",OFFSET($V$2,,WEEKDAY(Tableau1[[#This Row],[Date]],2)),0),0)</f>
        <v>0</v>
      </c>
      <c r="L263" s="10"/>
      <c r="M263" s="10"/>
      <c r="N263" s="21">
        <f ca="1">IF(COUNTIF('.Calendrier'!C:C,Tableau1[[#This Row],[Date]]),OFFSET($V$2,,WEEKDAY(Tableau1[[#This Row],[Date]],2)),0)</f>
        <v>0</v>
      </c>
      <c r="O26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63"/>
    </row>
    <row r="264" spans="2:22" x14ac:dyDescent="0.35">
      <c r="B264" s="26" t="str">
        <f>IF(WEEKDAY(Tableau1[[#This Row],[Date]],2)=3,_xlfn.ISOWEEKNUM(Tableau1[[#This Row],[Date]]),"")</f>
        <v/>
      </c>
      <c r="C264" s="2" t="str">
        <f>UPPER(TEXT(Tableau1[[#This Row],[Date]],"jjjj"))</f>
        <v>LUNDI</v>
      </c>
      <c r="D264" s="3">
        <f>_debut+ROW()-ROW(Tableau1[[#Headers],[Date]])-1</f>
        <v>44361</v>
      </c>
      <c r="E264" s="10"/>
      <c r="F264" s="10"/>
      <c r="G264" s="10"/>
      <c r="H264" s="10"/>
      <c r="I264" s="29">
        <f>Tableau1[[#This Row],[fin apm]]-Tableau1[[#This Row],[début apm]]+Tableau1[[#This Row],[fin matin]]-Tableau1[[#This Row],[début matin]]</f>
        <v>0</v>
      </c>
      <c r="J264" s="12"/>
      <c r="K264" s="21">
        <f ca="1">IFERROR(IF(VLOOKUP(Tableau1[[#This Row],[Motif Abs.]],Tmotif[],3,0)="oui",OFFSET($V$2,,WEEKDAY(Tableau1[[#This Row],[Date]],2)),0),0)</f>
        <v>0</v>
      </c>
      <c r="L264" s="10"/>
      <c r="M264" s="10"/>
      <c r="N264" s="21">
        <f ca="1">IF(COUNTIF('.Calendrier'!C:C,Tableau1[[#This Row],[Date]]),OFFSET($V$2,,WEEKDAY(Tableau1[[#This Row],[Date]],2)),0)</f>
        <v>0</v>
      </c>
      <c r="O26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64"/>
    </row>
    <row r="265" spans="2:22" x14ac:dyDescent="0.35">
      <c r="B265" s="26" t="str">
        <f>IF(WEEKDAY(Tableau1[[#This Row],[Date]],2)=3,_xlfn.ISOWEEKNUM(Tableau1[[#This Row],[Date]]),"")</f>
        <v/>
      </c>
      <c r="C265" s="2" t="str">
        <f>UPPER(TEXT(Tableau1[[#This Row],[Date]],"jjjj"))</f>
        <v>MARDI</v>
      </c>
      <c r="D265" s="3">
        <f>_debut+ROW()-ROW(Tableau1[[#Headers],[Date]])-1</f>
        <v>44362</v>
      </c>
      <c r="E265" s="10"/>
      <c r="F265" s="10"/>
      <c r="G265" s="10"/>
      <c r="H265" s="10"/>
      <c r="I265" s="29">
        <f>Tableau1[[#This Row],[fin apm]]-Tableau1[[#This Row],[début apm]]+Tableau1[[#This Row],[fin matin]]-Tableau1[[#This Row],[début matin]]</f>
        <v>0</v>
      </c>
      <c r="J265" s="12"/>
      <c r="K265" s="21">
        <f ca="1">IFERROR(IF(VLOOKUP(Tableau1[[#This Row],[Motif Abs.]],Tmotif[],3,0)="oui",OFFSET($V$2,,WEEKDAY(Tableau1[[#This Row],[Date]],2)),0),0)</f>
        <v>0</v>
      </c>
      <c r="L265" s="10"/>
      <c r="M265" s="10"/>
      <c r="N265" s="21">
        <f ca="1">IF(COUNTIF('.Calendrier'!C:C,Tableau1[[#This Row],[Date]]),OFFSET($V$2,,WEEKDAY(Tableau1[[#This Row],[Date]],2)),0)</f>
        <v>0</v>
      </c>
      <c r="O26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65"/>
    </row>
    <row r="266" spans="2:22" x14ac:dyDescent="0.35">
      <c r="B266" s="26">
        <f>IF(WEEKDAY(Tableau1[[#This Row],[Date]],2)=3,_xlfn.ISOWEEKNUM(Tableau1[[#This Row],[Date]]),"")</f>
        <v>24</v>
      </c>
      <c r="C266" s="2" t="str">
        <f>UPPER(TEXT(Tableau1[[#This Row],[Date]],"jjjj"))</f>
        <v>MERCREDI</v>
      </c>
      <c r="D266" s="3">
        <f>_debut+ROW()-ROW(Tableau1[[#Headers],[Date]])-1</f>
        <v>44363</v>
      </c>
      <c r="E266" s="10"/>
      <c r="F266" s="10"/>
      <c r="G266" s="10"/>
      <c r="H266" s="10"/>
      <c r="I266" s="29">
        <f>Tableau1[[#This Row],[fin apm]]-Tableau1[[#This Row],[début apm]]+Tableau1[[#This Row],[fin matin]]-Tableau1[[#This Row],[début matin]]</f>
        <v>0</v>
      </c>
      <c r="J266" s="12"/>
      <c r="K266" s="21">
        <f ca="1">IFERROR(IF(VLOOKUP(Tableau1[[#This Row],[Motif Abs.]],Tmotif[],3,0)="oui",OFFSET($V$2,,WEEKDAY(Tableau1[[#This Row],[Date]],2)),0),0)</f>
        <v>0</v>
      </c>
      <c r="L266" s="10"/>
      <c r="M266" s="10"/>
      <c r="N266" s="21">
        <f ca="1">IF(COUNTIF('.Calendrier'!C:C,Tableau1[[#This Row],[Date]]),OFFSET($V$2,,WEEKDAY(Tableau1[[#This Row],[Date]],2)),0)</f>
        <v>0</v>
      </c>
      <c r="O26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66"/>
    </row>
    <row r="267" spans="2:22" x14ac:dyDescent="0.35">
      <c r="B267" s="26" t="str">
        <f>IF(WEEKDAY(Tableau1[[#This Row],[Date]],2)=3,_xlfn.ISOWEEKNUM(Tableau1[[#This Row],[Date]]),"")</f>
        <v/>
      </c>
      <c r="C267" s="2" t="str">
        <f>UPPER(TEXT(Tableau1[[#This Row],[Date]],"jjjj"))</f>
        <v>JEUDI</v>
      </c>
      <c r="D267" s="3">
        <f>_debut+ROW()-ROW(Tableau1[[#Headers],[Date]])-1</f>
        <v>44364</v>
      </c>
      <c r="E267" s="10"/>
      <c r="F267" s="10"/>
      <c r="G267" s="10"/>
      <c r="H267" s="10"/>
      <c r="I267" s="29">
        <f>Tableau1[[#This Row],[fin apm]]-Tableau1[[#This Row],[début apm]]+Tableau1[[#This Row],[fin matin]]-Tableau1[[#This Row],[début matin]]</f>
        <v>0</v>
      </c>
      <c r="J267" s="12"/>
      <c r="K267" s="21">
        <f ca="1">IFERROR(IF(VLOOKUP(Tableau1[[#This Row],[Motif Abs.]],Tmotif[],3,0)="oui",OFFSET($V$2,,WEEKDAY(Tableau1[[#This Row],[Date]],2)),0),0)</f>
        <v>0</v>
      </c>
      <c r="L267" s="10"/>
      <c r="M267" s="10"/>
      <c r="N267" s="21">
        <f ca="1">IF(COUNTIF('.Calendrier'!C:C,Tableau1[[#This Row],[Date]]),OFFSET($V$2,,WEEKDAY(Tableau1[[#This Row],[Date]],2)),0)</f>
        <v>0</v>
      </c>
      <c r="O26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67"/>
    </row>
    <row r="268" spans="2:22" x14ac:dyDescent="0.35">
      <c r="B268" s="26" t="str">
        <f>IF(WEEKDAY(Tableau1[[#This Row],[Date]],2)=3,_xlfn.ISOWEEKNUM(Tableau1[[#This Row],[Date]]),"")</f>
        <v/>
      </c>
      <c r="C268" s="2" t="str">
        <f>UPPER(TEXT(Tableau1[[#This Row],[Date]],"jjjj"))</f>
        <v>VENDREDI</v>
      </c>
      <c r="D268" s="3">
        <f>_debut+ROW()-ROW(Tableau1[[#Headers],[Date]])-1</f>
        <v>44365</v>
      </c>
      <c r="E268" s="10"/>
      <c r="F268" s="10"/>
      <c r="G268" s="10"/>
      <c r="H268" s="10"/>
      <c r="I268" s="29">
        <f>Tableau1[[#This Row],[fin apm]]-Tableau1[[#This Row],[début apm]]+Tableau1[[#This Row],[fin matin]]-Tableau1[[#This Row],[début matin]]</f>
        <v>0</v>
      </c>
      <c r="J268" s="12"/>
      <c r="K268" s="21">
        <f ca="1">IFERROR(IF(VLOOKUP(Tableau1[[#This Row],[Motif Abs.]],Tmotif[],3,0)="oui",OFFSET($V$2,,WEEKDAY(Tableau1[[#This Row],[Date]],2)),0),0)</f>
        <v>0</v>
      </c>
      <c r="L268" s="10"/>
      <c r="M268" s="10"/>
      <c r="N268" s="21">
        <f ca="1">IF(COUNTIF('.Calendrier'!C:C,Tableau1[[#This Row],[Date]]),OFFSET($V$2,,WEEKDAY(Tableau1[[#This Row],[Date]],2)),0)</f>
        <v>0</v>
      </c>
      <c r="O26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68"/>
    </row>
    <row r="269" spans="2:22" x14ac:dyDescent="0.35">
      <c r="B269" s="26" t="str">
        <f>IF(WEEKDAY(Tableau1[[#This Row],[Date]],2)=3,_xlfn.ISOWEEKNUM(Tableau1[[#This Row],[Date]]),"")</f>
        <v/>
      </c>
      <c r="C269" s="2" t="str">
        <f>UPPER(TEXT(Tableau1[[#This Row],[Date]],"jjjj"))</f>
        <v>SAMEDI</v>
      </c>
      <c r="D269" s="3">
        <f>_debut+ROW()-ROW(Tableau1[[#Headers],[Date]])-1</f>
        <v>44366</v>
      </c>
      <c r="E269" s="10"/>
      <c r="F269" s="10"/>
      <c r="G269" s="10"/>
      <c r="H269" s="10"/>
      <c r="I269" s="29">
        <f>Tableau1[[#This Row],[fin apm]]-Tableau1[[#This Row],[début apm]]+Tableau1[[#This Row],[fin matin]]-Tableau1[[#This Row],[début matin]]</f>
        <v>0</v>
      </c>
      <c r="J269" s="12"/>
      <c r="K269" s="21">
        <f ca="1">IFERROR(IF(VLOOKUP(Tableau1[[#This Row],[Motif Abs.]],Tmotif[],3,0)="oui",OFFSET($V$2,,WEEKDAY(Tableau1[[#This Row],[Date]],2)),0),0)</f>
        <v>0</v>
      </c>
      <c r="L269" s="10"/>
      <c r="M269" s="10"/>
      <c r="N269" s="21">
        <f ca="1">IF(COUNTIF('.Calendrier'!C:C,Tableau1[[#This Row],[Date]]),OFFSET($V$2,,WEEKDAY(Tableau1[[#This Row],[Date]],2)),0)</f>
        <v>0</v>
      </c>
      <c r="O26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69"/>
    </row>
    <row r="270" spans="2:22" x14ac:dyDescent="0.35">
      <c r="B270" s="26" t="str">
        <f>IF(WEEKDAY(Tableau1[[#This Row],[Date]],2)=3,_xlfn.ISOWEEKNUM(Tableau1[[#This Row],[Date]]),"")</f>
        <v/>
      </c>
      <c r="C270" s="2" t="str">
        <f>UPPER(TEXT(Tableau1[[#This Row],[Date]],"jjjj"))</f>
        <v>DIMANCHE</v>
      </c>
      <c r="D270" s="3">
        <f>_debut+ROW()-ROW(Tableau1[[#Headers],[Date]])-1</f>
        <v>44367</v>
      </c>
      <c r="E270" s="10"/>
      <c r="F270" s="10"/>
      <c r="G270" s="10"/>
      <c r="H270" s="10"/>
      <c r="I270" s="29">
        <f>Tableau1[[#This Row],[fin apm]]-Tableau1[[#This Row],[début apm]]+Tableau1[[#This Row],[fin matin]]-Tableau1[[#This Row],[début matin]]</f>
        <v>0</v>
      </c>
      <c r="J270" s="12"/>
      <c r="K270" s="21">
        <f ca="1">IFERROR(IF(VLOOKUP(Tableau1[[#This Row],[Motif Abs.]],Tmotif[],3,0)="oui",OFFSET($V$2,,WEEKDAY(Tableau1[[#This Row],[Date]],2)),0),0)</f>
        <v>0</v>
      </c>
      <c r="L270" s="10"/>
      <c r="M270" s="10"/>
      <c r="N270" s="21">
        <f ca="1">IF(COUNTIF('.Calendrier'!C:C,Tableau1[[#This Row],[Date]]),OFFSET($V$2,,WEEKDAY(Tableau1[[#This Row],[Date]],2)),0)</f>
        <v>0</v>
      </c>
      <c r="O27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70"/>
    </row>
    <row r="271" spans="2:22" x14ac:dyDescent="0.35">
      <c r="B271" s="26" t="str">
        <f>IF(WEEKDAY(Tableau1[[#This Row],[Date]],2)=3,_xlfn.ISOWEEKNUM(Tableau1[[#This Row],[Date]]),"")</f>
        <v/>
      </c>
      <c r="C271" s="2" t="str">
        <f>UPPER(TEXT(Tableau1[[#This Row],[Date]],"jjjj"))</f>
        <v>LUNDI</v>
      </c>
      <c r="D271" s="3">
        <f>_debut+ROW()-ROW(Tableau1[[#Headers],[Date]])-1</f>
        <v>44368</v>
      </c>
      <c r="E271" s="10"/>
      <c r="F271" s="10"/>
      <c r="G271" s="10"/>
      <c r="H271" s="10"/>
      <c r="I271" s="29">
        <f>Tableau1[[#This Row],[fin apm]]-Tableau1[[#This Row],[début apm]]+Tableau1[[#This Row],[fin matin]]-Tableau1[[#This Row],[début matin]]</f>
        <v>0</v>
      </c>
      <c r="J271" s="12"/>
      <c r="K271" s="21">
        <f ca="1">IFERROR(IF(VLOOKUP(Tableau1[[#This Row],[Motif Abs.]],Tmotif[],3,0)="oui",OFFSET($V$2,,WEEKDAY(Tableau1[[#This Row],[Date]],2)),0),0)</f>
        <v>0</v>
      </c>
      <c r="L271" s="10"/>
      <c r="M271" s="10"/>
      <c r="N271" s="21">
        <f ca="1">IF(COUNTIF('.Calendrier'!C:C,Tableau1[[#This Row],[Date]]),OFFSET($V$2,,WEEKDAY(Tableau1[[#This Row],[Date]],2)),0)</f>
        <v>0</v>
      </c>
      <c r="O27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71"/>
    </row>
    <row r="272" spans="2:22" x14ac:dyDescent="0.35">
      <c r="B272" s="26" t="str">
        <f>IF(WEEKDAY(Tableau1[[#This Row],[Date]],2)=3,_xlfn.ISOWEEKNUM(Tableau1[[#This Row],[Date]]),"")</f>
        <v/>
      </c>
      <c r="C272" s="2" t="str">
        <f>UPPER(TEXT(Tableau1[[#This Row],[Date]],"jjjj"))</f>
        <v>MARDI</v>
      </c>
      <c r="D272" s="3">
        <f>_debut+ROW()-ROW(Tableau1[[#Headers],[Date]])-1</f>
        <v>44369</v>
      </c>
      <c r="E272" s="10"/>
      <c r="F272" s="10"/>
      <c r="G272" s="10"/>
      <c r="H272" s="10"/>
      <c r="I272" s="29">
        <f>Tableau1[[#This Row],[fin apm]]-Tableau1[[#This Row],[début apm]]+Tableau1[[#This Row],[fin matin]]-Tableau1[[#This Row],[début matin]]</f>
        <v>0</v>
      </c>
      <c r="J272" s="12"/>
      <c r="K272" s="21">
        <f ca="1">IFERROR(IF(VLOOKUP(Tableau1[[#This Row],[Motif Abs.]],Tmotif[],3,0)="oui",OFFSET($V$2,,WEEKDAY(Tableau1[[#This Row],[Date]],2)),0),0)</f>
        <v>0</v>
      </c>
      <c r="L272" s="10"/>
      <c r="M272" s="10"/>
      <c r="N272" s="21">
        <f ca="1">IF(COUNTIF('.Calendrier'!C:C,Tableau1[[#This Row],[Date]]),OFFSET($V$2,,WEEKDAY(Tableau1[[#This Row],[Date]],2)),0)</f>
        <v>0</v>
      </c>
      <c r="O27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72"/>
    </row>
    <row r="273" spans="2:22" x14ac:dyDescent="0.35">
      <c r="B273" s="26">
        <f>IF(WEEKDAY(Tableau1[[#This Row],[Date]],2)=3,_xlfn.ISOWEEKNUM(Tableau1[[#This Row],[Date]]),"")</f>
        <v>25</v>
      </c>
      <c r="C273" s="2" t="str">
        <f>UPPER(TEXT(Tableau1[[#This Row],[Date]],"jjjj"))</f>
        <v>MERCREDI</v>
      </c>
      <c r="D273" s="3">
        <f>_debut+ROW()-ROW(Tableau1[[#Headers],[Date]])-1</f>
        <v>44370</v>
      </c>
      <c r="E273" s="10"/>
      <c r="F273" s="10"/>
      <c r="G273" s="10"/>
      <c r="H273" s="10"/>
      <c r="I273" s="29">
        <f>Tableau1[[#This Row],[fin apm]]-Tableau1[[#This Row],[début apm]]+Tableau1[[#This Row],[fin matin]]-Tableau1[[#This Row],[début matin]]</f>
        <v>0</v>
      </c>
      <c r="J273" s="12"/>
      <c r="K273" s="21">
        <f ca="1">IFERROR(IF(VLOOKUP(Tableau1[[#This Row],[Motif Abs.]],Tmotif[],3,0)="oui",OFFSET($V$2,,WEEKDAY(Tableau1[[#This Row],[Date]],2)),0),0)</f>
        <v>0</v>
      </c>
      <c r="L273" s="10"/>
      <c r="M273" s="10"/>
      <c r="N273" s="21">
        <f ca="1">IF(COUNTIF('.Calendrier'!C:C,Tableau1[[#This Row],[Date]]),OFFSET($V$2,,WEEKDAY(Tableau1[[#This Row],[Date]],2)),0)</f>
        <v>0</v>
      </c>
      <c r="O27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73"/>
    </row>
    <row r="274" spans="2:22" x14ac:dyDescent="0.35">
      <c r="B274" s="26" t="str">
        <f>IF(WEEKDAY(Tableau1[[#This Row],[Date]],2)=3,_xlfn.ISOWEEKNUM(Tableau1[[#This Row],[Date]]),"")</f>
        <v/>
      </c>
      <c r="C274" s="2" t="str">
        <f>UPPER(TEXT(Tableau1[[#This Row],[Date]],"jjjj"))</f>
        <v>JEUDI</v>
      </c>
      <c r="D274" s="3">
        <f>_debut+ROW()-ROW(Tableau1[[#Headers],[Date]])-1</f>
        <v>44371</v>
      </c>
      <c r="E274" s="10"/>
      <c r="F274" s="10"/>
      <c r="G274" s="10"/>
      <c r="H274" s="10"/>
      <c r="I274" s="29">
        <f>Tableau1[[#This Row],[fin apm]]-Tableau1[[#This Row],[début apm]]+Tableau1[[#This Row],[fin matin]]-Tableau1[[#This Row],[début matin]]</f>
        <v>0</v>
      </c>
      <c r="J274" s="12"/>
      <c r="K274" s="21">
        <f ca="1">IFERROR(IF(VLOOKUP(Tableau1[[#This Row],[Motif Abs.]],Tmotif[],3,0)="oui",OFFSET($V$2,,WEEKDAY(Tableau1[[#This Row],[Date]],2)),0),0)</f>
        <v>0</v>
      </c>
      <c r="L274" s="10"/>
      <c r="M274" s="10"/>
      <c r="N274" s="21">
        <f ca="1">IF(COUNTIF('.Calendrier'!C:C,Tableau1[[#This Row],[Date]]),OFFSET($V$2,,WEEKDAY(Tableau1[[#This Row],[Date]],2)),0)</f>
        <v>0</v>
      </c>
      <c r="O27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74"/>
    </row>
    <row r="275" spans="2:22" x14ac:dyDescent="0.35">
      <c r="B275" s="26" t="str">
        <f>IF(WEEKDAY(Tableau1[[#This Row],[Date]],2)=3,_xlfn.ISOWEEKNUM(Tableau1[[#This Row],[Date]]),"")</f>
        <v/>
      </c>
      <c r="C275" s="2" t="str">
        <f>UPPER(TEXT(Tableau1[[#This Row],[Date]],"jjjj"))</f>
        <v>VENDREDI</v>
      </c>
      <c r="D275" s="3">
        <f>_debut+ROW()-ROW(Tableau1[[#Headers],[Date]])-1</f>
        <v>44372</v>
      </c>
      <c r="E275" s="10"/>
      <c r="F275" s="10"/>
      <c r="G275" s="10"/>
      <c r="H275" s="10"/>
      <c r="I275" s="29">
        <f>Tableau1[[#This Row],[fin apm]]-Tableau1[[#This Row],[début apm]]+Tableau1[[#This Row],[fin matin]]-Tableau1[[#This Row],[début matin]]</f>
        <v>0</v>
      </c>
      <c r="J275" s="12"/>
      <c r="K275" s="21">
        <f ca="1">IFERROR(IF(VLOOKUP(Tableau1[[#This Row],[Motif Abs.]],Tmotif[],3,0)="oui",OFFSET($V$2,,WEEKDAY(Tableau1[[#This Row],[Date]],2)),0),0)</f>
        <v>0</v>
      </c>
      <c r="L275" s="10"/>
      <c r="M275" s="10"/>
      <c r="N275" s="21">
        <f ca="1">IF(COUNTIF('.Calendrier'!C:C,Tableau1[[#This Row],[Date]]),OFFSET($V$2,,WEEKDAY(Tableau1[[#This Row],[Date]],2)),0)</f>
        <v>0</v>
      </c>
      <c r="O27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75"/>
    </row>
    <row r="276" spans="2:22" x14ac:dyDescent="0.35">
      <c r="B276" s="26" t="str">
        <f>IF(WEEKDAY(Tableau1[[#This Row],[Date]],2)=3,_xlfn.ISOWEEKNUM(Tableau1[[#This Row],[Date]]),"")</f>
        <v/>
      </c>
      <c r="C276" s="2" t="str">
        <f>UPPER(TEXT(Tableau1[[#This Row],[Date]],"jjjj"))</f>
        <v>SAMEDI</v>
      </c>
      <c r="D276" s="3">
        <f>_debut+ROW()-ROW(Tableau1[[#Headers],[Date]])-1</f>
        <v>44373</v>
      </c>
      <c r="E276" s="10"/>
      <c r="F276" s="10"/>
      <c r="G276" s="10"/>
      <c r="H276" s="10"/>
      <c r="I276" s="29">
        <f>Tableau1[[#This Row],[fin apm]]-Tableau1[[#This Row],[début apm]]+Tableau1[[#This Row],[fin matin]]-Tableau1[[#This Row],[début matin]]</f>
        <v>0</v>
      </c>
      <c r="J276" s="12"/>
      <c r="K276" s="21">
        <f ca="1">IFERROR(IF(VLOOKUP(Tableau1[[#This Row],[Motif Abs.]],Tmotif[],3,0)="oui",OFFSET($V$2,,WEEKDAY(Tableau1[[#This Row],[Date]],2)),0),0)</f>
        <v>0</v>
      </c>
      <c r="L276" s="10"/>
      <c r="M276" s="10"/>
      <c r="N276" s="21">
        <f ca="1">IF(COUNTIF('.Calendrier'!C:C,Tableau1[[#This Row],[Date]]),OFFSET($V$2,,WEEKDAY(Tableau1[[#This Row],[Date]],2)),0)</f>
        <v>0</v>
      </c>
      <c r="O27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76"/>
    </row>
    <row r="277" spans="2:22" x14ac:dyDescent="0.35">
      <c r="B277" s="26" t="str">
        <f>IF(WEEKDAY(Tableau1[[#This Row],[Date]],2)=3,_xlfn.ISOWEEKNUM(Tableau1[[#This Row],[Date]]),"")</f>
        <v/>
      </c>
      <c r="C277" s="2" t="str">
        <f>UPPER(TEXT(Tableau1[[#This Row],[Date]],"jjjj"))</f>
        <v>DIMANCHE</v>
      </c>
      <c r="D277" s="3">
        <f>_debut+ROW()-ROW(Tableau1[[#Headers],[Date]])-1</f>
        <v>44374</v>
      </c>
      <c r="E277" s="10"/>
      <c r="F277" s="10"/>
      <c r="G277" s="10"/>
      <c r="H277" s="10"/>
      <c r="I277" s="29">
        <f>Tableau1[[#This Row],[fin apm]]-Tableau1[[#This Row],[début apm]]+Tableau1[[#This Row],[fin matin]]-Tableau1[[#This Row],[début matin]]</f>
        <v>0</v>
      </c>
      <c r="J277" s="12"/>
      <c r="K277" s="21">
        <f ca="1">IFERROR(IF(VLOOKUP(Tableau1[[#This Row],[Motif Abs.]],Tmotif[],3,0)="oui",OFFSET($V$2,,WEEKDAY(Tableau1[[#This Row],[Date]],2)),0),0)</f>
        <v>0</v>
      </c>
      <c r="L277" s="10"/>
      <c r="M277" s="10"/>
      <c r="N277" s="21">
        <f ca="1">IF(COUNTIF('.Calendrier'!C:C,Tableau1[[#This Row],[Date]]),OFFSET($V$2,,WEEKDAY(Tableau1[[#This Row],[Date]],2)),0)</f>
        <v>0</v>
      </c>
      <c r="O27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77"/>
    </row>
    <row r="278" spans="2:22" x14ac:dyDescent="0.35">
      <c r="B278" s="26" t="str">
        <f>IF(WEEKDAY(Tableau1[[#This Row],[Date]],2)=3,_xlfn.ISOWEEKNUM(Tableau1[[#This Row],[Date]]),"")</f>
        <v/>
      </c>
      <c r="C278" s="2" t="str">
        <f>UPPER(TEXT(Tableau1[[#This Row],[Date]],"jjjj"))</f>
        <v>LUNDI</v>
      </c>
      <c r="D278" s="3">
        <f>_debut+ROW()-ROW(Tableau1[[#Headers],[Date]])-1</f>
        <v>44375</v>
      </c>
      <c r="E278" s="10"/>
      <c r="F278" s="10"/>
      <c r="G278" s="10"/>
      <c r="H278" s="10"/>
      <c r="I278" s="29">
        <f>Tableau1[[#This Row],[fin apm]]-Tableau1[[#This Row],[début apm]]+Tableau1[[#This Row],[fin matin]]-Tableau1[[#This Row],[début matin]]</f>
        <v>0</v>
      </c>
      <c r="J278" s="12"/>
      <c r="K278" s="21">
        <f ca="1">IFERROR(IF(VLOOKUP(Tableau1[[#This Row],[Motif Abs.]],Tmotif[],3,0)="oui",OFFSET($V$2,,WEEKDAY(Tableau1[[#This Row],[Date]],2)),0),0)</f>
        <v>0</v>
      </c>
      <c r="L278" s="10"/>
      <c r="M278" s="10"/>
      <c r="N278" s="21">
        <f ca="1">IF(COUNTIF('.Calendrier'!C:C,Tableau1[[#This Row],[Date]]),OFFSET($V$2,,WEEKDAY(Tableau1[[#This Row],[Date]],2)),0)</f>
        <v>0</v>
      </c>
      <c r="O27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78"/>
    </row>
    <row r="279" spans="2:22" x14ac:dyDescent="0.35">
      <c r="B279" s="26" t="str">
        <f>IF(WEEKDAY(Tableau1[[#This Row],[Date]],2)=3,_xlfn.ISOWEEKNUM(Tableau1[[#This Row],[Date]]),"")</f>
        <v/>
      </c>
      <c r="C279" s="2" t="str">
        <f>UPPER(TEXT(Tableau1[[#This Row],[Date]],"jjjj"))</f>
        <v>MARDI</v>
      </c>
      <c r="D279" s="3">
        <f>_debut+ROW()-ROW(Tableau1[[#Headers],[Date]])-1</f>
        <v>44376</v>
      </c>
      <c r="E279" s="10"/>
      <c r="F279" s="10"/>
      <c r="G279" s="10"/>
      <c r="H279" s="10"/>
      <c r="I279" s="29">
        <f>Tableau1[[#This Row],[fin apm]]-Tableau1[[#This Row],[début apm]]+Tableau1[[#This Row],[fin matin]]-Tableau1[[#This Row],[début matin]]</f>
        <v>0</v>
      </c>
      <c r="J279" s="12"/>
      <c r="K279" s="21">
        <f ca="1">IFERROR(IF(VLOOKUP(Tableau1[[#This Row],[Motif Abs.]],Tmotif[],3,0)="oui",OFFSET($V$2,,WEEKDAY(Tableau1[[#This Row],[Date]],2)),0),0)</f>
        <v>0</v>
      </c>
      <c r="L279" s="10"/>
      <c r="M279" s="10"/>
      <c r="N279" s="21">
        <f ca="1">IF(COUNTIF('.Calendrier'!C:C,Tableau1[[#This Row],[Date]]),OFFSET($V$2,,WEEKDAY(Tableau1[[#This Row],[Date]],2)),0)</f>
        <v>0</v>
      </c>
      <c r="O27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79"/>
    </row>
    <row r="280" spans="2:22" x14ac:dyDescent="0.35">
      <c r="B280" s="26">
        <f>IF(WEEKDAY(Tableau1[[#This Row],[Date]],2)=3,_xlfn.ISOWEEKNUM(Tableau1[[#This Row],[Date]]),"")</f>
        <v>26</v>
      </c>
      <c r="C280" s="2" t="str">
        <f>UPPER(TEXT(Tableau1[[#This Row],[Date]],"jjjj"))</f>
        <v>MERCREDI</v>
      </c>
      <c r="D280" s="3">
        <f>_debut+ROW()-ROW(Tableau1[[#Headers],[Date]])-1</f>
        <v>44377</v>
      </c>
      <c r="E280" s="10"/>
      <c r="F280" s="10"/>
      <c r="G280" s="10"/>
      <c r="H280" s="10"/>
      <c r="I280" s="29">
        <f>Tableau1[[#This Row],[fin apm]]-Tableau1[[#This Row],[début apm]]+Tableau1[[#This Row],[fin matin]]-Tableau1[[#This Row],[début matin]]</f>
        <v>0</v>
      </c>
      <c r="J280" s="12"/>
      <c r="K280" s="21">
        <f ca="1">IFERROR(IF(VLOOKUP(Tableau1[[#This Row],[Motif Abs.]],Tmotif[],3,0)="oui",OFFSET($V$2,,WEEKDAY(Tableau1[[#This Row],[Date]],2)),0),0)</f>
        <v>0</v>
      </c>
      <c r="L280" s="10"/>
      <c r="M280" s="10"/>
      <c r="N280" s="21">
        <f ca="1">IF(COUNTIF('.Calendrier'!C:C,Tableau1[[#This Row],[Date]]),OFFSET($V$2,,WEEKDAY(Tableau1[[#This Row],[Date]],2)),0)</f>
        <v>0</v>
      </c>
      <c r="O28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80"/>
    </row>
    <row r="281" spans="2:22" x14ac:dyDescent="0.35">
      <c r="B281" s="26" t="str">
        <f>IF(WEEKDAY(Tableau1[[#This Row],[Date]],2)=3,_xlfn.ISOWEEKNUM(Tableau1[[#This Row],[Date]]),"")</f>
        <v/>
      </c>
      <c r="C281" s="2" t="str">
        <f>UPPER(TEXT(Tableau1[[#This Row],[Date]],"jjjj"))</f>
        <v>JEUDI</v>
      </c>
      <c r="D281" s="3">
        <f>_debut+ROW()-ROW(Tableau1[[#Headers],[Date]])-1</f>
        <v>44378</v>
      </c>
      <c r="E281" s="10"/>
      <c r="F281" s="10"/>
      <c r="G281" s="10"/>
      <c r="H281" s="10"/>
      <c r="I281" s="29">
        <f>Tableau1[[#This Row],[fin apm]]-Tableau1[[#This Row],[début apm]]+Tableau1[[#This Row],[fin matin]]-Tableau1[[#This Row],[début matin]]</f>
        <v>0</v>
      </c>
      <c r="J281" s="12"/>
      <c r="K281" s="21">
        <f ca="1">IFERROR(IF(VLOOKUP(Tableau1[[#This Row],[Motif Abs.]],Tmotif[],3,0)="oui",OFFSET($V$2,,WEEKDAY(Tableau1[[#This Row],[Date]],2)),0),0)</f>
        <v>0</v>
      </c>
      <c r="L281" s="10"/>
      <c r="M281" s="10"/>
      <c r="N281" s="21">
        <f ca="1">IF(COUNTIF('.Calendrier'!C:C,Tableau1[[#This Row],[Date]]),OFFSET($V$2,,WEEKDAY(Tableau1[[#This Row],[Date]],2)),0)</f>
        <v>0</v>
      </c>
      <c r="O28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81"/>
    </row>
    <row r="282" spans="2:22" x14ac:dyDescent="0.35">
      <c r="B282" s="26" t="str">
        <f>IF(WEEKDAY(Tableau1[[#This Row],[Date]],2)=3,_xlfn.ISOWEEKNUM(Tableau1[[#This Row],[Date]]),"")</f>
        <v/>
      </c>
      <c r="C282" s="2" t="str">
        <f>UPPER(TEXT(Tableau1[[#This Row],[Date]],"jjjj"))</f>
        <v>VENDREDI</v>
      </c>
      <c r="D282" s="3">
        <f>_debut+ROW()-ROW(Tableau1[[#Headers],[Date]])-1</f>
        <v>44379</v>
      </c>
      <c r="E282" s="10"/>
      <c r="F282" s="10"/>
      <c r="G282" s="10"/>
      <c r="H282" s="10"/>
      <c r="I282" s="29">
        <f>Tableau1[[#This Row],[fin apm]]-Tableau1[[#This Row],[début apm]]+Tableau1[[#This Row],[fin matin]]-Tableau1[[#This Row],[début matin]]</f>
        <v>0</v>
      </c>
      <c r="J282" s="12"/>
      <c r="K282" s="21">
        <f ca="1">IFERROR(IF(VLOOKUP(Tableau1[[#This Row],[Motif Abs.]],Tmotif[],3,0)="oui",OFFSET($V$2,,WEEKDAY(Tableau1[[#This Row],[Date]],2)),0),0)</f>
        <v>0</v>
      </c>
      <c r="L282" s="10"/>
      <c r="M282" s="10"/>
      <c r="N282" s="21">
        <f ca="1">IF(COUNTIF('.Calendrier'!C:C,Tableau1[[#This Row],[Date]]),OFFSET($V$2,,WEEKDAY(Tableau1[[#This Row],[Date]],2)),0)</f>
        <v>0</v>
      </c>
      <c r="O28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82"/>
    </row>
    <row r="283" spans="2:22" x14ac:dyDescent="0.35">
      <c r="B283" s="26" t="str">
        <f>IF(WEEKDAY(Tableau1[[#This Row],[Date]],2)=3,_xlfn.ISOWEEKNUM(Tableau1[[#This Row],[Date]]),"")</f>
        <v/>
      </c>
      <c r="C283" s="2" t="str">
        <f>UPPER(TEXT(Tableau1[[#This Row],[Date]],"jjjj"))</f>
        <v>SAMEDI</v>
      </c>
      <c r="D283" s="3">
        <f>_debut+ROW()-ROW(Tableau1[[#Headers],[Date]])-1</f>
        <v>44380</v>
      </c>
      <c r="E283" s="10"/>
      <c r="F283" s="10"/>
      <c r="G283" s="10"/>
      <c r="H283" s="10"/>
      <c r="I283" s="29">
        <f>Tableau1[[#This Row],[fin apm]]-Tableau1[[#This Row],[début apm]]+Tableau1[[#This Row],[fin matin]]-Tableau1[[#This Row],[début matin]]</f>
        <v>0</v>
      </c>
      <c r="J283" s="12"/>
      <c r="K283" s="21">
        <f ca="1">IFERROR(IF(VLOOKUP(Tableau1[[#This Row],[Motif Abs.]],Tmotif[],3,0)="oui",OFFSET($V$2,,WEEKDAY(Tableau1[[#This Row],[Date]],2)),0),0)</f>
        <v>0</v>
      </c>
      <c r="L283" s="10"/>
      <c r="M283" s="10"/>
      <c r="N283" s="21">
        <f ca="1">IF(COUNTIF('.Calendrier'!C:C,Tableau1[[#This Row],[Date]]),OFFSET($V$2,,WEEKDAY(Tableau1[[#This Row],[Date]],2)),0)</f>
        <v>0</v>
      </c>
      <c r="O28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83"/>
    </row>
    <row r="284" spans="2:22" x14ac:dyDescent="0.35">
      <c r="B284" s="26" t="str">
        <f>IF(WEEKDAY(Tableau1[[#This Row],[Date]],2)=3,_xlfn.ISOWEEKNUM(Tableau1[[#This Row],[Date]]),"")</f>
        <v/>
      </c>
      <c r="C284" s="2" t="str">
        <f>UPPER(TEXT(Tableau1[[#This Row],[Date]],"jjjj"))</f>
        <v>DIMANCHE</v>
      </c>
      <c r="D284" s="3">
        <f>_debut+ROW()-ROW(Tableau1[[#Headers],[Date]])-1</f>
        <v>44381</v>
      </c>
      <c r="E284" s="10"/>
      <c r="F284" s="10"/>
      <c r="G284" s="10"/>
      <c r="H284" s="10"/>
      <c r="I284" s="29">
        <f>Tableau1[[#This Row],[fin apm]]-Tableau1[[#This Row],[début apm]]+Tableau1[[#This Row],[fin matin]]-Tableau1[[#This Row],[début matin]]</f>
        <v>0</v>
      </c>
      <c r="J284" s="12"/>
      <c r="K284" s="21">
        <f ca="1">IFERROR(IF(VLOOKUP(Tableau1[[#This Row],[Motif Abs.]],Tmotif[],3,0)="oui",OFFSET($V$2,,WEEKDAY(Tableau1[[#This Row],[Date]],2)),0),0)</f>
        <v>0</v>
      </c>
      <c r="L284" s="10"/>
      <c r="M284" s="10"/>
      <c r="N284" s="21">
        <f ca="1">IF(COUNTIF('.Calendrier'!C:C,Tableau1[[#This Row],[Date]]),OFFSET($V$2,,WEEKDAY(Tableau1[[#This Row],[Date]],2)),0)</f>
        <v>0</v>
      </c>
      <c r="O28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84"/>
    </row>
    <row r="285" spans="2:22" x14ac:dyDescent="0.35">
      <c r="B285" s="26" t="str">
        <f>IF(WEEKDAY(Tableau1[[#This Row],[Date]],2)=3,_xlfn.ISOWEEKNUM(Tableau1[[#This Row],[Date]]),"")</f>
        <v/>
      </c>
      <c r="C285" s="2" t="str">
        <f>UPPER(TEXT(Tableau1[[#This Row],[Date]],"jjjj"))</f>
        <v>LUNDI</v>
      </c>
      <c r="D285" s="3">
        <f>_debut+ROW()-ROW(Tableau1[[#Headers],[Date]])-1</f>
        <v>44382</v>
      </c>
      <c r="E285" s="10"/>
      <c r="F285" s="10"/>
      <c r="G285" s="10"/>
      <c r="H285" s="10"/>
      <c r="I285" s="29">
        <f>Tableau1[[#This Row],[fin apm]]-Tableau1[[#This Row],[début apm]]+Tableau1[[#This Row],[fin matin]]-Tableau1[[#This Row],[début matin]]</f>
        <v>0</v>
      </c>
      <c r="J285" s="12"/>
      <c r="K285" s="21">
        <f ca="1">IFERROR(IF(VLOOKUP(Tableau1[[#This Row],[Motif Abs.]],Tmotif[],3,0)="oui",OFFSET($V$2,,WEEKDAY(Tableau1[[#This Row],[Date]],2)),0),0)</f>
        <v>0</v>
      </c>
      <c r="L285" s="10"/>
      <c r="M285" s="10"/>
      <c r="N285" s="21">
        <f ca="1">IF(COUNTIF('.Calendrier'!C:C,Tableau1[[#This Row],[Date]]),OFFSET($V$2,,WEEKDAY(Tableau1[[#This Row],[Date]],2)),0)</f>
        <v>0</v>
      </c>
      <c r="O28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85"/>
    </row>
    <row r="286" spans="2:22" x14ac:dyDescent="0.35">
      <c r="B286" s="26" t="str">
        <f>IF(WEEKDAY(Tableau1[[#This Row],[Date]],2)=3,_xlfn.ISOWEEKNUM(Tableau1[[#This Row],[Date]]),"")</f>
        <v/>
      </c>
      <c r="C286" s="2" t="str">
        <f>UPPER(TEXT(Tableau1[[#This Row],[Date]],"jjjj"))</f>
        <v>MARDI</v>
      </c>
      <c r="D286" s="3">
        <f>_debut+ROW()-ROW(Tableau1[[#Headers],[Date]])-1</f>
        <v>44383</v>
      </c>
      <c r="E286" s="10"/>
      <c r="F286" s="10"/>
      <c r="G286" s="10"/>
      <c r="H286" s="10"/>
      <c r="I286" s="29">
        <f>Tableau1[[#This Row],[fin apm]]-Tableau1[[#This Row],[début apm]]+Tableau1[[#This Row],[fin matin]]-Tableau1[[#This Row],[début matin]]</f>
        <v>0</v>
      </c>
      <c r="J286" s="12"/>
      <c r="K286" s="21">
        <f ca="1">IFERROR(IF(VLOOKUP(Tableau1[[#This Row],[Motif Abs.]],Tmotif[],3,0)="oui",OFFSET($V$2,,WEEKDAY(Tableau1[[#This Row],[Date]],2)),0),0)</f>
        <v>0</v>
      </c>
      <c r="L286" s="10"/>
      <c r="M286" s="10"/>
      <c r="N286" s="21">
        <f ca="1">IF(COUNTIF('.Calendrier'!C:C,Tableau1[[#This Row],[Date]]),OFFSET($V$2,,WEEKDAY(Tableau1[[#This Row],[Date]],2)),0)</f>
        <v>0</v>
      </c>
      <c r="O28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86"/>
    </row>
    <row r="287" spans="2:22" x14ac:dyDescent="0.35">
      <c r="B287" s="26">
        <f>IF(WEEKDAY(Tableau1[[#This Row],[Date]],2)=3,_xlfn.ISOWEEKNUM(Tableau1[[#This Row],[Date]]),"")</f>
        <v>27</v>
      </c>
      <c r="C287" s="2" t="str">
        <f>UPPER(TEXT(Tableau1[[#This Row],[Date]],"jjjj"))</f>
        <v>MERCREDI</v>
      </c>
      <c r="D287" s="3">
        <f>_debut+ROW()-ROW(Tableau1[[#Headers],[Date]])-1</f>
        <v>44384</v>
      </c>
      <c r="E287" s="10"/>
      <c r="F287" s="10"/>
      <c r="G287" s="10"/>
      <c r="H287" s="10"/>
      <c r="I287" s="29">
        <f>Tableau1[[#This Row],[fin apm]]-Tableau1[[#This Row],[début apm]]+Tableau1[[#This Row],[fin matin]]-Tableau1[[#This Row],[début matin]]</f>
        <v>0</v>
      </c>
      <c r="J287" s="12"/>
      <c r="K287" s="21">
        <f ca="1">IFERROR(IF(VLOOKUP(Tableau1[[#This Row],[Motif Abs.]],Tmotif[],3,0)="oui",OFFSET($V$2,,WEEKDAY(Tableau1[[#This Row],[Date]],2)),0),0)</f>
        <v>0</v>
      </c>
      <c r="L287" s="10"/>
      <c r="M287" s="10"/>
      <c r="N287" s="21">
        <f ca="1">IF(COUNTIF('.Calendrier'!C:C,Tableau1[[#This Row],[Date]]),OFFSET($V$2,,WEEKDAY(Tableau1[[#This Row],[Date]],2)),0)</f>
        <v>0</v>
      </c>
      <c r="O28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87"/>
    </row>
    <row r="288" spans="2:22" x14ac:dyDescent="0.35">
      <c r="B288" s="26" t="str">
        <f>IF(WEEKDAY(Tableau1[[#This Row],[Date]],2)=3,_xlfn.ISOWEEKNUM(Tableau1[[#This Row],[Date]]),"")</f>
        <v/>
      </c>
      <c r="C288" s="2" t="str">
        <f>UPPER(TEXT(Tableau1[[#This Row],[Date]],"jjjj"))</f>
        <v>JEUDI</v>
      </c>
      <c r="D288" s="3">
        <f>_debut+ROW()-ROW(Tableau1[[#Headers],[Date]])-1</f>
        <v>44385</v>
      </c>
      <c r="E288" s="10"/>
      <c r="F288" s="10"/>
      <c r="G288" s="10"/>
      <c r="H288" s="10"/>
      <c r="I288" s="29">
        <f>Tableau1[[#This Row],[fin apm]]-Tableau1[[#This Row],[début apm]]+Tableau1[[#This Row],[fin matin]]-Tableau1[[#This Row],[début matin]]</f>
        <v>0</v>
      </c>
      <c r="J288" s="12"/>
      <c r="K288" s="21">
        <f ca="1">IFERROR(IF(VLOOKUP(Tableau1[[#This Row],[Motif Abs.]],Tmotif[],3,0)="oui",OFFSET($V$2,,WEEKDAY(Tableau1[[#This Row],[Date]],2)),0),0)</f>
        <v>0</v>
      </c>
      <c r="L288" s="10"/>
      <c r="M288" s="10"/>
      <c r="N288" s="21">
        <f ca="1">IF(COUNTIF('.Calendrier'!C:C,Tableau1[[#This Row],[Date]]),OFFSET($V$2,,WEEKDAY(Tableau1[[#This Row],[Date]],2)),0)</f>
        <v>0</v>
      </c>
      <c r="O28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88"/>
    </row>
    <row r="289" spans="2:22" x14ac:dyDescent="0.35">
      <c r="B289" s="26" t="str">
        <f>IF(WEEKDAY(Tableau1[[#This Row],[Date]],2)=3,_xlfn.ISOWEEKNUM(Tableau1[[#This Row],[Date]]),"")</f>
        <v/>
      </c>
      <c r="C289" s="2" t="str">
        <f>UPPER(TEXT(Tableau1[[#This Row],[Date]],"jjjj"))</f>
        <v>VENDREDI</v>
      </c>
      <c r="D289" s="3">
        <f>_debut+ROW()-ROW(Tableau1[[#Headers],[Date]])-1</f>
        <v>44386</v>
      </c>
      <c r="E289" s="10"/>
      <c r="F289" s="10"/>
      <c r="G289" s="10"/>
      <c r="H289" s="10"/>
      <c r="I289" s="29">
        <f>Tableau1[[#This Row],[fin apm]]-Tableau1[[#This Row],[début apm]]+Tableau1[[#This Row],[fin matin]]-Tableau1[[#This Row],[début matin]]</f>
        <v>0</v>
      </c>
      <c r="J289" s="12"/>
      <c r="K289" s="21">
        <f ca="1">IFERROR(IF(VLOOKUP(Tableau1[[#This Row],[Motif Abs.]],Tmotif[],3,0)="oui",OFFSET($V$2,,WEEKDAY(Tableau1[[#This Row],[Date]],2)),0),0)</f>
        <v>0</v>
      </c>
      <c r="L289" s="10"/>
      <c r="M289" s="10"/>
      <c r="N289" s="21">
        <f ca="1">IF(COUNTIF('.Calendrier'!C:C,Tableau1[[#This Row],[Date]]),OFFSET($V$2,,WEEKDAY(Tableau1[[#This Row],[Date]],2)),0)</f>
        <v>0</v>
      </c>
      <c r="O28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89"/>
    </row>
    <row r="290" spans="2:22" x14ac:dyDescent="0.35">
      <c r="B290" s="26" t="str">
        <f>IF(WEEKDAY(Tableau1[[#This Row],[Date]],2)=3,_xlfn.ISOWEEKNUM(Tableau1[[#This Row],[Date]]),"")</f>
        <v/>
      </c>
      <c r="C290" s="2" t="str">
        <f>UPPER(TEXT(Tableau1[[#This Row],[Date]],"jjjj"))</f>
        <v>SAMEDI</v>
      </c>
      <c r="D290" s="3">
        <f>_debut+ROW()-ROW(Tableau1[[#Headers],[Date]])-1</f>
        <v>44387</v>
      </c>
      <c r="E290" s="10"/>
      <c r="F290" s="10"/>
      <c r="G290" s="10"/>
      <c r="H290" s="10"/>
      <c r="I290" s="29">
        <f>Tableau1[[#This Row],[fin apm]]-Tableau1[[#This Row],[début apm]]+Tableau1[[#This Row],[fin matin]]-Tableau1[[#This Row],[début matin]]</f>
        <v>0</v>
      </c>
      <c r="J290" s="12"/>
      <c r="K290" s="21">
        <f ca="1">IFERROR(IF(VLOOKUP(Tableau1[[#This Row],[Motif Abs.]],Tmotif[],3,0)="oui",OFFSET($V$2,,WEEKDAY(Tableau1[[#This Row],[Date]],2)),0),0)</f>
        <v>0</v>
      </c>
      <c r="L290" s="10"/>
      <c r="M290" s="10"/>
      <c r="N290" s="21">
        <f ca="1">IF(COUNTIF('.Calendrier'!C:C,Tableau1[[#This Row],[Date]]),OFFSET($V$2,,WEEKDAY(Tableau1[[#This Row],[Date]],2)),0)</f>
        <v>0</v>
      </c>
      <c r="O29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90"/>
    </row>
    <row r="291" spans="2:22" x14ac:dyDescent="0.35">
      <c r="B291" s="26" t="str">
        <f>IF(WEEKDAY(Tableau1[[#This Row],[Date]],2)=3,_xlfn.ISOWEEKNUM(Tableau1[[#This Row],[Date]]),"")</f>
        <v/>
      </c>
      <c r="C291" s="2" t="str">
        <f>UPPER(TEXT(Tableau1[[#This Row],[Date]],"jjjj"))</f>
        <v>DIMANCHE</v>
      </c>
      <c r="D291" s="3">
        <f>_debut+ROW()-ROW(Tableau1[[#Headers],[Date]])-1</f>
        <v>44388</v>
      </c>
      <c r="E291" s="10"/>
      <c r="F291" s="10"/>
      <c r="G291" s="10"/>
      <c r="H291" s="10"/>
      <c r="I291" s="29">
        <f>Tableau1[[#This Row],[fin apm]]-Tableau1[[#This Row],[début apm]]+Tableau1[[#This Row],[fin matin]]-Tableau1[[#This Row],[début matin]]</f>
        <v>0</v>
      </c>
      <c r="J291" s="12"/>
      <c r="K291" s="21">
        <f ca="1">IFERROR(IF(VLOOKUP(Tableau1[[#This Row],[Motif Abs.]],Tmotif[],3,0)="oui",OFFSET($V$2,,WEEKDAY(Tableau1[[#This Row],[Date]],2)),0),0)</f>
        <v>0</v>
      </c>
      <c r="L291" s="10"/>
      <c r="M291" s="10"/>
      <c r="N291" s="21">
        <f ca="1">IF(COUNTIF('.Calendrier'!C:C,Tableau1[[#This Row],[Date]]),OFFSET($V$2,,WEEKDAY(Tableau1[[#This Row],[Date]],2)),0)</f>
        <v>0</v>
      </c>
      <c r="O29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91"/>
    </row>
    <row r="292" spans="2:22" x14ac:dyDescent="0.35">
      <c r="B292" s="26" t="str">
        <f>IF(WEEKDAY(Tableau1[[#This Row],[Date]],2)=3,_xlfn.ISOWEEKNUM(Tableau1[[#This Row],[Date]]),"")</f>
        <v/>
      </c>
      <c r="C292" s="2" t="str">
        <f>UPPER(TEXT(Tableau1[[#This Row],[Date]],"jjjj"))</f>
        <v>LUNDI</v>
      </c>
      <c r="D292" s="3">
        <f>_debut+ROW()-ROW(Tableau1[[#Headers],[Date]])-1</f>
        <v>44389</v>
      </c>
      <c r="E292" s="10"/>
      <c r="F292" s="10"/>
      <c r="G292" s="10"/>
      <c r="H292" s="10"/>
      <c r="I292" s="29">
        <f>Tableau1[[#This Row],[fin apm]]-Tableau1[[#This Row],[début apm]]+Tableau1[[#This Row],[fin matin]]-Tableau1[[#This Row],[début matin]]</f>
        <v>0</v>
      </c>
      <c r="J292" s="12"/>
      <c r="K292" s="21">
        <f ca="1">IFERROR(IF(VLOOKUP(Tableau1[[#This Row],[Motif Abs.]],Tmotif[],3,0)="oui",OFFSET($V$2,,WEEKDAY(Tableau1[[#This Row],[Date]],2)),0),0)</f>
        <v>0</v>
      </c>
      <c r="L292" s="10"/>
      <c r="M292" s="10"/>
      <c r="N292" s="21">
        <f ca="1">IF(COUNTIF('.Calendrier'!C:C,Tableau1[[#This Row],[Date]]),OFFSET($V$2,,WEEKDAY(Tableau1[[#This Row],[Date]],2)),0)</f>
        <v>0</v>
      </c>
      <c r="O29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92"/>
    </row>
    <row r="293" spans="2:22" x14ac:dyDescent="0.35">
      <c r="B293" s="26" t="str">
        <f>IF(WEEKDAY(Tableau1[[#This Row],[Date]],2)=3,_xlfn.ISOWEEKNUM(Tableau1[[#This Row],[Date]]),"")</f>
        <v/>
      </c>
      <c r="C293" s="2" t="str">
        <f>UPPER(TEXT(Tableau1[[#This Row],[Date]],"jjjj"))</f>
        <v>MARDI</v>
      </c>
      <c r="D293" s="3">
        <f>_debut+ROW()-ROW(Tableau1[[#Headers],[Date]])-1</f>
        <v>44390</v>
      </c>
      <c r="E293" s="10"/>
      <c r="F293" s="10"/>
      <c r="G293" s="10"/>
      <c r="H293" s="10"/>
      <c r="I293" s="29">
        <f>Tableau1[[#This Row],[fin apm]]-Tableau1[[#This Row],[début apm]]+Tableau1[[#This Row],[fin matin]]-Tableau1[[#This Row],[début matin]]</f>
        <v>0</v>
      </c>
      <c r="J293" s="12"/>
      <c r="K293" s="21">
        <f ca="1">IFERROR(IF(VLOOKUP(Tableau1[[#This Row],[Motif Abs.]],Tmotif[],3,0)="oui",OFFSET($V$2,,WEEKDAY(Tableau1[[#This Row],[Date]],2)),0),0)</f>
        <v>0</v>
      </c>
      <c r="L293" s="10"/>
      <c r="M293" s="10"/>
      <c r="N293" s="21">
        <f ca="1">IF(COUNTIF('.Calendrier'!C:C,Tableau1[[#This Row],[Date]]),OFFSET($V$2,,WEEKDAY(Tableau1[[#This Row],[Date]],2)),0)</f>
        <v>0</v>
      </c>
      <c r="O29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93"/>
    </row>
    <row r="294" spans="2:22" x14ac:dyDescent="0.35">
      <c r="B294" s="26">
        <f>IF(WEEKDAY(Tableau1[[#This Row],[Date]],2)=3,_xlfn.ISOWEEKNUM(Tableau1[[#This Row],[Date]]),"")</f>
        <v>28</v>
      </c>
      <c r="C294" s="2" t="str">
        <f>UPPER(TEXT(Tableau1[[#This Row],[Date]],"jjjj"))</f>
        <v>MERCREDI</v>
      </c>
      <c r="D294" s="3">
        <f>_debut+ROW()-ROW(Tableau1[[#Headers],[Date]])-1</f>
        <v>44391</v>
      </c>
      <c r="E294" s="10"/>
      <c r="F294" s="10"/>
      <c r="G294" s="10"/>
      <c r="H294" s="10"/>
      <c r="I294" s="29">
        <f>Tableau1[[#This Row],[fin apm]]-Tableau1[[#This Row],[début apm]]+Tableau1[[#This Row],[fin matin]]-Tableau1[[#This Row],[début matin]]</f>
        <v>0</v>
      </c>
      <c r="J294" s="12"/>
      <c r="K294" s="21">
        <f ca="1">IFERROR(IF(VLOOKUP(Tableau1[[#This Row],[Motif Abs.]],Tmotif[],3,0)="oui",OFFSET($V$2,,WEEKDAY(Tableau1[[#This Row],[Date]],2)),0),0)</f>
        <v>0</v>
      </c>
      <c r="L294" s="10"/>
      <c r="M294" s="10"/>
      <c r="N294" s="21">
        <f ca="1">IF(COUNTIF('.Calendrier'!C:C,Tableau1[[#This Row],[Date]]),OFFSET($V$2,,WEEKDAY(Tableau1[[#This Row],[Date]],2)),0)</f>
        <v>0.33333333333333331</v>
      </c>
      <c r="O29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94"/>
    </row>
    <row r="295" spans="2:22" x14ac:dyDescent="0.35">
      <c r="B295" s="26" t="str">
        <f>IF(WEEKDAY(Tableau1[[#This Row],[Date]],2)=3,_xlfn.ISOWEEKNUM(Tableau1[[#This Row],[Date]]),"")</f>
        <v/>
      </c>
      <c r="C295" s="2" t="str">
        <f>UPPER(TEXT(Tableau1[[#This Row],[Date]],"jjjj"))</f>
        <v>JEUDI</v>
      </c>
      <c r="D295" s="3">
        <f>_debut+ROW()-ROW(Tableau1[[#Headers],[Date]])-1</f>
        <v>44392</v>
      </c>
      <c r="E295" s="10"/>
      <c r="F295" s="10"/>
      <c r="G295" s="10"/>
      <c r="H295" s="10"/>
      <c r="I295" s="29">
        <f>Tableau1[[#This Row],[fin apm]]-Tableau1[[#This Row],[début apm]]+Tableau1[[#This Row],[fin matin]]-Tableau1[[#This Row],[début matin]]</f>
        <v>0</v>
      </c>
      <c r="J295" s="12"/>
      <c r="K295" s="21">
        <f ca="1">IFERROR(IF(VLOOKUP(Tableau1[[#This Row],[Motif Abs.]],Tmotif[],3,0)="oui",OFFSET($V$2,,WEEKDAY(Tableau1[[#This Row],[Date]],2)),0),0)</f>
        <v>0</v>
      </c>
      <c r="L295" s="10"/>
      <c r="M295" s="10"/>
      <c r="N295" s="21">
        <f ca="1">IF(COUNTIF('.Calendrier'!C:C,Tableau1[[#This Row],[Date]]),OFFSET($V$2,,WEEKDAY(Tableau1[[#This Row],[Date]],2)),0)</f>
        <v>0</v>
      </c>
      <c r="O29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95"/>
    </row>
    <row r="296" spans="2:22" x14ac:dyDescent="0.35">
      <c r="B296" s="26" t="str">
        <f>IF(WEEKDAY(Tableau1[[#This Row],[Date]],2)=3,_xlfn.ISOWEEKNUM(Tableau1[[#This Row],[Date]]),"")</f>
        <v/>
      </c>
      <c r="C296" s="2" t="str">
        <f>UPPER(TEXT(Tableau1[[#This Row],[Date]],"jjjj"))</f>
        <v>VENDREDI</v>
      </c>
      <c r="D296" s="3">
        <f>_debut+ROW()-ROW(Tableau1[[#Headers],[Date]])-1</f>
        <v>44393</v>
      </c>
      <c r="E296" s="10"/>
      <c r="F296" s="10"/>
      <c r="G296" s="10"/>
      <c r="H296" s="10"/>
      <c r="I296" s="29">
        <f>Tableau1[[#This Row],[fin apm]]-Tableau1[[#This Row],[début apm]]+Tableau1[[#This Row],[fin matin]]-Tableau1[[#This Row],[début matin]]</f>
        <v>0</v>
      </c>
      <c r="J296" s="12"/>
      <c r="K296" s="21">
        <f ca="1">IFERROR(IF(VLOOKUP(Tableau1[[#This Row],[Motif Abs.]],Tmotif[],3,0)="oui",OFFSET($V$2,,WEEKDAY(Tableau1[[#This Row],[Date]],2)),0),0)</f>
        <v>0</v>
      </c>
      <c r="L296" s="10"/>
      <c r="M296" s="10"/>
      <c r="N296" s="21">
        <f ca="1">IF(COUNTIF('.Calendrier'!C:C,Tableau1[[#This Row],[Date]]),OFFSET($V$2,,WEEKDAY(Tableau1[[#This Row],[Date]],2)),0)</f>
        <v>0</v>
      </c>
      <c r="O29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96"/>
    </row>
    <row r="297" spans="2:22" x14ac:dyDescent="0.35">
      <c r="B297" s="26" t="str">
        <f>IF(WEEKDAY(Tableau1[[#This Row],[Date]],2)=3,_xlfn.ISOWEEKNUM(Tableau1[[#This Row],[Date]]),"")</f>
        <v/>
      </c>
      <c r="C297" s="2" t="str">
        <f>UPPER(TEXT(Tableau1[[#This Row],[Date]],"jjjj"))</f>
        <v>SAMEDI</v>
      </c>
      <c r="D297" s="3">
        <f>_debut+ROW()-ROW(Tableau1[[#Headers],[Date]])-1</f>
        <v>44394</v>
      </c>
      <c r="E297" s="10"/>
      <c r="F297" s="10"/>
      <c r="G297" s="10"/>
      <c r="H297" s="10"/>
      <c r="I297" s="29">
        <f>Tableau1[[#This Row],[fin apm]]-Tableau1[[#This Row],[début apm]]+Tableau1[[#This Row],[fin matin]]-Tableau1[[#This Row],[début matin]]</f>
        <v>0</v>
      </c>
      <c r="J297" s="12"/>
      <c r="K297" s="21">
        <f ca="1">IFERROR(IF(VLOOKUP(Tableau1[[#This Row],[Motif Abs.]],Tmotif[],3,0)="oui",OFFSET($V$2,,WEEKDAY(Tableau1[[#This Row],[Date]],2)),0),0)</f>
        <v>0</v>
      </c>
      <c r="L297" s="10"/>
      <c r="M297" s="10"/>
      <c r="N297" s="21">
        <f ca="1">IF(COUNTIF('.Calendrier'!C:C,Tableau1[[#This Row],[Date]]),OFFSET($V$2,,WEEKDAY(Tableau1[[#This Row],[Date]],2)),0)</f>
        <v>0</v>
      </c>
      <c r="O29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97"/>
    </row>
    <row r="298" spans="2:22" x14ac:dyDescent="0.35">
      <c r="B298" s="26" t="str">
        <f>IF(WEEKDAY(Tableau1[[#This Row],[Date]],2)=3,_xlfn.ISOWEEKNUM(Tableau1[[#This Row],[Date]]),"")</f>
        <v/>
      </c>
      <c r="C298" s="2" t="str">
        <f>UPPER(TEXT(Tableau1[[#This Row],[Date]],"jjjj"))</f>
        <v>DIMANCHE</v>
      </c>
      <c r="D298" s="3">
        <f>_debut+ROW()-ROW(Tableau1[[#Headers],[Date]])-1</f>
        <v>44395</v>
      </c>
      <c r="E298" s="10"/>
      <c r="F298" s="10"/>
      <c r="G298" s="10"/>
      <c r="H298" s="10"/>
      <c r="I298" s="29">
        <f>Tableau1[[#This Row],[fin apm]]-Tableau1[[#This Row],[début apm]]+Tableau1[[#This Row],[fin matin]]-Tableau1[[#This Row],[début matin]]</f>
        <v>0</v>
      </c>
      <c r="J298" s="12"/>
      <c r="K298" s="21">
        <f ca="1">IFERROR(IF(VLOOKUP(Tableau1[[#This Row],[Motif Abs.]],Tmotif[],3,0)="oui",OFFSET($V$2,,WEEKDAY(Tableau1[[#This Row],[Date]],2)),0),0)</f>
        <v>0</v>
      </c>
      <c r="L298" s="10"/>
      <c r="M298" s="10"/>
      <c r="N298" s="21">
        <f ca="1">IF(COUNTIF('.Calendrier'!C:C,Tableau1[[#This Row],[Date]]),OFFSET($V$2,,WEEKDAY(Tableau1[[#This Row],[Date]],2)),0)</f>
        <v>0</v>
      </c>
      <c r="O29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98"/>
    </row>
    <row r="299" spans="2:22" x14ac:dyDescent="0.35">
      <c r="B299" s="26" t="str">
        <f>IF(WEEKDAY(Tableau1[[#This Row],[Date]],2)=3,_xlfn.ISOWEEKNUM(Tableau1[[#This Row],[Date]]),"")</f>
        <v/>
      </c>
      <c r="C299" s="2" t="str">
        <f>UPPER(TEXT(Tableau1[[#This Row],[Date]],"jjjj"))</f>
        <v>LUNDI</v>
      </c>
      <c r="D299" s="3">
        <f>_debut+ROW()-ROW(Tableau1[[#Headers],[Date]])-1</f>
        <v>44396</v>
      </c>
      <c r="E299" s="10"/>
      <c r="F299" s="10"/>
      <c r="G299" s="10"/>
      <c r="H299" s="10"/>
      <c r="I299" s="29">
        <f>Tableau1[[#This Row],[fin apm]]-Tableau1[[#This Row],[début apm]]+Tableau1[[#This Row],[fin matin]]-Tableau1[[#This Row],[début matin]]</f>
        <v>0</v>
      </c>
      <c r="J299" s="12"/>
      <c r="K299" s="21">
        <f ca="1">IFERROR(IF(VLOOKUP(Tableau1[[#This Row],[Motif Abs.]],Tmotif[],3,0)="oui",OFFSET($V$2,,WEEKDAY(Tableau1[[#This Row],[Date]],2)),0),0)</f>
        <v>0</v>
      </c>
      <c r="L299" s="10"/>
      <c r="M299" s="10"/>
      <c r="N299" s="21">
        <f ca="1">IF(COUNTIF('.Calendrier'!C:C,Tableau1[[#This Row],[Date]]),OFFSET($V$2,,WEEKDAY(Tableau1[[#This Row],[Date]],2)),0)</f>
        <v>0</v>
      </c>
      <c r="O29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299"/>
    </row>
    <row r="300" spans="2:22" x14ac:dyDescent="0.35">
      <c r="B300" s="26" t="str">
        <f>IF(WEEKDAY(Tableau1[[#This Row],[Date]],2)=3,_xlfn.ISOWEEKNUM(Tableau1[[#This Row],[Date]]),"")</f>
        <v/>
      </c>
      <c r="C300" s="2" t="str">
        <f>UPPER(TEXT(Tableau1[[#This Row],[Date]],"jjjj"))</f>
        <v>MARDI</v>
      </c>
      <c r="D300" s="3">
        <f>_debut+ROW()-ROW(Tableau1[[#Headers],[Date]])-1</f>
        <v>44397</v>
      </c>
      <c r="E300" s="10"/>
      <c r="F300" s="10"/>
      <c r="G300" s="10"/>
      <c r="H300" s="10"/>
      <c r="I300" s="29">
        <f>Tableau1[[#This Row],[fin apm]]-Tableau1[[#This Row],[début apm]]+Tableau1[[#This Row],[fin matin]]-Tableau1[[#This Row],[début matin]]</f>
        <v>0</v>
      </c>
      <c r="J300" s="12"/>
      <c r="K300" s="21">
        <f ca="1">IFERROR(IF(VLOOKUP(Tableau1[[#This Row],[Motif Abs.]],Tmotif[],3,0)="oui",OFFSET($V$2,,WEEKDAY(Tableau1[[#This Row],[Date]],2)),0),0)</f>
        <v>0</v>
      </c>
      <c r="L300" s="10"/>
      <c r="M300" s="10"/>
      <c r="N300" s="21">
        <f ca="1">IF(COUNTIF('.Calendrier'!C:C,Tableau1[[#This Row],[Date]]),OFFSET($V$2,,WEEKDAY(Tableau1[[#This Row],[Date]],2)),0)</f>
        <v>0</v>
      </c>
      <c r="O30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00"/>
    </row>
    <row r="301" spans="2:22" x14ac:dyDescent="0.35">
      <c r="B301" s="26">
        <f>IF(WEEKDAY(Tableau1[[#This Row],[Date]],2)=3,_xlfn.ISOWEEKNUM(Tableau1[[#This Row],[Date]]),"")</f>
        <v>29</v>
      </c>
      <c r="C301" s="2" t="str">
        <f>UPPER(TEXT(Tableau1[[#This Row],[Date]],"jjjj"))</f>
        <v>MERCREDI</v>
      </c>
      <c r="D301" s="3">
        <f>_debut+ROW()-ROW(Tableau1[[#Headers],[Date]])-1</f>
        <v>44398</v>
      </c>
      <c r="E301" s="10"/>
      <c r="F301" s="10"/>
      <c r="G301" s="10"/>
      <c r="H301" s="10"/>
      <c r="I301" s="29">
        <f>Tableau1[[#This Row],[fin apm]]-Tableau1[[#This Row],[début apm]]+Tableau1[[#This Row],[fin matin]]-Tableau1[[#This Row],[début matin]]</f>
        <v>0</v>
      </c>
      <c r="J301" s="12"/>
      <c r="K301" s="21">
        <f ca="1">IFERROR(IF(VLOOKUP(Tableau1[[#This Row],[Motif Abs.]],Tmotif[],3,0)="oui",OFFSET($V$2,,WEEKDAY(Tableau1[[#This Row],[Date]],2)),0),0)</f>
        <v>0</v>
      </c>
      <c r="L301" s="10"/>
      <c r="M301" s="10"/>
      <c r="N301" s="21">
        <f ca="1">IF(COUNTIF('.Calendrier'!C:C,Tableau1[[#This Row],[Date]]),OFFSET($V$2,,WEEKDAY(Tableau1[[#This Row],[Date]],2)),0)</f>
        <v>0</v>
      </c>
      <c r="O30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01"/>
    </row>
    <row r="302" spans="2:22" x14ac:dyDescent="0.35">
      <c r="B302" s="26" t="str">
        <f>IF(WEEKDAY(Tableau1[[#This Row],[Date]],2)=3,_xlfn.ISOWEEKNUM(Tableau1[[#This Row],[Date]]),"")</f>
        <v/>
      </c>
      <c r="C302" s="2" t="str">
        <f>UPPER(TEXT(Tableau1[[#This Row],[Date]],"jjjj"))</f>
        <v>JEUDI</v>
      </c>
      <c r="D302" s="3">
        <f>_debut+ROW()-ROW(Tableau1[[#Headers],[Date]])-1</f>
        <v>44399</v>
      </c>
      <c r="E302" s="10"/>
      <c r="F302" s="10"/>
      <c r="G302" s="10"/>
      <c r="H302" s="10"/>
      <c r="I302" s="29">
        <f>Tableau1[[#This Row],[fin apm]]-Tableau1[[#This Row],[début apm]]+Tableau1[[#This Row],[fin matin]]-Tableau1[[#This Row],[début matin]]</f>
        <v>0</v>
      </c>
      <c r="J302" s="12"/>
      <c r="K302" s="21">
        <f ca="1">IFERROR(IF(VLOOKUP(Tableau1[[#This Row],[Motif Abs.]],Tmotif[],3,0)="oui",OFFSET($V$2,,WEEKDAY(Tableau1[[#This Row],[Date]],2)),0),0)</f>
        <v>0</v>
      </c>
      <c r="L302" s="10"/>
      <c r="M302" s="10"/>
      <c r="N302" s="21">
        <f ca="1">IF(COUNTIF('.Calendrier'!C:C,Tableau1[[#This Row],[Date]]),OFFSET($V$2,,WEEKDAY(Tableau1[[#This Row],[Date]],2)),0)</f>
        <v>0</v>
      </c>
      <c r="O30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02"/>
    </row>
    <row r="303" spans="2:22" x14ac:dyDescent="0.35">
      <c r="B303" s="26" t="str">
        <f>IF(WEEKDAY(Tableau1[[#This Row],[Date]],2)=3,_xlfn.ISOWEEKNUM(Tableau1[[#This Row],[Date]]),"")</f>
        <v/>
      </c>
      <c r="C303" s="2" t="str">
        <f>UPPER(TEXT(Tableau1[[#This Row],[Date]],"jjjj"))</f>
        <v>VENDREDI</v>
      </c>
      <c r="D303" s="3">
        <f>_debut+ROW()-ROW(Tableau1[[#Headers],[Date]])-1</f>
        <v>44400</v>
      </c>
      <c r="E303" s="10"/>
      <c r="F303" s="10"/>
      <c r="G303" s="10"/>
      <c r="H303" s="10"/>
      <c r="I303" s="29">
        <f>Tableau1[[#This Row],[fin apm]]-Tableau1[[#This Row],[début apm]]+Tableau1[[#This Row],[fin matin]]-Tableau1[[#This Row],[début matin]]</f>
        <v>0</v>
      </c>
      <c r="J303" s="12"/>
      <c r="K303" s="21">
        <f ca="1">IFERROR(IF(VLOOKUP(Tableau1[[#This Row],[Motif Abs.]],Tmotif[],3,0)="oui",OFFSET($V$2,,WEEKDAY(Tableau1[[#This Row],[Date]],2)),0),0)</f>
        <v>0</v>
      </c>
      <c r="L303" s="10"/>
      <c r="M303" s="10"/>
      <c r="N303" s="21">
        <f ca="1">IF(COUNTIF('.Calendrier'!C:C,Tableau1[[#This Row],[Date]]),OFFSET($V$2,,WEEKDAY(Tableau1[[#This Row],[Date]],2)),0)</f>
        <v>0</v>
      </c>
      <c r="O30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03"/>
    </row>
    <row r="304" spans="2:22" x14ac:dyDescent="0.35">
      <c r="B304" s="26" t="str">
        <f>IF(WEEKDAY(Tableau1[[#This Row],[Date]],2)=3,_xlfn.ISOWEEKNUM(Tableau1[[#This Row],[Date]]),"")</f>
        <v/>
      </c>
      <c r="C304" s="2" t="str">
        <f>UPPER(TEXT(Tableau1[[#This Row],[Date]],"jjjj"))</f>
        <v>SAMEDI</v>
      </c>
      <c r="D304" s="3">
        <f>_debut+ROW()-ROW(Tableau1[[#Headers],[Date]])-1</f>
        <v>44401</v>
      </c>
      <c r="E304" s="10"/>
      <c r="F304" s="10"/>
      <c r="G304" s="10"/>
      <c r="H304" s="10"/>
      <c r="I304" s="29">
        <f>Tableau1[[#This Row],[fin apm]]-Tableau1[[#This Row],[début apm]]+Tableau1[[#This Row],[fin matin]]-Tableau1[[#This Row],[début matin]]</f>
        <v>0</v>
      </c>
      <c r="J304" s="12"/>
      <c r="K304" s="21">
        <f ca="1">IFERROR(IF(VLOOKUP(Tableau1[[#This Row],[Motif Abs.]],Tmotif[],3,0)="oui",OFFSET($V$2,,WEEKDAY(Tableau1[[#This Row],[Date]],2)),0),0)</f>
        <v>0</v>
      </c>
      <c r="L304" s="10"/>
      <c r="M304" s="10"/>
      <c r="N304" s="21">
        <f ca="1">IF(COUNTIF('.Calendrier'!C:C,Tableau1[[#This Row],[Date]]),OFFSET($V$2,,WEEKDAY(Tableau1[[#This Row],[Date]],2)),0)</f>
        <v>0</v>
      </c>
      <c r="O30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04"/>
    </row>
    <row r="305" spans="2:22" x14ac:dyDescent="0.35">
      <c r="B305" s="26" t="str">
        <f>IF(WEEKDAY(Tableau1[[#This Row],[Date]],2)=3,_xlfn.ISOWEEKNUM(Tableau1[[#This Row],[Date]]),"")</f>
        <v/>
      </c>
      <c r="C305" s="2" t="str">
        <f>UPPER(TEXT(Tableau1[[#This Row],[Date]],"jjjj"))</f>
        <v>DIMANCHE</v>
      </c>
      <c r="D305" s="3">
        <f>_debut+ROW()-ROW(Tableau1[[#Headers],[Date]])-1</f>
        <v>44402</v>
      </c>
      <c r="E305" s="10"/>
      <c r="F305" s="10"/>
      <c r="G305" s="10"/>
      <c r="H305" s="10"/>
      <c r="I305" s="29">
        <f>Tableau1[[#This Row],[fin apm]]-Tableau1[[#This Row],[début apm]]+Tableau1[[#This Row],[fin matin]]-Tableau1[[#This Row],[début matin]]</f>
        <v>0</v>
      </c>
      <c r="J305" s="12"/>
      <c r="K305" s="21">
        <f ca="1">IFERROR(IF(VLOOKUP(Tableau1[[#This Row],[Motif Abs.]],Tmotif[],3,0)="oui",OFFSET($V$2,,WEEKDAY(Tableau1[[#This Row],[Date]],2)),0),0)</f>
        <v>0</v>
      </c>
      <c r="L305" s="10"/>
      <c r="M305" s="10"/>
      <c r="N305" s="21">
        <f ca="1">IF(COUNTIF('.Calendrier'!C:C,Tableau1[[#This Row],[Date]]),OFFSET($V$2,,WEEKDAY(Tableau1[[#This Row],[Date]],2)),0)</f>
        <v>0</v>
      </c>
      <c r="O30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05"/>
    </row>
    <row r="306" spans="2:22" x14ac:dyDescent="0.35">
      <c r="B306" s="26" t="str">
        <f>IF(WEEKDAY(Tableau1[[#This Row],[Date]],2)=3,_xlfn.ISOWEEKNUM(Tableau1[[#This Row],[Date]]),"")</f>
        <v/>
      </c>
      <c r="C306" s="2" t="str">
        <f>UPPER(TEXT(Tableau1[[#This Row],[Date]],"jjjj"))</f>
        <v>LUNDI</v>
      </c>
      <c r="D306" s="3">
        <f>_debut+ROW()-ROW(Tableau1[[#Headers],[Date]])-1</f>
        <v>44403</v>
      </c>
      <c r="E306" s="10"/>
      <c r="F306" s="10"/>
      <c r="G306" s="10"/>
      <c r="H306" s="10"/>
      <c r="I306" s="29">
        <f>Tableau1[[#This Row],[fin apm]]-Tableau1[[#This Row],[début apm]]+Tableau1[[#This Row],[fin matin]]-Tableau1[[#This Row],[début matin]]</f>
        <v>0</v>
      </c>
      <c r="J306" s="12"/>
      <c r="K306" s="21">
        <f ca="1">IFERROR(IF(VLOOKUP(Tableau1[[#This Row],[Motif Abs.]],Tmotif[],3,0)="oui",OFFSET($V$2,,WEEKDAY(Tableau1[[#This Row],[Date]],2)),0),0)</f>
        <v>0</v>
      </c>
      <c r="L306" s="10"/>
      <c r="M306" s="10"/>
      <c r="N306" s="21">
        <f ca="1">IF(COUNTIF('.Calendrier'!C:C,Tableau1[[#This Row],[Date]]),OFFSET($V$2,,WEEKDAY(Tableau1[[#This Row],[Date]],2)),0)</f>
        <v>0</v>
      </c>
      <c r="O30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06"/>
    </row>
    <row r="307" spans="2:22" x14ac:dyDescent="0.35">
      <c r="B307" s="26" t="str">
        <f>IF(WEEKDAY(Tableau1[[#This Row],[Date]],2)=3,_xlfn.ISOWEEKNUM(Tableau1[[#This Row],[Date]]),"")</f>
        <v/>
      </c>
      <c r="C307" s="2" t="str">
        <f>UPPER(TEXT(Tableau1[[#This Row],[Date]],"jjjj"))</f>
        <v>MARDI</v>
      </c>
      <c r="D307" s="3">
        <f>_debut+ROW()-ROW(Tableau1[[#Headers],[Date]])-1</f>
        <v>44404</v>
      </c>
      <c r="E307" s="10"/>
      <c r="F307" s="10"/>
      <c r="G307" s="10"/>
      <c r="H307" s="10"/>
      <c r="I307" s="29">
        <f>Tableau1[[#This Row],[fin apm]]-Tableau1[[#This Row],[début apm]]+Tableau1[[#This Row],[fin matin]]-Tableau1[[#This Row],[début matin]]</f>
        <v>0</v>
      </c>
      <c r="J307" s="12"/>
      <c r="K307" s="21">
        <f ca="1">IFERROR(IF(VLOOKUP(Tableau1[[#This Row],[Motif Abs.]],Tmotif[],3,0)="oui",OFFSET($V$2,,WEEKDAY(Tableau1[[#This Row],[Date]],2)),0),0)</f>
        <v>0</v>
      </c>
      <c r="L307" s="10"/>
      <c r="M307" s="10"/>
      <c r="N307" s="21">
        <f ca="1">IF(COUNTIF('.Calendrier'!C:C,Tableau1[[#This Row],[Date]]),OFFSET($V$2,,WEEKDAY(Tableau1[[#This Row],[Date]],2)),0)</f>
        <v>0</v>
      </c>
      <c r="O30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07"/>
    </row>
    <row r="308" spans="2:22" x14ac:dyDescent="0.35">
      <c r="B308" s="26">
        <f>IF(WEEKDAY(Tableau1[[#This Row],[Date]],2)=3,_xlfn.ISOWEEKNUM(Tableau1[[#This Row],[Date]]),"")</f>
        <v>30</v>
      </c>
      <c r="C308" s="2" t="str">
        <f>UPPER(TEXT(Tableau1[[#This Row],[Date]],"jjjj"))</f>
        <v>MERCREDI</v>
      </c>
      <c r="D308" s="3">
        <f>_debut+ROW()-ROW(Tableau1[[#Headers],[Date]])-1</f>
        <v>44405</v>
      </c>
      <c r="E308" s="10"/>
      <c r="F308" s="10"/>
      <c r="G308" s="10"/>
      <c r="H308" s="10"/>
      <c r="I308" s="29">
        <f>Tableau1[[#This Row],[fin apm]]-Tableau1[[#This Row],[début apm]]+Tableau1[[#This Row],[fin matin]]-Tableau1[[#This Row],[début matin]]</f>
        <v>0</v>
      </c>
      <c r="J308" s="12"/>
      <c r="K308" s="21">
        <f ca="1">IFERROR(IF(VLOOKUP(Tableau1[[#This Row],[Motif Abs.]],Tmotif[],3,0)="oui",OFFSET($V$2,,WEEKDAY(Tableau1[[#This Row],[Date]],2)),0),0)</f>
        <v>0</v>
      </c>
      <c r="L308" s="10"/>
      <c r="M308" s="10"/>
      <c r="N308" s="21">
        <f ca="1">IF(COUNTIF('.Calendrier'!C:C,Tableau1[[#This Row],[Date]]),OFFSET($V$2,,WEEKDAY(Tableau1[[#This Row],[Date]],2)),0)</f>
        <v>0</v>
      </c>
      <c r="O30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08"/>
    </row>
    <row r="309" spans="2:22" x14ac:dyDescent="0.35">
      <c r="B309" s="26" t="str">
        <f>IF(WEEKDAY(Tableau1[[#This Row],[Date]],2)=3,_xlfn.ISOWEEKNUM(Tableau1[[#This Row],[Date]]),"")</f>
        <v/>
      </c>
      <c r="C309" s="2" t="str">
        <f>UPPER(TEXT(Tableau1[[#This Row],[Date]],"jjjj"))</f>
        <v>JEUDI</v>
      </c>
      <c r="D309" s="3">
        <f>_debut+ROW()-ROW(Tableau1[[#Headers],[Date]])-1</f>
        <v>44406</v>
      </c>
      <c r="E309" s="10"/>
      <c r="F309" s="10"/>
      <c r="G309" s="10"/>
      <c r="H309" s="10"/>
      <c r="I309" s="29">
        <f>Tableau1[[#This Row],[fin apm]]-Tableau1[[#This Row],[début apm]]+Tableau1[[#This Row],[fin matin]]-Tableau1[[#This Row],[début matin]]</f>
        <v>0</v>
      </c>
      <c r="J309" s="12"/>
      <c r="K309" s="21">
        <f ca="1">IFERROR(IF(VLOOKUP(Tableau1[[#This Row],[Motif Abs.]],Tmotif[],3,0)="oui",OFFSET($V$2,,WEEKDAY(Tableau1[[#This Row],[Date]],2)),0),0)</f>
        <v>0</v>
      </c>
      <c r="L309" s="10"/>
      <c r="M309" s="10"/>
      <c r="N309" s="21">
        <f ca="1">IF(COUNTIF('.Calendrier'!C:C,Tableau1[[#This Row],[Date]]),OFFSET($V$2,,WEEKDAY(Tableau1[[#This Row],[Date]],2)),0)</f>
        <v>0</v>
      </c>
      <c r="O30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09"/>
    </row>
    <row r="310" spans="2:22" x14ac:dyDescent="0.35">
      <c r="B310" s="26" t="str">
        <f>IF(WEEKDAY(Tableau1[[#This Row],[Date]],2)=3,_xlfn.ISOWEEKNUM(Tableau1[[#This Row],[Date]]),"")</f>
        <v/>
      </c>
      <c r="C310" s="2" t="str">
        <f>UPPER(TEXT(Tableau1[[#This Row],[Date]],"jjjj"))</f>
        <v>VENDREDI</v>
      </c>
      <c r="D310" s="3">
        <f>_debut+ROW()-ROW(Tableau1[[#Headers],[Date]])-1</f>
        <v>44407</v>
      </c>
      <c r="E310" s="10"/>
      <c r="F310" s="10"/>
      <c r="G310" s="10"/>
      <c r="H310" s="10"/>
      <c r="I310" s="29">
        <f>Tableau1[[#This Row],[fin apm]]-Tableau1[[#This Row],[début apm]]+Tableau1[[#This Row],[fin matin]]-Tableau1[[#This Row],[début matin]]</f>
        <v>0</v>
      </c>
      <c r="J310" s="12"/>
      <c r="K310" s="21">
        <f ca="1">IFERROR(IF(VLOOKUP(Tableau1[[#This Row],[Motif Abs.]],Tmotif[],3,0)="oui",OFFSET($V$2,,WEEKDAY(Tableau1[[#This Row],[Date]],2)),0),0)</f>
        <v>0</v>
      </c>
      <c r="L310" s="10"/>
      <c r="M310" s="10"/>
      <c r="N310" s="21">
        <f ca="1">IF(COUNTIF('.Calendrier'!C:C,Tableau1[[#This Row],[Date]]),OFFSET($V$2,,WEEKDAY(Tableau1[[#This Row],[Date]],2)),0)</f>
        <v>0</v>
      </c>
      <c r="O31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10"/>
    </row>
    <row r="311" spans="2:22" x14ac:dyDescent="0.35">
      <c r="B311" s="26" t="str">
        <f>IF(WEEKDAY(Tableau1[[#This Row],[Date]],2)=3,_xlfn.ISOWEEKNUM(Tableau1[[#This Row],[Date]]),"")</f>
        <v/>
      </c>
      <c r="C311" s="2" t="str">
        <f>UPPER(TEXT(Tableau1[[#This Row],[Date]],"jjjj"))</f>
        <v>SAMEDI</v>
      </c>
      <c r="D311" s="3">
        <f>_debut+ROW()-ROW(Tableau1[[#Headers],[Date]])-1</f>
        <v>44408</v>
      </c>
      <c r="E311" s="10"/>
      <c r="F311" s="10"/>
      <c r="G311" s="10"/>
      <c r="H311" s="10"/>
      <c r="I311" s="29">
        <f>Tableau1[[#This Row],[fin apm]]-Tableau1[[#This Row],[début apm]]+Tableau1[[#This Row],[fin matin]]-Tableau1[[#This Row],[début matin]]</f>
        <v>0</v>
      </c>
      <c r="J311" s="12"/>
      <c r="K311" s="21">
        <f ca="1">IFERROR(IF(VLOOKUP(Tableau1[[#This Row],[Motif Abs.]],Tmotif[],3,0)="oui",OFFSET($V$2,,WEEKDAY(Tableau1[[#This Row],[Date]],2)),0),0)</f>
        <v>0</v>
      </c>
      <c r="L311" s="10"/>
      <c r="M311" s="10"/>
      <c r="N311" s="21">
        <f ca="1">IF(COUNTIF('.Calendrier'!C:C,Tableau1[[#This Row],[Date]]),OFFSET($V$2,,WEEKDAY(Tableau1[[#This Row],[Date]],2)),0)</f>
        <v>0</v>
      </c>
      <c r="O31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11"/>
    </row>
    <row r="312" spans="2:22" x14ac:dyDescent="0.35">
      <c r="B312" s="26" t="str">
        <f>IF(WEEKDAY(Tableau1[[#This Row],[Date]],2)=3,_xlfn.ISOWEEKNUM(Tableau1[[#This Row],[Date]]),"")</f>
        <v/>
      </c>
      <c r="C312" s="2" t="str">
        <f>UPPER(TEXT(Tableau1[[#This Row],[Date]],"jjjj"))</f>
        <v>DIMANCHE</v>
      </c>
      <c r="D312" s="3">
        <f>_debut+ROW()-ROW(Tableau1[[#Headers],[Date]])-1</f>
        <v>44409</v>
      </c>
      <c r="E312" s="10"/>
      <c r="F312" s="10"/>
      <c r="G312" s="10"/>
      <c r="H312" s="10"/>
      <c r="I312" s="29">
        <f>Tableau1[[#This Row],[fin apm]]-Tableau1[[#This Row],[début apm]]+Tableau1[[#This Row],[fin matin]]-Tableau1[[#This Row],[début matin]]</f>
        <v>0</v>
      </c>
      <c r="J312" s="12"/>
      <c r="K312" s="21">
        <f ca="1">IFERROR(IF(VLOOKUP(Tableau1[[#This Row],[Motif Abs.]],Tmotif[],3,0)="oui",OFFSET($V$2,,WEEKDAY(Tableau1[[#This Row],[Date]],2)),0),0)</f>
        <v>0</v>
      </c>
      <c r="L312" s="10"/>
      <c r="M312" s="10"/>
      <c r="N312" s="21">
        <f ca="1">IF(COUNTIF('.Calendrier'!C:C,Tableau1[[#This Row],[Date]]),OFFSET($V$2,,WEEKDAY(Tableau1[[#This Row],[Date]],2)),0)</f>
        <v>0</v>
      </c>
      <c r="O31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12"/>
    </row>
    <row r="313" spans="2:22" x14ac:dyDescent="0.35">
      <c r="B313" s="26" t="str">
        <f>IF(WEEKDAY(Tableau1[[#This Row],[Date]],2)=3,_xlfn.ISOWEEKNUM(Tableau1[[#This Row],[Date]]),"")</f>
        <v/>
      </c>
      <c r="C313" s="2" t="str">
        <f>UPPER(TEXT(Tableau1[[#This Row],[Date]],"jjjj"))</f>
        <v>LUNDI</v>
      </c>
      <c r="D313" s="3">
        <f>_debut+ROW()-ROW(Tableau1[[#Headers],[Date]])-1</f>
        <v>44410</v>
      </c>
      <c r="E313" s="10"/>
      <c r="F313" s="10"/>
      <c r="G313" s="10"/>
      <c r="H313" s="10"/>
      <c r="I313" s="29">
        <f>Tableau1[[#This Row],[fin apm]]-Tableau1[[#This Row],[début apm]]+Tableau1[[#This Row],[fin matin]]-Tableau1[[#This Row],[début matin]]</f>
        <v>0</v>
      </c>
      <c r="J313" s="12"/>
      <c r="K313" s="21">
        <f ca="1">IFERROR(IF(VLOOKUP(Tableau1[[#This Row],[Motif Abs.]],Tmotif[],3,0)="oui",OFFSET($V$2,,WEEKDAY(Tableau1[[#This Row],[Date]],2)),0),0)</f>
        <v>0</v>
      </c>
      <c r="L313" s="10"/>
      <c r="M313" s="10"/>
      <c r="N313" s="21">
        <f ca="1">IF(COUNTIF('.Calendrier'!C:C,Tableau1[[#This Row],[Date]]),OFFSET($V$2,,WEEKDAY(Tableau1[[#This Row],[Date]],2)),0)</f>
        <v>0</v>
      </c>
      <c r="O31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13"/>
    </row>
    <row r="314" spans="2:22" x14ac:dyDescent="0.35">
      <c r="B314" s="26" t="str">
        <f>IF(WEEKDAY(Tableau1[[#This Row],[Date]],2)=3,_xlfn.ISOWEEKNUM(Tableau1[[#This Row],[Date]]),"")</f>
        <v/>
      </c>
      <c r="C314" s="2" t="str">
        <f>UPPER(TEXT(Tableau1[[#This Row],[Date]],"jjjj"))</f>
        <v>MARDI</v>
      </c>
      <c r="D314" s="3">
        <f>_debut+ROW()-ROW(Tableau1[[#Headers],[Date]])-1</f>
        <v>44411</v>
      </c>
      <c r="E314" s="10"/>
      <c r="F314" s="10"/>
      <c r="G314" s="10"/>
      <c r="H314" s="10"/>
      <c r="I314" s="29">
        <f>Tableau1[[#This Row],[fin apm]]-Tableau1[[#This Row],[début apm]]+Tableau1[[#This Row],[fin matin]]-Tableau1[[#This Row],[début matin]]</f>
        <v>0</v>
      </c>
      <c r="J314" s="12"/>
      <c r="K314" s="21">
        <f ca="1">IFERROR(IF(VLOOKUP(Tableau1[[#This Row],[Motif Abs.]],Tmotif[],3,0)="oui",OFFSET($V$2,,WEEKDAY(Tableau1[[#This Row],[Date]],2)),0),0)</f>
        <v>0</v>
      </c>
      <c r="L314" s="10"/>
      <c r="M314" s="10"/>
      <c r="N314" s="21">
        <f ca="1">IF(COUNTIF('.Calendrier'!C:C,Tableau1[[#This Row],[Date]]),OFFSET($V$2,,WEEKDAY(Tableau1[[#This Row],[Date]],2)),0)</f>
        <v>0</v>
      </c>
      <c r="O31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14"/>
    </row>
    <row r="315" spans="2:22" x14ac:dyDescent="0.35">
      <c r="B315" s="26">
        <f>IF(WEEKDAY(Tableau1[[#This Row],[Date]],2)=3,_xlfn.ISOWEEKNUM(Tableau1[[#This Row],[Date]]),"")</f>
        <v>31</v>
      </c>
      <c r="C315" s="2" t="str">
        <f>UPPER(TEXT(Tableau1[[#This Row],[Date]],"jjjj"))</f>
        <v>MERCREDI</v>
      </c>
      <c r="D315" s="3">
        <f>_debut+ROW()-ROW(Tableau1[[#Headers],[Date]])-1</f>
        <v>44412</v>
      </c>
      <c r="E315" s="10"/>
      <c r="F315" s="10"/>
      <c r="G315" s="10"/>
      <c r="H315" s="10"/>
      <c r="I315" s="29">
        <f>Tableau1[[#This Row],[fin apm]]-Tableau1[[#This Row],[début apm]]+Tableau1[[#This Row],[fin matin]]-Tableau1[[#This Row],[début matin]]</f>
        <v>0</v>
      </c>
      <c r="J315" s="12"/>
      <c r="K315" s="21">
        <f ca="1">IFERROR(IF(VLOOKUP(Tableau1[[#This Row],[Motif Abs.]],Tmotif[],3,0)="oui",OFFSET($V$2,,WEEKDAY(Tableau1[[#This Row],[Date]],2)),0),0)</f>
        <v>0</v>
      </c>
      <c r="L315" s="10"/>
      <c r="M315" s="10"/>
      <c r="N315" s="21">
        <f ca="1">IF(COUNTIF('.Calendrier'!C:C,Tableau1[[#This Row],[Date]]),OFFSET($V$2,,WEEKDAY(Tableau1[[#This Row],[Date]],2)),0)</f>
        <v>0</v>
      </c>
      <c r="O31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15"/>
    </row>
    <row r="316" spans="2:22" x14ac:dyDescent="0.35">
      <c r="B316" s="26" t="str">
        <f>IF(WEEKDAY(Tableau1[[#This Row],[Date]],2)=3,_xlfn.ISOWEEKNUM(Tableau1[[#This Row],[Date]]),"")</f>
        <v/>
      </c>
      <c r="C316" s="2" t="str">
        <f>UPPER(TEXT(Tableau1[[#This Row],[Date]],"jjjj"))</f>
        <v>JEUDI</v>
      </c>
      <c r="D316" s="3">
        <f>_debut+ROW()-ROW(Tableau1[[#Headers],[Date]])-1</f>
        <v>44413</v>
      </c>
      <c r="E316" s="10"/>
      <c r="F316" s="10"/>
      <c r="G316" s="10"/>
      <c r="H316" s="10"/>
      <c r="I316" s="29">
        <f>Tableau1[[#This Row],[fin apm]]-Tableau1[[#This Row],[début apm]]+Tableau1[[#This Row],[fin matin]]-Tableau1[[#This Row],[début matin]]</f>
        <v>0</v>
      </c>
      <c r="J316" s="12"/>
      <c r="K316" s="21">
        <f ca="1">IFERROR(IF(VLOOKUP(Tableau1[[#This Row],[Motif Abs.]],Tmotif[],3,0)="oui",OFFSET($V$2,,WEEKDAY(Tableau1[[#This Row],[Date]],2)),0),0)</f>
        <v>0</v>
      </c>
      <c r="L316" s="10"/>
      <c r="M316" s="10"/>
      <c r="N316" s="21">
        <f ca="1">IF(COUNTIF('.Calendrier'!C:C,Tableau1[[#This Row],[Date]]),OFFSET($V$2,,WEEKDAY(Tableau1[[#This Row],[Date]],2)),0)</f>
        <v>0</v>
      </c>
      <c r="O31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16"/>
    </row>
    <row r="317" spans="2:22" x14ac:dyDescent="0.35">
      <c r="B317" s="26" t="str">
        <f>IF(WEEKDAY(Tableau1[[#This Row],[Date]],2)=3,_xlfn.ISOWEEKNUM(Tableau1[[#This Row],[Date]]),"")</f>
        <v/>
      </c>
      <c r="C317" s="2" t="str">
        <f>UPPER(TEXT(Tableau1[[#This Row],[Date]],"jjjj"))</f>
        <v>VENDREDI</v>
      </c>
      <c r="D317" s="3">
        <f>_debut+ROW()-ROW(Tableau1[[#Headers],[Date]])-1</f>
        <v>44414</v>
      </c>
      <c r="E317" s="10"/>
      <c r="F317" s="10"/>
      <c r="G317" s="10"/>
      <c r="H317" s="10"/>
      <c r="I317" s="29">
        <f>Tableau1[[#This Row],[fin apm]]-Tableau1[[#This Row],[début apm]]+Tableau1[[#This Row],[fin matin]]-Tableau1[[#This Row],[début matin]]</f>
        <v>0</v>
      </c>
      <c r="J317" s="12"/>
      <c r="K317" s="21">
        <f ca="1">IFERROR(IF(VLOOKUP(Tableau1[[#This Row],[Motif Abs.]],Tmotif[],3,0)="oui",OFFSET($V$2,,WEEKDAY(Tableau1[[#This Row],[Date]],2)),0),0)</f>
        <v>0</v>
      </c>
      <c r="L317" s="10"/>
      <c r="M317" s="10"/>
      <c r="N317" s="21">
        <f ca="1">IF(COUNTIF('.Calendrier'!C:C,Tableau1[[#This Row],[Date]]),OFFSET($V$2,,WEEKDAY(Tableau1[[#This Row],[Date]],2)),0)</f>
        <v>0</v>
      </c>
      <c r="O31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17"/>
    </row>
    <row r="318" spans="2:22" x14ac:dyDescent="0.35">
      <c r="B318" s="26" t="str">
        <f>IF(WEEKDAY(Tableau1[[#This Row],[Date]],2)=3,_xlfn.ISOWEEKNUM(Tableau1[[#This Row],[Date]]),"")</f>
        <v/>
      </c>
      <c r="C318" s="2" t="str">
        <f>UPPER(TEXT(Tableau1[[#This Row],[Date]],"jjjj"))</f>
        <v>SAMEDI</v>
      </c>
      <c r="D318" s="3">
        <f>_debut+ROW()-ROW(Tableau1[[#Headers],[Date]])-1</f>
        <v>44415</v>
      </c>
      <c r="E318" s="10"/>
      <c r="F318" s="10"/>
      <c r="G318" s="10"/>
      <c r="H318" s="10"/>
      <c r="I318" s="29">
        <f>Tableau1[[#This Row],[fin apm]]-Tableau1[[#This Row],[début apm]]+Tableau1[[#This Row],[fin matin]]-Tableau1[[#This Row],[début matin]]</f>
        <v>0</v>
      </c>
      <c r="J318" s="12"/>
      <c r="K318" s="21">
        <f ca="1">IFERROR(IF(VLOOKUP(Tableau1[[#This Row],[Motif Abs.]],Tmotif[],3,0)="oui",OFFSET($V$2,,WEEKDAY(Tableau1[[#This Row],[Date]],2)),0),0)</f>
        <v>0</v>
      </c>
      <c r="L318" s="10"/>
      <c r="M318" s="10"/>
      <c r="N318" s="21">
        <f ca="1">IF(COUNTIF('.Calendrier'!C:C,Tableau1[[#This Row],[Date]]),OFFSET($V$2,,WEEKDAY(Tableau1[[#This Row],[Date]],2)),0)</f>
        <v>0</v>
      </c>
      <c r="O31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18"/>
    </row>
    <row r="319" spans="2:22" x14ac:dyDescent="0.35">
      <c r="B319" s="26" t="str">
        <f>IF(WEEKDAY(Tableau1[[#This Row],[Date]],2)=3,_xlfn.ISOWEEKNUM(Tableau1[[#This Row],[Date]]),"")</f>
        <v/>
      </c>
      <c r="C319" s="2" t="str">
        <f>UPPER(TEXT(Tableau1[[#This Row],[Date]],"jjjj"))</f>
        <v>DIMANCHE</v>
      </c>
      <c r="D319" s="3">
        <f>_debut+ROW()-ROW(Tableau1[[#Headers],[Date]])-1</f>
        <v>44416</v>
      </c>
      <c r="E319" s="10"/>
      <c r="F319" s="10"/>
      <c r="G319" s="10"/>
      <c r="H319" s="10"/>
      <c r="I319" s="29">
        <f>Tableau1[[#This Row],[fin apm]]-Tableau1[[#This Row],[début apm]]+Tableau1[[#This Row],[fin matin]]-Tableau1[[#This Row],[début matin]]</f>
        <v>0</v>
      </c>
      <c r="J319" s="12"/>
      <c r="K319" s="21">
        <f ca="1">IFERROR(IF(VLOOKUP(Tableau1[[#This Row],[Motif Abs.]],Tmotif[],3,0)="oui",OFFSET($V$2,,WEEKDAY(Tableau1[[#This Row],[Date]],2)),0),0)</f>
        <v>0</v>
      </c>
      <c r="L319" s="10"/>
      <c r="M319" s="10"/>
      <c r="N319" s="21">
        <f ca="1">IF(COUNTIF('.Calendrier'!C:C,Tableau1[[#This Row],[Date]]),OFFSET($V$2,,WEEKDAY(Tableau1[[#This Row],[Date]],2)),0)</f>
        <v>0</v>
      </c>
      <c r="O31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19"/>
    </row>
    <row r="320" spans="2:22" x14ac:dyDescent="0.35">
      <c r="B320" s="26" t="str">
        <f>IF(WEEKDAY(Tableau1[[#This Row],[Date]],2)=3,_xlfn.ISOWEEKNUM(Tableau1[[#This Row],[Date]]),"")</f>
        <v/>
      </c>
      <c r="C320" s="2" t="str">
        <f>UPPER(TEXT(Tableau1[[#This Row],[Date]],"jjjj"))</f>
        <v>LUNDI</v>
      </c>
      <c r="D320" s="3">
        <f>_debut+ROW()-ROW(Tableau1[[#Headers],[Date]])-1</f>
        <v>44417</v>
      </c>
      <c r="E320" s="10"/>
      <c r="F320" s="10"/>
      <c r="G320" s="10"/>
      <c r="H320" s="10"/>
      <c r="I320" s="29">
        <f>Tableau1[[#This Row],[fin apm]]-Tableau1[[#This Row],[début apm]]+Tableau1[[#This Row],[fin matin]]-Tableau1[[#This Row],[début matin]]</f>
        <v>0</v>
      </c>
      <c r="J320" s="12"/>
      <c r="K320" s="21">
        <f ca="1">IFERROR(IF(VLOOKUP(Tableau1[[#This Row],[Motif Abs.]],Tmotif[],3,0)="oui",OFFSET($V$2,,WEEKDAY(Tableau1[[#This Row],[Date]],2)),0),0)</f>
        <v>0</v>
      </c>
      <c r="L320" s="10"/>
      <c r="M320" s="10"/>
      <c r="N320" s="21">
        <f ca="1">IF(COUNTIF('.Calendrier'!C:C,Tableau1[[#This Row],[Date]]),OFFSET($V$2,,WEEKDAY(Tableau1[[#This Row],[Date]],2)),0)</f>
        <v>0</v>
      </c>
      <c r="O32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20"/>
    </row>
    <row r="321" spans="2:22" x14ac:dyDescent="0.35">
      <c r="B321" s="26" t="str">
        <f>IF(WEEKDAY(Tableau1[[#This Row],[Date]],2)=3,_xlfn.ISOWEEKNUM(Tableau1[[#This Row],[Date]]),"")</f>
        <v/>
      </c>
      <c r="C321" s="2" t="str">
        <f>UPPER(TEXT(Tableau1[[#This Row],[Date]],"jjjj"))</f>
        <v>MARDI</v>
      </c>
      <c r="D321" s="3">
        <f>_debut+ROW()-ROW(Tableau1[[#Headers],[Date]])-1</f>
        <v>44418</v>
      </c>
      <c r="E321" s="10"/>
      <c r="F321" s="10"/>
      <c r="G321" s="10"/>
      <c r="H321" s="10"/>
      <c r="I321" s="29">
        <f>Tableau1[[#This Row],[fin apm]]-Tableau1[[#This Row],[début apm]]+Tableau1[[#This Row],[fin matin]]-Tableau1[[#This Row],[début matin]]</f>
        <v>0</v>
      </c>
      <c r="J321" s="12"/>
      <c r="K321" s="21">
        <f ca="1">IFERROR(IF(VLOOKUP(Tableau1[[#This Row],[Motif Abs.]],Tmotif[],3,0)="oui",OFFSET($V$2,,WEEKDAY(Tableau1[[#This Row],[Date]],2)),0),0)</f>
        <v>0</v>
      </c>
      <c r="L321" s="10"/>
      <c r="M321" s="10"/>
      <c r="N321" s="21">
        <f ca="1">IF(COUNTIF('.Calendrier'!C:C,Tableau1[[#This Row],[Date]]),OFFSET($V$2,,WEEKDAY(Tableau1[[#This Row],[Date]],2)),0)</f>
        <v>0</v>
      </c>
      <c r="O32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21"/>
    </row>
    <row r="322" spans="2:22" x14ac:dyDescent="0.35">
      <c r="B322" s="26">
        <f>IF(WEEKDAY(Tableau1[[#This Row],[Date]],2)=3,_xlfn.ISOWEEKNUM(Tableau1[[#This Row],[Date]]),"")</f>
        <v>32</v>
      </c>
      <c r="C322" s="2" t="str">
        <f>UPPER(TEXT(Tableau1[[#This Row],[Date]],"jjjj"))</f>
        <v>MERCREDI</v>
      </c>
      <c r="D322" s="3">
        <f>_debut+ROW()-ROW(Tableau1[[#Headers],[Date]])-1</f>
        <v>44419</v>
      </c>
      <c r="E322" s="10"/>
      <c r="F322" s="10"/>
      <c r="G322" s="10"/>
      <c r="H322" s="10"/>
      <c r="I322" s="29">
        <f>Tableau1[[#This Row],[fin apm]]-Tableau1[[#This Row],[début apm]]+Tableau1[[#This Row],[fin matin]]-Tableau1[[#This Row],[début matin]]</f>
        <v>0</v>
      </c>
      <c r="J322" s="12"/>
      <c r="K322" s="21">
        <f ca="1">IFERROR(IF(VLOOKUP(Tableau1[[#This Row],[Motif Abs.]],Tmotif[],3,0)="oui",OFFSET($V$2,,WEEKDAY(Tableau1[[#This Row],[Date]],2)),0),0)</f>
        <v>0</v>
      </c>
      <c r="L322" s="10"/>
      <c r="M322" s="10"/>
      <c r="N322" s="21">
        <f ca="1">IF(COUNTIF('.Calendrier'!C:C,Tableau1[[#This Row],[Date]]),OFFSET($V$2,,WEEKDAY(Tableau1[[#This Row],[Date]],2)),0)</f>
        <v>0</v>
      </c>
      <c r="O32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22"/>
    </row>
    <row r="323" spans="2:22" x14ac:dyDescent="0.35">
      <c r="B323" s="26" t="str">
        <f>IF(WEEKDAY(Tableau1[[#This Row],[Date]],2)=3,_xlfn.ISOWEEKNUM(Tableau1[[#This Row],[Date]]),"")</f>
        <v/>
      </c>
      <c r="C323" s="2" t="str">
        <f>UPPER(TEXT(Tableau1[[#This Row],[Date]],"jjjj"))</f>
        <v>JEUDI</v>
      </c>
      <c r="D323" s="3">
        <f>_debut+ROW()-ROW(Tableau1[[#Headers],[Date]])-1</f>
        <v>44420</v>
      </c>
      <c r="E323" s="10"/>
      <c r="F323" s="10"/>
      <c r="G323" s="10"/>
      <c r="H323" s="10"/>
      <c r="I323" s="29">
        <f>Tableau1[[#This Row],[fin apm]]-Tableau1[[#This Row],[début apm]]+Tableau1[[#This Row],[fin matin]]-Tableau1[[#This Row],[début matin]]</f>
        <v>0</v>
      </c>
      <c r="J323" s="12"/>
      <c r="K323" s="21">
        <f ca="1">IFERROR(IF(VLOOKUP(Tableau1[[#This Row],[Motif Abs.]],Tmotif[],3,0)="oui",OFFSET($V$2,,WEEKDAY(Tableau1[[#This Row],[Date]],2)),0),0)</f>
        <v>0</v>
      </c>
      <c r="L323" s="10"/>
      <c r="M323" s="10"/>
      <c r="N323" s="21">
        <f ca="1">IF(COUNTIF('.Calendrier'!C:C,Tableau1[[#This Row],[Date]]),OFFSET($V$2,,WEEKDAY(Tableau1[[#This Row],[Date]],2)),0)</f>
        <v>0</v>
      </c>
      <c r="O32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23"/>
    </row>
    <row r="324" spans="2:22" x14ac:dyDescent="0.35">
      <c r="B324" s="26" t="str">
        <f>IF(WEEKDAY(Tableau1[[#This Row],[Date]],2)=3,_xlfn.ISOWEEKNUM(Tableau1[[#This Row],[Date]]),"")</f>
        <v/>
      </c>
      <c r="C324" s="2" t="str">
        <f>UPPER(TEXT(Tableau1[[#This Row],[Date]],"jjjj"))</f>
        <v>VENDREDI</v>
      </c>
      <c r="D324" s="3">
        <f>_debut+ROW()-ROW(Tableau1[[#Headers],[Date]])-1</f>
        <v>44421</v>
      </c>
      <c r="E324" s="10"/>
      <c r="F324" s="10"/>
      <c r="G324" s="10"/>
      <c r="H324" s="10"/>
      <c r="I324" s="29">
        <f>Tableau1[[#This Row],[fin apm]]-Tableau1[[#This Row],[début apm]]+Tableau1[[#This Row],[fin matin]]-Tableau1[[#This Row],[début matin]]</f>
        <v>0</v>
      </c>
      <c r="J324" s="12"/>
      <c r="K324" s="21">
        <f ca="1">IFERROR(IF(VLOOKUP(Tableau1[[#This Row],[Motif Abs.]],Tmotif[],3,0)="oui",OFFSET($V$2,,WEEKDAY(Tableau1[[#This Row],[Date]],2)),0),0)</f>
        <v>0</v>
      </c>
      <c r="L324" s="10"/>
      <c r="M324" s="10"/>
      <c r="N324" s="21">
        <f ca="1">IF(COUNTIF('.Calendrier'!C:C,Tableau1[[#This Row],[Date]]),OFFSET($V$2,,WEEKDAY(Tableau1[[#This Row],[Date]],2)),0)</f>
        <v>0</v>
      </c>
      <c r="O32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24"/>
    </row>
    <row r="325" spans="2:22" x14ac:dyDescent="0.35">
      <c r="B325" s="26" t="str">
        <f>IF(WEEKDAY(Tableau1[[#This Row],[Date]],2)=3,_xlfn.ISOWEEKNUM(Tableau1[[#This Row],[Date]]),"")</f>
        <v/>
      </c>
      <c r="C325" s="2" t="str">
        <f>UPPER(TEXT(Tableau1[[#This Row],[Date]],"jjjj"))</f>
        <v>SAMEDI</v>
      </c>
      <c r="D325" s="3">
        <f>_debut+ROW()-ROW(Tableau1[[#Headers],[Date]])-1</f>
        <v>44422</v>
      </c>
      <c r="E325" s="10"/>
      <c r="F325" s="10"/>
      <c r="G325" s="10"/>
      <c r="H325" s="10"/>
      <c r="I325" s="29">
        <f>Tableau1[[#This Row],[fin apm]]-Tableau1[[#This Row],[début apm]]+Tableau1[[#This Row],[fin matin]]-Tableau1[[#This Row],[début matin]]</f>
        <v>0</v>
      </c>
      <c r="J325" s="12"/>
      <c r="K325" s="21">
        <f ca="1">IFERROR(IF(VLOOKUP(Tableau1[[#This Row],[Motif Abs.]],Tmotif[],3,0)="oui",OFFSET($V$2,,WEEKDAY(Tableau1[[#This Row],[Date]],2)),0),0)</f>
        <v>0</v>
      </c>
      <c r="L325" s="10"/>
      <c r="M325" s="10"/>
      <c r="N325" s="21">
        <f ca="1">IF(COUNTIF('.Calendrier'!C:C,Tableau1[[#This Row],[Date]]),OFFSET($V$2,,WEEKDAY(Tableau1[[#This Row],[Date]],2)),0)</f>
        <v>0</v>
      </c>
      <c r="O32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25"/>
    </row>
    <row r="326" spans="2:22" x14ac:dyDescent="0.35">
      <c r="B326" s="26" t="str">
        <f>IF(WEEKDAY(Tableau1[[#This Row],[Date]],2)=3,_xlfn.ISOWEEKNUM(Tableau1[[#This Row],[Date]]),"")</f>
        <v/>
      </c>
      <c r="C326" s="2" t="str">
        <f>UPPER(TEXT(Tableau1[[#This Row],[Date]],"jjjj"))</f>
        <v>DIMANCHE</v>
      </c>
      <c r="D326" s="3">
        <f>_debut+ROW()-ROW(Tableau1[[#Headers],[Date]])-1</f>
        <v>44423</v>
      </c>
      <c r="E326" s="10"/>
      <c r="F326" s="10"/>
      <c r="G326" s="10"/>
      <c r="H326" s="10"/>
      <c r="I326" s="29">
        <f>Tableau1[[#This Row],[fin apm]]-Tableau1[[#This Row],[début apm]]+Tableau1[[#This Row],[fin matin]]-Tableau1[[#This Row],[début matin]]</f>
        <v>0</v>
      </c>
      <c r="J326" s="12"/>
      <c r="K326" s="21">
        <f ca="1">IFERROR(IF(VLOOKUP(Tableau1[[#This Row],[Motif Abs.]],Tmotif[],3,0)="oui",OFFSET($V$2,,WEEKDAY(Tableau1[[#This Row],[Date]],2)),0),0)</f>
        <v>0</v>
      </c>
      <c r="L326" s="10"/>
      <c r="M326" s="10"/>
      <c r="N326" s="21">
        <f ca="1">IF(COUNTIF('.Calendrier'!C:C,Tableau1[[#This Row],[Date]]),OFFSET($V$2,,WEEKDAY(Tableau1[[#This Row],[Date]],2)),0)</f>
        <v>0</v>
      </c>
      <c r="O32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26"/>
    </row>
    <row r="327" spans="2:22" x14ac:dyDescent="0.35">
      <c r="B327" s="26" t="str">
        <f>IF(WEEKDAY(Tableau1[[#This Row],[Date]],2)=3,_xlfn.ISOWEEKNUM(Tableau1[[#This Row],[Date]]),"")</f>
        <v/>
      </c>
      <c r="C327" s="2" t="str">
        <f>UPPER(TEXT(Tableau1[[#This Row],[Date]],"jjjj"))</f>
        <v>LUNDI</v>
      </c>
      <c r="D327" s="3">
        <f>_debut+ROW()-ROW(Tableau1[[#Headers],[Date]])-1</f>
        <v>44424</v>
      </c>
      <c r="E327" s="10"/>
      <c r="F327" s="10"/>
      <c r="G327" s="10"/>
      <c r="H327" s="10"/>
      <c r="I327" s="29">
        <f>Tableau1[[#This Row],[fin apm]]-Tableau1[[#This Row],[début apm]]+Tableau1[[#This Row],[fin matin]]-Tableau1[[#This Row],[début matin]]</f>
        <v>0</v>
      </c>
      <c r="J327" s="12"/>
      <c r="K327" s="21">
        <f ca="1">IFERROR(IF(VLOOKUP(Tableau1[[#This Row],[Motif Abs.]],Tmotif[],3,0)="oui",OFFSET($V$2,,WEEKDAY(Tableau1[[#This Row],[Date]],2)),0),0)</f>
        <v>0</v>
      </c>
      <c r="L327" s="10"/>
      <c r="M327" s="10"/>
      <c r="N327" s="21">
        <f ca="1">IF(COUNTIF('.Calendrier'!C:C,Tableau1[[#This Row],[Date]]),OFFSET($V$2,,WEEKDAY(Tableau1[[#This Row],[Date]],2)),0)</f>
        <v>0</v>
      </c>
      <c r="O32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27"/>
    </row>
    <row r="328" spans="2:22" x14ac:dyDescent="0.35">
      <c r="B328" s="26" t="str">
        <f>IF(WEEKDAY(Tableau1[[#This Row],[Date]],2)=3,_xlfn.ISOWEEKNUM(Tableau1[[#This Row],[Date]]),"")</f>
        <v/>
      </c>
      <c r="C328" s="2" t="str">
        <f>UPPER(TEXT(Tableau1[[#This Row],[Date]],"jjjj"))</f>
        <v>MARDI</v>
      </c>
      <c r="D328" s="3">
        <f>_debut+ROW()-ROW(Tableau1[[#Headers],[Date]])-1</f>
        <v>44425</v>
      </c>
      <c r="E328" s="10"/>
      <c r="F328" s="10"/>
      <c r="G328" s="10"/>
      <c r="H328" s="10"/>
      <c r="I328" s="29">
        <f>Tableau1[[#This Row],[fin apm]]-Tableau1[[#This Row],[début apm]]+Tableau1[[#This Row],[fin matin]]-Tableau1[[#This Row],[début matin]]</f>
        <v>0</v>
      </c>
      <c r="J328" s="12"/>
      <c r="K328" s="21">
        <f ca="1">IFERROR(IF(VLOOKUP(Tableau1[[#This Row],[Motif Abs.]],Tmotif[],3,0)="oui",OFFSET($V$2,,WEEKDAY(Tableau1[[#This Row],[Date]],2)),0),0)</f>
        <v>0</v>
      </c>
      <c r="L328" s="10"/>
      <c r="M328" s="10"/>
      <c r="N328" s="21">
        <f ca="1">IF(COUNTIF('.Calendrier'!C:C,Tableau1[[#This Row],[Date]]),OFFSET($V$2,,WEEKDAY(Tableau1[[#This Row],[Date]],2)),0)</f>
        <v>0</v>
      </c>
      <c r="O32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28"/>
    </row>
    <row r="329" spans="2:22" x14ac:dyDescent="0.35">
      <c r="B329" s="26">
        <f>IF(WEEKDAY(Tableau1[[#This Row],[Date]],2)=3,_xlfn.ISOWEEKNUM(Tableau1[[#This Row],[Date]]),"")</f>
        <v>33</v>
      </c>
      <c r="C329" s="2" t="str">
        <f>UPPER(TEXT(Tableau1[[#This Row],[Date]],"jjjj"))</f>
        <v>MERCREDI</v>
      </c>
      <c r="D329" s="3">
        <f>_debut+ROW()-ROW(Tableau1[[#Headers],[Date]])-1</f>
        <v>44426</v>
      </c>
      <c r="E329" s="10"/>
      <c r="F329" s="10"/>
      <c r="G329" s="10"/>
      <c r="H329" s="10"/>
      <c r="I329" s="29">
        <f>Tableau1[[#This Row],[fin apm]]-Tableau1[[#This Row],[début apm]]+Tableau1[[#This Row],[fin matin]]-Tableau1[[#This Row],[début matin]]</f>
        <v>0</v>
      </c>
      <c r="J329" s="12"/>
      <c r="K329" s="21">
        <f ca="1">IFERROR(IF(VLOOKUP(Tableau1[[#This Row],[Motif Abs.]],Tmotif[],3,0)="oui",OFFSET($V$2,,WEEKDAY(Tableau1[[#This Row],[Date]],2)),0),0)</f>
        <v>0</v>
      </c>
      <c r="L329" s="10"/>
      <c r="M329" s="10"/>
      <c r="N329" s="21">
        <f ca="1">IF(COUNTIF('.Calendrier'!C:C,Tableau1[[#This Row],[Date]]),OFFSET($V$2,,WEEKDAY(Tableau1[[#This Row],[Date]],2)),0)</f>
        <v>0</v>
      </c>
      <c r="O32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29"/>
    </row>
    <row r="330" spans="2:22" x14ac:dyDescent="0.35">
      <c r="B330" s="26" t="str">
        <f>IF(WEEKDAY(Tableau1[[#This Row],[Date]],2)=3,_xlfn.ISOWEEKNUM(Tableau1[[#This Row],[Date]]),"")</f>
        <v/>
      </c>
      <c r="C330" s="2" t="str">
        <f>UPPER(TEXT(Tableau1[[#This Row],[Date]],"jjjj"))</f>
        <v>JEUDI</v>
      </c>
      <c r="D330" s="3">
        <f>_debut+ROW()-ROW(Tableau1[[#Headers],[Date]])-1</f>
        <v>44427</v>
      </c>
      <c r="E330" s="10"/>
      <c r="F330" s="10"/>
      <c r="G330" s="10"/>
      <c r="H330" s="10"/>
      <c r="I330" s="29">
        <f>Tableau1[[#This Row],[fin apm]]-Tableau1[[#This Row],[début apm]]+Tableau1[[#This Row],[fin matin]]-Tableau1[[#This Row],[début matin]]</f>
        <v>0</v>
      </c>
      <c r="J330" s="12"/>
      <c r="K330" s="21">
        <f ca="1">IFERROR(IF(VLOOKUP(Tableau1[[#This Row],[Motif Abs.]],Tmotif[],3,0)="oui",OFFSET($V$2,,WEEKDAY(Tableau1[[#This Row],[Date]],2)),0),0)</f>
        <v>0</v>
      </c>
      <c r="L330" s="10"/>
      <c r="M330" s="10"/>
      <c r="N330" s="21">
        <f ca="1">IF(COUNTIF('.Calendrier'!C:C,Tableau1[[#This Row],[Date]]),OFFSET($V$2,,WEEKDAY(Tableau1[[#This Row],[Date]],2)),0)</f>
        <v>0</v>
      </c>
      <c r="O33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30"/>
    </row>
    <row r="331" spans="2:22" x14ac:dyDescent="0.35">
      <c r="B331" s="26" t="str">
        <f>IF(WEEKDAY(Tableau1[[#This Row],[Date]],2)=3,_xlfn.ISOWEEKNUM(Tableau1[[#This Row],[Date]]),"")</f>
        <v/>
      </c>
      <c r="C331" s="2" t="str">
        <f>UPPER(TEXT(Tableau1[[#This Row],[Date]],"jjjj"))</f>
        <v>VENDREDI</v>
      </c>
      <c r="D331" s="3">
        <f>_debut+ROW()-ROW(Tableau1[[#Headers],[Date]])-1</f>
        <v>44428</v>
      </c>
      <c r="E331" s="10"/>
      <c r="F331" s="10"/>
      <c r="G331" s="10"/>
      <c r="H331" s="10"/>
      <c r="I331" s="29">
        <f>Tableau1[[#This Row],[fin apm]]-Tableau1[[#This Row],[début apm]]+Tableau1[[#This Row],[fin matin]]-Tableau1[[#This Row],[début matin]]</f>
        <v>0</v>
      </c>
      <c r="J331" s="12"/>
      <c r="K331" s="21">
        <f ca="1">IFERROR(IF(VLOOKUP(Tableau1[[#This Row],[Motif Abs.]],Tmotif[],3,0)="oui",OFFSET($V$2,,WEEKDAY(Tableau1[[#This Row],[Date]],2)),0),0)</f>
        <v>0</v>
      </c>
      <c r="L331" s="10"/>
      <c r="M331" s="10"/>
      <c r="N331" s="21">
        <f ca="1">IF(COUNTIF('.Calendrier'!C:C,Tableau1[[#This Row],[Date]]),OFFSET($V$2,,WEEKDAY(Tableau1[[#This Row],[Date]],2)),0)</f>
        <v>0</v>
      </c>
      <c r="O33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31"/>
    </row>
    <row r="332" spans="2:22" x14ac:dyDescent="0.35">
      <c r="B332" s="26" t="str">
        <f>IF(WEEKDAY(Tableau1[[#This Row],[Date]],2)=3,_xlfn.ISOWEEKNUM(Tableau1[[#This Row],[Date]]),"")</f>
        <v/>
      </c>
      <c r="C332" s="2" t="str">
        <f>UPPER(TEXT(Tableau1[[#This Row],[Date]],"jjjj"))</f>
        <v>SAMEDI</v>
      </c>
      <c r="D332" s="3">
        <f>_debut+ROW()-ROW(Tableau1[[#Headers],[Date]])-1</f>
        <v>44429</v>
      </c>
      <c r="E332" s="10"/>
      <c r="F332" s="10"/>
      <c r="G332" s="10"/>
      <c r="H332" s="10"/>
      <c r="I332" s="29">
        <f>Tableau1[[#This Row],[fin apm]]-Tableau1[[#This Row],[début apm]]+Tableau1[[#This Row],[fin matin]]-Tableau1[[#This Row],[début matin]]</f>
        <v>0</v>
      </c>
      <c r="J332" s="12"/>
      <c r="K332" s="21">
        <f ca="1">IFERROR(IF(VLOOKUP(Tableau1[[#This Row],[Motif Abs.]],Tmotif[],3,0)="oui",OFFSET($V$2,,WEEKDAY(Tableau1[[#This Row],[Date]],2)),0),0)</f>
        <v>0</v>
      </c>
      <c r="L332" s="10"/>
      <c r="M332" s="10"/>
      <c r="N332" s="21">
        <f ca="1">IF(COUNTIF('.Calendrier'!C:C,Tableau1[[#This Row],[Date]]),OFFSET($V$2,,WEEKDAY(Tableau1[[#This Row],[Date]],2)),0)</f>
        <v>0</v>
      </c>
      <c r="O33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32"/>
    </row>
    <row r="333" spans="2:22" x14ac:dyDescent="0.35">
      <c r="B333" s="26" t="str">
        <f>IF(WEEKDAY(Tableau1[[#This Row],[Date]],2)=3,_xlfn.ISOWEEKNUM(Tableau1[[#This Row],[Date]]),"")</f>
        <v/>
      </c>
      <c r="C333" s="2" t="str">
        <f>UPPER(TEXT(Tableau1[[#This Row],[Date]],"jjjj"))</f>
        <v>DIMANCHE</v>
      </c>
      <c r="D333" s="3">
        <f>_debut+ROW()-ROW(Tableau1[[#Headers],[Date]])-1</f>
        <v>44430</v>
      </c>
      <c r="E333" s="10"/>
      <c r="F333" s="10"/>
      <c r="G333" s="10"/>
      <c r="H333" s="10"/>
      <c r="I333" s="29">
        <f>Tableau1[[#This Row],[fin apm]]-Tableau1[[#This Row],[début apm]]+Tableau1[[#This Row],[fin matin]]-Tableau1[[#This Row],[début matin]]</f>
        <v>0</v>
      </c>
      <c r="J333" s="12"/>
      <c r="K333" s="21">
        <f ca="1">IFERROR(IF(VLOOKUP(Tableau1[[#This Row],[Motif Abs.]],Tmotif[],3,0)="oui",OFFSET($V$2,,WEEKDAY(Tableau1[[#This Row],[Date]],2)),0),0)</f>
        <v>0</v>
      </c>
      <c r="L333" s="10"/>
      <c r="M333" s="10"/>
      <c r="N333" s="21">
        <f ca="1">IF(COUNTIF('.Calendrier'!C:C,Tableau1[[#This Row],[Date]]),OFFSET($V$2,,WEEKDAY(Tableau1[[#This Row],[Date]],2)),0)</f>
        <v>0</v>
      </c>
      <c r="O33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33"/>
    </row>
    <row r="334" spans="2:22" x14ac:dyDescent="0.35">
      <c r="B334" s="26" t="str">
        <f>IF(WEEKDAY(Tableau1[[#This Row],[Date]],2)=3,_xlfn.ISOWEEKNUM(Tableau1[[#This Row],[Date]]),"")</f>
        <v/>
      </c>
      <c r="C334" s="2" t="str">
        <f>UPPER(TEXT(Tableau1[[#This Row],[Date]],"jjjj"))</f>
        <v>LUNDI</v>
      </c>
      <c r="D334" s="3">
        <f>_debut+ROW()-ROW(Tableau1[[#Headers],[Date]])-1</f>
        <v>44431</v>
      </c>
      <c r="E334" s="10"/>
      <c r="F334" s="10"/>
      <c r="G334" s="10"/>
      <c r="H334" s="10"/>
      <c r="I334" s="29">
        <f>Tableau1[[#This Row],[fin apm]]-Tableau1[[#This Row],[début apm]]+Tableau1[[#This Row],[fin matin]]-Tableau1[[#This Row],[début matin]]</f>
        <v>0</v>
      </c>
      <c r="J334" s="12"/>
      <c r="K334" s="21">
        <f ca="1">IFERROR(IF(VLOOKUP(Tableau1[[#This Row],[Motif Abs.]],Tmotif[],3,0)="oui",OFFSET($V$2,,WEEKDAY(Tableau1[[#This Row],[Date]],2)),0),0)</f>
        <v>0</v>
      </c>
      <c r="L334" s="10"/>
      <c r="M334" s="10"/>
      <c r="N334" s="21">
        <f ca="1">IF(COUNTIF('.Calendrier'!C:C,Tableau1[[#This Row],[Date]]),OFFSET($V$2,,WEEKDAY(Tableau1[[#This Row],[Date]],2)),0)</f>
        <v>0</v>
      </c>
      <c r="O33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34"/>
    </row>
    <row r="335" spans="2:22" x14ac:dyDescent="0.35">
      <c r="B335" s="26" t="str">
        <f>IF(WEEKDAY(Tableau1[[#This Row],[Date]],2)=3,_xlfn.ISOWEEKNUM(Tableau1[[#This Row],[Date]]),"")</f>
        <v/>
      </c>
      <c r="C335" s="2" t="str">
        <f>UPPER(TEXT(Tableau1[[#This Row],[Date]],"jjjj"))</f>
        <v>MARDI</v>
      </c>
      <c r="D335" s="3">
        <f>_debut+ROW()-ROW(Tableau1[[#Headers],[Date]])-1</f>
        <v>44432</v>
      </c>
      <c r="E335" s="10"/>
      <c r="F335" s="10"/>
      <c r="G335" s="10"/>
      <c r="H335" s="10"/>
      <c r="I335" s="29">
        <f>Tableau1[[#This Row],[fin apm]]-Tableau1[[#This Row],[début apm]]+Tableau1[[#This Row],[fin matin]]-Tableau1[[#This Row],[début matin]]</f>
        <v>0</v>
      </c>
      <c r="J335" s="12"/>
      <c r="K335" s="21">
        <f ca="1">IFERROR(IF(VLOOKUP(Tableau1[[#This Row],[Motif Abs.]],Tmotif[],3,0)="oui",OFFSET($V$2,,WEEKDAY(Tableau1[[#This Row],[Date]],2)),0),0)</f>
        <v>0</v>
      </c>
      <c r="L335" s="10"/>
      <c r="M335" s="10"/>
      <c r="N335" s="21">
        <f ca="1">IF(COUNTIF('.Calendrier'!C:C,Tableau1[[#This Row],[Date]]),OFFSET($V$2,,WEEKDAY(Tableau1[[#This Row],[Date]],2)),0)</f>
        <v>0</v>
      </c>
      <c r="O33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35"/>
    </row>
    <row r="336" spans="2:22" x14ac:dyDescent="0.35">
      <c r="B336" s="26">
        <f>IF(WEEKDAY(Tableau1[[#This Row],[Date]],2)=3,_xlfn.ISOWEEKNUM(Tableau1[[#This Row],[Date]]),"")</f>
        <v>34</v>
      </c>
      <c r="C336" s="2" t="str">
        <f>UPPER(TEXT(Tableau1[[#This Row],[Date]],"jjjj"))</f>
        <v>MERCREDI</v>
      </c>
      <c r="D336" s="3">
        <f>_debut+ROW()-ROW(Tableau1[[#Headers],[Date]])-1</f>
        <v>44433</v>
      </c>
      <c r="E336" s="10"/>
      <c r="F336" s="10"/>
      <c r="G336" s="10"/>
      <c r="H336" s="10"/>
      <c r="I336" s="29">
        <f>Tableau1[[#This Row],[fin apm]]-Tableau1[[#This Row],[début apm]]+Tableau1[[#This Row],[fin matin]]-Tableau1[[#This Row],[début matin]]</f>
        <v>0</v>
      </c>
      <c r="J336" s="12"/>
      <c r="K336" s="21">
        <f ca="1">IFERROR(IF(VLOOKUP(Tableau1[[#This Row],[Motif Abs.]],Tmotif[],3,0)="oui",OFFSET($V$2,,WEEKDAY(Tableau1[[#This Row],[Date]],2)),0),0)</f>
        <v>0</v>
      </c>
      <c r="L336" s="10"/>
      <c r="M336" s="10"/>
      <c r="N336" s="21">
        <f ca="1">IF(COUNTIF('.Calendrier'!C:C,Tableau1[[#This Row],[Date]]),OFFSET($V$2,,WEEKDAY(Tableau1[[#This Row],[Date]],2)),0)</f>
        <v>0</v>
      </c>
      <c r="O33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36"/>
    </row>
    <row r="337" spans="2:22" x14ac:dyDescent="0.35">
      <c r="B337" s="26" t="str">
        <f>IF(WEEKDAY(Tableau1[[#This Row],[Date]],2)=3,_xlfn.ISOWEEKNUM(Tableau1[[#This Row],[Date]]),"")</f>
        <v/>
      </c>
      <c r="C337" s="2" t="str">
        <f>UPPER(TEXT(Tableau1[[#This Row],[Date]],"jjjj"))</f>
        <v>JEUDI</v>
      </c>
      <c r="D337" s="3">
        <f>_debut+ROW()-ROW(Tableau1[[#Headers],[Date]])-1</f>
        <v>44434</v>
      </c>
      <c r="E337" s="10"/>
      <c r="F337" s="10"/>
      <c r="G337" s="10"/>
      <c r="H337" s="10"/>
      <c r="I337" s="29">
        <f>Tableau1[[#This Row],[fin apm]]-Tableau1[[#This Row],[début apm]]+Tableau1[[#This Row],[fin matin]]-Tableau1[[#This Row],[début matin]]</f>
        <v>0</v>
      </c>
      <c r="J337" s="12"/>
      <c r="K337" s="21">
        <f ca="1">IFERROR(IF(VLOOKUP(Tableau1[[#This Row],[Motif Abs.]],Tmotif[],3,0)="oui",OFFSET($V$2,,WEEKDAY(Tableau1[[#This Row],[Date]],2)),0),0)</f>
        <v>0</v>
      </c>
      <c r="L337" s="10"/>
      <c r="M337" s="10"/>
      <c r="N337" s="21">
        <f ca="1">IF(COUNTIF('.Calendrier'!C:C,Tableau1[[#This Row],[Date]]),OFFSET($V$2,,WEEKDAY(Tableau1[[#This Row],[Date]],2)),0)</f>
        <v>0</v>
      </c>
      <c r="O33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37"/>
    </row>
    <row r="338" spans="2:22" x14ac:dyDescent="0.35">
      <c r="B338" s="26" t="str">
        <f>IF(WEEKDAY(Tableau1[[#This Row],[Date]],2)=3,_xlfn.ISOWEEKNUM(Tableau1[[#This Row],[Date]]),"")</f>
        <v/>
      </c>
      <c r="C338" s="2" t="str">
        <f>UPPER(TEXT(Tableau1[[#This Row],[Date]],"jjjj"))</f>
        <v>VENDREDI</v>
      </c>
      <c r="D338" s="3">
        <f>_debut+ROW()-ROW(Tableau1[[#Headers],[Date]])-1</f>
        <v>44435</v>
      </c>
      <c r="E338" s="10"/>
      <c r="F338" s="10"/>
      <c r="G338" s="10"/>
      <c r="H338" s="10"/>
      <c r="I338" s="29">
        <f>Tableau1[[#This Row],[fin apm]]-Tableau1[[#This Row],[début apm]]+Tableau1[[#This Row],[fin matin]]-Tableau1[[#This Row],[début matin]]</f>
        <v>0</v>
      </c>
      <c r="J338" s="12"/>
      <c r="K338" s="21">
        <f ca="1">IFERROR(IF(VLOOKUP(Tableau1[[#This Row],[Motif Abs.]],Tmotif[],3,0)="oui",OFFSET($V$2,,WEEKDAY(Tableau1[[#This Row],[Date]],2)),0),0)</f>
        <v>0</v>
      </c>
      <c r="L338" s="10"/>
      <c r="M338" s="10"/>
      <c r="N338" s="21">
        <f ca="1">IF(COUNTIF('.Calendrier'!C:C,Tableau1[[#This Row],[Date]]),OFFSET($V$2,,WEEKDAY(Tableau1[[#This Row],[Date]],2)),0)</f>
        <v>0</v>
      </c>
      <c r="O33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38"/>
    </row>
    <row r="339" spans="2:22" x14ac:dyDescent="0.35">
      <c r="B339" s="26" t="str">
        <f>IF(WEEKDAY(Tableau1[[#This Row],[Date]],2)=3,_xlfn.ISOWEEKNUM(Tableau1[[#This Row],[Date]]),"")</f>
        <v/>
      </c>
      <c r="C339" s="2" t="str">
        <f>UPPER(TEXT(Tableau1[[#This Row],[Date]],"jjjj"))</f>
        <v>SAMEDI</v>
      </c>
      <c r="D339" s="3">
        <f>_debut+ROW()-ROW(Tableau1[[#Headers],[Date]])-1</f>
        <v>44436</v>
      </c>
      <c r="E339" s="10"/>
      <c r="F339" s="10"/>
      <c r="G339" s="10"/>
      <c r="H339" s="10"/>
      <c r="I339" s="29">
        <f>Tableau1[[#This Row],[fin apm]]-Tableau1[[#This Row],[début apm]]+Tableau1[[#This Row],[fin matin]]-Tableau1[[#This Row],[début matin]]</f>
        <v>0</v>
      </c>
      <c r="J339" s="12"/>
      <c r="K339" s="21">
        <f ca="1">IFERROR(IF(VLOOKUP(Tableau1[[#This Row],[Motif Abs.]],Tmotif[],3,0)="oui",OFFSET($V$2,,WEEKDAY(Tableau1[[#This Row],[Date]],2)),0),0)</f>
        <v>0</v>
      </c>
      <c r="L339" s="10"/>
      <c r="M339" s="10"/>
      <c r="N339" s="21">
        <f ca="1">IF(COUNTIF('.Calendrier'!C:C,Tableau1[[#This Row],[Date]]),OFFSET($V$2,,WEEKDAY(Tableau1[[#This Row],[Date]],2)),0)</f>
        <v>0</v>
      </c>
      <c r="O33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39"/>
    </row>
    <row r="340" spans="2:22" x14ac:dyDescent="0.35">
      <c r="B340" s="26" t="str">
        <f>IF(WEEKDAY(Tableau1[[#This Row],[Date]],2)=3,_xlfn.ISOWEEKNUM(Tableau1[[#This Row],[Date]]),"")</f>
        <v/>
      </c>
      <c r="C340" s="2" t="str">
        <f>UPPER(TEXT(Tableau1[[#This Row],[Date]],"jjjj"))</f>
        <v>DIMANCHE</v>
      </c>
      <c r="D340" s="3">
        <f>_debut+ROW()-ROW(Tableau1[[#Headers],[Date]])-1</f>
        <v>44437</v>
      </c>
      <c r="E340" s="10"/>
      <c r="F340" s="10"/>
      <c r="G340" s="10"/>
      <c r="H340" s="10"/>
      <c r="I340" s="29">
        <f>Tableau1[[#This Row],[fin apm]]-Tableau1[[#This Row],[début apm]]+Tableau1[[#This Row],[fin matin]]-Tableau1[[#This Row],[début matin]]</f>
        <v>0</v>
      </c>
      <c r="J340" s="12"/>
      <c r="K340" s="21">
        <f ca="1">IFERROR(IF(VLOOKUP(Tableau1[[#This Row],[Motif Abs.]],Tmotif[],3,0)="oui",OFFSET($V$2,,WEEKDAY(Tableau1[[#This Row],[Date]],2)),0),0)</f>
        <v>0</v>
      </c>
      <c r="L340" s="10"/>
      <c r="M340" s="10"/>
      <c r="N340" s="21">
        <f ca="1">IF(COUNTIF('.Calendrier'!C:C,Tableau1[[#This Row],[Date]]),OFFSET($V$2,,WEEKDAY(Tableau1[[#This Row],[Date]],2)),0)</f>
        <v>0</v>
      </c>
      <c r="O34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40"/>
    </row>
    <row r="341" spans="2:22" x14ac:dyDescent="0.35">
      <c r="B341" s="26" t="str">
        <f>IF(WEEKDAY(Tableau1[[#This Row],[Date]],2)=3,_xlfn.ISOWEEKNUM(Tableau1[[#This Row],[Date]]),"")</f>
        <v/>
      </c>
      <c r="C341" s="2" t="str">
        <f>UPPER(TEXT(Tableau1[[#This Row],[Date]],"jjjj"))</f>
        <v>LUNDI</v>
      </c>
      <c r="D341" s="3">
        <f>_debut+ROW()-ROW(Tableau1[[#Headers],[Date]])-1</f>
        <v>44438</v>
      </c>
      <c r="E341" s="10"/>
      <c r="F341" s="10"/>
      <c r="G341" s="10"/>
      <c r="H341" s="10"/>
      <c r="I341" s="29">
        <f>Tableau1[[#This Row],[fin apm]]-Tableau1[[#This Row],[début apm]]+Tableau1[[#This Row],[fin matin]]-Tableau1[[#This Row],[début matin]]</f>
        <v>0</v>
      </c>
      <c r="J341" s="12"/>
      <c r="K341" s="21">
        <f ca="1">IFERROR(IF(VLOOKUP(Tableau1[[#This Row],[Motif Abs.]],Tmotif[],3,0)="oui",OFFSET($V$2,,WEEKDAY(Tableau1[[#This Row],[Date]],2)),0),0)</f>
        <v>0</v>
      </c>
      <c r="L341" s="10"/>
      <c r="M341" s="10"/>
      <c r="N341" s="21">
        <f ca="1">IF(COUNTIF('.Calendrier'!C:C,Tableau1[[#This Row],[Date]]),OFFSET($V$2,,WEEKDAY(Tableau1[[#This Row],[Date]],2)),0)</f>
        <v>0</v>
      </c>
      <c r="O34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41"/>
    </row>
    <row r="342" spans="2:22" x14ac:dyDescent="0.35">
      <c r="B342" s="26" t="str">
        <f>IF(WEEKDAY(Tableau1[[#This Row],[Date]],2)=3,_xlfn.ISOWEEKNUM(Tableau1[[#This Row],[Date]]),"")</f>
        <v/>
      </c>
      <c r="C342" s="2" t="str">
        <f>UPPER(TEXT(Tableau1[[#This Row],[Date]],"jjjj"))</f>
        <v>MARDI</v>
      </c>
      <c r="D342" s="3">
        <f>_debut+ROW()-ROW(Tableau1[[#Headers],[Date]])-1</f>
        <v>44439</v>
      </c>
      <c r="E342" s="10"/>
      <c r="F342" s="10"/>
      <c r="G342" s="10"/>
      <c r="H342" s="10"/>
      <c r="I342" s="29">
        <f>Tableau1[[#This Row],[fin apm]]-Tableau1[[#This Row],[début apm]]+Tableau1[[#This Row],[fin matin]]-Tableau1[[#This Row],[début matin]]</f>
        <v>0</v>
      </c>
      <c r="J342" s="12"/>
      <c r="K342" s="21">
        <f ca="1">IFERROR(IF(VLOOKUP(Tableau1[[#This Row],[Motif Abs.]],Tmotif[],3,0)="oui",OFFSET($V$2,,WEEKDAY(Tableau1[[#This Row],[Date]],2)),0),0)</f>
        <v>0</v>
      </c>
      <c r="L342" s="10"/>
      <c r="M342" s="10"/>
      <c r="N342" s="21">
        <f ca="1">IF(COUNTIF('.Calendrier'!C:C,Tableau1[[#This Row],[Date]]),OFFSET($V$2,,WEEKDAY(Tableau1[[#This Row],[Date]],2)),0)</f>
        <v>0</v>
      </c>
      <c r="O34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42"/>
    </row>
    <row r="343" spans="2:22" x14ac:dyDescent="0.35">
      <c r="B343" s="26">
        <f>IF(WEEKDAY(Tableau1[[#This Row],[Date]],2)=3,_xlfn.ISOWEEKNUM(Tableau1[[#This Row],[Date]]),"")</f>
        <v>35</v>
      </c>
      <c r="C343" s="2" t="str">
        <f>UPPER(TEXT(Tableau1[[#This Row],[Date]],"jjjj"))</f>
        <v>MERCREDI</v>
      </c>
      <c r="D343" s="3">
        <f>_debut+ROW()-ROW(Tableau1[[#Headers],[Date]])-1</f>
        <v>44440</v>
      </c>
      <c r="E343" s="10"/>
      <c r="F343" s="10"/>
      <c r="G343" s="10"/>
      <c r="H343" s="10"/>
      <c r="I343" s="29">
        <f>Tableau1[[#This Row],[fin apm]]-Tableau1[[#This Row],[début apm]]+Tableau1[[#This Row],[fin matin]]-Tableau1[[#This Row],[début matin]]</f>
        <v>0</v>
      </c>
      <c r="J343" s="12"/>
      <c r="K343" s="21">
        <f ca="1">IFERROR(IF(VLOOKUP(Tableau1[[#This Row],[Motif Abs.]],Tmotif[],3,0)="oui",OFFSET($V$2,,WEEKDAY(Tableau1[[#This Row],[Date]],2)),0),0)</f>
        <v>0</v>
      </c>
      <c r="L343" s="10"/>
      <c r="M343" s="10"/>
      <c r="N343" s="21">
        <f ca="1">IF(COUNTIF('.Calendrier'!C:C,Tableau1[[#This Row],[Date]]),OFFSET($V$2,,WEEKDAY(Tableau1[[#This Row],[Date]],2)),0)</f>
        <v>0</v>
      </c>
      <c r="O34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43"/>
    </row>
    <row r="344" spans="2:22" x14ac:dyDescent="0.35">
      <c r="B344" s="26" t="str">
        <f>IF(WEEKDAY(Tableau1[[#This Row],[Date]],2)=3,_xlfn.ISOWEEKNUM(Tableau1[[#This Row],[Date]]),"")</f>
        <v/>
      </c>
      <c r="C344" s="2" t="str">
        <f>UPPER(TEXT(Tableau1[[#This Row],[Date]],"jjjj"))</f>
        <v>JEUDI</v>
      </c>
      <c r="D344" s="3">
        <f>_debut+ROW()-ROW(Tableau1[[#Headers],[Date]])-1</f>
        <v>44441</v>
      </c>
      <c r="E344" s="10"/>
      <c r="F344" s="10"/>
      <c r="G344" s="10"/>
      <c r="H344" s="10"/>
      <c r="I344" s="29">
        <f>Tableau1[[#This Row],[fin apm]]-Tableau1[[#This Row],[début apm]]+Tableau1[[#This Row],[fin matin]]-Tableau1[[#This Row],[début matin]]</f>
        <v>0</v>
      </c>
      <c r="J344" s="12"/>
      <c r="K344" s="21">
        <f ca="1">IFERROR(IF(VLOOKUP(Tableau1[[#This Row],[Motif Abs.]],Tmotif[],3,0)="oui",OFFSET($V$2,,WEEKDAY(Tableau1[[#This Row],[Date]],2)),0),0)</f>
        <v>0</v>
      </c>
      <c r="L344" s="10"/>
      <c r="M344" s="10"/>
      <c r="N344" s="21">
        <f ca="1">IF(COUNTIF('.Calendrier'!C:C,Tableau1[[#This Row],[Date]]),OFFSET($V$2,,WEEKDAY(Tableau1[[#This Row],[Date]],2)),0)</f>
        <v>0</v>
      </c>
      <c r="O34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44"/>
    </row>
    <row r="345" spans="2:22" x14ac:dyDescent="0.35">
      <c r="B345" s="26" t="str">
        <f>IF(WEEKDAY(Tableau1[[#This Row],[Date]],2)=3,_xlfn.ISOWEEKNUM(Tableau1[[#This Row],[Date]]),"")</f>
        <v/>
      </c>
      <c r="C345" s="2" t="str">
        <f>UPPER(TEXT(Tableau1[[#This Row],[Date]],"jjjj"))</f>
        <v>VENDREDI</v>
      </c>
      <c r="D345" s="3">
        <f>_debut+ROW()-ROW(Tableau1[[#Headers],[Date]])-1</f>
        <v>44442</v>
      </c>
      <c r="E345" s="10"/>
      <c r="F345" s="10"/>
      <c r="G345" s="10"/>
      <c r="H345" s="10"/>
      <c r="I345" s="29">
        <f>Tableau1[[#This Row],[fin apm]]-Tableau1[[#This Row],[début apm]]+Tableau1[[#This Row],[fin matin]]-Tableau1[[#This Row],[début matin]]</f>
        <v>0</v>
      </c>
      <c r="J345" s="12"/>
      <c r="K345" s="21">
        <f ca="1">IFERROR(IF(VLOOKUP(Tableau1[[#This Row],[Motif Abs.]],Tmotif[],3,0)="oui",OFFSET($V$2,,WEEKDAY(Tableau1[[#This Row],[Date]],2)),0),0)</f>
        <v>0</v>
      </c>
      <c r="L345" s="10"/>
      <c r="M345" s="10"/>
      <c r="N345" s="21">
        <f ca="1">IF(COUNTIF('.Calendrier'!C:C,Tableau1[[#This Row],[Date]]),OFFSET($V$2,,WEEKDAY(Tableau1[[#This Row],[Date]],2)),0)</f>
        <v>0</v>
      </c>
      <c r="O34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45"/>
    </row>
    <row r="346" spans="2:22" x14ac:dyDescent="0.35">
      <c r="B346" s="26" t="str">
        <f>IF(WEEKDAY(Tableau1[[#This Row],[Date]],2)=3,_xlfn.ISOWEEKNUM(Tableau1[[#This Row],[Date]]),"")</f>
        <v/>
      </c>
      <c r="C346" s="2" t="str">
        <f>UPPER(TEXT(Tableau1[[#This Row],[Date]],"jjjj"))</f>
        <v>SAMEDI</v>
      </c>
      <c r="D346" s="3">
        <f>_debut+ROW()-ROW(Tableau1[[#Headers],[Date]])-1</f>
        <v>44443</v>
      </c>
      <c r="E346" s="10"/>
      <c r="F346" s="10"/>
      <c r="G346" s="10"/>
      <c r="H346" s="10"/>
      <c r="I346" s="29">
        <f>Tableau1[[#This Row],[fin apm]]-Tableau1[[#This Row],[début apm]]+Tableau1[[#This Row],[fin matin]]-Tableau1[[#This Row],[début matin]]</f>
        <v>0</v>
      </c>
      <c r="J346" s="12"/>
      <c r="K346" s="21">
        <f ca="1">IFERROR(IF(VLOOKUP(Tableau1[[#This Row],[Motif Abs.]],Tmotif[],3,0)="oui",OFFSET($V$2,,WEEKDAY(Tableau1[[#This Row],[Date]],2)),0),0)</f>
        <v>0</v>
      </c>
      <c r="L346" s="10"/>
      <c r="M346" s="10"/>
      <c r="N346" s="21">
        <f ca="1">IF(COUNTIF('.Calendrier'!C:C,Tableau1[[#This Row],[Date]]),OFFSET($V$2,,WEEKDAY(Tableau1[[#This Row],[Date]],2)),0)</f>
        <v>0</v>
      </c>
      <c r="O34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46"/>
    </row>
    <row r="347" spans="2:22" x14ac:dyDescent="0.35">
      <c r="B347" s="26" t="str">
        <f>IF(WEEKDAY(Tableau1[[#This Row],[Date]],2)=3,_xlfn.ISOWEEKNUM(Tableau1[[#This Row],[Date]]),"")</f>
        <v/>
      </c>
      <c r="C347" s="2" t="str">
        <f>UPPER(TEXT(Tableau1[[#This Row],[Date]],"jjjj"))</f>
        <v>DIMANCHE</v>
      </c>
      <c r="D347" s="3">
        <f>_debut+ROW()-ROW(Tableau1[[#Headers],[Date]])-1</f>
        <v>44444</v>
      </c>
      <c r="E347" s="10"/>
      <c r="F347" s="10"/>
      <c r="G347" s="10"/>
      <c r="H347" s="10"/>
      <c r="I347" s="29">
        <f>Tableau1[[#This Row],[fin apm]]-Tableau1[[#This Row],[début apm]]+Tableau1[[#This Row],[fin matin]]-Tableau1[[#This Row],[début matin]]</f>
        <v>0</v>
      </c>
      <c r="J347" s="12"/>
      <c r="K347" s="21">
        <f ca="1">IFERROR(IF(VLOOKUP(Tableau1[[#This Row],[Motif Abs.]],Tmotif[],3,0)="oui",OFFSET($V$2,,WEEKDAY(Tableau1[[#This Row],[Date]],2)),0),0)</f>
        <v>0</v>
      </c>
      <c r="L347" s="10"/>
      <c r="M347" s="10"/>
      <c r="N347" s="21">
        <f ca="1">IF(COUNTIF('.Calendrier'!C:C,Tableau1[[#This Row],[Date]]),OFFSET($V$2,,WEEKDAY(Tableau1[[#This Row],[Date]],2)),0)</f>
        <v>0</v>
      </c>
      <c r="O34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47"/>
    </row>
    <row r="348" spans="2:22" x14ac:dyDescent="0.35">
      <c r="B348" s="26" t="str">
        <f>IF(WEEKDAY(Tableau1[[#This Row],[Date]],2)=3,_xlfn.ISOWEEKNUM(Tableau1[[#This Row],[Date]]),"")</f>
        <v/>
      </c>
      <c r="C348" s="2" t="str">
        <f>UPPER(TEXT(Tableau1[[#This Row],[Date]],"jjjj"))</f>
        <v>LUNDI</v>
      </c>
      <c r="D348" s="3">
        <f>_debut+ROW()-ROW(Tableau1[[#Headers],[Date]])-1</f>
        <v>44445</v>
      </c>
      <c r="E348" s="10"/>
      <c r="F348" s="10"/>
      <c r="G348" s="10"/>
      <c r="H348" s="10"/>
      <c r="I348" s="29">
        <f>Tableau1[[#This Row],[fin apm]]-Tableau1[[#This Row],[début apm]]+Tableau1[[#This Row],[fin matin]]-Tableau1[[#This Row],[début matin]]</f>
        <v>0</v>
      </c>
      <c r="J348" s="12"/>
      <c r="K348" s="21">
        <f ca="1">IFERROR(IF(VLOOKUP(Tableau1[[#This Row],[Motif Abs.]],Tmotif[],3,0)="oui",OFFSET($V$2,,WEEKDAY(Tableau1[[#This Row],[Date]],2)),0),0)</f>
        <v>0</v>
      </c>
      <c r="L348" s="10"/>
      <c r="M348" s="10"/>
      <c r="N348" s="21">
        <f ca="1">IF(COUNTIF('.Calendrier'!C:C,Tableau1[[#This Row],[Date]]),OFFSET($V$2,,WEEKDAY(Tableau1[[#This Row],[Date]],2)),0)</f>
        <v>0</v>
      </c>
      <c r="O34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48"/>
    </row>
    <row r="349" spans="2:22" x14ac:dyDescent="0.35">
      <c r="B349" s="26" t="str">
        <f>IF(WEEKDAY(Tableau1[[#This Row],[Date]],2)=3,_xlfn.ISOWEEKNUM(Tableau1[[#This Row],[Date]]),"")</f>
        <v/>
      </c>
      <c r="C349" s="2" t="str">
        <f>UPPER(TEXT(Tableau1[[#This Row],[Date]],"jjjj"))</f>
        <v>MARDI</v>
      </c>
      <c r="D349" s="3">
        <f>_debut+ROW()-ROW(Tableau1[[#Headers],[Date]])-1</f>
        <v>44446</v>
      </c>
      <c r="E349" s="10"/>
      <c r="F349" s="10"/>
      <c r="G349" s="10"/>
      <c r="H349" s="10"/>
      <c r="I349" s="29">
        <f>Tableau1[[#This Row],[fin apm]]-Tableau1[[#This Row],[début apm]]+Tableau1[[#This Row],[fin matin]]-Tableau1[[#This Row],[début matin]]</f>
        <v>0</v>
      </c>
      <c r="J349" s="12"/>
      <c r="K349" s="21">
        <f ca="1">IFERROR(IF(VLOOKUP(Tableau1[[#This Row],[Motif Abs.]],Tmotif[],3,0)="oui",OFFSET($V$2,,WEEKDAY(Tableau1[[#This Row],[Date]],2)),0),0)</f>
        <v>0</v>
      </c>
      <c r="L349" s="10"/>
      <c r="M349" s="10"/>
      <c r="N349" s="21">
        <f ca="1">IF(COUNTIF('.Calendrier'!C:C,Tableau1[[#This Row],[Date]]),OFFSET($V$2,,WEEKDAY(Tableau1[[#This Row],[Date]],2)),0)</f>
        <v>0</v>
      </c>
      <c r="O34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49"/>
    </row>
    <row r="350" spans="2:22" x14ac:dyDescent="0.35">
      <c r="B350" s="26">
        <f>IF(WEEKDAY(Tableau1[[#This Row],[Date]],2)=3,_xlfn.ISOWEEKNUM(Tableau1[[#This Row],[Date]]),"")</f>
        <v>36</v>
      </c>
      <c r="C350" s="2" t="str">
        <f>UPPER(TEXT(Tableau1[[#This Row],[Date]],"jjjj"))</f>
        <v>MERCREDI</v>
      </c>
      <c r="D350" s="3">
        <f>_debut+ROW()-ROW(Tableau1[[#Headers],[Date]])-1</f>
        <v>44447</v>
      </c>
      <c r="E350" s="10"/>
      <c r="F350" s="10"/>
      <c r="G350" s="10"/>
      <c r="H350" s="10"/>
      <c r="I350" s="29">
        <f>Tableau1[[#This Row],[fin apm]]-Tableau1[[#This Row],[début apm]]+Tableau1[[#This Row],[fin matin]]-Tableau1[[#This Row],[début matin]]</f>
        <v>0</v>
      </c>
      <c r="J350" s="12"/>
      <c r="K350" s="21">
        <f ca="1">IFERROR(IF(VLOOKUP(Tableau1[[#This Row],[Motif Abs.]],Tmotif[],3,0)="oui",OFFSET($V$2,,WEEKDAY(Tableau1[[#This Row],[Date]],2)),0),0)</f>
        <v>0</v>
      </c>
      <c r="L350" s="10"/>
      <c r="M350" s="10"/>
      <c r="N350" s="21">
        <f ca="1">IF(COUNTIF('.Calendrier'!C:C,Tableau1[[#This Row],[Date]]),OFFSET($V$2,,WEEKDAY(Tableau1[[#This Row],[Date]],2)),0)</f>
        <v>0</v>
      </c>
      <c r="O35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50"/>
    </row>
    <row r="351" spans="2:22" x14ac:dyDescent="0.35">
      <c r="B351" s="26" t="str">
        <f>IF(WEEKDAY(Tableau1[[#This Row],[Date]],2)=3,_xlfn.ISOWEEKNUM(Tableau1[[#This Row],[Date]]),"")</f>
        <v/>
      </c>
      <c r="C351" s="2" t="str">
        <f>UPPER(TEXT(Tableau1[[#This Row],[Date]],"jjjj"))</f>
        <v>JEUDI</v>
      </c>
      <c r="D351" s="3">
        <f>_debut+ROW()-ROW(Tableau1[[#Headers],[Date]])-1</f>
        <v>44448</v>
      </c>
      <c r="E351" s="10"/>
      <c r="F351" s="10"/>
      <c r="G351" s="10"/>
      <c r="H351" s="10"/>
      <c r="I351" s="29">
        <f>Tableau1[[#This Row],[fin apm]]-Tableau1[[#This Row],[début apm]]+Tableau1[[#This Row],[fin matin]]-Tableau1[[#This Row],[début matin]]</f>
        <v>0</v>
      </c>
      <c r="J351" s="12"/>
      <c r="K351" s="21">
        <f ca="1">IFERROR(IF(VLOOKUP(Tableau1[[#This Row],[Motif Abs.]],Tmotif[],3,0)="oui",OFFSET($V$2,,WEEKDAY(Tableau1[[#This Row],[Date]],2)),0),0)</f>
        <v>0</v>
      </c>
      <c r="L351" s="10"/>
      <c r="M351" s="10"/>
      <c r="N351" s="21">
        <f ca="1">IF(COUNTIF('.Calendrier'!C:C,Tableau1[[#This Row],[Date]]),OFFSET($V$2,,WEEKDAY(Tableau1[[#This Row],[Date]],2)),0)</f>
        <v>0</v>
      </c>
      <c r="O35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51"/>
    </row>
    <row r="352" spans="2:22" x14ac:dyDescent="0.35">
      <c r="B352" s="26" t="str">
        <f>IF(WEEKDAY(Tableau1[[#This Row],[Date]],2)=3,_xlfn.ISOWEEKNUM(Tableau1[[#This Row],[Date]]),"")</f>
        <v/>
      </c>
      <c r="C352" s="2" t="str">
        <f>UPPER(TEXT(Tableau1[[#This Row],[Date]],"jjjj"))</f>
        <v>VENDREDI</v>
      </c>
      <c r="D352" s="3">
        <f>_debut+ROW()-ROW(Tableau1[[#Headers],[Date]])-1</f>
        <v>44449</v>
      </c>
      <c r="E352" s="10"/>
      <c r="F352" s="10"/>
      <c r="G352" s="10"/>
      <c r="H352" s="10"/>
      <c r="I352" s="29">
        <f>Tableau1[[#This Row],[fin apm]]-Tableau1[[#This Row],[début apm]]+Tableau1[[#This Row],[fin matin]]-Tableau1[[#This Row],[début matin]]</f>
        <v>0</v>
      </c>
      <c r="J352" s="12"/>
      <c r="K352" s="21">
        <f ca="1">IFERROR(IF(VLOOKUP(Tableau1[[#This Row],[Motif Abs.]],Tmotif[],3,0)="oui",OFFSET($V$2,,WEEKDAY(Tableau1[[#This Row],[Date]],2)),0),0)</f>
        <v>0</v>
      </c>
      <c r="L352" s="10"/>
      <c r="M352" s="10"/>
      <c r="N352" s="21">
        <f ca="1">IF(COUNTIF('.Calendrier'!C:C,Tableau1[[#This Row],[Date]]),OFFSET($V$2,,WEEKDAY(Tableau1[[#This Row],[Date]],2)),0)</f>
        <v>0</v>
      </c>
      <c r="O35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52"/>
    </row>
    <row r="353" spans="2:22" x14ac:dyDescent="0.35">
      <c r="B353" s="26" t="str">
        <f>IF(WEEKDAY(Tableau1[[#This Row],[Date]],2)=3,_xlfn.ISOWEEKNUM(Tableau1[[#This Row],[Date]]),"")</f>
        <v/>
      </c>
      <c r="C353" s="2" t="str">
        <f>UPPER(TEXT(Tableau1[[#This Row],[Date]],"jjjj"))</f>
        <v>SAMEDI</v>
      </c>
      <c r="D353" s="3">
        <f>_debut+ROW()-ROW(Tableau1[[#Headers],[Date]])-1</f>
        <v>44450</v>
      </c>
      <c r="E353" s="10"/>
      <c r="F353" s="10"/>
      <c r="G353" s="10"/>
      <c r="H353" s="10"/>
      <c r="I353" s="29">
        <f>Tableau1[[#This Row],[fin apm]]-Tableau1[[#This Row],[début apm]]+Tableau1[[#This Row],[fin matin]]-Tableau1[[#This Row],[début matin]]</f>
        <v>0</v>
      </c>
      <c r="J353" s="12"/>
      <c r="K353" s="21">
        <f ca="1">IFERROR(IF(VLOOKUP(Tableau1[[#This Row],[Motif Abs.]],Tmotif[],3,0)="oui",OFFSET($V$2,,WEEKDAY(Tableau1[[#This Row],[Date]],2)),0),0)</f>
        <v>0</v>
      </c>
      <c r="L353" s="10"/>
      <c r="M353" s="10"/>
      <c r="N353" s="21">
        <f ca="1">IF(COUNTIF('.Calendrier'!C:C,Tableau1[[#This Row],[Date]]),OFFSET($V$2,,WEEKDAY(Tableau1[[#This Row],[Date]],2)),0)</f>
        <v>0</v>
      </c>
      <c r="O35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53"/>
    </row>
    <row r="354" spans="2:22" x14ac:dyDescent="0.35">
      <c r="B354" s="26" t="str">
        <f>IF(WEEKDAY(Tableau1[[#This Row],[Date]],2)=3,_xlfn.ISOWEEKNUM(Tableau1[[#This Row],[Date]]),"")</f>
        <v/>
      </c>
      <c r="C354" s="2" t="str">
        <f>UPPER(TEXT(Tableau1[[#This Row],[Date]],"jjjj"))</f>
        <v>DIMANCHE</v>
      </c>
      <c r="D354" s="3">
        <f>_debut+ROW()-ROW(Tableau1[[#Headers],[Date]])-1</f>
        <v>44451</v>
      </c>
      <c r="E354" s="10"/>
      <c r="F354" s="10"/>
      <c r="G354" s="10"/>
      <c r="H354" s="10"/>
      <c r="I354" s="29">
        <f>Tableau1[[#This Row],[fin apm]]-Tableau1[[#This Row],[début apm]]+Tableau1[[#This Row],[fin matin]]-Tableau1[[#This Row],[début matin]]</f>
        <v>0</v>
      </c>
      <c r="J354" s="12"/>
      <c r="K354" s="21">
        <f ca="1">IFERROR(IF(VLOOKUP(Tableau1[[#This Row],[Motif Abs.]],Tmotif[],3,0)="oui",OFFSET($V$2,,WEEKDAY(Tableau1[[#This Row],[Date]],2)),0),0)</f>
        <v>0</v>
      </c>
      <c r="L354" s="10"/>
      <c r="M354" s="10"/>
      <c r="N354" s="21">
        <f ca="1">IF(COUNTIF('.Calendrier'!C:C,Tableau1[[#This Row],[Date]]),OFFSET($V$2,,WEEKDAY(Tableau1[[#This Row],[Date]],2)),0)</f>
        <v>0</v>
      </c>
      <c r="O35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54"/>
    </row>
    <row r="355" spans="2:22" x14ac:dyDescent="0.35">
      <c r="B355" s="26" t="str">
        <f>IF(WEEKDAY(Tableau1[[#This Row],[Date]],2)=3,_xlfn.ISOWEEKNUM(Tableau1[[#This Row],[Date]]),"")</f>
        <v/>
      </c>
      <c r="C355" s="2" t="str">
        <f>UPPER(TEXT(Tableau1[[#This Row],[Date]],"jjjj"))</f>
        <v>LUNDI</v>
      </c>
      <c r="D355" s="3">
        <f>_debut+ROW()-ROW(Tableau1[[#Headers],[Date]])-1</f>
        <v>44452</v>
      </c>
      <c r="E355" s="10"/>
      <c r="F355" s="10"/>
      <c r="G355" s="10"/>
      <c r="H355" s="10"/>
      <c r="I355" s="29">
        <f>Tableau1[[#This Row],[fin apm]]-Tableau1[[#This Row],[début apm]]+Tableau1[[#This Row],[fin matin]]-Tableau1[[#This Row],[début matin]]</f>
        <v>0</v>
      </c>
      <c r="J355" s="12"/>
      <c r="K355" s="21">
        <f ca="1">IFERROR(IF(VLOOKUP(Tableau1[[#This Row],[Motif Abs.]],Tmotif[],3,0)="oui",OFFSET($V$2,,WEEKDAY(Tableau1[[#This Row],[Date]],2)),0),0)</f>
        <v>0</v>
      </c>
      <c r="L355" s="10"/>
      <c r="M355" s="10"/>
      <c r="N355" s="21">
        <f ca="1">IF(COUNTIF('.Calendrier'!C:C,Tableau1[[#This Row],[Date]]),OFFSET($V$2,,WEEKDAY(Tableau1[[#This Row],[Date]],2)),0)</f>
        <v>0</v>
      </c>
      <c r="O35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55"/>
    </row>
    <row r="356" spans="2:22" x14ac:dyDescent="0.35">
      <c r="B356" s="26" t="str">
        <f>IF(WEEKDAY(Tableau1[[#This Row],[Date]],2)=3,_xlfn.ISOWEEKNUM(Tableau1[[#This Row],[Date]]),"")</f>
        <v/>
      </c>
      <c r="C356" s="2" t="str">
        <f>UPPER(TEXT(Tableau1[[#This Row],[Date]],"jjjj"))</f>
        <v>MARDI</v>
      </c>
      <c r="D356" s="3">
        <f>_debut+ROW()-ROW(Tableau1[[#Headers],[Date]])-1</f>
        <v>44453</v>
      </c>
      <c r="E356" s="10"/>
      <c r="F356" s="10"/>
      <c r="G356" s="10"/>
      <c r="H356" s="10"/>
      <c r="I356" s="29">
        <f>Tableau1[[#This Row],[fin apm]]-Tableau1[[#This Row],[début apm]]+Tableau1[[#This Row],[fin matin]]-Tableau1[[#This Row],[début matin]]</f>
        <v>0</v>
      </c>
      <c r="J356" s="12"/>
      <c r="K356" s="21">
        <f ca="1">IFERROR(IF(VLOOKUP(Tableau1[[#This Row],[Motif Abs.]],Tmotif[],3,0)="oui",OFFSET($V$2,,WEEKDAY(Tableau1[[#This Row],[Date]],2)),0),0)</f>
        <v>0</v>
      </c>
      <c r="L356" s="10"/>
      <c r="M356" s="10"/>
      <c r="N356" s="21">
        <f ca="1">IF(COUNTIF('.Calendrier'!C:C,Tableau1[[#This Row],[Date]]),OFFSET($V$2,,WEEKDAY(Tableau1[[#This Row],[Date]],2)),0)</f>
        <v>0</v>
      </c>
      <c r="O35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56"/>
    </row>
    <row r="357" spans="2:22" x14ac:dyDescent="0.35">
      <c r="B357" s="26">
        <f>IF(WEEKDAY(Tableau1[[#This Row],[Date]],2)=3,_xlfn.ISOWEEKNUM(Tableau1[[#This Row],[Date]]),"")</f>
        <v>37</v>
      </c>
      <c r="C357" s="2" t="str">
        <f>UPPER(TEXT(Tableau1[[#This Row],[Date]],"jjjj"))</f>
        <v>MERCREDI</v>
      </c>
      <c r="D357" s="3">
        <f>_debut+ROW()-ROW(Tableau1[[#Headers],[Date]])-1</f>
        <v>44454</v>
      </c>
      <c r="E357" s="10"/>
      <c r="F357" s="10"/>
      <c r="G357" s="10"/>
      <c r="H357" s="10"/>
      <c r="I357" s="29">
        <f>Tableau1[[#This Row],[fin apm]]-Tableau1[[#This Row],[début apm]]+Tableau1[[#This Row],[fin matin]]-Tableau1[[#This Row],[début matin]]</f>
        <v>0</v>
      </c>
      <c r="J357" s="12"/>
      <c r="K357" s="21">
        <f ca="1">IFERROR(IF(VLOOKUP(Tableau1[[#This Row],[Motif Abs.]],Tmotif[],3,0)="oui",OFFSET($V$2,,WEEKDAY(Tableau1[[#This Row],[Date]],2)),0),0)</f>
        <v>0</v>
      </c>
      <c r="L357" s="10"/>
      <c r="M357" s="10"/>
      <c r="N357" s="21">
        <f ca="1">IF(COUNTIF('.Calendrier'!C:C,Tableau1[[#This Row],[Date]]),OFFSET($V$2,,WEEKDAY(Tableau1[[#This Row],[Date]],2)),0)</f>
        <v>0</v>
      </c>
      <c r="O35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57"/>
    </row>
    <row r="358" spans="2:22" x14ac:dyDescent="0.35">
      <c r="B358" s="26" t="str">
        <f>IF(WEEKDAY(Tableau1[[#This Row],[Date]],2)=3,_xlfn.ISOWEEKNUM(Tableau1[[#This Row],[Date]]),"")</f>
        <v/>
      </c>
      <c r="C358" s="2" t="str">
        <f>UPPER(TEXT(Tableau1[[#This Row],[Date]],"jjjj"))</f>
        <v>JEUDI</v>
      </c>
      <c r="D358" s="3">
        <f>_debut+ROW()-ROW(Tableau1[[#Headers],[Date]])-1</f>
        <v>44455</v>
      </c>
      <c r="E358" s="10"/>
      <c r="F358" s="10"/>
      <c r="G358" s="10"/>
      <c r="H358" s="10"/>
      <c r="I358" s="29">
        <f>Tableau1[[#This Row],[fin apm]]-Tableau1[[#This Row],[début apm]]+Tableau1[[#This Row],[fin matin]]-Tableau1[[#This Row],[début matin]]</f>
        <v>0</v>
      </c>
      <c r="J358" s="12"/>
      <c r="K358" s="21">
        <f ca="1">IFERROR(IF(VLOOKUP(Tableau1[[#This Row],[Motif Abs.]],Tmotif[],3,0)="oui",OFFSET($V$2,,WEEKDAY(Tableau1[[#This Row],[Date]],2)),0),0)</f>
        <v>0</v>
      </c>
      <c r="L358" s="10"/>
      <c r="M358" s="10"/>
      <c r="N358" s="21">
        <f ca="1">IF(COUNTIF('.Calendrier'!C:C,Tableau1[[#This Row],[Date]]),OFFSET($V$2,,WEEKDAY(Tableau1[[#This Row],[Date]],2)),0)</f>
        <v>0</v>
      </c>
      <c r="O35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58"/>
    </row>
    <row r="359" spans="2:22" x14ac:dyDescent="0.35">
      <c r="B359" s="26" t="str">
        <f>IF(WEEKDAY(Tableau1[[#This Row],[Date]],2)=3,_xlfn.ISOWEEKNUM(Tableau1[[#This Row],[Date]]),"")</f>
        <v/>
      </c>
      <c r="C359" s="2" t="str">
        <f>UPPER(TEXT(Tableau1[[#This Row],[Date]],"jjjj"))</f>
        <v>VENDREDI</v>
      </c>
      <c r="D359" s="3">
        <f>_debut+ROW()-ROW(Tableau1[[#Headers],[Date]])-1</f>
        <v>44456</v>
      </c>
      <c r="E359" s="10"/>
      <c r="F359" s="10"/>
      <c r="G359" s="10"/>
      <c r="H359" s="10"/>
      <c r="I359" s="29">
        <f>Tableau1[[#This Row],[fin apm]]-Tableau1[[#This Row],[début apm]]+Tableau1[[#This Row],[fin matin]]-Tableau1[[#This Row],[début matin]]</f>
        <v>0</v>
      </c>
      <c r="J359" s="12"/>
      <c r="K359" s="21">
        <f ca="1">IFERROR(IF(VLOOKUP(Tableau1[[#This Row],[Motif Abs.]],Tmotif[],3,0)="oui",OFFSET($V$2,,WEEKDAY(Tableau1[[#This Row],[Date]],2)),0),0)</f>
        <v>0</v>
      </c>
      <c r="L359" s="10"/>
      <c r="M359" s="10"/>
      <c r="N359" s="21">
        <f ca="1">IF(COUNTIF('.Calendrier'!C:C,Tableau1[[#This Row],[Date]]),OFFSET($V$2,,WEEKDAY(Tableau1[[#This Row],[Date]],2)),0)</f>
        <v>0</v>
      </c>
      <c r="O35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59"/>
    </row>
    <row r="360" spans="2:22" x14ac:dyDescent="0.35">
      <c r="B360" s="26" t="str">
        <f>IF(WEEKDAY(Tableau1[[#This Row],[Date]],2)=3,_xlfn.ISOWEEKNUM(Tableau1[[#This Row],[Date]]),"")</f>
        <v/>
      </c>
      <c r="C360" s="2" t="str">
        <f>UPPER(TEXT(Tableau1[[#This Row],[Date]],"jjjj"))</f>
        <v>SAMEDI</v>
      </c>
      <c r="D360" s="3">
        <f>_debut+ROW()-ROW(Tableau1[[#Headers],[Date]])-1</f>
        <v>44457</v>
      </c>
      <c r="E360" s="10"/>
      <c r="F360" s="10"/>
      <c r="G360" s="10"/>
      <c r="H360" s="10"/>
      <c r="I360" s="29">
        <f>Tableau1[[#This Row],[fin apm]]-Tableau1[[#This Row],[début apm]]+Tableau1[[#This Row],[fin matin]]-Tableau1[[#This Row],[début matin]]</f>
        <v>0</v>
      </c>
      <c r="J360" s="12"/>
      <c r="K360" s="21">
        <f ca="1">IFERROR(IF(VLOOKUP(Tableau1[[#This Row],[Motif Abs.]],Tmotif[],3,0)="oui",OFFSET($V$2,,WEEKDAY(Tableau1[[#This Row],[Date]],2)),0),0)</f>
        <v>0</v>
      </c>
      <c r="L360" s="10"/>
      <c r="M360" s="10"/>
      <c r="N360" s="21">
        <f ca="1">IF(COUNTIF('.Calendrier'!C:C,Tableau1[[#This Row],[Date]]),OFFSET($V$2,,WEEKDAY(Tableau1[[#This Row],[Date]],2)),0)</f>
        <v>0</v>
      </c>
      <c r="O36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60"/>
    </row>
    <row r="361" spans="2:22" x14ac:dyDescent="0.35">
      <c r="B361" s="26" t="str">
        <f>IF(WEEKDAY(Tableau1[[#This Row],[Date]],2)=3,_xlfn.ISOWEEKNUM(Tableau1[[#This Row],[Date]]),"")</f>
        <v/>
      </c>
      <c r="C361" s="2" t="str">
        <f>UPPER(TEXT(Tableau1[[#This Row],[Date]],"jjjj"))</f>
        <v>DIMANCHE</v>
      </c>
      <c r="D361" s="3">
        <f>_debut+ROW()-ROW(Tableau1[[#Headers],[Date]])-1</f>
        <v>44458</v>
      </c>
      <c r="E361" s="10"/>
      <c r="F361" s="10"/>
      <c r="G361" s="10"/>
      <c r="H361" s="10"/>
      <c r="I361" s="29">
        <f>Tableau1[[#This Row],[fin apm]]-Tableau1[[#This Row],[début apm]]+Tableau1[[#This Row],[fin matin]]-Tableau1[[#This Row],[début matin]]</f>
        <v>0</v>
      </c>
      <c r="J361" s="12"/>
      <c r="K361" s="21">
        <f ca="1">IFERROR(IF(VLOOKUP(Tableau1[[#This Row],[Motif Abs.]],Tmotif[],3,0)="oui",OFFSET($V$2,,WEEKDAY(Tableau1[[#This Row],[Date]],2)),0),0)</f>
        <v>0</v>
      </c>
      <c r="L361" s="10"/>
      <c r="M361" s="10"/>
      <c r="N361" s="21">
        <f ca="1">IF(COUNTIF('.Calendrier'!C:C,Tableau1[[#This Row],[Date]]),OFFSET($V$2,,WEEKDAY(Tableau1[[#This Row],[Date]],2)),0)</f>
        <v>0</v>
      </c>
      <c r="O36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61"/>
    </row>
    <row r="362" spans="2:22" x14ac:dyDescent="0.35">
      <c r="B362" s="26" t="str">
        <f>IF(WEEKDAY(Tableau1[[#This Row],[Date]],2)=3,_xlfn.ISOWEEKNUM(Tableau1[[#This Row],[Date]]),"")</f>
        <v/>
      </c>
      <c r="C362" s="2" t="str">
        <f>UPPER(TEXT(Tableau1[[#This Row],[Date]],"jjjj"))</f>
        <v>LUNDI</v>
      </c>
      <c r="D362" s="3">
        <f>_debut+ROW()-ROW(Tableau1[[#Headers],[Date]])-1</f>
        <v>44459</v>
      </c>
      <c r="E362" s="10"/>
      <c r="F362" s="10"/>
      <c r="G362" s="10"/>
      <c r="H362" s="10"/>
      <c r="I362" s="29">
        <f>Tableau1[[#This Row],[fin apm]]-Tableau1[[#This Row],[début apm]]+Tableau1[[#This Row],[fin matin]]-Tableau1[[#This Row],[début matin]]</f>
        <v>0</v>
      </c>
      <c r="J362" s="12"/>
      <c r="K362" s="21">
        <f ca="1">IFERROR(IF(VLOOKUP(Tableau1[[#This Row],[Motif Abs.]],Tmotif[],3,0)="oui",OFFSET($V$2,,WEEKDAY(Tableau1[[#This Row],[Date]],2)),0),0)</f>
        <v>0</v>
      </c>
      <c r="L362" s="10"/>
      <c r="M362" s="10"/>
      <c r="N362" s="21">
        <f ca="1">IF(COUNTIF('.Calendrier'!C:C,Tableau1[[#This Row],[Date]]),OFFSET($V$2,,WEEKDAY(Tableau1[[#This Row],[Date]],2)),0)</f>
        <v>0</v>
      </c>
      <c r="O36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62"/>
    </row>
    <row r="363" spans="2:22" x14ac:dyDescent="0.35">
      <c r="B363" s="26" t="str">
        <f>IF(WEEKDAY(Tableau1[[#This Row],[Date]],2)=3,_xlfn.ISOWEEKNUM(Tableau1[[#This Row],[Date]]),"")</f>
        <v/>
      </c>
      <c r="C363" s="2" t="str">
        <f>UPPER(TEXT(Tableau1[[#This Row],[Date]],"jjjj"))</f>
        <v>MARDI</v>
      </c>
      <c r="D363" s="3">
        <f>_debut+ROW()-ROW(Tableau1[[#Headers],[Date]])-1</f>
        <v>44460</v>
      </c>
      <c r="E363" s="10"/>
      <c r="F363" s="10"/>
      <c r="G363" s="10"/>
      <c r="H363" s="10"/>
      <c r="I363" s="29">
        <f>Tableau1[[#This Row],[fin apm]]-Tableau1[[#This Row],[début apm]]+Tableau1[[#This Row],[fin matin]]-Tableau1[[#This Row],[début matin]]</f>
        <v>0</v>
      </c>
      <c r="J363" s="12"/>
      <c r="K363" s="21">
        <f ca="1">IFERROR(IF(VLOOKUP(Tableau1[[#This Row],[Motif Abs.]],Tmotif[],3,0)="oui",OFFSET($V$2,,WEEKDAY(Tableau1[[#This Row],[Date]],2)),0),0)</f>
        <v>0</v>
      </c>
      <c r="L363" s="10"/>
      <c r="M363" s="10"/>
      <c r="N363" s="21">
        <f ca="1">IF(COUNTIF('.Calendrier'!C:C,Tableau1[[#This Row],[Date]]),OFFSET($V$2,,WEEKDAY(Tableau1[[#This Row],[Date]],2)),0)</f>
        <v>0</v>
      </c>
      <c r="O36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63"/>
    </row>
    <row r="364" spans="2:22" x14ac:dyDescent="0.35">
      <c r="B364" s="26">
        <f>IF(WEEKDAY(Tableau1[[#This Row],[Date]],2)=3,_xlfn.ISOWEEKNUM(Tableau1[[#This Row],[Date]]),"")</f>
        <v>38</v>
      </c>
      <c r="C364" s="2" t="str">
        <f>UPPER(TEXT(Tableau1[[#This Row],[Date]],"jjjj"))</f>
        <v>MERCREDI</v>
      </c>
      <c r="D364" s="3">
        <f>_debut+ROW()-ROW(Tableau1[[#Headers],[Date]])-1</f>
        <v>44461</v>
      </c>
      <c r="E364" s="10"/>
      <c r="F364" s="10"/>
      <c r="G364" s="10"/>
      <c r="H364" s="10"/>
      <c r="I364" s="29">
        <f>Tableau1[[#This Row],[fin apm]]-Tableau1[[#This Row],[début apm]]+Tableau1[[#This Row],[fin matin]]-Tableau1[[#This Row],[début matin]]</f>
        <v>0</v>
      </c>
      <c r="J364" s="12"/>
      <c r="K364" s="21">
        <f ca="1">IFERROR(IF(VLOOKUP(Tableau1[[#This Row],[Motif Abs.]],Tmotif[],3,0)="oui",OFFSET($V$2,,WEEKDAY(Tableau1[[#This Row],[Date]],2)),0),0)</f>
        <v>0</v>
      </c>
      <c r="L364" s="10"/>
      <c r="M364" s="10"/>
      <c r="N364" s="21">
        <f ca="1">IF(COUNTIF('.Calendrier'!C:C,Tableau1[[#This Row],[Date]]),OFFSET($V$2,,WEEKDAY(Tableau1[[#This Row],[Date]],2)),0)</f>
        <v>0</v>
      </c>
      <c r="O36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64"/>
    </row>
    <row r="365" spans="2:22" x14ac:dyDescent="0.35">
      <c r="B365" s="26" t="str">
        <f>IF(WEEKDAY(Tableau1[[#This Row],[Date]],2)=3,_xlfn.ISOWEEKNUM(Tableau1[[#This Row],[Date]]),"")</f>
        <v/>
      </c>
      <c r="C365" s="2" t="str">
        <f>UPPER(TEXT(Tableau1[[#This Row],[Date]],"jjjj"))</f>
        <v>JEUDI</v>
      </c>
      <c r="D365" s="3">
        <f>_debut+ROW()-ROW(Tableau1[[#Headers],[Date]])-1</f>
        <v>44462</v>
      </c>
      <c r="E365" s="10"/>
      <c r="F365" s="10"/>
      <c r="G365" s="10"/>
      <c r="H365" s="10"/>
      <c r="I365" s="29">
        <f>Tableau1[[#This Row],[fin apm]]-Tableau1[[#This Row],[début apm]]+Tableau1[[#This Row],[fin matin]]-Tableau1[[#This Row],[début matin]]</f>
        <v>0</v>
      </c>
      <c r="J365" s="12"/>
      <c r="K365" s="21">
        <f ca="1">IFERROR(IF(VLOOKUP(Tableau1[[#This Row],[Motif Abs.]],Tmotif[],3,0)="oui",OFFSET($V$2,,WEEKDAY(Tableau1[[#This Row],[Date]],2)),0),0)</f>
        <v>0</v>
      </c>
      <c r="L365" s="10"/>
      <c r="M365" s="10"/>
      <c r="N365" s="21">
        <f ca="1">IF(COUNTIF('.Calendrier'!C:C,Tableau1[[#This Row],[Date]]),OFFSET($V$2,,WEEKDAY(Tableau1[[#This Row],[Date]],2)),0)</f>
        <v>0</v>
      </c>
      <c r="O36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65"/>
    </row>
    <row r="366" spans="2:22" x14ac:dyDescent="0.35">
      <c r="B366" s="26" t="str">
        <f>IF(WEEKDAY(Tableau1[[#This Row],[Date]],2)=3,_xlfn.ISOWEEKNUM(Tableau1[[#This Row],[Date]]),"")</f>
        <v/>
      </c>
      <c r="C366" s="2" t="str">
        <f>UPPER(TEXT(Tableau1[[#This Row],[Date]],"jjjj"))</f>
        <v>VENDREDI</v>
      </c>
      <c r="D366" s="3">
        <f>_debut+ROW()-ROW(Tableau1[[#Headers],[Date]])-1</f>
        <v>44463</v>
      </c>
      <c r="E366" s="10"/>
      <c r="F366" s="10"/>
      <c r="G366" s="10"/>
      <c r="H366" s="10"/>
      <c r="I366" s="29">
        <f>Tableau1[[#This Row],[fin apm]]-Tableau1[[#This Row],[début apm]]+Tableau1[[#This Row],[fin matin]]-Tableau1[[#This Row],[début matin]]</f>
        <v>0</v>
      </c>
      <c r="J366" s="12"/>
      <c r="K366" s="21">
        <f ca="1">IFERROR(IF(VLOOKUP(Tableau1[[#This Row],[Motif Abs.]],Tmotif[],3,0)="oui",OFFSET($V$2,,WEEKDAY(Tableau1[[#This Row],[Date]],2)),0),0)</f>
        <v>0</v>
      </c>
      <c r="L366" s="10"/>
      <c r="M366" s="10"/>
      <c r="N366" s="21">
        <f ca="1">IF(COUNTIF('.Calendrier'!C:C,Tableau1[[#This Row],[Date]]),OFFSET($V$2,,WEEKDAY(Tableau1[[#This Row],[Date]],2)),0)</f>
        <v>0</v>
      </c>
      <c r="O36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66"/>
    </row>
    <row r="367" spans="2:22" x14ac:dyDescent="0.35">
      <c r="B367" s="26" t="str">
        <f>IF(WEEKDAY(Tableau1[[#This Row],[Date]],2)=3,_xlfn.ISOWEEKNUM(Tableau1[[#This Row],[Date]]),"")</f>
        <v/>
      </c>
      <c r="C367" s="2" t="str">
        <f>UPPER(TEXT(Tableau1[[#This Row],[Date]],"jjjj"))</f>
        <v>SAMEDI</v>
      </c>
      <c r="D367" s="3">
        <f>_debut+ROW()-ROW(Tableau1[[#Headers],[Date]])-1</f>
        <v>44464</v>
      </c>
      <c r="E367" s="10"/>
      <c r="F367" s="10"/>
      <c r="G367" s="10"/>
      <c r="H367" s="10"/>
      <c r="I367" s="29">
        <f>Tableau1[[#This Row],[fin apm]]-Tableau1[[#This Row],[début apm]]+Tableau1[[#This Row],[fin matin]]-Tableau1[[#This Row],[début matin]]</f>
        <v>0</v>
      </c>
      <c r="J367" s="12"/>
      <c r="K367" s="21">
        <f ca="1">IFERROR(IF(VLOOKUP(Tableau1[[#This Row],[Motif Abs.]],Tmotif[],3,0)="oui",OFFSET($V$2,,WEEKDAY(Tableau1[[#This Row],[Date]],2)),0),0)</f>
        <v>0</v>
      </c>
      <c r="L367" s="10"/>
      <c r="M367" s="10"/>
      <c r="N367" s="21">
        <f ca="1">IF(COUNTIF('.Calendrier'!C:C,Tableau1[[#This Row],[Date]]),OFFSET($V$2,,WEEKDAY(Tableau1[[#This Row],[Date]],2)),0)</f>
        <v>0</v>
      </c>
      <c r="O36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67"/>
    </row>
    <row r="368" spans="2:22" x14ac:dyDescent="0.35">
      <c r="B368" s="26" t="str">
        <f>IF(WEEKDAY(Tableau1[[#This Row],[Date]],2)=3,_xlfn.ISOWEEKNUM(Tableau1[[#This Row],[Date]]),"")</f>
        <v/>
      </c>
      <c r="C368" s="2" t="str">
        <f>UPPER(TEXT(Tableau1[[#This Row],[Date]],"jjjj"))</f>
        <v>DIMANCHE</v>
      </c>
      <c r="D368" s="3">
        <f>_debut+ROW()-ROW(Tableau1[[#Headers],[Date]])-1</f>
        <v>44465</v>
      </c>
      <c r="E368" s="10"/>
      <c r="F368" s="10"/>
      <c r="G368" s="10"/>
      <c r="H368" s="10"/>
      <c r="I368" s="29">
        <f>Tableau1[[#This Row],[fin apm]]-Tableau1[[#This Row],[début apm]]+Tableau1[[#This Row],[fin matin]]-Tableau1[[#This Row],[début matin]]</f>
        <v>0</v>
      </c>
      <c r="J368" s="12"/>
      <c r="K368" s="21">
        <f ca="1">IFERROR(IF(VLOOKUP(Tableau1[[#This Row],[Motif Abs.]],Tmotif[],3,0)="oui",OFFSET($V$2,,WEEKDAY(Tableau1[[#This Row],[Date]],2)),0),0)</f>
        <v>0</v>
      </c>
      <c r="L368" s="10"/>
      <c r="M368" s="10"/>
      <c r="N368" s="21">
        <f ca="1">IF(COUNTIF('.Calendrier'!C:C,Tableau1[[#This Row],[Date]]),OFFSET($V$2,,WEEKDAY(Tableau1[[#This Row],[Date]],2)),0)</f>
        <v>0</v>
      </c>
      <c r="O36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68"/>
    </row>
    <row r="369" spans="2:22" x14ac:dyDescent="0.35">
      <c r="B369" s="26" t="str">
        <f>IF(WEEKDAY(Tableau1[[#This Row],[Date]],2)=3,_xlfn.ISOWEEKNUM(Tableau1[[#This Row],[Date]]),"")</f>
        <v/>
      </c>
      <c r="C369" s="2" t="str">
        <f>UPPER(TEXT(Tableau1[[#This Row],[Date]],"jjjj"))</f>
        <v>LUNDI</v>
      </c>
      <c r="D369" s="3">
        <f>_debut+ROW()-ROW(Tableau1[[#Headers],[Date]])-1</f>
        <v>44466</v>
      </c>
      <c r="E369" s="10"/>
      <c r="F369" s="10"/>
      <c r="G369" s="10"/>
      <c r="H369" s="10"/>
      <c r="I369" s="29">
        <f>Tableau1[[#This Row],[fin apm]]-Tableau1[[#This Row],[début apm]]+Tableau1[[#This Row],[fin matin]]-Tableau1[[#This Row],[début matin]]</f>
        <v>0</v>
      </c>
      <c r="J369" s="12"/>
      <c r="K369" s="21">
        <f ca="1">IFERROR(IF(VLOOKUP(Tableau1[[#This Row],[Motif Abs.]],Tmotif[],3,0)="oui",OFFSET($V$2,,WEEKDAY(Tableau1[[#This Row],[Date]],2)),0),0)</f>
        <v>0</v>
      </c>
      <c r="L369" s="10"/>
      <c r="M369" s="10"/>
      <c r="N369" s="21">
        <f ca="1">IF(COUNTIF('.Calendrier'!C:C,Tableau1[[#This Row],[Date]]),OFFSET($V$2,,WEEKDAY(Tableau1[[#This Row],[Date]],2)),0)</f>
        <v>0</v>
      </c>
      <c r="O36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69"/>
    </row>
    <row r="370" spans="2:22" x14ac:dyDescent="0.35">
      <c r="B370" s="26" t="str">
        <f>IF(WEEKDAY(Tableau1[[#This Row],[Date]],2)=3,_xlfn.ISOWEEKNUM(Tableau1[[#This Row],[Date]]),"")</f>
        <v/>
      </c>
      <c r="C370" s="2" t="str">
        <f>UPPER(TEXT(Tableau1[[#This Row],[Date]],"jjjj"))</f>
        <v>MARDI</v>
      </c>
      <c r="D370" s="3">
        <f>_debut+ROW()-ROW(Tableau1[[#Headers],[Date]])-1</f>
        <v>44467</v>
      </c>
      <c r="E370" s="10"/>
      <c r="F370" s="10"/>
      <c r="G370" s="10"/>
      <c r="H370" s="10"/>
      <c r="I370" s="29">
        <f>Tableau1[[#This Row],[fin apm]]-Tableau1[[#This Row],[début apm]]+Tableau1[[#This Row],[fin matin]]-Tableau1[[#This Row],[début matin]]</f>
        <v>0</v>
      </c>
      <c r="J370" s="12"/>
      <c r="K370" s="21">
        <f ca="1">IFERROR(IF(VLOOKUP(Tableau1[[#This Row],[Motif Abs.]],Tmotif[],3,0)="oui",OFFSET($V$2,,WEEKDAY(Tableau1[[#This Row],[Date]],2)),0),0)</f>
        <v>0</v>
      </c>
      <c r="L370" s="10"/>
      <c r="M370" s="10"/>
      <c r="N370" s="21">
        <f ca="1">IF(COUNTIF('.Calendrier'!C:C,Tableau1[[#This Row],[Date]]),OFFSET($V$2,,WEEKDAY(Tableau1[[#This Row],[Date]],2)),0)</f>
        <v>0</v>
      </c>
      <c r="O37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70"/>
    </row>
    <row r="371" spans="2:22" x14ac:dyDescent="0.35">
      <c r="B371" s="26">
        <f>IF(WEEKDAY(Tableau1[[#This Row],[Date]],2)=3,_xlfn.ISOWEEKNUM(Tableau1[[#This Row],[Date]]),"")</f>
        <v>39</v>
      </c>
      <c r="C371" s="2" t="str">
        <f>UPPER(TEXT(Tableau1[[#This Row],[Date]],"jjjj"))</f>
        <v>MERCREDI</v>
      </c>
      <c r="D371" s="3">
        <f>_debut+ROW()-ROW(Tableau1[[#Headers],[Date]])-1</f>
        <v>44468</v>
      </c>
      <c r="E371" s="10"/>
      <c r="F371" s="10"/>
      <c r="G371" s="10"/>
      <c r="H371" s="10"/>
      <c r="I371" s="29">
        <f>Tableau1[[#This Row],[fin apm]]-Tableau1[[#This Row],[début apm]]+Tableau1[[#This Row],[fin matin]]-Tableau1[[#This Row],[début matin]]</f>
        <v>0</v>
      </c>
      <c r="J371" s="12"/>
      <c r="K371" s="21">
        <f ca="1">IFERROR(IF(VLOOKUP(Tableau1[[#This Row],[Motif Abs.]],Tmotif[],3,0)="oui",OFFSET($V$2,,WEEKDAY(Tableau1[[#This Row],[Date]],2)),0),0)</f>
        <v>0</v>
      </c>
      <c r="L371" s="10"/>
      <c r="M371" s="10"/>
      <c r="N371" s="21">
        <f ca="1">IF(COUNTIF('.Calendrier'!C:C,Tableau1[[#This Row],[Date]]),OFFSET($V$2,,WEEKDAY(Tableau1[[#This Row],[Date]],2)),0)</f>
        <v>0</v>
      </c>
      <c r="O37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71"/>
    </row>
    <row r="372" spans="2:22" x14ac:dyDescent="0.35">
      <c r="B372" s="26" t="str">
        <f>IF(WEEKDAY(Tableau1[[#This Row],[Date]],2)=3,_xlfn.ISOWEEKNUM(Tableau1[[#This Row],[Date]]),"")</f>
        <v/>
      </c>
      <c r="C372" s="2" t="str">
        <f>UPPER(TEXT(Tableau1[[#This Row],[Date]],"jjjj"))</f>
        <v>JEUDI</v>
      </c>
      <c r="D372" s="3">
        <f>_debut+ROW()-ROW(Tableau1[[#Headers],[Date]])-1</f>
        <v>44469</v>
      </c>
      <c r="E372" s="10"/>
      <c r="F372" s="10"/>
      <c r="G372" s="10"/>
      <c r="H372" s="10"/>
      <c r="I372" s="29">
        <f>Tableau1[[#This Row],[fin apm]]-Tableau1[[#This Row],[début apm]]+Tableau1[[#This Row],[fin matin]]-Tableau1[[#This Row],[début matin]]</f>
        <v>0</v>
      </c>
      <c r="J372" s="12"/>
      <c r="K372" s="21">
        <f ca="1">IFERROR(IF(VLOOKUP(Tableau1[[#This Row],[Motif Abs.]],Tmotif[],3,0)="oui",OFFSET($V$2,,WEEKDAY(Tableau1[[#This Row],[Date]],2)),0),0)</f>
        <v>0</v>
      </c>
      <c r="L372" s="10"/>
      <c r="M372" s="10"/>
      <c r="N372" s="21">
        <f ca="1">IF(COUNTIF('.Calendrier'!C:C,Tableau1[[#This Row],[Date]]),OFFSET($V$2,,WEEKDAY(Tableau1[[#This Row],[Date]],2)),0)</f>
        <v>0</v>
      </c>
      <c r="O37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72"/>
    </row>
    <row r="373" spans="2:22" x14ac:dyDescent="0.35">
      <c r="B373" s="26" t="str">
        <f>IF(WEEKDAY(Tableau1[[#This Row],[Date]],2)=3,_xlfn.ISOWEEKNUM(Tableau1[[#This Row],[Date]]),"")</f>
        <v/>
      </c>
      <c r="C373" s="2" t="str">
        <f>UPPER(TEXT(Tableau1[[#This Row],[Date]],"jjjj"))</f>
        <v>VENDREDI</v>
      </c>
      <c r="D373" s="3">
        <f>_debut+ROW()-ROW(Tableau1[[#Headers],[Date]])-1</f>
        <v>44470</v>
      </c>
      <c r="E373" s="10"/>
      <c r="F373" s="10"/>
      <c r="G373" s="10"/>
      <c r="H373" s="10"/>
      <c r="I373" s="29">
        <f>Tableau1[[#This Row],[fin apm]]-Tableau1[[#This Row],[début apm]]+Tableau1[[#This Row],[fin matin]]-Tableau1[[#This Row],[début matin]]</f>
        <v>0</v>
      </c>
      <c r="J373" s="12"/>
      <c r="K373" s="21">
        <f ca="1">IFERROR(IF(VLOOKUP(Tableau1[[#This Row],[Motif Abs.]],Tmotif[],3,0)="oui",OFFSET($V$2,,WEEKDAY(Tableau1[[#This Row],[Date]],2)),0),0)</f>
        <v>0</v>
      </c>
      <c r="L373" s="10"/>
      <c r="M373" s="10"/>
      <c r="N373" s="21">
        <f ca="1">IF(COUNTIF('.Calendrier'!C:C,Tableau1[[#This Row],[Date]]),OFFSET($V$2,,WEEKDAY(Tableau1[[#This Row],[Date]],2)),0)</f>
        <v>0</v>
      </c>
      <c r="O37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73"/>
    </row>
    <row r="374" spans="2:22" x14ac:dyDescent="0.35">
      <c r="B374" s="26" t="str">
        <f>IF(WEEKDAY(Tableau1[[#This Row],[Date]],2)=3,_xlfn.ISOWEEKNUM(Tableau1[[#This Row],[Date]]),"")</f>
        <v/>
      </c>
      <c r="C374" s="2" t="str">
        <f>UPPER(TEXT(Tableau1[[#This Row],[Date]],"jjjj"))</f>
        <v>SAMEDI</v>
      </c>
      <c r="D374" s="3">
        <f>_debut+ROW()-ROW(Tableau1[[#Headers],[Date]])-1</f>
        <v>44471</v>
      </c>
      <c r="E374" s="10"/>
      <c r="F374" s="10"/>
      <c r="G374" s="10"/>
      <c r="H374" s="10"/>
      <c r="I374" s="29">
        <f>Tableau1[[#This Row],[fin apm]]-Tableau1[[#This Row],[début apm]]+Tableau1[[#This Row],[fin matin]]-Tableau1[[#This Row],[début matin]]</f>
        <v>0</v>
      </c>
      <c r="J374" s="12"/>
      <c r="K374" s="21">
        <f ca="1">IFERROR(IF(VLOOKUP(Tableau1[[#This Row],[Motif Abs.]],Tmotif[],3,0)="oui",OFFSET($V$2,,WEEKDAY(Tableau1[[#This Row],[Date]],2)),0),0)</f>
        <v>0</v>
      </c>
      <c r="L374" s="10"/>
      <c r="M374" s="10"/>
      <c r="N374" s="21">
        <f ca="1">IF(COUNTIF('.Calendrier'!C:C,Tableau1[[#This Row],[Date]]),OFFSET($V$2,,WEEKDAY(Tableau1[[#This Row],[Date]],2)),0)</f>
        <v>0</v>
      </c>
      <c r="O37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74"/>
    </row>
    <row r="375" spans="2:22" x14ac:dyDescent="0.35">
      <c r="B375" s="26" t="str">
        <f>IF(WEEKDAY(Tableau1[[#This Row],[Date]],2)=3,_xlfn.ISOWEEKNUM(Tableau1[[#This Row],[Date]]),"")</f>
        <v/>
      </c>
      <c r="C375" s="2" t="str">
        <f>UPPER(TEXT(Tableau1[[#This Row],[Date]],"jjjj"))</f>
        <v>DIMANCHE</v>
      </c>
      <c r="D375" s="3">
        <f>_debut+ROW()-ROW(Tableau1[[#Headers],[Date]])-1</f>
        <v>44472</v>
      </c>
      <c r="E375" s="10"/>
      <c r="F375" s="10"/>
      <c r="G375" s="10"/>
      <c r="H375" s="10"/>
      <c r="I375" s="29">
        <f>Tableau1[[#This Row],[fin apm]]-Tableau1[[#This Row],[début apm]]+Tableau1[[#This Row],[fin matin]]-Tableau1[[#This Row],[début matin]]</f>
        <v>0</v>
      </c>
      <c r="J375" s="12"/>
      <c r="K375" s="21">
        <f ca="1">IFERROR(IF(VLOOKUP(Tableau1[[#This Row],[Motif Abs.]],Tmotif[],3,0)="oui",OFFSET($V$2,,WEEKDAY(Tableau1[[#This Row],[Date]],2)),0),0)</f>
        <v>0</v>
      </c>
      <c r="L375" s="10"/>
      <c r="M375" s="10"/>
      <c r="N375" s="21">
        <f ca="1">IF(COUNTIF('.Calendrier'!C:C,Tableau1[[#This Row],[Date]]),OFFSET($V$2,,WEEKDAY(Tableau1[[#This Row],[Date]],2)),0)</f>
        <v>0</v>
      </c>
      <c r="O37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75"/>
    </row>
    <row r="376" spans="2:22" x14ac:dyDescent="0.35">
      <c r="B376" s="26" t="str">
        <f>IF(WEEKDAY(Tableau1[[#This Row],[Date]],2)=3,_xlfn.ISOWEEKNUM(Tableau1[[#This Row],[Date]]),"")</f>
        <v/>
      </c>
      <c r="C376" s="2" t="str">
        <f>UPPER(TEXT(Tableau1[[#This Row],[Date]],"jjjj"))</f>
        <v>LUNDI</v>
      </c>
      <c r="D376" s="3">
        <f>_debut+ROW()-ROW(Tableau1[[#Headers],[Date]])-1</f>
        <v>44473</v>
      </c>
      <c r="E376" s="10"/>
      <c r="F376" s="10"/>
      <c r="G376" s="10"/>
      <c r="H376" s="10"/>
      <c r="I376" s="29">
        <f>Tableau1[[#This Row],[fin apm]]-Tableau1[[#This Row],[début apm]]+Tableau1[[#This Row],[fin matin]]-Tableau1[[#This Row],[début matin]]</f>
        <v>0</v>
      </c>
      <c r="J376" s="12"/>
      <c r="K376" s="21">
        <f ca="1">IFERROR(IF(VLOOKUP(Tableau1[[#This Row],[Motif Abs.]],Tmotif[],3,0)="oui",OFFSET($V$2,,WEEKDAY(Tableau1[[#This Row],[Date]],2)),0),0)</f>
        <v>0</v>
      </c>
      <c r="L376" s="10"/>
      <c r="M376" s="10"/>
      <c r="N376" s="21">
        <f ca="1">IF(COUNTIF('.Calendrier'!C:C,Tableau1[[#This Row],[Date]]),OFFSET($V$2,,WEEKDAY(Tableau1[[#This Row],[Date]],2)),0)</f>
        <v>0</v>
      </c>
      <c r="O37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76"/>
    </row>
    <row r="377" spans="2:22" x14ac:dyDescent="0.35">
      <c r="B377" s="26" t="str">
        <f>IF(WEEKDAY(Tableau1[[#This Row],[Date]],2)=3,_xlfn.ISOWEEKNUM(Tableau1[[#This Row],[Date]]),"")</f>
        <v/>
      </c>
      <c r="C377" s="2" t="str">
        <f>UPPER(TEXT(Tableau1[[#This Row],[Date]],"jjjj"))</f>
        <v>MARDI</v>
      </c>
      <c r="D377" s="3">
        <f>_debut+ROW()-ROW(Tableau1[[#Headers],[Date]])-1</f>
        <v>44474</v>
      </c>
      <c r="E377" s="10"/>
      <c r="F377" s="10"/>
      <c r="G377" s="10"/>
      <c r="H377" s="10"/>
      <c r="I377" s="29">
        <f>Tableau1[[#This Row],[fin apm]]-Tableau1[[#This Row],[début apm]]+Tableau1[[#This Row],[fin matin]]-Tableau1[[#This Row],[début matin]]</f>
        <v>0</v>
      </c>
      <c r="J377" s="12"/>
      <c r="K377" s="21">
        <f ca="1">IFERROR(IF(VLOOKUP(Tableau1[[#This Row],[Motif Abs.]],Tmotif[],3,0)="oui",OFFSET($V$2,,WEEKDAY(Tableau1[[#This Row],[Date]],2)),0),0)</f>
        <v>0</v>
      </c>
      <c r="L377" s="10"/>
      <c r="M377" s="10"/>
      <c r="N377" s="21">
        <f ca="1">IF(COUNTIF('.Calendrier'!C:C,Tableau1[[#This Row],[Date]]),OFFSET($V$2,,WEEKDAY(Tableau1[[#This Row],[Date]],2)),0)</f>
        <v>0</v>
      </c>
      <c r="O37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77"/>
    </row>
    <row r="378" spans="2:22" x14ac:dyDescent="0.35">
      <c r="B378" s="26">
        <f>IF(WEEKDAY(Tableau1[[#This Row],[Date]],2)=3,_xlfn.ISOWEEKNUM(Tableau1[[#This Row],[Date]]),"")</f>
        <v>40</v>
      </c>
      <c r="C378" s="2" t="str">
        <f>UPPER(TEXT(Tableau1[[#This Row],[Date]],"jjjj"))</f>
        <v>MERCREDI</v>
      </c>
      <c r="D378" s="3">
        <f>_debut+ROW()-ROW(Tableau1[[#Headers],[Date]])-1</f>
        <v>44475</v>
      </c>
      <c r="E378" s="10"/>
      <c r="F378" s="10"/>
      <c r="G378" s="10"/>
      <c r="H378" s="10"/>
      <c r="I378" s="29">
        <f>Tableau1[[#This Row],[fin apm]]-Tableau1[[#This Row],[début apm]]+Tableau1[[#This Row],[fin matin]]-Tableau1[[#This Row],[début matin]]</f>
        <v>0</v>
      </c>
      <c r="J378" s="12"/>
      <c r="K378" s="21">
        <f ca="1">IFERROR(IF(VLOOKUP(Tableau1[[#This Row],[Motif Abs.]],Tmotif[],3,0)="oui",OFFSET($V$2,,WEEKDAY(Tableau1[[#This Row],[Date]],2)),0),0)</f>
        <v>0</v>
      </c>
      <c r="L378" s="10"/>
      <c r="M378" s="10"/>
      <c r="N378" s="21">
        <f ca="1">IF(COUNTIF('.Calendrier'!C:C,Tableau1[[#This Row],[Date]]),OFFSET($V$2,,WEEKDAY(Tableau1[[#This Row],[Date]],2)),0)</f>
        <v>0</v>
      </c>
      <c r="O37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78"/>
    </row>
    <row r="379" spans="2:22" x14ac:dyDescent="0.35">
      <c r="B379" s="26" t="str">
        <f>IF(WEEKDAY(Tableau1[[#This Row],[Date]],2)=3,_xlfn.ISOWEEKNUM(Tableau1[[#This Row],[Date]]),"")</f>
        <v/>
      </c>
      <c r="C379" s="2" t="str">
        <f>UPPER(TEXT(Tableau1[[#This Row],[Date]],"jjjj"))</f>
        <v>JEUDI</v>
      </c>
      <c r="D379" s="3">
        <f>_debut+ROW()-ROW(Tableau1[[#Headers],[Date]])-1</f>
        <v>44476</v>
      </c>
      <c r="E379" s="10"/>
      <c r="F379" s="10"/>
      <c r="G379" s="10"/>
      <c r="H379" s="10"/>
      <c r="I379" s="29">
        <f>Tableau1[[#This Row],[fin apm]]-Tableau1[[#This Row],[début apm]]+Tableau1[[#This Row],[fin matin]]-Tableau1[[#This Row],[début matin]]</f>
        <v>0</v>
      </c>
      <c r="J379" s="12"/>
      <c r="K379" s="21">
        <f ca="1">IFERROR(IF(VLOOKUP(Tableau1[[#This Row],[Motif Abs.]],Tmotif[],3,0)="oui",OFFSET($V$2,,WEEKDAY(Tableau1[[#This Row],[Date]],2)),0),0)</f>
        <v>0</v>
      </c>
      <c r="L379" s="10"/>
      <c r="M379" s="10"/>
      <c r="N379" s="21">
        <f ca="1">IF(COUNTIF('.Calendrier'!C:C,Tableau1[[#This Row],[Date]]),OFFSET($V$2,,WEEKDAY(Tableau1[[#This Row],[Date]],2)),0)</f>
        <v>0</v>
      </c>
      <c r="O37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79"/>
    </row>
    <row r="380" spans="2:22" x14ac:dyDescent="0.35">
      <c r="B380" s="26" t="str">
        <f>IF(WEEKDAY(Tableau1[[#This Row],[Date]],2)=3,_xlfn.ISOWEEKNUM(Tableau1[[#This Row],[Date]]),"")</f>
        <v/>
      </c>
      <c r="C380" s="2" t="str">
        <f>UPPER(TEXT(Tableau1[[#This Row],[Date]],"jjjj"))</f>
        <v>VENDREDI</v>
      </c>
      <c r="D380" s="3">
        <f>_debut+ROW()-ROW(Tableau1[[#Headers],[Date]])-1</f>
        <v>44477</v>
      </c>
      <c r="E380" s="10"/>
      <c r="F380" s="10"/>
      <c r="G380" s="10"/>
      <c r="H380" s="10"/>
      <c r="I380" s="29">
        <f>Tableau1[[#This Row],[fin apm]]-Tableau1[[#This Row],[début apm]]+Tableau1[[#This Row],[fin matin]]-Tableau1[[#This Row],[début matin]]</f>
        <v>0</v>
      </c>
      <c r="J380" s="12"/>
      <c r="K380" s="21">
        <f ca="1">IFERROR(IF(VLOOKUP(Tableau1[[#This Row],[Motif Abs.]],Tmotif[],3,0)="oui",OFFSET($V$2,,WEEKDAY(Tableau1[[#This Row],[Date]],2)),0),0)</f>
        <v>0</v>
      </c>
      <c r="L380" s="10"/>
      <c r="M380" s="10"/>
      <c r="N380" s="21">
        <f ca="1">IF(COUNTIF('.Calendrier'!C:C,Tableau1[[#This Row],[Date]]),OFFSET($V$2,,WEEKDAY(Tableau1[[#This Row],[Date]],2)),0)</f>
        <v>0</v>
      </c>
      <c r="O38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80"/>
    </row>
    <row r="381" spans="2:22" x14ac:dyDescent="0.35">
      <c r="B381" s="26" t="str">
        <f>IF(WEEKDAY(Tableau1[[#This Row],[Date]],2)=3,_xlfn.ISOWEEKNUM(Tableau1[[#This Row],[Date]]),"")</f>
        <v/>
      </c>
      <c r="C381" s="2" t="str">
        <f>UPPER(TEXT(Tableau1[[#This Row],[Date]],"jjjj"))</f>
        <v>SAMEDI</v>
      </c>
      <c r="D381" s="3">
        <f>_debut+ROW()-ROW(Tableau1[[#Headers],[Date]])-1</f>
        <v>44478</v>
      </c>
      <c r="E381" s="10"/>
      <c r="F381" s="10"/>
      <c r="G381" s="10"/>
      <c r="H381" s="10"/>
      <c r="I381" s="29">
        <f>Tableau1[[#This Row],[fin apm]]-Tableau1[[#This Row],[début apm]]+Tableau1[[#This Row],[fin matin]]-Tableau1[[#This Row],[début matin]]</f>
        <v>0</v>
      </c>
      <c r="J381" s="12"/>
      <c r="K381" s="21">
        <f ca="1">IFERROR(IF(VLOOKUP(Tableau1[[#This Row],[Motif Abs.]],Tmotif[],3,0)="oui",OFFSET($V$2,,WEEKDAY(Tableau1[[#This Row],[Date]],2)),0),0)</f>
        <v>0</v>
      </c>
      <c r="L381" s="10"/>
      <c r="M381" s="10"/>
      <c r="N381" s="21">
        <f ca="1">IF(COUNTIF('.Calendrier'!C:C,Tableau1[[#This Row],[Date]]),OFFSET($V$2,,WEEKDAY(Tableau1[[#This Row],[Date]],2)),0)</f>
        <v>0</v>
      </c>
      <c r="O38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81"/>
    </row>
    <row r="382" spans="2:22" x14ac:dyDescent="0.35">
      <c r="B382" s="26" t="str">
        <f>IF(WEEKDAY(Tableau1[[#This Row],[Date]],2)=3,_xlfn.ISOWEEKNUM(Tableau1[[#This Row],[Date]]),"")</f>
        <v/>
      </c>
      <c r="C382" s="2" t="str">
        <f>UPPER(TEXT(Tableau1[[#This Row],[Date]],"jjjj"))</f>
        <v>DIMANCHE</v>
      </c>
      <c r="D382" s="3">
        <f>_debut+ROW()-ROW(Tableau1[[#Headers],[Date]])-1</f>
        <v>44479</v>
      </c>
      <c r="E382" s="10"/>
      <c r="F382" s="10"/>
      <c r="G382" s="10"/>
      <c r="H382" s="10"/>
      <c r="I382" s="29">
        <f>Tableau1[[#This Row],[fin apm]]-Tableau1[[#This Row],[début apm]]+Tableau1[[#This Row],[fin matin]]-Tableau1[[#This Row],[début matin]]</f>
        <v>0</v>
      </c>
      <c r="J382" s="12"/>
      <c r="K382" s="21">
        <f ca="1">IFERROR(IF(VLOOKUP(Tableau1[[#This Row],[Motif Abs.]],Tmotif[],3,0)="oui",OFFSET($V$2,,WEEKDAY(Tableau1[[#This Row],[Date]],2)),0),0)</f>
        <v>0</v>
      </c>
      <c r="L382" s="10"/>
      <c r="M382" s="10"/>
      <c r="N382" s="21">
        <f ca="1">IF(COUNTIF('.Calendrier'!C:C,Tableau1[[#This Row],[Date]]),OFFSET($V$2,,WEEKDAY(Tableau1[[#This Row],[Date]],2)),0)</f>
        <v>0</v>
      </c>
      <c r="O38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82"/>
    </row>
    <row r="383" spans="2:22" x14ac:dyDescent="0.35">
      <c r="B383" s="26" t="str">
        <f>IF(WEEKDAY(Tableau1[[#This Row],[Date]],2)=3,_xlfn.ISOWEEKNUM(Tableau1[[#This Row],[Date]]),"")</f>
        <v/>
      </c>
      <c r="C383" s="2" t="str">
        <f>UPPER(TEXT(Tableau1[[#This Row],[Date]],"jjjj"))</f>
        <v>LUNDI</v>
      </c>
      <c r="D383" s="3">
        <f>_debut+ROW()-ROW(Tableau1[[#Headers],[Date]])-1</f>
        <v>44480</v>
      </c>
      <c r="E383" s="10"/>
      <c r="F383" s="10"/>
      <c r="G383" s="10"/>
      <c r="H383" s="10"/>
      <c r="I383" s="29">
        <f>Tableau1[[#This Row],[fin apm]]-Tableau1[[#This Row],[début apm]]+Tableau1[[#This Row],[fin matin]]-Tableau1[[#This Row],[début matin]]</f>
        <v>0</v>
      </c>
      <c r="J383" s="12"/>
      <c r="K383" s="21">
        <f ca="1">IFERROR(IF(VLOOKUP(Tableau1[[#This Row],[Motif Abs.]],Tmotif[],3,0)="oui",OFFSET($V$2,,WEEKDAY(Tableau1[[#This Row],[Date]],2)),0),0)</f>
        <v>0</v>
      </c>
      <c r="L383" s="10"/>
      <c r="M383" s="10"/>
      <c r="N383" s="21">
        <f ca="1">IF(COUNTIF('.Calendrier'!C:C,Tableau1[[#This Row],[Date]]),OFFSET($V$2,,WEEKDAY(Tableau1[[#This Row],[Date]],2)),0)</f>
        <v>0</v>
      </c>
      <c r="O38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83"/>
    </row>
    <row r="384" spans="2:22" x14ac:dyDescent="0.35">
      <c r="B384" s="26" t="str">
        <f>IF(WEEKDAY(Tableau1[[#This Row],[Date]],2)=3,_xlfn.ISOWEEKNUM(Tableau1[[#This Row],[Date]]),"")</f>
        <v/>
      </c>
      <c r="C384" s="2" t="str">
        <f>UPPER(TEXT(Tableau1[[#This Row],[Date]],"jjjj"))</f>
        <v>MARDI</v>
      </c>
      <c r="D384" s="3">
        <f>_debut+ROW()-ROW(Tableau1[[#Headers],[Date]])-1</f>
        <v>44481</v>
      </c>
      <c r="E384" s="10"/>
      <c r="F384" s="10"/>
      <c r="G384" s="10"/>
      <c r="H384" s="10"/>
      <c r="I384" s="29">
        <f>Tableau1[[#This Row],[fin apm]]-Tableau1[[#This Row],[début apm]]+Tableau1[[#This Row],[fin matin]]-Tableau1[[#This Row],[début matin]]</f>
        <v>0</v>
      </c>
      <c r="J384" s="12"/>
      <c r="K384" s="21">
        <f ca="1">IFERROR(IF(VLOOKUP(Tableau1[[#This Row],[Motif Abs.]],Tmotif[],3,0)="oui",OFFSET($V$2,,WEEKDAY(Tableau1[[#This Row],[Date]],2)),0),0)</f>
        <v>0</v>
      </c>
      <c r="L384" s="10"/>
      <c r="M384" s="10"/>
      <c r="N384" s="21">
        <f ca="1">IF(COUNTIF('.Calendrier'!C:C,Tableau1[[#This Row],[Date]]),OFFSET($V$2,,WEEKDAY(Tableau1[[#This Row],[Date]],2)),0)</f>
        <v>0</v>
      </c>
      <c r="O38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84"/>
    </row>
    <row r="385" spans="2:22" x14ac:dyDescent="0.35">
      <c r="B385" s="26">
        <f>IF(WEEKDAY(Tableau1[[#This Row],[Date]],2)=3,_xlfn.ISOWEEKNUM(Tableau1[[#This Row],[Date]]),"")</f>
        <v>41</v>
      </c>
      <c r="C385" s="2" t="str">
        <f>UPPER(TEXT(Tableau1[[#This Row],[Date]],"jjjj"))</f>
        <v>MERCREDI</v>
      </c>
      <c r="D385" s="3">
        <f>_debut+ROW()-ROW(Tableau1[[#Headers],[Date]])-1</f>
        <v>44482</v>
      </c>
      <c r="E385" s="10"/>
      <c r="F385" s="10"/>
      <c r="G385" s="10"/>
      <c r="H385" s="10"/>
      <c r="I385" s="29">
        <f>Tableau1[[#This Row],[fin apm]]-Tableau1[[#This Row],[début apm]]+Tableau1[[#This Row],[fin matin]]-Tableau1[[#This Row],[début matin]]</f>
        <v>0</v>
      </c>
      <c r="J385" s="12"/>
      <c r="K385" s="21">
        <f ca="1">IFERROR(IF(VLOOKUP(Tableau1[[#This Row],[Motif Abs.]],Tmotif[],3,0)="oui",OFFSET($V$2,,WEEKDAY(Tableau1[[#This Row],[Date]],2)),0),0)</f>
        <v>0</v>
      </c>
      <c r="L385" s="10"/>
      <c r="M385" s="10"/>
      <c r="N385" s="21">
        <f ca="1">IF(COUNTIF('.Calendrier'!C:C,Tableau1[[#This Row],[Date]]),OFFSET($V$2,,WEEKDAY(Tableau1[[#This Row],[Date]],2)),0)</f>
        <v>0</v>
      </c>
      <c r="O38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85"/>
    </row>
    <row r="386" spans="2:22" x14ac:dyDescent="0.35">
      <c r="B386" s="26" t="str">
        <f>IF(WEEKDAY(Tableau1[[#This Row],[Date]],2)=3,_xlfn.ISOWEEKNUM(Tableau1[[#This Row],[Date]]),"")</f>
        <v/>
      </c>
      <c r="C386" s="2" t="str">
        <f>UPPER(TEXT(Tableau1[[#This Row],[Date]],"jjjj"))</f>
        <v>JEUDI</v>
      </c>
      <c r="D386" s="3">
        <f>_debut+ROW()-ROW(Tableau1[[#Headers],[Date]])-1</f>
        <v>44483</v>
      </c>
      <c r="E386" s="10"/>
      <c r="F386" s="10"/>
      <c r="G386" s="10"/>
      <c r="H386" s="10"/>
      <c r="I386" s="29">
        <f>Tableau1[[#This Row],[fin apm]]-Tableau1[[#This Row],[début apm]]+Tableau1[[#This Row],[fin matin]]-Tableau1[[#This Row],[début matin]]</f>
        <v>0</v>
      </c>
      <c r="J386" s="12"/>
      <c r="K386" s="21">
        <f ca="1">IFERROR(IF(VLOOKUP(Tableau1[[#This Row],[Motif Abs.]],Tmotif[],3,0)="oui",OFFSET($V$2,,WEEKDAY(Tableau1[[#This Row],[Date]],2)),0),0)</f>
        <v>0</v>
      </c>
      <c r="L386" s="10"/>
      <c r="M386" s="10"/>
      <c r="N386" s="21">
        <f ca="1">IF(COUNTIF('.Calendrier'!C:C,Tableau1[[#This Row],[Date]]),OFFSET($V$2,,WEEKDAY(Tableau1[[#This Row],[Date]],2)),0)</f>
        <v>0</v>
      </c>
      <c r="O38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86"/>
    </row>
    <row r="387" spans="2:22" x14ac:dyDescent="0.35">
      <c r="B387" s="26" t="str">
        <f>IF(WEEKDAY(Tableau1[[#This Row],[Date]],2)=3,_xlfn.ISOWEEKNUM(Tableau1[[#This Row],[Date]]),"")</f>
        <v/>
      </c>
      <c r="C387" s="2" t="str">
        <f>UPPER(TEXT(Tableau1[[#This Row],[Date]],"jjjj"))</f>
        <v>VENDREDI</v>
      </c>
      <c r="D387" s="3">
        <f>_debut+ROW()-ROW(Tableau1[[#Headers],[Date]])-1</f>
        <v>44484</v>
      </c>
      <c r="E387" s="10"/>
      <c r="F387" s="10"/>
      <c r="G387" s="10"/>
      <c r="H387" s="10"/>
      <c r="I387" s="29">
        <f>Tableau1[[#This Row],[fin apm]]-Tableau1[[#This Row],[début apm]]+Tableau1[[#This Row],[fin matin]]-Tableau1[[#This Row],[début matin]]</f>
        <v>0</v>
      </c>
      <c r="J387" s="12"/>
      <c r="K387" s="21">
        <f ca="1">IFERROR(IF(VLOOKUP(Tableau1[[#This Row],[Motif Abs.]],Tmotif[],3,0)="oui",OFFSET($V$2,,WEEKDAY(Tableau1[[#This Row],[Date]],2)),0),0)</f>
        <v>0</v>
      </c>
      <c r="L387" s="10"/>
      <c r="M387" s="10"/>
      <c r="N387" s="21">
        <f ca="1">IF(COUNTIF('.Calendrier'!C:C,Tableau1[[#This Row],[Date]]),OFFSET($V$2,,WEEKDAY(Tableau1[[#This Row],[Date]],2)),0)</f>
        <v>0</v>
      </c>
      <c r="O38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87"/>
    </row>
    <row r="388" spans="2:22" x14ac:dyDescent="0.35">
      <c r="B388" s="26" t="str">
        <f>IF(WEEKDAY(Tableau1[[#This Row],[Date]],2)=3,_xlfn.ISOWEEKNUM(Tableau1[[#This Row],[Date]]),"")</f>
        <v/>
      </c>
      <c r="C388" s="2" t="str">
        <f>UPPER(TEXT(Tableau1[[#This Row],[Date]],"jjjj"))</f>
        <v>SAMEDI</v>
      </c>
      <c r="D388" s="3">
        <f>_debut+ROW()-ROW(Tableau1[[#Headers],[Date]])-1</f>
        <v>44485</v>
      </c>
      <c r="E388" s="10"/>
      <c r="F388" s="10"/>
      <c r="G388" s="10"/>
      <c r="H388" s="10"/>
      <c r="I388" s="29">
        <f>Tableau1[[#This Row],[fin apm]]-Tableau1[[#This Row],[début apm]]+Tableau1[[#This Row],[fin matin]]-Tableau1[[#This Row],[début matin]]</f>
        <v>0</v>
      </c>
      <c r="J388" s="12"/>
      <c r="K388" s="21">
        <f ca="1">IFERROR(IF(VLOOKUP(Tableau1[[#This Row],[Motif Abs.]],Tmotif[],3,0)="oui",OFFSET($V$2,,WEEKDAY(Tableau1[[#This Row],[Date]],2)),0),0)</f>
        <v>0</v>
      </c>
      <c r="L388" s="10"/>
      <c r="M388" s="10"/>
      <c r="N388" s="21">
        <f ca="1">IF(COUNTIF('.Calendrier'!C:C,Tableau1[[#This Row],[Date]]),OFFSET($V$2,,WEEKDAY(Tableau1[[#This Row],[Date]],2)),0)</f>
        <v>0</v>
      </c>
      <c r="O38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88"/>
    </row>
    <row r="389" spans="2:22" x14ac:dyDescent="0.35">
      <c r="B389" s="26" t="str">
        <f>IF(WEEKDAY(Tableau1[[#This Row],[Date]],2)=3,_xlfn.ISOWEEKNUM(Tableau1[[#This Row],[Date]]),"")</f>
        <v/>
      </c>
      <c r="C389" s="2" t="str">
        <f>UPPER(TEXT(Tableau1[[#This Row],[Date]],"jjjj"))</f>
        <v>DIMANCHE</v>
      </c>
      <c r="D389" s="3">
        <f>_debut+ROW()-ROW(Tableau1[[#Headers],[Date]])-1</f>
        <v>44486</v>
      </c>
      <c r="E389" s="10"/>
      <c r="F389" s="10"/>
      <c r="G389" s="10"/>
      <c r="H389" s="10"/>
      <c r="I389" s="29">
        <f>Tableau1[[#This Row],[fin apm]]-Tableau1[[#This Row],[début apm]]+Tableau1[[#This Row],[fin matin]]-Tableau1[[#This Row],[début matin]]</f>
        <v>0</v>
      </c>
      <c r="J389" s="12"/>
      <c r="K389" s="21">
        <f ca="1">IFERROR(IF(VLOOKUP(Tableau1[[#This Row],[Motif Abs.]],Tmotif[],3,0)="oui",OFFSET($V$2,,WEEKDAY(Tableau1[[#This Row],[Date]],2)),0),0)</f>
        <v>0</v>
      </c>
      <c r="L389" s="10"/>
      <c r="M389" s="10"/>
      <c r="N389" s="21">
        <f ca="1">IF(COUNTIF('.Calendrier'!C:C,Tableau1[[#This Row],[Date]]),OFFSET($V$2,,WEEKDAY(Tableau1[[#This Row],[Date]],2)),0)</f>
        <v>0</v>
      </c>
      <c r="O38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89"/>
    </row>
    <row r="390" spans="2:22" x14ac:dyDescent="0.35">
      <c r="B390" s="26" t="str">
        <f>IF(WEEKDAY(Tableau1[[#This Row],[Date]],2)=3,_xlfn.ISOWEEKNUM(Tableau1[[#This Row],[Date]]),"")</f>
        <v/>
      </c>
      <c r="C390" s="2" t="str">
        <f>UPPER(TEXT(Tableau1[[#This Row],[Date]],"jjjj"))</f>
        <v>LUNDI</v>
      </c>
      <c r="D390" s="3">
        <f>_debut+ROW()-ROW(Tableau1[[#Headers],[Date]])-1</f>
        <v>44487</v>
      </c>
      <c r="E390" s="10"/>
      <c r="F390" s="10"/>
      <c r="G390" s="10"/>
      <c r="H390" s="10"/>
      <c r="I390" s="29">
        <f>Tableau1[[#This Row],[fin apm]]-Tableau1[[#This Row],[début apm]]+Tableau1[[#This Row],[fin matin]]-Tableau1[[#This Row],[début matin]]</f>
        <v>0</v>
      </c>
      <c r="J390" s="12"/>
      <c r="K390" s="21">
        <f ca="1">IFERROR(IF(VLOOKUP(Tableau1[[#This Row],[Motif Abs.]],Tmotif[],3,0)="oui",OFFSET($V$2,,WEEKDAY(Tableau1[[#This Row],[Date]],2)),0),0)</f>
        <v>0</v>
      </c>
      <c r="L390" s="10"/>
      <c r="M390" s="10"/>
      <c r="N390" s="21">
        <f ca="1">IF(COUNTIF('.Calendrier'!C:C,Tableau1[[#This Row],[Date]]),OFFSET($V$2,,WEEKDAY(Tableau1[[#This Row],[Date]],2)),0)</f>
        <v>0</v>
      </c>
      <c r="O39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90"/>
    </row>
    <row r="391" spans="2:22" x14ac:dyDescent="0.35">
      <c r="B391" s="26" t="str">
        <f>IF(WEEKDAY(Tableau1[[#This Row],[Date]],2)=3,_xlfn.ISOWEEKNUM(Tableau1[[#This Row],[Date]]),"")</f>
        <v/>
      </c>
      <c r="C391" s="2" t="str">
        <f>UPPER(TEXT(Tableau1[[#This Row],[Date]],"jjjj"))</f>
        <v>MARDI</v>
      </c>
      <c r="D391" s="3">
        <f>_debut+ROW()-ROW(Tableau1[[#Headers],[Date]])-1</f>
        <v>44488</v>
      </c>
      <c r="E391" s="10"/>
      <c r="F391" s="10"/>
      <c r="G391" s="10"/>
      <c r="H391" s="10"/>
      <c r="I391" s="29">
        <f>Tableau1[[#This Row],[fin apm]]-Tableau1[[#This Row],[début apm]]+Tableau1[[#This Row],[fin matin]]-Tableau1[[#This Row],[début matin]]</f>
        <v>0</v>
      </c>
      <c r="J391" s="12"/>
      <c r="K391" s="21">
        <f ca="1">IFERROR(IF(VLOOKUP(Tableau1[[#This Row],[Motif Abs.]],Tmotif[],3,0)="oui",OFFSET($V$2,,WEEKDAY(Tableau1[[#This Row],[Date]],2)),0),0)</f>
        <v>0</v>
      </c>
      <c r="L391" s="10"/>
      <c r="M391" s="10"/>
      <c r="N391" s="21">
        <f ca="1">IF(COUNTIF('.Calendrier'!C:C,Tableau1[[#This Row],[Date]]),OFFSET($V$2,,WEEKDAY(Tableau1[[#This Row],[Date]],2)),0)</f>
        <v>0</v>
      </c>
      <c r="O39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91"/>
    </row>
    <row r="392" spans="2:22" x14ac:dyDescent="0.35">
      <c r="B392" s="26">
        <f>IF(WEEKDAY(Tableau1[[#This Row],[Date]],2)=3,_xlfn.ISOWEEKNUM(Tableau1[[#This Row],[Date]]),"")</f>
        <v>42</v>
      </c>
      <c r="C392" s="2" t="str">
        <f>UPPER(TEXT(Tableau1[[#This Row],[Date]],"jjjj"))</f>
        <v>MERCREDI</v>
      </c>
      <c r="D392" s="3">
        <f>_debut+ROW()-ROW(Tableau1[[#Headers],[Date]])-1</f>
        <v>44489</v>
      </c>
      <c r="E392" s="10"/>
      <c r="F392" s="10"/>
      <c r="G392" s="10"/>
      <c r="H392" s="10"/>
      <c r="I392" s="29">
        <f>Tableau1[[#This Row],[fin apm]]-Tableau1[[#This Row],[début apm]]+Tableau1[[#This Row],[fin matin]]-Tableau1[[#This Row],[début matin]]</f>
        <v>0</v>
      </c>
      <c r="J392" s="12"/>
      <c r="K392" s="21">
        <f ca="1">IFERROR(IF(VLOOKUP(Tableau1[[#This Row],[Motif Abs.]],Tmotif[],3,0)="oui",OFFSET($V$2,,WEEKDAY(Tableau1[[#This Row],[Date]],2)),0),0)</f>
        <v>0</v>
      </c>
      <c r="L392" s="10"/>
      <c r="M392" s="10"/>
      <c r="N392" s="21">
        <f ca="1">IF(COUNTIF('.Calendrier'!C:C,Tableau1[[#This Row],[Date]]),OFFSET($V$2,,WEEKDAY(Tableau1[[#This Row],[Date]],2)),0)</f>
        <v>0</v>
      </c>
      <c r="O39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92"/>
    </row>
    <row r="393" spans="2:22" x14ac:dyDescent="0.35">
      <c r="B393" s="26" t="str">
        <f>IF(WEEKDAY(Tableau1[[#This Row],[Date]],2)=3,_xlfn.ISOWEEKNUM(Tableau1[[#This Row],[Date]]),"")</f>
        <v/>
      </c>
      <c r="C393" s="2" t="str">
        <f>UPPER(TEXT(Tableau1[[#This Row],[Date]],"jjjj"))</f>
        <v>JEUDI</v>
      </c>
      <c r="D393" s="3">
        <f>_debut+ROW()-ROW(Tableau1[[#Headers],[Date]])-1</f>
        <v>44490</v>
      </c>
      <c r="E393" s="10"/>
      <c r="F393" s="10"/>
      <c r="G393" s="10"/>
      <c r="H393" s="10"/>
      <c r="I393" s="29">
        <f>Tableau1[[#This Row],[fin apm]]-Tableau1[[#This Row],[début apm]]+Tableau1[[#This Row],[fin matin]]-Tableau1[[#This Row],[début matin]]</f>
        <v>0</v>
      </c>
      <c r="J393" s="12"/>
      <c r="K393" s="21">
        <f ca="1">IFERROR(IF(VLOOKUP(Tableau1[[#This Row],[Motif Abs.]],Tmotif[],3,0)="oui",OFFSET($V$2,,WEEKDAY(Tableau1[[#This Row],[Date]],2)),0),0)</f>
        <v>0</v>
      </c>
      <c r="L393" s="10"/>
      <c r="M393" s="10"/>
      <c r="N393" s="21">
        <f ca="1">IF(COUNTIF('.Calendrier'!C:C,Tableau1[[#This Row],[Date]]),OFFSET($V$2,,WEEKDAY(Tableau1[[#This Row],[Date]],2)),0)</f>
        <v>0</v>
      </c>
      <c r="O39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93"/>
    </row>
    <row r="394" spans="2:22" x14ac:dyDescent="0.35">
      <c r="B394" s="26" t="str">
        <f>IF(WEEKDAY(Tableau1[[#This Row],[Date]],2)=3,_xlfn.ISOWEEKNUM(Tableau1[[#This Row],[Date]]),"")</f>
        <v/>
      </c>
      <c r="C394" s="2" t="str">
        <f>UPPER(TEXT(Tableau1[[#This Row],[Date]],"jjjj"))</f>
        <v>VENDREDI</v>
      </c>
      <c r="D394" s="3">
        <f>_debut+ROW()-ROW(Tableau1[[#Headers],[Date]])-1</f>
        <v>44491</v>
      </c>
      <c r="E394" s="10"/>
      <c r="F394" s="10"/>
      <c r="G394" s="10"/>
      <c r="H394" s="10"/>
      <c r="I394" s="29">
        <f>Tableau1[[#This Row],[fin apm]]-Tableau1[[#This Row],[début apm]]+Tableau1[[#This Row],[fin matin]]-Tableau1[[#This Row],[début matin]]</f>
        <v>0</v>
      </c>
      <c r="J394" s="12"/>
      <c r="K394" s="21">
        <f ca="1">IFERROR(IF(VLOOKUP(Tableau1[[#This Row],[Motif Abs.]],Tmotif[],3,0)="oui",OFFSET($V$2,,WEEKDAY(Tableau1[[#This Row],[Date]],2)),0),0)</f>
        <v>0</v>
      </c>
      <c r="L394" s="10"/>
      <c r="M394" s="10"/>
      <c r="N394" s="21">
        <f ca="1">IF(COUNTIF('.Calendrier'!C:C,Tableau1[[#This Row],[Date]]),OFFSET($V$2,,WEEKDAY(Tableau1[[#This Row],[Date]],2)),0)</f>
        <v>0</v>
      </c>
      <c r="O39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94"/>
    </row>
    <row r="395" spans="2:22" x14ac:dyDescent="0.35">
      <c r="B395" s="26" t="str">
        <f>IF(WEEKDAY(Tableau1[[#This Row],[Date]],2)=3,_xlfn.ISOWEEKNUM(Tableau1[[#This Row],[Date]]),"")</f>
        <v/>
      </c>
      <c r="C395" s="2" t="str">
        <f>UPPER(TEXT(Tableau1[[#This Row],[Date]],"jjjj"))</f>
        <v>SAMEDI</v>
      </c>
      <c r="D395" s="3">
        <f>_debut+ROW()-ROW(Tableau1[[#Headers],[Date]])-1</f>
        <v>44492</v>
      </c>
      <c r="E395" s="10"/>
      <c r="F395" s="10"/>
      <c r="G395" s="10"/>
      <c r="H395" s="10"/>
      <c r="I395" s="29">
        <f>Tableau1[[#This Row],[fin apm]]-Tableau1[[#This Row],[début apm]]+Tableau1[[#This Row],[fin matin]]-Tableau1[[#This Row],[début matin]]</f>
        <v>0</v>
      </c>
      <c r="J395" s="12"/>
      <c r="K395" s="21">
        <f ca="1">IFERROR(IF(VLOOKUP(Tableau1[[#This Row],[Motif Abs.]],Tmotif[],3,0)="oui",OFFSET($V$2,,WEEKDAY(Tableau1[[#This Row],[Date]],2)),0),0)</f>
        <v>0</v>
      </c>
      <c r="L395" s="10"/>
      <c r="M395" s="10"/>
      <c r="N395" s="21">
        <f ca="1">IF(COUNTIF('.Calendrier'!C:C,Tableau1[[#This Row],[Date]]),OFFSET($V$2,,WEEKDAY(Tableau1[[#This Row],[Date]],2)),0)</f>
        <v>0</v>
      </c>
      <c r="O39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95"/>
    </row>
    <row r="396" spans="2:22" x14ac:dyDescent="0.35">
      <c r="B396" s="26" t="str">
        <f>IF(WEEKDAY(Tableau1[[#This Row],[Date]],2)=3,_xlfn.ISOWEEKNUM(Tableau1[[#This Row],[Date]]),"")</f>
        <v/>
      </c>
      <c r="C396" s="2" t="str">
        <f>UPPER(TEXT(Tableau1[[#This Row],[Date]],"jjjj"))</f>
        <v>DIMANCHE</v>
      </c>
      <c r="D396" s="3">
        <f>_debut+ROW()-ROW(Tableau1[[#Headers],[Date]])-1</f>
        <v>44493</v>
      </c>
      <c r="E396" s="10"/>
      <c r="F396" s="10"/>
      <c r="G396" s="10"/>
      <c r="H396" s="10"/>
      <c r="I396" s="29">
        <f>Tableau1[[#This Row],[fin apm]]-Tableau1[[#This Row],[début apm]]+Tableau1[[#This Row],[fin matin]]-Tableau1[[#This Row],[début matin]]</f>
        <v>0</v>
      </c>
      <c r="J396" s="12"/>
      <c r="K396" s="21">
        <f ca="1">IFERROR(IF(VLOOKUP(Tableau1[[#This Row],[Motif Abs.]],Tmotif[],3,0)="oui",OFFSET($V$2,,WEEKDAY(Tableau1[[#This Row],[Date]],2)),0),0)</f>
        <v>0</v>
      </c>
      <c r="L396" s="10"/>
      <c r="M396" s="10"/>
      <c r="N396" s="21">
        <f ca="1">IF(COUNTIF('.Calendrier'!C:C,Tableau1[[#This Row],[Date]]),OFFSET($V$2,,WEEKDAY(Tableau1[[#This Row],[Date]],2)),0)</f>
        <v>0</v>
      </c>
      <c r="O39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96"/>
    </row>
    <row r="397" spans="2:22" x14ac:dyDescent="0.35">
      <c r="B397" s="26" t="str">
        <f>IF(WEEKDAY(Tableau1[[#This Row],[Date]],2)=3,_xlfn.ISOWEEKNUM(Tableau1[[#This Row],[Date]]),"")</f>
        <v/>
      </c>
      <c r="C397" s="2" t="str">
        <f>UPPER(TEXT(Tableau1[[#This Row],[Date]],"jjjj"))</f>
        <v>LUNDI</v>
      </c>
      <c r="D397" s="3">
        <f>_debut+ROW()-ROW(Tableau1[[#Headers],[Date]])-1</f>
        <v>44494</v>
      </c>
      <c r="E397" s="10"/>
      <c r="F397" s="10"/>
      <c r="G397" s="10"/>
      <c r="H397" s="10"/>
      <c r="I397" s="29">
        <f>Tableau1[[#This Row],[fin apm]]-Tableau1[[#This Row],[début apm]]+Tableau1[[#This Row],[fin matin]]-Tableau1[[#This Row],[début matin]]</f>
        <v>0</v>
      </c>
      <c r="J397" s="12"/>
      <c r="K397" s="21">
        <f ca="1">IFERROR(IF(VLOOKUP(Tableau1[[#This Row],[Motif Abs.]],Tmotif[],3,0)="oui",OFFSET($V$2,,WEEKDAY(Tableau1[[#This Row],[Date]],2)),0),0)</f>
        <v>0</v>
      </c>
      <c r="L397" s="10"/>
      <c r="M397" s="10"/>
      <c r="N397" s="21">
        <f ca="1">IF(COUNTIF('.Calendrier'!C:C,Tableau1[[#This Row],[Date]]),OFFSET($V$2,,WEEKDAY(Tableau1[[#This Row],[Date]],2)),0)</f>
        <v>0</v>
      </c>
      <c r="O39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97"/>
    </row>
    <row r="398" spans="2:22" x14ac:dyDescent="0.35">
      <c r="B398" s="26" t="str">
        <f>IF(WEEKDAY(Tableau1[[#This Row],[Date]],2)=3,_xlfn.ISOWEEKNUM(Tableau1[[#This Row],[Date]]),"")</f>
        <v/>
      </c>
      <c r="C398" s="2" t="str">
        <f>UPPER(TEXT(Tableau1[[#This Row],[Date]],"jjjj"))</f>
        <v>MARDI</v>
      </c>
      <c r="D398" s="3">
        <f>_debut+ROW()-ROW(Tableau1[[#Headers],[Date]])-1</f>
        <v>44495</v>
      </c>
      <c r="E398" s="10"/>
      <c r="F398" s="10"/>
      <c r="G398" s="10"/>
      <c r="H398" s="10"/>
      <c r="I398" s="29">
        <f>Tableau1[[#This Row],[fin apm]]-Tableau1[[#This Row],[début apm]]+Tableau1[[#This Row],[fin matin]]-Tableau1[[#This Row],[début matin]]</f>
        <v>0</v>
      </c>
      <c r="J398" s="12"/>
      <c r="K398" s="21">
        <f ca="1">IFERROR(IF(VLOOKUP(Tableau1[[#This Row],[Motif Abs.]],Tmotif[],3,0)="oui",OFFSET($V$2,,WEEKDAY(Tableau1[[#This Row],[Date]],2)),0),0)</f>
        <v>0</v>
      </c>
      <c r="L398" s="10"/>
      <c r="M398" s="10"/>
      <c r="N398" s="21">
        <f ca="1">IF(COUNTIF('.Calendrier'!C:C,Tableau1[[#This Row],[Date]]),OFFSET($V$2,,WEEKDAY(Tableau1[[#This Row],[Date]],2)),0)</f>
        <v>0</v>
      </c>
      <c r="O39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98"/>
    </row>
    <row r="399" spans="2:22" x14ac:dyDescent="0.35">
      <c r="B399" s="26">
        <f>IF(WEEKDAY(Tableau1[[#This Row],[Date]],2)=3,_xlfn.ISOWEEKNUM(Tableau1[[#This Row],[Date]]),"")</f>
        <v>43</v>
      </c>
      <c r="C399" s="2" t="str">
        <f>UPPER(TEXT(Tableau1[[#This Row],[Date]],"jjjj"))</f>
        <v>MERCREDI</v>
      </c>
      <c r="D399" s="3">
        <f>_debut+ROW()-ROW(Tableau1[[#Headers],[Date]])-1</f>
        <v>44496</v>
      </c>
      <c r="E399" s="10"/>
      <c r="F399" s="10"/>
      <c r="G399" s="10"/>
      <c r="H399" s="10"/>
      <c r="I399" s="29">
        <f>Tableau1[[#This Row],[fin apm]]-Tableau1[[#This Row],[début apm]]+Tableau1[[#This Row],[fin matin]]-Tableau1[[#This Row],[début matin]]</f>
        <v>0</v>
      </c>
      <c r="J399" s="12"/>
      <c r="K399" s="21">
        <f ca="1">IFERROR(IF(VLOOKUP(Tableau1[[#This Row],[Motif Abs.]],Tmotif[],3,0)="oui",OFFSET($V$2,,WEEKDAY(Tableau1[[#This Row],[Date]],2)),0),0)</f>
        <v>0</v>
      </c>
      <c r="L399" s="10"/>
      <c r="M399" s="10"/>
      <c r="N399" s="21">
        <f ca="1">IF(COUNTIF('.Calendrier'!C:C,Tableau1[[#This Row],[Date]]),OFFSET($V$2,,WEEKDAY(Tableau1[[#This Row],[Date]],2)),0)</f>
        <v>0</v>
      </c>
      <c r="O39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399"/>
    </row>
    <row r="400" spans="2:22" x14ac:dyDescent="0.35">
      <c r="B400" s="26" t="str">
        <f>IF(WEEKDAY(Tableau1[[#This Row],[Date]],2)=3,_xlfn.ISOWEEKNUM(Tableau1[[#This Row],[Date]]),"")</f>
        <v/>
      </c>
      <c r="C400" s="2" t="str">
        <f>UPPER(TEXT(Tableau1[[#This Row],[Date]],"jjjj"))</f>
        <v>JEUDI</v>
      </c>
      <c r="D400" s="3">
        <f>_debut+ROW()-ROW(Tableau1[[#Headers],[Date]])-1</f>
        <v>44497</v>
      </c>
      <c r="E400" s="10"/>
      <c r="F400" s="10"/>
      <c r="G400" s="10"/>
      <c r="H400" s="10"/>
      <c r="I400" s="29">
        <f>Tableau1[[#This Row],[fin apm]]-Tableau1[[#This Row],[début apm]]+Tableau1[[#This Row],[fin matin]]-Tableau1[[#This Row],[début matin]]</f>
        <v>0</v>
      </c>
      <c r="J400" s="12"/>
      <c r="K400" s="21">
        <f ca="1">IFERROR(IF(VLOOKUP(Tableau1[[#This Row],[Motif Abs.]],Tmotif[],3,0)="oui",OFFSET($V$2,,WEEKDAY(Tableau1[[#This Row],[Date]],2)),0),0)</f>
        <v>0</v>
      </c>
      <c r="L400" s="10"/>
      <c r="M400" s="10"/>
      <c r="N400" s="21">
        <f ca="1">IF(COUNTIF('.Calendrier'!C:C,Tableau1[[#This Row],[Date]]),OFFSET($V$2,,WEEKDAY(Tableau1[[#This Row],[Date]],2)),0)</f>
        <v>0</v>
      </c>
      <c r="O40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00"/>
    </row>
    <row r="401" spans="2:22" x14ac:dyDescent="0.35">
      <c r="B401" s="26" t="str">
        <f>IF(WEEKDAY(Tableau1[[#This Row],[Date]],2)=3,_xlfn.ISOWEEKNUM(Tableau1[[#This Row],[Date]]),"")</f>
        <v/>
      </c>
      <c r="C401" s="2" t="str">
        <f>UPPER(TEXT(Tableau1[[#This Row],[Date]],"jjjj"))</f>
        <v>VENDREDI</v>
      </c>
      <c r="D401" s="3">
        <f>_debut+ROW()-ROW(Tableau1[[#Headers],[Date]])-1</f>
        <v>44498</v>
      </c>
      <c r="E401" s="10"/>
      <c r="F401" s="10"/>
      <c r="G401" s="10"/>
      <c r="H401" s="10"/>
      <c r="I401" s="29">
        <f>Tableau1[[#This Row],[fin apm]]-Tableau1[[#This Row],[début apm]]+Tableau1[[#This Row],[fin matin]]-Tableau1[[#This Row],[début matin]]</f>
        <v>0</v>
      </c>
      <c r="J401" s="12"/>
      <c r="K401" s="21">
        <f ca="1">IFERROR(IF(VLOOKUP(Tableau1[[#This Row],[Motif Abs.]],Tmotif[],3,0)="oui",OFFSET($V$2,,WEEKDAY(Tableau1[[#This Row],[Date]],2)),0),0)</f>
        <v>0</v>
      </c>
      <c r="L401" s="10"/>
      <c r="M401" s="10"/>
      <c r="N401" s="21">
        <f ca="1">IF(COUNTIF('.Calendrier'!C:C,Tableau1[[#This Row],[Date]]),OFFSET($V$2,,WEEKDAY(Tableau1[[#This Row],[Date]],2)),0)</f>
        <v>0</v>
      </c>
      <c r="O40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01"/>
    </row>
    <row r="402" spans="2:22" x14ac:dyDescent="0.35">
      <c r="B402" s="26" t="str">
        <f>IF(WEEKDAY(Tableau1[[#This Row],[Date]],2)=3,_xlfn.ISOWEEKNUM(Tableau1[[#This Row],[Date]]),"")</f>
        <v/>
      </c>
      <c r="C402" s="2" t="str">
        <f>UPPER(TEXT(Tableau1[[#This Row],[Date]],"jjjj"))</f>
        <v>SAMEDI</v>
      </c>
      <c r="D402" s="3">
        <f>_debut+ROW()-ROW(Tableau1[[#Headers],[Date]])-1</f>
        <v>44499</v>
      </c>
      <c r="E402" s="10"/>
      <c r="F402" s="10"/>
      <c r="G402" s="10"/>
      <c r="H402" s="10"/>
      <c r="I402" s="29">
        <f>Tableau1[[#This Row],[fin apm]]-Tableau1[[#This Row],[début apm]]+Tableau1[[#This Row],[fin matin]]-Tableau1[[#This Row],[début matin]]</f>
        <v>0</v>
      </c>
      <c r="J402" s="12"/>
      <c r="K402" s="21">
        <f ca="1">IFERROR(IF(VLOOKUP(Tableau1[[#This Row],[Motif Abs.]],Tmotif[],3,0)="oui",OFFSET($V$2,,WEEKDAY(Tableau1[[#This Row],[Date]],2)),0),0)</f>
        <v>0</v>
      </c>
      <c r="L402" s="10"/>
      <c r="M402" s="10"/>
      <c r="N402" s="21">
        <f ca="1">IF(COUNTIF('.Calendrier'!C:C,Tableau1[[#This Row],[Date]]),OFFSET($V$2,,WEEKDAY(Tableau1[[#This Row],[Date]],2)),0)</f>
        <v>0</v>
      </c>
      <c r="O40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02"/>
    </row>
    <row r="403" spans="2:22" x14ac:dyDescent="0.35">
      <c r="B403" s="26" t="str">
        <f>IF(WEEKDAY(Tableau1[[#This Row],[Date]],2)=3,_xlfn.ISOWEEKNUM(Tableau1[[#This Row],[Date]]),"")</f>
        <v/>
      </c>
      <c r="C403" s="2" t="str">
        <f>UPPER(TEXT(Tableau1[[#This Row],[Date]],"jjjj"))</f>
        <v>DIMANCHE</v>
      </c>
      <c r="D403" s="3">
        <f>_debut+ROW()-ROW(Tableau1[[#Headers],[Date]])-1</f>
        <v>44500</v>
      </c>
      <c r="E403" s="10"/>
      <c r="F403" s="10"/>
      <c r="G403" s="10"/>
      <c r="H403" s="10"/>
      <c r="I403" s="29">
        <f>Tableau1[[#This Row],[fin apm]]-Tableau1[[#This Row],[début apm]]+Tableau1[[#This Row],[fin matin]]-Tableau1[[#This Row],[début matin]]</f>
        <v>0</v>
      </c>
      <c r="J403" s="12"/>
      <c r="K403" s="21">
        <f ca="1">IFERROR(IF(VLOOKUP(Tableau1[[#This Row],[Motif Abs.]],Tmotif[],3,0)="oui",OFFSET($V$2,,WEEKDAY(Tableau1[[#This Row],[Date]],2)),0),0)</f>
        <v>0</v>
      </c>
      <c r="L403" s="10"/>
      <c r="M403" s="10"/>
      <c r="N403" s="21">
        <f ca="1">IF(COUNTIF('.Calendrier'!C:C,Tableau1[[#This Row],[Date]]),OFFSET($V$2,,WEEKDAY(Tableau1[[#This Row],[Date]],2)),0)</f>
        <v>0</v>
      </c>
      <c r="O40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03"/>
    </row>
    <row r="404" spans="2:22" x14ac:dyDescent="0.35">
      <c r="B404" s="26" t="str">
        <f>IF(WEEKDAY(Tableau1[[#This Row],[Date]],2)=3,_xlfn.ISOWEEKNUM(Tableau1[[#This Row],[Date]]),"")</f>
        <v/>
      </c>
      <c r="C404" s="2" t="str">
        <f>UPPER(TEXT(Tableau1[[#This Row],[Date]],"jjjj"))</f>
        <v>LUNDI</v>
      </c>
      <c r="D404" s="3">
        <f>_debut+ROW()-ROW(Tableau1[[#Headers],[Date]])-1</f>
        <v>44501</v>
      </c>
      <c r="E404" s="10"/>
      <c r="F404" s="10"/>
      <c r="G404" s="10"/>
      <c r="H404" s="10"/>
      <c r="I404" s="29">
        <f>Tableau1[[#This Row],[fin apm]]-Tableau1[[#This Row],[début apm]]+Tableau1[[#This Row],[fin matin]]-Tableau1[[#This Row],[début matin]]</f>
        <v>0</v>
      </c>
      <c r="J404" s="12"/>
      <c r="K404" s="21">
        <f ca="1">IFERROR(IF(VLOOKUP(Tableau1[[#This Row],[Motif Abs.]],Tmotif[],3,0)="oui",OFFSET($V$2,,WEEKDAY(Tableau1[[#This Row],[Date]],2)),0),0)</f>
        <v>0</v>
      </c>
      <c r="L404" s="10"/>
      <c r="M404" s="10"/>
      <c r="N404" s="21">
        <f ca="1">IF(COUNTIF('.Calendrier'!C:C,Tableau1[[#This Row],[Date]]),OFFSET($V$2,,WEEKDAY(Tableau1[[#This Row],[Date]],2)),0)</f>
        <v>0.33333333333333331</v>
      </c>
      <c r="O40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04"/>
    </row>
    <row r="405" spans="2:22" x14ac:dyDescent="0.35">
      <c r="B405" s="26" t="str">
        <f>IF(WEEKDAY(Tableau1[[#This Row],[Date]],2)=3,_xlfn.ISOWEEKNUM(Tableau1[[#This Row],[Date]]),"")</f>
        <v/>
      </c>
      <c r="C405" s="2" t="str">
        <f>UPPER(TEXT(Tableau1[[#This Row],[Date]],"jjjj"))</f>
        <v>MARDI</v>
      </c>
      <c r="D405" s="3">
        <f>_debut+ROW()-ROW(Tableau1[[#Headers],[Date]])-1</f>
        <v>44502</v>
      </c>
      <c r="E405" s="10"/>
      <c r="F405" s="10"/>
      <c r="G405" s="10"/>
      <c r="H405" s="10"/>
      <c r="I405" s="29">
        <f>Tableau1[[#This Row],[fin apm]]-Tableau1[[#This Row],[début apm]]+Tableau1[[#This Row],[fin matin]]-Tableau1[[#This Row],[début matin]]</f>
        <v>0</v>
      </c>
      <c r="J405" s="12"/>
      <c r="K405" s="21">
        <f ca="1">IFERROR(IF(VLOOKUP(Tableau1[[#This Row],[Motif Abs.]],Tmotif[],3,0)="oui",OFFSET($V$2,,WEEKDAY(Tableau1[[#This Row],[Date]],2)),0),0)</f>
        <v>0</v>
      </c>
      <c r="L405" s="10"/>
      <c r="M405" s="10"/>
      <c r="N405" s="21">
        <f ca="1">IF(COUNTIF('.Calendrier'!C:C,Tableau1[[#This Row],[Date]]),OFFSET($V$2,,WEEKDAY(Tableau1[[#This Row],[Date]],2)),0)</f>
        <v>0</v>
      </c>
      <c r="O40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05"/>
    </row>
    <row r="406" spans="2:22" x14ac:dyDescent="0.35">
      <c r="B406" s="26">
        <f>IF(WEEKDAY(Tableau1[[#This Row],[Date]],2)=3,_xlfn.ISOWEEKNUM(Tableau1[[#This Row],[Date]]),"")</f>
        <v>44</v>
      </c>
      <c r="C406" s="2" t="str">
        <f>UPPER(TEXT(Tableau1[[#This Row],[Date]],"jjjj"))</f>
        <v>MERCREDI</v>
      </c>
      <c r="D406" s="3">
        <f>_debut+ROW()-ROW(Tableau1[[#Headers],[Date]])-1</f>
        <v>44503</v>
      </c>
      <c r="E406" s="10"/>
      <c r="F406" s="10"/>
      <c r="G406" s="10"/>
      <c r="H406" s="10"/>
      <c r="I406" s="29">
        <f>Tableau1[[#This Row],[fin apm]]-Tableau1[[#This Row],[début apm]]+Tableau1[[#This Row],[fin matin]]-Tableau1[[#This Row],[début matin]]</f>
        <v>0</v>
      </c>
      <c r="J406" s="12"/>
      <c r="K406" s="21">
        <f ca="1">IFERROR(IF(VLOOKUP(Tableau1[[#This Row],[Motif Abs.]],Tmotif[],3,0)="oui",OFFSET($V$2,,WEEKDAY(Tableau1[[#This Row],[Date]],2)),0),0)</f>
        <v>0</v>
      </c>
      <c r="L406" s="10"/>
      <c r="M406" s="10"/>
      <c r="N406" s="21">
        <f ca="1">IF(COUNTIF('.Calendrier'!C:C,Tableau1[[#This Row],[Date]]),OFFSET($V$2,,WEEKDAY(Tableau1[[#This Row],[Date]],2)),0)</f>
        <v>0</v>
      </c>
      <c r="O40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06"/>
    </row>
    <row r="407" spans="2:22" x14ac:dyDescent="0.35">
      <c r="B407" s="26" t="str">
        <f>IF(WEEKDAY(Tableau1[[#This Row],[Date]],2)=3,_xlfn.ISOWEEKNUM(Tableau1[[#This Row],[Date]]),"")</f>
        <v/>
      </c>
      <c r="C407" s="2" t="str">
        <f>UPPER(TEXT(Tableau1[[#This Row],[Date]],"jjjj"))</f>
        <v>JEUDI</v>
      </c>
      <c r="D407" s="3">
        <f>_debut+ROW()-ROW(Tableau1[[#Headers],[Date]])-1</f>
        <v>44504</v>
      </c>
      <c r="E407" s="10"/>
      <c r="F407" s="10"/>
      <c r="G407" s="10"/>
      <c r="H407" s="10"/>
      <c r="I407" s="29">
        <f>Tableau1[[#This Row],[fin apm]]-Tableau1[[#This Row],[début apm]]+Tableau1[[#This Row],[fin matin]]-Tableau1[[#This Row],[début matin]]</f>
        <v>0</v>
      </c>
      <c r="J407" s="12"/>
      <c r="K407" s="21">
        <f ca="1">IFERROR(IF(VLOOKUP(Tableau1[[#This Row],[Motif Abs.]],Tmotif[],3,0)="oui",OFFSET($V$2,,WEEKDAY(Tableau1[[#This Row],[Date]],2)),0),0)</f>
        <v>0</v>
      </c>
      <c r="L407" s="10"/>
      <c r="M407" s="10"/>
      <c r="N407" s="21">
        <f ca="1">IF(COUNTIF('.Calendrier'!C:C,Tableau1[[#This Row],[Date]]),OFFSET($V$2,,WEEKDAY(Tableau1[[#This Row],[Date]],2)),0)</f>
        <v>0</v>
      </c>
      <c r="O40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07"/>
    </row>
    <row r="408" spans="2:22" x14ac:dyDescent="0.35">
      <c r="B408" s="26" t="str">
        <f>IF(WEEKDAY(Tableau1[[#This Row],[Date]],2)=3,_xlfn.ISOWEEKNUM(Tableau1[[#This Row],[Date]]),"")</f>
        <v/>
      </c>
      <c r="C408" s="2" t="str">
        <f>UPPER(TEXT(Tableau1[[#This Row],[Date]],"jjjj"))</f>
        <v>VENDREDI</v>
      </c>
      <c r="D408" s="3">
        <f>_debut+ROW()-ROW(Tableau1[[#Headers],[Date]])-1</f>
        <v>44505</v>
      </c>
      <c r="E408" s="10"/>
      <c r="F408" s="10"/>
      <c r="G408" s="10"/>
      <c r="H408" s="10"/>
      <c r="I408" s="29">
        <f>Tableau1[[#This Row],[fin apm]]-Tableau1[[#This Row],[début apm]]+Tableau1[[#This Row],[fin matin]]-Tableau1[[#This Row],[début matin]]</f>
        <v>0</v>
      </c>
      <c r="J408" s="12"/>
      <c r="K408" s="21">
        <f ca="1">IFERROR(IF(VLOOKUP(Tableau1[[#This Row],[Motif Abs.]],Tmotif[],3,0)="oui",OFFSET($V$2,,WEEKDAY(Tableau1[[#This Row],[Date]],2)),0),0)</f>
        <v>0</v>
      </c>
      <c r="L408" s="10"/>
      <c r="M408" s="10"/>
      <c r="N408" s="21">
        <f ca="1">IF(COUNTIF('.Calendrier'!C:C,Tableau1[[#This Row],[Date]]),OFFSET($V$2,,WEEKDAY(Tableau1[[#This Row],[Date]],2)),0)</f>
        <v>0</v>
      </c>
      <c r="O40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08"/>
    </row>
    <row r="409" spans="2:22" x14ac:dyDescent="0.35">
      <c r="B409" s="26" t="str">
        <f>IF(WEEKDAY(Tableau1[[#This Row],[Date]],2)=3,_xlfn.ISOWEEKNUM(Tableau1[[#This Row],[Date]]),"")</f>
        <v/>
      </c>
      <c r="C409" s="2" t="str">
        <f>UPPER(TEXT(Tableau1[[#This Row],[Date]],"jjjj"))</f>
        <v>SAMEDI</v>
      </c>
      <c r="D409" s="3">
        <f>_debut+ROW()-ROW(Tableau1[[#Headers],[Date]])-1</f>
        <v>44506</v>
      </c>
      <c r="E409" s="10"/>
      <c r="F409" s="10"/>
      <c r="G409" s="10"/>
      <c r="H409" s="10"/>
      <c r="I409" s="29">
        <f>Tableau1[[#This Row],[fin apm]]-Tableau1[[#This Row],[début apm]]+Tableau1[[#This Row],[fin matin]]-Tableau1[[#This Row],[début matin]]</f>
        <v>0</v>
      </c>
      <c r="J409" s="12"/>
      <c r="K409" s="21">
        <f ca="1">IFERROR(IF(VLOOKUP(Tableau1[[#This Row],[Motif Abs.]],Tmotif[],3,0)="oui",OFFSET($V$2,,WEEKDAY(Tableau1[[#This Row],[Date]],2)),0),0)</f>
        <v>0</v>
      </c>
      <c r="L409" s="10"/>
      <c r="M409" s="10"/>
      <c r="N409" s="21">
        <f ca="1">IF(COUNTIF('.Calendrier'!C:C,Tableau1[[#This Row],[Date]]),OFFSET($V$2,,WEEKDAY(Tableau1[[#This Row],[Date]],2)),0)</f>
        <v>0</v>
      </c>
      <c r="O40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09"/>
    </row>
    <row r="410" spans="2:22" x14ac:dyDescent="0.35">
      <c r="B410" s="26" t="str">
        <f>IF(WEEKDAY(Tableau1[[#This Row],[Date]],2)=3,_xlfn.ISOWEEKNUM(Tableau1[[#This Row],[Date]]),"")</f>
        <v/>
      </c>
      <c r="C410" s="2" t="str">
        <f>UPPER(TEXT(Tableau1[[#This Row],[Date]],"jjjj"))</f>
        <v>DIMANCHE</v>
      </c>
      <c r="D410" s="3">
        <f>_debut+ROW()-ROW(Tableau1[[#Headers],[Date]])-1</f>
        <v>44507</v>
      </c>
      <c r="E410" s="10"/>
      <c r="F410" s="10"/>
      <c r="G410" s="10"/>
      <c r="H410" s="10"/>
      <c r="I410" s="29">
        <f>Tableau1[[#This Row],[fin apm]]-Tableau1[[#This Row],[début apm]]+Tableau1[[#This Row],[fin matin]]-Tableau1[[#This Row],[début matin]]</f>
        <v>0</v>
      </c>
      <c r="J410" s="12"/>
      <c r="K410" s="21">
        <f ca="1">IFERROR(IF(VLOOKUP(Tableau1[[#This Row],[Motif Abs.]],Tmotif[],3,0)="oui",OFFSET($V$2,,WEEKDAY(Tableau1[[#This Row],[Date]],2)),0),0)</f>
        <v>0</v>
      </c>
      <c r="L410" s="10"/>
      <c r="M410" s="10"/>
      <c r="N410" s="21">
        <f ca="1">IF(COUNTIF('.Calendrier'!C:C,Tableau1[[#This Row],[Date]]),OFFSET($V$2,,WEEKDAY(Tableau1[[#This Row],[Date]],2)),0)</f>
        <v>0</v>
      </c>
      <c r="O41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10"/>
    </row>
    <row r="411" spans="2:22" x14ac:dyDescent="0.35">
      <c r="B411" s="26" t="str">
        <f>IF(WEEKDAY(Tableau1[[#This Row],[Date]],2)=3,_xlfn.ISOWEEKNUM(Tableau1[[#This Row],[Date]]),"")</f>
        <v/>
      </c>
      <c r="C411" s="2" t="str">
        <f>UPPER(TEXT(Tableau1[[#This Row],[Date]],"jjjj"))</f>
        <v>LUNDI</v>
      </c>
      <c r="D411" s="3">
        <f>_debut+ROW()-ROW(Tableau1[[#Headers],[Date]])-1</f>
        <v>44508</v>
      </c>
      <c r="E411" s="10"/>
      <c r="F411" s="10"/>
      <c r="G411" s="10"/>
      <c r="H411" s="10"/>
      <c r="I411" s="29">
        <f>Tableau1[[#This Row],[fin apm]]-Tableau1[[#This Row],[début apm]]+Tableau1[[#This Row],[fin matin]]-Tableau1[[#This Row],[début matin]]</f>
        <v>0</v>
      </c>
      <c r="J411" s="12"/>
      <c r="K411" s="21">
        <f ca="1">IFERROR(IF(VLOOKUP(Tableau1[[#This Row],[Motif Abs.]],Tmotif[],3,0)="oui",OFFSET($V$2,,WEEKDAY(Tableau1[[#This Row],[Date]],2)),0),0)</f>
        <v>0</v>
      </c>
      <c r="L411" s="10"/>
      <c r="M411" s="10"/>
      <c r="N411" s="21">
        <f ca="1">IF(COUNTIF('.Calendrier'!C:C,Tableau1[[#This Row],[Date]]),OFFSET($V$2,,WEEKDAY(Tableau1[[#This Row],[Date]],2)),0)</f>
        <v>0</v>
      </c>
      <c r="O41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11"/>
    </row>
    <row r="412" spans="2:22" x14ac:dyDescent="0.35">
      <c r="B412" s="26" t="str">
        <f>IF(WEEKDAY(Tableau1[[#This Row],[Date]],2)=3,_xlfn.ISOWEEKNUM(Tableau1[[#This Row],[Date]]),"")</f>
        <v/>
      </c>
      <c r="C412" s="2" t="str">
        <f>UPPER(TEXT(Tableau1[[#This Row],[Date]],"jjjj"))</f>
        <v>MARDI</v>
      </c>
      <c r="D412" s="3">
        <f>_debut+ROW()-ROW(Tableau1[[#Headers],[Date]])-1</f>
        <v>44509</v>
      </c>
      <c r="E412" s="10"/>
      <c r="F412" s="10"/>
      <c r="G412" s="10"/>
      <c r="H412" s="10"/>
      <c r="I412" s="29">
        <f>Tableau1[[#This Row],[fin apm]]-Tableau1[[#This Row],[début apm]]+Tableau1[[#This Row],[fin matin]]-Tableau1[[#This Row],[début matin]]</f>
        <v>0</v>
      </c>
      <c r="J412" s="12"/>
      <c r="K412" s="21">
        <f ca="1">IFERROR(IF(VLOOKUP(Tableau1[[#This Row],[Motif Abs.]],Tmotif[],3,0)="oui",OFFSET($V$2,,WEEKDAY(Tableau1[[#This Row],[Date]],2)),0),0)</f>
        <v>0</v>
      </c>
      <c r="L412" s="10"/>
      <c r="M412" s="10"/>
      <c r="N412" s="21">
        <f ca="1">IF(COUNTIF('.Calendrier'!C:C,Tableau1[[#This Row],[Date]]),OFFSET($V$2,,WEEKDAY(Tableau1[[#This Row],[Date]],2)),0)</f>
        <v>0</v>
      </c>
      <c r="O41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12"/>
    </row>
    <row r="413" spans="2:22" x14ac:dyDescent="0.35">
      <c r="B413" s="26">
        <f>IF(WEEKDAY(Tableau1[[#This Row],[Date]],2)=3,_xlfn.ISOWEEKNUM(Tableau1[[#This Row],[Date]]),"")</f>
        <v>45</v>
      </c>
      <c r="C413" s="2" t="str">
        <f>UPPER(TEXT(Tableau1[[#This Row],[Date]],"jjjj"))</f>
        <v>MERCREDI</v>
      </c>
      <c r="D413" s="3">
        <f>_debut+ROW()-ROW(Tableau1[[#Headers],[Date]])-1</f>
        <v>44510</v>
      </c>
      <c r="E413" s="10"/>
      <c r="F413" s="10"/>
      <c r="G413" s="10"/>
      <c r="H413" s="10"/>
      <c r="I413" s="29">
        <f>Tableau1[[#This Row],[fin apm]]-Tableau1[[#This Row],[début apm]]+Tableau1[[#This Row],[fin matin]]-Tableau1[[#This Row],[début matin]]</f>
        <v>0</v>
      </c>
      <c r="J413" s="12"/>
      <c r="K413" s="21">
        <f ca="1">IFERROR(IF(VLOOKUP(Tableau1[[#This Row],[Motif Abs.]],Tmotif[],3,0)="oui",OFFSET($V$2,,WEEKDAY(Tableau1[[#This Row],[Date]],2)),0),0)</f>
        <v>0</v>
      </c>
      <c r="L413" s="10"/>
      <c r="M413" s="10"/>
      <c r="N413" s="21">
        <f ca="1">IF(COUNTIF('.Calendrier'!C:C,Tableau1[[#This Row],[Date]]),OFFSET($V$2,,WEEKDAY(Tableau1[[#This Row],[Date]],2)),0)</f>
        <v>0</v>
      </c>
      <c r="O41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13"/>
    </row>
    <row r="414" spans="2:22" x14ac:dyDescent="0.35">
      <c r="B414" s="26" t="str">
        <f>IF(WEEKDAY(Tableau1[[#This Row],[Date]],2)=3,_xlfn.ISOWEEKNUM(Tableau1[[#This Row],[Date]]),"")</f>
        <v/>
      </c>
      <c r="C414" s="2" t="str">
        <f>UPPER(TEXT(Tableau1[[#This Row],[Date]],"jjjj"))</f>
        <v>JEUDI</v>
      </c>
      <c r="D414" s="3">
        <f>_debut+ROW()-ROW(Tableau1[[#Headers],[Date]])-1</f>
        <v>44511</v>
      </c>
      <c r="E414" s="10"/>
      <c r="F414" s="10"/>
      <c r="G414" s="10"/>
      <c r="H414" s="10"/>
      <c r="I414" s="29">
        <f>Tableau1[[#This Row],[fin apm]]-Tableau1[[#This Row],[début apm]]+Tableau1[[#This Row],[fin matin]]-Tableau1[[#This Row],[début matin]]</f>
        <v>0</v>
      </c>
      <c r="J414" s="12"/>
      <c r="K414" s="21">
        <f ca="1">IFERROR(IF(VLOOKUP(Tableau1[[#This Row],[Motif Abs.]],Tmotif[],3,0)="oui",OFFSET($V$2,,WEEKDAY(Tableau1[[#This Row],[Date]],2)),0),0)</f>
        <v>0</v>
      </c>
      <c r="L414" s="10"/>
      <c r="M414" s="10"/>
      <c r="N414" s="21">
        <f ca="1">IF(COUNTIF('.Calendrier'!C:C,Tableau1[[#This Row],[Date]]),OFFSET($V$2,,WEEKDAY(Tableau1[[#This Row],[Date]],2)),0)</f>
        <v>0.33333333333333331</v>
      </c>
      <c r="O41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14"/>
    </row>
    <row r="415" spans="2:22" x14ac:dyDescent="0.35">
      <c r="B415" s="26" t="str">
        <f>IF(WEEKDAY(Tableau1[[#This Row],[Date]],2)=3,_xlfn.ISOWEEKNUM(Tableau1[[#This Row],[Date]]),"")</f>
        <v/>
      </c>
      <c r="C415" s="2" t="str">
        <f>UPPER(TEXT(Tableau1[[#This Row],[Date]],"jjjj"))</f>
        <v>VENDREDI</v>
      </c>
      <c r="D415" s="3">
        <f>_debut+ROW()-ROW(Tableau1[[#Headers],[Date]])-1</f>
        <v>44512</v>
      </c>
      <c r="E415" s="10"/>
      <c r="F415" s="10"/>
      <c r="G415" s="10"/>
      <c r="H415" s="10"/>
      <c r="I415" s="29">
        <f>Tableau1[[#This Row],[fin apm]]-Tableau1[[#This Row],[début apm]]+Tableau1[[#This Row],[fin matin]]-Tableau1[[#This Row],[début matin]]</f>
        <v>0</v>
      </c>
      <c r="J415" s="12"/>
      <c r="K415" s="21">
        <f ca="1">IFERROR(IF(VLOOKUP(Tableau1[[#This Row],[Motif Abs.]],Tmotif[],3,0)="oui",OFFSET($V$2,,WEEKDAY(Tableau1[[#This Row],[Date]],2)),0),0)</f>
        <v>0</v>
      </c>
      <c r="L415" s="10"/>
      <c r="M415" s="10"/>
      <c r="N415" s="21">
        <f ca="1">IF(COUNTIF('.Calendrier'!C:C,Tableau1[[#This Row],[Date]]),OFFSET($V$2,,WEEKDAY(Tableau1[[#This Row],[Date]],2)),0)</f>
        <v>0</v>
      </c>
      <c r="O41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15"/>
    </row>
    <row r="416" spans="2:22" x14ac:dyDescent="0.35">
      <c r="B416" s="26" t="str">
        <f>IF(WEEKDAY(Tableau1[[#This Row],[Date]],2)=3,_xlfn.ISOWEEKNUM(Tableau1[[#This Row],[Date]]),"")</f>
        <v/>
      </c>
      <c r="C416" s="2" t="str">
        <f>UPPER(TEXT(Tableau1[[#This Row],[Date]],"jjjj"))</f>
        <v>SAMEDI</v>
      </c>
      <c r="D416" s="3">
        <f>_debut+ROW()-ROW(Tableau1[[#Headers],[Date]])-1</f>
        <v>44513</v>
      </c>
      <c r="E416" s="10"/>
      <c r="F416" s="10"/>
      <c r="G416" s="10"/>
      <c r="H416" s="10"/>
      <c r="I416" s="29">
        <f>Tableau1[[#This Row],[fin apm]]-Tableau1[[#This Row],[début apm]]+Tableau1[[#This Row],[fin matin]]-Tableau1[[#This Row],[début matin]]</f>
        <v>0</v>
      </c>
      <c r="J416" s="12"/>
      <c r="K416" s="21">
        <f ca="1">IFERROR(IF(VLOOKUP(Tableau1[[#This Row],[Motif Abs.]],Tmotif[],3,0)="oui",OFFSET($V$2,,WEEKDAY(Tableau1[[#This Row],[Date]],2)),0),0)</f>
        <v>0</v>
      </c>
      <c r="L416" s="10"/>
      <c r="M416" s="10"/>
      <c r="N416" s="21">
        <f ca="1">IF(COUNTIF('.Calendrier'!C:C,Tableau1[[#This Row],[Date]]),OFFSET($V$2,,WEEKDAY(Tableau1[[#This Row],[Date]],2)),0)</f>
        <v>0</v>
      </c>
      <c r="O41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16"/>
    </row>
    <row r="417" spans="2:22" x14ac:dyDescent="0.35">
      <c r="B417" s="26" t="str">
        <f>IF(WEEKDAY(Tableau1[[#This Row],[Date]],2)=3,_xlfn.ISOWEEKNUM(Tableau1[[#This Row],[Date]]),"")</f>
        <v/>
      </c>
      <c r="C417" s="2" t="str">
        <f>UPPER(TEXT(Tableau1[[#This Row],[Date]],"jjjj"))</f>
        <v>DIMANCHE</v>
      </c>
      <c r="D417" s="3">
        <f>_debut+ROW()-ROW(Tableau1[[#Headers],[Date]])-1</f>
        <v>44514</v>
      </c>
      <c r="E417" s="10"/>
      <c r="F417" s="10"/>
      <c r="G417" s="10"/>
      <c r="H417" s="10"/>
      <c r="I417" s="29">
        <f>Tableau1[[#This Row],[fin apm]]-Tableau1[[#This Row],[début apm]]+Tableau1[[#This Row],[fin matin]]-Tableau1[[#This Row],[début matin]]</f>
        <v>0</v>
      </c>
      <c r="J417" s="12"/>
      <c r="K417" s="21">
        <f ca="1">IFERROR(IF(VLOOKUP(Tableau1[[#This Row],[Motif Abs.]],Tmotif[],3,0)="oui",OFFSET($V$2,,WEEKDAY(Tableau1[[#This Row],[Date]],2)),0),0)</f>
        <v>0</v>
      </c>
      <c r="L417" s="10"/>
      <c r="M417" s="10"/>
      <c r="N417" s="21">
        <f ca="1">IF(COUNTIF('.Calendrier'!C:C,Tableau1[[#This Row],[Date]]),OFFSET($V$2,,WEEKDAY(Tableau1[[#This Row],[Date]],2)),0)</f>
        <v>0</v>
      </c>
      <c r="O41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17"/>
    </row>
    <row r="418" spans="2:22" x14ac:dyDescent="0.35">
      <c r="B418" s="26" t="str">
        <f>IF(WEEKDAY(Tableau1[[#This Row],[Date]],2)=3,_xlfn.ISOWEEKNUM(Tableau1[[#This Row],[Date]]),"")</f>
        <v/>
      </c>
      <c r="C418" s="2" t="str">
        <f>UPPER(TEXT(Tableau1[[#This Row],[Date]],"jjjj"))</f>
        <v>LUNDI</v>
      </c>
      <c r="D418" s="3">
        <f>_debut+ROW()-ROW(Tableau1[[#Headers],[Date]])-1</f>
        <v>44515</v>
      </c>
      <c r="E418" s="10"/>
      <c r="F418" s="10"/>
      <c r="G418" s="10"/>
      <c r="H418" s="10"/>
      <c r="I418" s="29">
        <f>Tableau1[[#This Row],[fin apm]]-Tableau1[[#This Row],[début apm]]+Tableau1[[#This Row],[fin matin]]-Tableau1[[#This Row],[début matin]]</f>
        <v>0</v>
      </c>
      <c r="J418" s="12"/>
      <c r="K418" s="21">
        <f ca="1">IFERROR(IF(VLOOKUP(Tableau1[[#This Row],[Motif Abs.]],Tmotif[],3,0)="oui",OFFSET($V$2,,WEEKDAY(Tableau1[[#This Row],[Date]],2)),0),0)</f>
        <v>0</v>
      </c>
      <c r="L418" s="10"/>
      <c r="M418" s="10"/>
      <c r="N418" s="21">
        <f ca="1">IF(COUNTIF('.Calendrier'!C:C,Tableau1[[#This Row],[Date]]),OFFSET($V$2,,WEEKDAY(Tableau1[[#This Row],[Date]],2)),0)</f>
        <v>0</v>
      </c>
      <c r="O41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18"/>
    </row>
    <row r="419" spans="2:22" x14ac:dyDescent="0.35">
      <c r="B419" s="26" t="str">
        <f>IF(WEEKDAY(Tableau1[[#This Row],[Date]],2)=3,_xlfn.ISOWEEKNUM(Tableau1[[#This Row],[Date]]),"")</f>
        <v/>
      </c>
      <c r="C419" s="2" t="str">
        <f>UPPER(TEXT(Tableau1[[#This Row],[Date]],"jjjj"))</f>
        <v>MARDI</v>
      </c>
      <c r="D419" s="3">
        <f>_debut+ROW()-ROW(Tableau1[[#Headers],[Date]])-1</f>
        <v>44516</v>
      </c>
      <c r="E419" s="10"/>
      <c r="F419" s="10"/>
      <c r="G419" s="10"/>
      <c r="H419" s="10"/>
      <c r="I419" s="29">
        <f>Tableau1[[#This Row],[fin apm]]-Tableau1[[#This Row],[début apm]]+Tableau1[[#This Row],[fin matin]]-Tableau1[[#This Row],[début matin]]</f>
        <v>0</v>
      </c>
      <c r="J419" s="12"/>
      <c r="K419" s="21">
        <f ca="1">IFERROR(IF(VLOOKUP(Tableau1[[#This Row],[Motif Abs.]],Tmotif[],3,0)="oui",OFFSET($V$2,,WEEKDAY(Tableau1[[#This Row],[Date]],2)),0),0)</f>
        <v>0</v>
      </c>
      <c r="L419" s="10"/>
      <c r="M419" s="10"/>
      <c r="N419" s="21">
        <f ca="1">IF(COUNTIF('.Calendrier'!C:C,Tableau1[[#This Row],[Date]]),OFFSET($V$2,,WEEKDAY(Tableau1[[#This Row],[Date]],2)),0)</f>
        <v>0</v>
      </c>
      <c r="O41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19"/>
    </row>
    <row r="420" spans="2:22" x14ac:dyDescent="0.35">
      <c r="B420" s="26">
        <f>IF(WEEKDAY(Tableau1[[#This Row],[Date]],2)=3,_xlfn.ISOWEEKNUM(Tableau1[[#This Row],[Date]]),"")</f>
        <v>46</v>
      </c>
      <c r="C420" s="2" t="str">
        <f>UPPER(TEXT(Tableau1[[#This Row],[Date]],"jjjj"))</f>
        <v>MERCREDI</v>
      </c>
      <c r="D420" s="3">
        <f>_debut+ROW()-ROW(Tableau1[[#Headers],[Date]])-1</f>
        <v>44517</v>
      </c>
      <c r="E420" s="10"/>
      <c r="F420" s="10"/>
      <c r="G420" s="10"/>
      <c r="H420" s="10"/>
      <c r="I420" s="29">
        <f>Tableau1[[#This Row],[fin apm]]-Tableau1[[#This Row],[début apm]]+Tableau1[[#This Row],[fin matin]]-Tableau1[[#This Row],[début matin]]</f>
        <v>0</v>
      </c>
      <c r="J420" s="12"/>
      <c r="K420" s="21">
        <f ca="1">IFERROR(IF(VLOOKUP(Tableau1[[#This Row],[Motif Abs.]],Tmotif[],3,0)="oui",OFFSET($V$2,,WEEKDAY(Tableau1[[#This Row],[Date]],2)),0),0)</f>
        <v>0</v>
      </c>
      <c r="L420" s="10"/>
      <c r="M420" s="10"/>
      <c r="N420" s="21">
        <f ca="1">IF(COUNTIF('.Calendrier'!C:C,Tableau1[[#This Row],[Date]]),OFFSET($V$2,,WEEKDAY(Tableau1[[#This Row],[Date]],2)),0)</f>
        <v>0</v>
      </c>
      <c r="O42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20"/>
    </row>
    <row r="421" spans="2:22" x14ac:dyDescent="0.35">
      <c r="B421" s="26" t="str">
        <f>IF(WEEKDAY(Tableau1[[#This Row],[Date]],2)=3,_xlfn.ISOWEEKNUM(Tableau1[[#This Row],[Date]]),"")</f>
        <v/>
      </c>
      <c r="C421" s="2" t="str">
        <f>UPPER(TEXT(Tableau1[[#This Row],[Date]],"jjjj"))</f>
        <v>JEUDI</v>
      </c>
      <c r="D421" s="3">
        <f>_debut+ROW()-ROW(Tableau1[[#Headers],[Date]])-1</f>
        <v>44518</v>
      </c>
      <c r="E421" s="10"/>
      <c r="F421" s="10"/>
      <c r="G421" s="10"/>
      <c r="H421" s="10"/>
      <c r="I421" s="29">
        <f>Tableau1[[#This Row],[fin apm]]-Tableau1[[#This Row],[début apm]]+Tableau1[[#This Row],[fin matin]]-Tableau1[[#This Row],[début matin]]</f>
        <v>0</v>
      </c>
      <c r="J421" s="12"/>
      <c r="K421" s="21">
        <f ca="1">IFERROR(IF(VLOOKUP(Tableau1[[#This Row],[Motif Abs.]],Tmotif[],3,0)="oui",OFFSET($V$2,,WEEKDAY(Tableau1[[#This Row],[Date]],2)),0),0)</f>
        <v>0</v>
      </c>
      <c r="L421" s="10"/>
      <c r="M421" s="10"/>
      <c r="N421" s="21">
        <f ca="1">IF(COUNTIF('.Calendrier'!C:C,Tableau1[[#This Row],[Date]]),OFFSET($V$2,,WEEKDAY(Tableau1[[#This Row],[Date]],2)),0)</f>
        <v>0</v>
      </c>
      <c r="O42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21"/>
    </row>
    <row r="422" spans="2:22" x14ac:dyDescent="0.35">
      <c r="B422" s="26" t="str">
        <f>IF(WEEKDAY(Tableau1[[#This Row],[Date]],2)=3,_xlfn.ISOWEEKNUM(Tableau1[[#This Row],[Date]]),"")</f>
        <v/>
      </c>
      <c r="C422" s="2" t="str">
        <f>UPPER(TEXT(Tableau1[[#This Row],[Date]],"jjjj"))</f>
        <v>VENDREDI</v>
      </c>
      <c r="D422" s="3">
        <f>_debut+ROW()-ROW(Tableau1[[#Headers],[Date]])-1</f>
        <v>44519</v>
      </c>
      <c r="E422" s="10"/>
      <c r="F422" s="10"/>
      <c r="G422" s="10"/>
      <c r="H422" s="10"/>
      <c r="I422" s="29">
        <f>Tableau1[[#This Row],[fin apm]]-Tableau1[[#This Row],[début apm]]+Tableau1[[#This Row],[fin matin]]-Tableau1[[#This Row],[début matin]]</f>
        <v>0</v>
      </c>
      <c r="J422" s="12"/>
      <c r="K422" s="21">
        <f ca="1">IFERROR(IF(VLOOKUP(Tableau1[[#This Row],[Motif Abs.]],Tmotif[],3,0)="oui",OFFSET($V$2,,WEEKDAY(Tableau1[[#This Row],[Date]],2)),0),0)</f>
        <v>0</v>
      </c>
      <c r="L422" s="10"/>
      <c r="M422" s="10"/>
      <c r="N422" s="21">
        <f ca="1">IF(COUNTIF('.Calendrier'!C:C,Tableau1[[#This Row],[Date]]),OFFSET($V$2,,WEEKDAY(Tableau1[[#This Row],[Date]],2)),0)</f>
        <v>0</v>
      </c>
      <c r="O42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22"/>
    </row>
    <row r="423" spans="2:22" x14ac:dyDescent="0.35">
      <c r="B423" s="26" t="str">
        <f>IF(WEEKDAY(Tableau1[[#This Row],[Date]],2)=3,_xlfn.ISOWEEKNUM(Tableau1[[#This Row],[Date]]),"")</f>
        <v/>
      </c>
      <c r="C423" s="2" t="str">
        <f>UPPER(TEXT(Tableau1[[#This Row],[Date]],"jjjj"))</f>
        <v>SAMEDI</v>
      </c>
      <c r="D423" s="3">
        <f>_debut+ROW()-ROW(Tableau1[[#Headers],[Date]])-1</f>
        <v>44520</v>
      </c>
      <c r="E423" s="10"/>
      <c r="F423" s="10"/>
      <c r="G423" s="10"/>
      <c r="H423" s="10"/>
      <c r="I423" s="29">
        <f>Tableau1[[#This Row],[fin apm]]-Tableau1[[#This Row],[début apm]]+Tableau1[[#This Row],[fin matin]]-Tableau1[[#This Row],[début matin]]</f>
        <v>0</v>
      </c>
      <c r="J423" s="12"/>
      <c r="K423" s="21">
        <f ca="1">IFERROR(IF(VLOOKUP(Tableau1[[#This Row],[Motif Abs.]],Tmotif[],3,0)="oui",OFFSET($V$2,,WEEKDAY(Tableau1[[#This Row],[Date]],2)),0),0)</f>
        <v>0</v>
      </c>
      <c r="L423" s="10"/>
      <c r="M423" s="10"/>
      <c r="N423" s="21">
        <f ca="1">IF(COUNTIF('.Calendrier'!C:C,Tableau1[[#This Row],[Date]]),OFFSET($V$2,,WEEKDAY(Tableau1[[#This Row],[Date]],2)),0)</f>
        <v>0</v>
      </c>
      <c r="O42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23"/>
    </row>
    <row r="424" spans="2:22" x14ac:dyDescent="0.35">
      <c r="B424" s="26" t="str">
        <f>IF(WEEKDAY(Tableau1[[#This Row],[Date]],2)=3,_xlfn.ISOWEEKNUM(Tableau1[[#This Row],[Date]]),"")</f>
        <v/>
      </c>
      <c r="C424" s="2" t="str">
        <f>UPPER(TEXT(Tableau1[[#This Row],[Date]],"jjjj"))</f>
        <v>DIMANCHE</v>
      </c>
      <c r="D424" s="3">
        <f>_debut+ROW()-ROW(Tableau1[[#Headers],[Date]])-1</f>
        <v>44521</v>
      </c>
      <c r="E424" s="10"/>
      <c r="F424" s="10"/>
      <c r="G424" s="10"/>
      <c r="H424" s="10"/>
      <c r="I424" s="29">
        <f>Tableau1[[#This Row],[fin apm]]-Tableau1[[#This Row],[début apm]]+Tableau1[[#This Row],[fin matin]]-Tableau1[[#This Row],[début matin]]</f>
        <v>0</v>
      </c>
      <c r="J424" s="12"/>
      <c r="K424" s="21">
        <f ca="1">IFERROR(IF(VLOOKUP(Tableau1[[#This Row],[Motif Abs.]],Tmotif[],3,0)="oui",OFFSET($V$2,,WEEKDAY(Tableau1[[#This Row],[Date]],2)),0),0)</f>
        <v>0</v>
      </c>
      <c r="L424" s="10"/>
      <c r="M424" s="10"/>
      <c r="N424" s="21">
        <f ca="1">IF(COUNTIF('.Calendrier'!C:C,Tableau1[[#This Row],[Date]]),OFFSET($V$2,,WEEKDAY(Tableau1[[#This Row],[Date]],2)),0)</f>
        <v>0</v>
      </c>
      <c r="O42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24"/>
    </row>
    <row r="425" spans="2:22" x14ac:dyDescent="0.35">
      <c r="B425" s="26" t="str">
        <f>IF(WEEKDAY(Tableau1[[#This Row],[Date]],2)=3,_xlfn.ISOWEEKNUM(Tableau1[[#This Row],[Date]]),"")</f>
        <v/>
      </c>
      <c r="C425" s="2" t="str">
        <f>UPPER(TEXT(Tableau1[[#This Row],[Date]],"jjjj"))</f>
        <v>LUNDI</v>
      </c>
      <c r="D425" s="3">
        <f>_debut+ROW()-ROW(Tableau1[[#Headers],[Date]])-1</f>
        <v>44522</v>
      </c>
      <c r="E425" s="10"/>
      <c r="F425" s="10"/>
      <c r="G425" s="10"/>
      <c r="H425" s="10"/>
      <c r="I425" s="29">
        <f>Tableau1[[#This Row],[fin apm]]-Tableau1[[#This Row],[début apm]]+Tableau1[[#This Row],[fin matin]]-Tableau1[[#This Row],[début matin]]</f>
        <v>0</v>
      </c>
      <c r="J425" s="12"/>
      <c r="K425" s="21">
        <f ca="1">IFERROR(IF(VLOOKUP(Tableau1[[#This Row],[Motif Abs.]],Tmotif[],3,0)="oui",OFFSET($V$2,,WEEKDAY(Tableau1[[#This Row],[Date]],2)),0),0)</f>
        <v>0</v>
      </c>
      <c r="L425" s="10"/>
      <c r="M425" s="10"/>
      <c r="N425" s="21">
        <f ca="1">IF(COUNTIF('.Calendrier'!C:C,Tableau1[[#This Row],[Date]]),OFFSET($V$2,,WEEKDAY(Tableau1[[#This Row],[Date]],2)),0)</f>
        <v>0</v>
      </c>
      <c r="O42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25"/>
    </row>
    <row r="426" spans="2:22" x14ac:dyDescent="0.35">
      <c r="B426" s="26" t="str">
        <f>IF(WEEKDAY(Tableau1[[#This Row],[Date]],2)=3,_xlfn.ISOWEEKNUM(Tableau1[[#This Row],[Date]]),"")</f>
        <v/>
      </c>
      <c r="C426" s="2" t="str">
        <f>UPPER(TEXT(Tableau1[[#This Row],[Date]],"jjjj"))</f>
        <v>MARDI</v>
      </c>
      <c r="D426" s="3">
        <f>_debut+ROW()-ROW(Tableau1[[#Headers],[Date]])-1</f>
        <v>44523</v>
      </c>
      <c r="E426" s="10"/>
      <c r="F426" s="10"/>
      <c r="G426" s="10"/>
      <c r="H426" s="10"/>
      <c r="I426" s="29">
        <f>Tableau1[[#This Row],[fin apm]]-Tableau1[[#This Row],[début apm]]+Tableau1[[#This Row],[fin matin]]-Tableau1[[#This Row],[début matin]]</f>
        <v>0</v>
      </c>
      <c r="J426" s="12"/>
      <c r="K426" s="21">
        <f ca="1">IFERROR(IF(VLOOKUP(Tableau1[[#This Row],[Motif Abs.]],Tmotif[],3,0)="oui",OFFSET($V$2,,WEEKDAY(Tableau1[[#This Row],[Date]],2)),0),0)</f>
        <v>0</v>
      </c>
      <c r="L426" s="10"/>
      <c r="M426" s="10"/>
      <c r="N426" s="21">
        <f ca="1">IF(COUNTIF('.Calendrier'!C:C,Tableau1[[#This Row],[Date]]),OFFSET($V$2,,WEEKDAY(Tableau1[[#This Row],[Date]],2)),0)</f>
        <v>0</v>
      </c>
      <c r="O42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26"/>
    </row>
    <row r="427" spans="2:22" x14ac:dyDescent="0.35">
      <c r="B427" s="26">
        <f>IF(WEEKDAY(Tableau1[[#This Row],[Date]],2)=3,_xlfn.ISOWEEKNUM(Tableau1[[#This Row],[Date]]),"")</f>
        <v>47</v>
      </c>
      <c r="C427" s="2" t="str">
        <f>UPPER(TEXT(Tableau1[[#This Row],[Date]],"jjjj"))</f>
        <v>MERCREDI</v>
      </c>
      <c r="D427" s="3">
        <f>_debut+ROW()-ROW(Tableau1[[#Headers],[Date]])-1</f>
        <v>44524</v>
      </c>
      <c r="E427" s="10"/>
      <c r="F427" s="10"/>
      <c r="G427" s="10"/>
      <c r="H427" s="10"/>
      <c r="I427" s="29">
        <f>Tableau1[[#This Row],[fin apm]]-Tableau1[[#This Row],[début apm]]+Tableau1[[#This Row],[fin matin]]-Tableau1[[#This Row],[début matin]]</f>
        <v>0</v>
      </c>
      <c r="J427" s="12"/>
      <c r="K427" s="21">
        <f ca="1">IFERROR(IF(VLOOKUP(Tableau1[[#This Row],[Motif Abs.]],Tmotif[],3,0)="oui",OFFSET($V$2,,WEEKDAY(Tableau1[[#This Row],[Date]],2)),0),0)</f>
        <v>0</v>
      </c>
      <c r="L427" s="10"/>
      <c r="M427" s="10"/>
      <c r="N427" s="21">
        <f ca="1">IF(COUNTIF('.Calendrier'!C:C,Tableau1[[#This Row],[Date]]),OFFSET($V$2,,WEEKDAY(Tableau1[[#This Row],[Date]],2)),0)</f>
        <v>0</v>
      </c>
      <c r="O42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27"/>
    </row>
    <row r="428" spans="2:22" x14ac:dyDescent="0.35">
      <c r="B428" s="26" t="str">
        <f>IF(WEEKDAY(Tableau1[[#This Row],[Date]],2)=3,_xlfn.ISOWEEKNUM(Tableau1[[#This Row],[Date]]),"")</f>
        <v/>
      </c>
      <c r="C428" s="2" t="str">
        <f>UPPER(TEXT(Tableau1[[#This Row],[Date]],"jjjj"))</f>
        <v>JEUDI</v>
      </c>
      <c r="D428" s="3">
        <f>_debut+ROW()-ROW(Tableau1[[#Headers],[Date]])-1</f>
        <v>44525</v>
      </c>
      <c r="E428" s="10"/>
      <c r="F428" s="10"/>
      <c r="G428" s="10"/>
      <c r="H428" s="10"/>
      <c r="I428" s="29">
        <f>Tableau1[[#This Row],[fin apm]]-Tableau1[[#This Row],[début apm]]+Tableau1[[#This Row],[fin matin]]-Tableau1[[#This Row],[début matin]]</f>
        <v>0</v>
      </c>
      <c r="J428" s="12"/>
      <c r="K428" s="21">
        <f ca="1">IFERROR(IF(VLOOKUP(Tableau1[[#This Row],[Motif Abs.]],Tmotif[],3,0)="oui",OFFSET($V$2,,WEEKDAY(Tableau1[[#This Row],[Date]],2)),0),0)</f>
        <v>0</v>
      </c>
      <c r="L428" s="10"/>
      <c r="M428" s="10"/>
      <c r="N428" s="21">
        <f ca="1">IF(COUNTIF('.Calendrier'!C:C,Tableau1[[#This Row],[Date]]),OFFSET($V$2,,WEEKDAY(Tableau1[[#This Row],[Date]],2)),0)</f>
        <v>0</v>
      </c>
      <c r="O42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28"/>
    </row>
    <row r="429" spans="2:22" x14ac:dyDescent="0.35">
      <c r="B429" s="26" t="str">
        <f>IF(WEEKDAY(Tableau1[[#This Row],[Date]],2)=3,_xlfn.ISOWEEKNUM(Tableau1[[#This Row],[Date]]),"")</f>
        <v/>
      </c>
      <c r="C429" s="2" t="str">
        <f>UPPER(TEXT(Tableau1[[#This Row],[Date]],"jjjj"))</f>
        <v>VENDREDI</v>
      </c>
      <c r="D429" s="3">
        <f>_debut+ROW()-ROW(Tableau1[[#Headers],[Date]])-1</f>
        <v>44526</v>
      </c>
      <c r="E429" s="10"/>
      <c r="F429" s="10"/>
      <c r="G429" s="10"/>
      <c r="H429" s="10"/>
      <c r="I429" s="29">
        <f>Tableau1[[#This Row],[fin apm]]-Tableau1[[#This Row],[début apm]]+Tableau1[[#This Row],[fin matin]]-Tableau1[[#This Row],[début matin]]</f>
        <v>0</v>
      </c>
      <c r="J429" s="12"/>
      <c r="K429" s="21">
        <f ca="1">IFERROR(IF(VLOOKUP(Tableau1[[#This Row],[Motif Abs.]],Tmotif[],3,0)="oui",OFFSET($V$2,,WEEKDAY(Tableau1[[#This Row],[Date]],2)),0),0)</f>
        <v>0</v>
      </c>
      <c r="L429" s="10"/>
      <c r="M429" s="10"/>
      <c r="N429" s="21">
        <f ca="1">IF(COUNTIF('.Calendrier'!C:C,Tableau1[[#This Row],[Date]]),OFFSET($V$2,,WEEKDAY(Tableau1[[#This Row],[Date]],2)),0)</f>
        <v>0</v>
      </c>
      <c r="O42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29"/>
    </row>
    <row r="430" spans="2:22" x14ac:dyDescent="0.35">
      <c r="B430" s="26" t="str">
        <f>IF(WEEKDAY(Tableau1[[#This Row],[Date]],2)=3,_xlfn.ISOWEEKNUM(Tableau1[[#This Row],[Date]]),"")</f>
        <v/>
      </c>
      <c r="C430" s="2" t="str">
        <f>UPPER(TEXT(Tableau1[[#This Row],[Date]],"jjjj"))</f>
        <v>SAMEDI</v>
      </c>
      <c r="D430" s="3">
        <f>_debut+ROW()-ROW(Tableau1[[#Headers],[Date]])-1</f>
        <v>44527</v>
      </c>
      <c r="E430" s="10"/>
      <c r="F430" s="10"/>
      <c r="G430" s="10"/>
      <c r="H430" s="10"/>
      <c r="I430" s="29">
        <f>Tableau1[[#This Row],[fin apm]]-Tableau1[[#This Row],[début apm]]+Tableau1[[#This Row],[fin matin]]-Tableau1[[#This Row],[début matin]]</f>
        <v>0</v>
      </c>
      <c r="J430" s="12"/>
      <c r="K430" s="21">
        <f ca="1">IFERROR(IF(VLOOKUP(Tableau1[[#This Row],[Motif Abs.]],Tmotif[],3,0)="oui",OFFSET($V$2,,WEEKDAY(Tableau1[[#This Row],[Date]],2)),0),0)</f>
        <v>0</v>
      </c>
      <c r="L430" s="10"/>
      <c r="M430" s="10"/>
      <c r="N430" s="21">
        <f ca="1">IF(COUNTIF('.Calendrier'!C:C,Tableau1[[#This Row],[Date]]),OFFSET($V$2,,WEEKDAY(Tableau1[[#This Row],[Date]],2)),0)</f>
        <v>0</v>
      </c>
      <c r="O43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30"/>
    </row>
    <row r="431" spans="2:22" x14ac:dyDescent="0.35">
      <c r="B431" s="26" t="str">
        <f>IF(WEEKDAY(Tableau1[[#This Row],[Date]],2)=3,_xlfn.ISOWEEKNUM(Tableau1[[#This Row],[Date]]),"")</f>
        <v/>
      </c>
      <c r="C431" s="2" t="str">
        <f>UPPER(TEXT(Tableau1[[#This Row],[Date]],"jjjj"))</f>
        <v>DIMANCHE</v>
      </c>
      <c r="D431" s="3">
        <f>_debut+ROW()-ROW(Tableau1[[#Headers],[Date]])-1</f>
        <v>44528</v>
      </c>
      <c r="E431" s="10"/>
      <c r="F431" s="10"/>
      <c r="G431" s="10"/>
      <c r="H431" s="10"/>
      <c r="I431" s="29">
        <f>Tableau1[[#This Row],[fin apm]]-Tableau1[[#This Row],[début apm]]+Tableau1[[#This Row],[fin matin]]-Tableau1[[#This Row],[début matin]]</f>
        <v>0</v>
      </c>
      <c r="J431" s="12"/>
      <c r="K431" s="21">
        <f ca="1">IFERROR(IF(VLOOKUP(Tableau1[[#This Row],[Motif Abs.]],Tmotif[],3,0)="oui",OFFSET($V$2,,WEEKDAY(Tableau1[[#This Row],[Date]],2)),0),0)</f>
        <v>0</v>
      </c>
      <c r="L431" s="10"/>
      <c r="M431" s="10"/>
      <c r="N431" s="21">
        <f ca="1">IF(COUNTIF('.Calendrier'!C:C,Tableau1[[#This Row],[Date]]),OFFSET($V$2,,WEEKDAY(Tableau1[[#This Row],[Date]],2)),0)</f>
        <v>0</v>
      </c>
      <c r="O43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31"/>
    </row>
    <row r="432" spans="2:22" x14ac:dyDescent="0.35">
      <c r="B432" s="26" t="str">
        <f>IF(WEEKDAY(Tableau1[[#This Row],[Date]],2)=3,_xlfn.ISOWEEKNUM(Tableau1[[#This Row],[Date]]),"")</f>
        <v/>
      </c>
      <c r="C432" s="2" t="str">
        <f>UPPER(TEXT(Tableau1[[#This Row],[Date]],"jjjj"))</f>
        <v>LUNDI</v>
      </c>
      <c r="D432" s="3">
        <f>_debut+ROW()-ROW(Tableau1[[#Headers],[Date]])-1</f>
        <v>44529</v>
      </c>
      <c r="E432" s="10"/>
      <c r="F432" s="10"/>
      <c r="G432" s="10"/>
      <c r="H432" s="10"/>
      <c r="I432" s="29">
        <f>Tableau1[[#This Row],[fin apm]]-Tableau1[[#This Row],[début apm]]+Tableau1[[#This Row],[fin matin]]-Tableau1[[#This Row],[début matin]]</f>
        <v>0</v>
      </c>
      <c r="J432" s="12"/>
      <c r="K432" s="21">
        <f ca="1">IFERROR(IF(VLOOKUP(Tableau1[[#This Row],[Motif Abs.]],Tmotif[],3,0)="oui",OFFSET($V$2,,WEEKDAY(Tableau1[[#This Row],[Date]],2)),0),0)</f>
        <v>0</v>
      </c>
      <c r="L432" s="10"/>
      <c r="M432" s="10"/>
      <c r="N432" s="21">
        <f ca="1">IF(COUNTIF('.Calendrier'!C:C,Tableau1[[#This Row],[Date]]),OFFSET($V$2,,WEEKDAY(Tableau1[[#This Row],[Date]],2)),0)</f>
        <v>0</v>
      </c>
      <c r="O43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32"/>
    </row>
    <row r="433" spans="2:22" x14ac:dyDescent="0.35">
      <c r="B433" s="26" t="str">
        <f>IF(WEEKDAY(Tableau1[[#This Row],[Date]],2)=3,_xlfn.ISOWEEKNUM(Tableau1[[#This Row],[Date]]),"")</f>
        <v/>
      </c>
      <c r="C433" s="2" t="str">
        <f>UPPER(TEXT(Tableau1[[#This Row],[Date]],"jjjj"))</f>
        <v>MARDI</v>
      </c>
      <c r="D433" s="3">
        <f>_debut+ROW()-ROW(Tableau1[[#Headers],[Date]])-1</f>
        <v>44530</v>
      </c>
      <c r="E433" s="10"/>
      <c r="F433" s="10"/>
      <c r="G433" s="10"/>
      <c r="H433" s="10"/>
      <c r="I433" s="29">
        <f>Tableau1[[#This Row],[fin apm]]-Tableau1[[#This Row],[début apm]]+Tableau1[[#This Row],[fin matin]]-Tableau1[[#This Row],[début matin]]</f>
        <v>0</v>
      </c>
      <c r="J433" s="12"/>
      <c r="K433" s="21">
        <f ca="1">IFERROR(IF(VLOOKUP(Tableau1[[#This Row],[Motif Abs.]],Tmotif[],3,0)="oui",OFFSET($V$2,,WEEKDAY(Tableau1[[#This Row],[Date]],2)),0),0)</f>
        <v>0</v>
      </c>
      <c r="L433" s="10"/>
      <c r="M433" s="10"/>
      <c r="N433" s="21">
        <f ca="1">IF(COUNTIF('.Calendrier'!C:C,Tableau1[[#This Row],[Date]]),OFFSET($V$2,,WEEKDAY(Tableau1[[#This Row],[Date]],2)),0)</f>
        <v>0</v>
      </c>
      <c r="O43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33"/>
    </row>
    <row r="434" spans="2:22" x14ac:dyDescent="0.35">
      <c r="B434" s="26">
        <f>IF(WEEKDAY(Tableau1[[#This Row],[Date]],2)=3,_xlfn.ISOWEEKNUM(Tableau1[[#This Row],[Date]]),"")</f>
        <v>48</v>
      </c>
      <c r="C434" s="2" t="str">
        <f>UPPER(TEXT(Tableau1[[#This Row],[Date]],"jjjj"))</f>
        <v>MERCREDI</v>
      </c>
      <c r="D434" s="3">
        <f>_debut+ROW()-ROW(Tableau1[[#Headers],[Date]])-1</f>
        <v>44531</v>
      </c>
      <c r="E434" s="10"/>
      <c r="F434" s="10"/>
      <c r="G434" s="10"/>
      <c r="H434" s="10"/>
      <c r="I434" s="29">
        <f>Tableau1[[#This Row],[fin apm]]-Tableau1[[#This Row],[début apm]]+Tableau1[[#This Row],[fin matin]]-Tableau1[[#This Row],[début matin]]</f>
        <v>0</v>
      </c>
      <c r="J434" s="12"/>
      <c r="K434" s="21">
        <f ca="1">IFERROR(IF(VLOOKUP(Tableau1[[#This Row],[Motif Abs.]],Tmotif[],3,0)="oui",OFFSET($V$2,,WEEKDAY(Tableau1[[#This Row],[Date]],2)),0),0)</f>
        <v>0</v>
      </c>
      <c r="L434" s="10"/>
      <c r="M434" s="10"/>
      <c r="N434" s="21">
        <f ca="1">IF(COUNTIF('.Calendrier'!C:C,Tableau1[[#This Row],[Date]]),OFFSET($V$2,,WEEKDAY(Tableau1[[#This Row],[Date]],2)),0)</f>
        <v>0</v>
      </c>
      <c r="O43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34"/>
    </row>
    <row r="435" spans="2:22" x14ac:dyDescent="0.35">
      <c r="B435" s="26" t="str">
        <f>IF(WEEKDAY(Tableau1[[#This Row],[Date]],2)=3,_xlfn.ISOWEEKNUM(Tableau1[[#This Row],[Date]]),"")</f>
        <v/>
      </c>
      <c r="C435" s="2" t="str">
        <f>UPPER(TEXT(Tableau1[[#This Row],[Date]],"jjjj"))</f>
        <v>JEUDI</v>
      </c>
      <c r="D435" s="3">
        <f>_debut+ROW()-ROW(Tableau1[[#Headers],[Date]])-1</f>
        <v>44532</v>
      </c>
      <c r="E435" s="10"/>
      <c r="F435" s="10"/>
      <c r="G435" s="10"/>
      <c r="H435" s="10"/>
      <c r="I435" s="29">
        <f>Tableau1[[#This Row],[fin apm]]-Tableau1[[#This Row],[début apm]]+Tableau1[[#This Row],[fin matin]]-Tableau1[[#This Row],[début matin]]</f>
        <v>0</v>
      </c>
      <c r="J435" s="12"/>
      <c r="K435" s="21">
        <f ca="1">IFERROR(IF(VLOOKUP(Tableau1[[#This Row],[Motif Abs.]],Tmotif[],3,0)="oui",OFFSET($V$2,,WEEKDAY(Tableau1[[#This Row],[Date]],2)),0),0)</f>
        <v>0</v>
      </c>
      <c r="L435" s="10"/>
      <c r="M435" s="10"/>
      <c r="N435" s="21">
        <f ca="1">IF(COUNTIF('.Calendrier'!C:C,Tableau1[[#This Row],[Date]]),OFFSET($V$2,,WEEKDAY(Tableau1[[#This Row],[Date]],2)),0)</f>
        <v>0</v>
      </c>
      <c r="O43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35"/>
    </row>
    <row r="436" spans="2:22" x14ac:dyDescent="0.35">
      <c r="B436" s="26" t="str">
        <f>IF(WEEKDAY(Tableau1[[#This Row],[Date]],2)=3,_xlfn.ISOWEEKNUM(Tableau1[[#This Row],[Date]]),"")</f>
        <v/>
      </c>
      <c r="C436" s="2" t="str">
        <f>UPPER(TEXT(Tableau1[[#This Row],[Date]],"jjjj"))</f>
        <v>VENDREDI</v>
      </c>
      <c r="D436" s="3">
        <f>_debut+ROW()-ROW(Tableau1[[#Headers],[Date]])-1</f>
        <v>44533</v>
      </c>
      <c r="E436" s="10"/>
      <c r="F436" s="10"/>
      <c r="G436" s="10"/>
      <c r="H436" s="10"/>
      <c r="I436" s="29">
        <f>Tableau1[[#This Row],[fin apm]]-Tableau1[[#This Row],[début apm]]+Tableau1[[#This Row],[fin matin]]-Tableau1[[#This Row],[début matin]]</f>
        <v>0</v>
      </c>
      <c r="J436" s="12"/>
      <c r="K436" s="21">
        <f ca="1">IFERROR(IF(VLOOKUP(Tableau1[[#This Row],[Motif Abs.]],Tmotif[],3,0)="oui",OFFSET($V$2,,WEEKDAY(Tableau1[[#This Row],[Date]],2)),0),0)</f>
        <v>0</v>
      </c>
      <c r="L436" s="10"/>
      <c r="M436" s="10"/>
      <c r="N436" s="21">
        <f ca="1">IF(COUNTIF('.Calendrier'!C:C,Tableau1[[#This Row],[Date]]),OFFSET($V$2,,WEEKDAY(Tableau1[[#This Row],[Date]],2)),0)</f>
        <v>0</v>
      </c>
      <c r="O43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36"/>
    </row>
    <row r="437" spans="2:22" x14ac:dyDescent="0.35">
      <c r="B437" s="26" t="str">
        <f>IF(WEEKDAY(Tableau1[[#This Row],[Date]],2)=3,_xlfn.ISOWEEKNUM(Tableau1[[#This Row],[Date]]),"")</f>
        <v/>
      </c>
      <c r="C437" s="2" t="str">
        <f>UPPER(TEXT(Tableau1[[#This Row],[Date]],"jjjj"))</f>
        <v>SAMEDI</v>
      </c>
      <c r="D437" s="3">
        <f>_debut+ROW()-ROW(Tableau1[[#Headers],[Date]])-1</f>
        <v>44534</v>
      </c>
      <c r="E437" s="10"/>
      <c r="F437" s="10"/>
      <c r="G437" s="10"/>
      <c r="H437" s="10"/>
      <c r="I437" s="29">
        <f>Tableau1[[#This Row],[fin apm]]-Tableau1[[#This Row],[début apm]]+Tableau1[[#This Row],[fin matin]]-Tableau1[[#This Row],[début matin]]</f>
        <v>0</v>
      </c>
      <c r="J437" s="12"/>
      <c r="K437" s="21">
        <f ca="1">IFERROR(IF(VLOOKUP(Tableau1[[#This Row],[Motif Abs.]],Tmotif[],3,0)="oui",OFFSET($V$2,,WEEKDAY(Tableau1[[#This Row],[Date]],2)),0),0)</f>
        <v>0</v>
      </c>
      <c r="L437" s="10"/>
      <c r="M437" s="10"/>
      <c r="N437" s="21">
        <f ca="1">IF(COUNTIF('.Calendrier'!C:C,Tableau1[[#This Row],[Date]]),OFFSET($V$2,,WEEKDAY(Tableau1[[#This Row],[Date]],2)),0)</f>
        <v>0</v>
      </c>
      <c r="O43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37"/>
    </row>
    <row r="438" spans="2:22" x14ac:dyDescent="0.35">
      <c r="B438" s="26" t="str">
        <f>IF(WEEKDAY(Tableau1[[#This Row],[Date]],2)=3,_xlfn.ISOWEEKNUM(Tableau1[[#This Row],[Date]]),"")</f>
        <v/>
      </c>
      <c r="C438" s="2" t="str">
        <f>UPPER(TEXT(Tableau1[[#This Row],[Date]],"jjjj"))</f>
        <v>DIMANCHE</v>
      </c>
      <c r="D438" s="3">
        <f>_debut+ROW()-ROW(Tableau1[[#Headers],[Date]])-1</f>
        <v>44535</v>
      </c>
      <c r="E438" s="10"/>
      <c r="F438" s="10"/>
      <c r="G438" s="10"/>
      <c r="H438" s="10"/>
      <c r="I438" s="29">
        <f>Tableau1[[#This Row],[fin apm]]-Tableau1[[#This Row],[début apm]]+Tableau1[[#This Row],[fin matin]]-Tableau1[[#This Row],[début matin]]</f>
        <v>0</v>
      </c>
      <c r="J438" s="12"/>
      <c r="K438" s="21">
        <f ca="1">IFERROR(IF(VLOOKUP(Tableau1[[#This Row],[Motif Abs.]],Tmotif[],3,0)="oui",OFFSET($V$2,,WEEKDAY(Tableau1[[#This Row],[Date]],2)),0),0)</f>
        <v>0</v>
      </c>
      <c r="L438" s="10"/>
      <c r="M438" s="10"/>
      <c r="N438" s="21">
        <f ca="1">IF(COUNTIF('.Calendrier'!C:C,Tableau1[[#This Row],[Date]]),OFFSET($V$2,,WEEKDAY(Tableau1[[#This Row],[Date]],2)),0)</f>
        <v>0</v>
      </c>
      <c r="O43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38"/>
    </row>
    <row r="439" spans="2:22" x14ac:dyDescent="0.35">
      <c r="B439" s="26" t="str">
        <f>IF(WEEKDAY(Tableau1[[#This Row],[Date]],2)=3,_xlfn.ISOWEEKNUM(Tableau1[[#This Row],[Date]]),"")</f>
        <v/>
      </c>
      <c r="C439" s="2" t="str">
        <f>UPPER(TEXT(Tableau1[[#This Row],[Date]],"jjjj"))</f>
        <v>LUNDI</v>
      </c>
      <c r="D439" s="3">
        <f>_debut+ROW()-ROW(Tableau1[[#Headers],[Date]])-1</f>
        <v>44536</v>
      </c>
      <c r="E439" s="10"/>
      <c r="F439" s="10"/>
      <c r="G439" s="10"/>
      <c r="H439" s="10"/>
      <c r="I439" s="29">
        <f>Tableau1[[#This Row],[fin apm]]-Tableau1[[#This Row],[début apm]]+Tableau1[[#This Row],[fin matin]]-Tableau1[[#This Row],[début matin]]</f>
        <v>0</v>
      </c>
      <c r="J439" s="12"/>
      <c r="K439" s="21">
        <f ca="1">IFERROR(IF(VLOOKUP(Tableau1[[#This Row],[Motif Abs.]],Tmotif[],3,0)="oui",OFFSET($V$2,,WEEKDAY(Tableau1[[#This Row],[Date]],2)),0),0)</f>
        <v>0</v>
      </c>
      <c r="L439" s="10"/>
      <c r="M439" s="10"/>
      <c r="N439" s="21">
        <f ca="1">IF(COUNTIF('.Calendrier'!C:C,Tableau1[[#This Row],[Date]]),OFFSET($V$2,,WEEKDAY(Tableau1[[#This Row],[Date]],2)),0)</f>
        <v>0</v>
      </c>
      <c r="O43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39"/>
    </row>
    <row r="440" spans="2:22" x14ac:dyDescent="0.35">
      <c r="B440" s="26" t="str">
        <f>IF(WEEKDAY(Tableau1[[#This Row],[Date]],2)=3,_xlfn.ISOWEEKNUM(Tableau1[[#This Row],[Date]]),"")</f>
        <v/>
      </c>
      <c r="C440" s="2" t="str">
        <f>UPPER(TEXT(Tableau1[[#This Row],[Date]],"jjjj"))</f>
        <v>MARDI</v>
      </c>
      <c r="D440" s="3">
        <f>_debut+ROW()-ROW(Tableau1[[#Headers],[Date]])-1</f>
        <v>44537</v>
      </c>
      <c r="E440" s="10"/>
      <c r="F440" s="10"/>
      <c r="G440" s="10"/>
      <c r="H440" s="10"/>
      <c r="I440" s="29">
        <f>Tableau1[[#This Row],[fin apm]]-Tableau1[[#This Row],[début apm]]+Tableau1[[#This Row],[fin matin]]-Tableau1[[#This Row],[début matin]]</f>
        <v>0</v>
      </c>
      <c r="J440" s="12"/>
      <c r="K440" s="21">
        <f ca="1">IFERROR(IF(VLOOKUP(Tableau1[[#This Row],[Motif Abs.]],Tmotif[],3,0)="oui",OFFSET($V$2,,WEEKDAY(Tableau1[[#This Row],[Date]],2)),0),0)</f>
        <v>0</v>
      </c>
      <c r="L440" s="10"/>
      <c r="M440" s="10"/>
      <c r="N440" s="21">
        <f ca="1">IF(COUNTIF('.Calendrier'!C:C,Tableau1[[#This Row],[Date]]),OFFSET($V$2,,WEEKDAY(Tableau1[[#This Row],[Date]],2)),0)</f>
        <v>0</v>
      </c>
      <c r="O44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40"/>
    </row>
    <row r="441" spans="2:22" x14ac:dyDescent="0.35">
      <c r="B441" s="26">
        <f>IF(WEEKDAY(Tableau1[[#This Row],[Date]],2)=3,_xlfn.ISOWEEKNUM(Tableau1[[#This Row],[Date]]),"")</f>
        <v>49</v>
      </c>
      <c r="C441" s="2" t="str">
        <f>UPPER(TEXT(Tableau1[[#This Row],[Date]],"jjjj"))</f>
        <v>MERCREDI</v>
      </c>
      <c r="D441" s="3">
        <f>_debut+ROW()-ROW(Tableau1[[#Headers],[Date]])-1</f>
        <v>44538</v>
      </c>
      <c r="E441" s="10"/>
      <c r="F441" s="10"/>
      <c r="G441" s="10"/>
      <c r="H441" s="10"/>
      <c r="I441" s="29">
        <f>Tableau1[[#This Row],[fin apm]]-Tableau1[[#This Row],[début apm]]+Tableau1[[#This Row],[fin matin]]-Tableau1[[#This Row],[début matin]]</f>
        <v>0</v>
      </c>
      <c r="J441" s="12"/>
      <c r="K441" s="21">
        <f ca="1">IFERROR(IF(VLOOKUP(Tableau1[[#This Row],[Motif Abs.]],Tmotif[],3,0)="oui",OFFSET($V$2,,WEEKDAY(Tableau1[[#This Row],[Date]],2)),0),0)</f>
        <v>0</v>
      </c>
      <c r="L441" s="10"/>
      <c r="M441" s="10"/>
      <c r="N441" s="21">
        <f ca="1">IF(COUNTIF('.Calendrier'!C:C,Tableau1[[#This Row],[Date]]),OFFSET($V$2,,WEEKDAY(Tableau1[[#This Row],[Date]],2)),0)</f>
        <v>0</v>
      </c>
      <c r="O44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41"/>
    </row>
    <row r="442" spans="2:22" x14ac:dyDescent="0.35">
      <c r="B442" s="26" t="str">
        <f>IF(WEEKDAY(Tableau1[[#This Row],[Date]],2)=3,_xlfn.ISOWEEKNUM(Tableau1[[#This Row],[Date]]),"")</f>
        <v/>
      </c>
      <c r="C442" s="2" t="str">
        <f>UPPER(TEXT(Tableau1[[#This Row],[Date]],"jjjj"))</f>
        <v>JEUDI</v>
      </c>
      <c r="D442" s="3">
        <f>_debut+ROW()-ROW(Tableau1[[#Headers],[Date]])-1</f>
        <v>44539</v>
      </c>
      <c r="E442" s="10"/>
      <c r="F442" s="10"/>
      <c r="G442" s="10"/>
      <c r="H442" s="10"/>
      <c r="I442" s="29">
        <f>Tableau1[[#This Row],[fin apm]]-Tableau1[[#This Row],[début apm]]+Tableau1[[#This Row],[fin matin]]-Tableau1[[#This Row],[début matin]]</f>
        <v>0</v>
      </c>
      <c r="J442" s="12"/>
      <c r="K442" s="21">
        <f ca="1">IFERROR(IF(VLOOKUP(Tableau1[[#This Row],[Motif Abs.]],Tmotif[],3,0)="oui",OFFSET($V$2,,WEEKDAY(Tableau1[[#This Row],[Date]],2)),0),0)</f>
        <v>0</v>
      </c>
      <c r="L442" s="10"/>
      <c r="M442" s="10"/>
      <c r="N442" s="21">
        <f ca="1">IF(COUNTIF('.Calendrier'!C:C,Tableau1[[#This Row],[Date]]),OFFSET($V$2,,WEEKDAY(Tableau1[[#This Row],[Date]],2)),0)</f>
        <v>0</v>
      </c>
      <c r="O44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42"/>
    </row>
    <row r="443" spans="2:22" x14ac:dyDescent="0.35">
      <c r="B443" s="26" t="str">
        <f>IF(WEEKDAY(Tableau1[[#This Row],[Date]],2)=3,_xlfn.ISOWEEKNUM(Tableau1[[#This Row],[Date]]),"")</f>
        <v/>
      </c>
      <c r="C443" s="2" t="str">
        <f>UPPER(TEXT(Tableau1[[#This Row],[Date]],"jjjj"))</f>
        <v>VENDREDI</v>
      </c>
      <c r="D443" s="3">
        <f>_debut+ROW()-ROW(Tableau1[[#Headers],[Date]])-1</f>
        <v>44540</v>
      </c>
      <c r="E443" s="10"/>
      <c r="F443" s="10"/>
      <c r="G443" s="10"/>
      <c r="H443" s="10"/>
      <c r="I443" s="29">
        <f>Tableau1[[#This Row],[fin apm]]-Tableau1[[#This Row],[début apm]]+Tableau1[[#This Row],[fin matin]]-Tableau1[[#This Row],[début matin]]</f>
        <v>0</v>
      </c>
      <c r="J443" s="12"/>
      <c r="K443" s="21">
        <f ca="1">IFERROR(IF(VLOOKUP(Tableau1[[#This Row],[Motif Abs.]],Tmotif[],3,0)="oui",OFFSET($V$2,,WEEKDAY(Tableau1[[#This Row],[Date]],2)),0),0)</f>
        <v>0</v>
      </c>
      <c r="L443" s="10"/>
      <c r="M443" s="10"/>
      <c r="N443" s="21">
        <f ca="1">IF(COUNTIF('.Calendrier'!C:C,Tableau1[[#This Row],[Date]]),OFFSET($V$2,,WEEKDAY(Tableau1[[#This Row],[Date]],2)),0)</f>
        <v>0</v>
      </c>
      <c r="O44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43"/>
    </row>
    <row r="444" spans="2:22" x14ac:dyDescent="0.35">
      <c r="B444" s="26" t="str">
        <f>IF(WEEKDAY(Tableau1[[#This Row],[Date]],2)=3,_xlfn.ISOWEEKNUM(Tableau1[[#This Row],[Date]]),"")</f>
        <v/>
      </c>
      <c r="C444" s="2" t="str">
        <f>UPPER(TEXT(Tableau1[[#This Row],[Date]],"jjjj"))</f>
        <v>SAMEDI</v>
      </c>
      <c r="D444" s="3">
        <f>_debut+ROW()-ROW(Tableau1[[#Headers],[Date]])-1</f>
        <v>44541</v>
      </c>
      <c r="E444" s="10"/>
      <c r="F444" s="10"/>
      <c r="G444" s="10"/>
      <c r="H444" s="10"/>
      <c r="I444" s="29">
        <f>Tableau1[[#This Row],[fin apm]]-Tableau1[[#This Row],[début apm]]+Tableau1[[#This Row],[fin matin]]-Tableau1[[#This Row],[début matin]]</f>
        <v>0</v>
      </c>
      <c r="J444" s="12"/>
      <c r="K444" s="21">
        <f ca="1">IFERROR(IF(VLOOKUP(Tableau1[[#This Row],[Motif Abs.]],Tmotif[],3,0)="oui",OFFSET($V$2,,WEEKDAY(Tableau1[[#This Row],[Date]],2)),0),0)</f>
        <v>0</v>
      </c>
      <c r="L444" s="10"/>
      <c r="M444" s="10"/>
      <c r="N444" s="21">
        <f ca="1">IF(COUNTIF('.Calendrier'!C:C,Tableau1[[#This Row],[Date]]),OFFSET($V$2,,WEEKDAY(Tableau1[[#This Row],[Date]],2)),0)</f>
        <v>0</v>
      </c>
      <c r="O44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44"/>
    </row>
    <row r="445" spans="2:22" x14ac:dyDescent="0.35">
      <c r="B445" s="26" t="str">
        <f>IF(WEEKDAY(Tableau1[[#This Row],[Date]],2)=3,_xlfn.ISOWEEKNUM(Tableau1[[#This Row],[Date]]),"")</f>
        <v/>
      </c>
      <c r="C445" s="2" t="str">
        <f>UPPER(TEXT(Tableau1[[#This Row],[Date]],"jjjj"))</f>
        <v>DIMANCHE</v>
      </c>
      <c r="D445" s="3">
        <f>_debut+ROW()-ROW(Tableau1[[#Headers],[Date]])-1</f>
        <v>44542</v>
      </c>
      <c r="E445" s="10"/>
      <c r="F445" s="10"/>
      <c r="G445" s="10"/>
      <c r="H445" s="10"/>
      <c r="I445" s="29">
        <f>Tableau1[[#This Row],[fin apm]]-Tableau1[[#This Row],[début apm]]+Tableau1[[#This Row],[fin matin]]-Tableau1[[#This Row],[début matin]]</f>
        <v>0</v>
      </c>
      <c r="J445" s="12"/>
      <c r="K445" s="21">
        <f ca="1">IFERROR(IF(VLOOKUP(Tableau1[[#This Row],[Motif Abs.]],Tmotif[],3,0)="oui",OFFSET($V$2,,WEEKDAY(Tableau1[[#This Row],[Date]],2)),0),0)</f>
        <v>0</v>
      </c>
      <c r="L445" s="10"/>
      <c r="M445" s="10"/>
      <c r="N445" s="21">
        <f ca="1">IF(COUNTIF('.Calendrier'!C:C,Tableau1[[#This Row],[Date]]),OFFSET($V$2,,WEEKDAY(Tableau1[[#This Row],[Date]],2)),0)</f>
        <v>0</v>
      </c>
      <c r="O44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45"/>
    </row>
    <row r="446" spans="2:22" x14ac:dyDescent="0.35">
      <c r="B446" s="26" t="str">
        <f>IF(WEEKDAY(Tableau1[[#This Row],[Date]],2)=3,_xlfn.ISOWEEKNUM(Tableau1[[#This Row],[Date]]),"")</f>
        <v/>
      </c>
      <c r="C446" s="2" t="str">
        <f>UPPER(TEXT(Tableau1[[#This Row],[Date]],"jjjj"))</f>
        <v>LUNDI</v>
      </c>
      <c r="D446" s="3">
        <f>_debut+ROW()-ROW(Tableau1[[#Headers],[Date]])-1</f>
        <v>44543</v>
      </c>
      <c r="E446" s="10"/>
      <c r="F446" s="10"/>
      <c r="G446" s="10"/>
      <c r="H446" s="10"/>
      <c r="I446" s="29">
        <f>Tableau1[[#This Row],[fin apm]]-Tableau1[[#This Row],[début apm]]+Tableau1[[#This Row],[fin matin]]-Tableau1[[#This Row],[début matin]]</f>
        <v>0</v>
      </c>
      <c r="J446" s="12"/>
      <c r="K446" s="21">
        <f ca="1">IFERROR(IF(VLOOKUP(Tableau1[[#This Row],[Motif Abs.]],Tmotif[],3,0)="oui",OFFSET($V$2,,WEEKDAY(Tableau1[[#This Row],[Date]],2)),0),0)</f>
        <v>0</v>
      </c>
      <c r="L446" s="10"/>
      <c r="M446" s="10"/>
      <c r="N446" s="21">
        <f ca="1">IF(COUNTIF('.Calendrier'!C:C,Tableau1[[#This Row],[Date]]),OFFSET($V$2,,WEEKDAY(Tableau1[[#This Row],[Date]],2)),0)</f>
        <v>0</v>
      </c>
      <c r="O44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46"/>
    </row>
    <row r="447" spans="2:22" x14ac:dyDescent="0.35">
      <c r="B447" s="26" t="str">
        <f>IF(WEEKDAY(Tableau1[[#This Row],[Date]],2)=3,_xlfn.ISOWEEKNUM(Tableau1[[#This Row],[Date]]),"")</f>
        <v/>
      </c>
      <c r="C447" s="2" t="str">
        <f>UPPER(TEXT(Tableau1[[#This Row],[Date]],"jjjj"))</f>
        <v>MARDI</v>
      </c>
      <c r="D447" s="3">
        <f>_debut+ROW()-ROW(Tableau1[[#Headers],[Date]])-1</f>
        <v>44544</v>
      </c>
      <c r="E447" s="10"/>
      <c r="F447" s="10"/>
      <c r="G447" s="10"/>
      <c r="H447" s="10"/>
      <c r="I447" s="29">
        <f>Tableau1[[#This Row],[fin apm]]-Tableau1[[#This Row],[début apm]]+Tableau1[[#This Row],[fin matin]]-Tableau1[[#This Row],[début matin]]</f>
        <v>0</v>
      </c>
      <c r="J447" s="12"/>
      <c r="K447" s="21">
        <f ca="1">IFERROR(IF(VLOOKUP(Tableau1[[#This Row],[Motif Abs.]],Tmotif[],3,0)="oui",OFFSET($V$2,,WEEKDAY(Tableau1[[#This Row],[Date]],2)),0),0)</f>
        <v>0</v>
      </c>
      <c r="L447" s="10"/>
      <c r="M447" s="10"/>
      <c r="N447" s="21">
        <f ca="1">IF(COUNTIF('.Calendrier'!C:C,Tableau1[[#This Row],[Date]]),OFFSET($V$2,,WEEKDAY(Tableau1[[#This Row],[Date]],2)),0)</f>
        <v>0</v>
      </c>
      <c r="O44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47"/>
    </row>
    <row r="448" spans="2:22" x14ac:dyDescent="0.35">
      <c r="B448" s="26">
        <f>IF(WEEKDAY(Tableau1[[#This Row],[Date]],2)=3,_xlfn.ISOWEEKNUM(Tableau1[[#This Row],[Date]]),"")</f>
        <v>50</v>
      </c>
      <c r="C448" s="2" t="str">
        <f>UPPER(TEXT(Tableau1[[#This Row],[Date]],"jjjj"))</f>
        <v>MERCREDI</v>
      </c>
      <c r="D448" s="3">
        <f>_debut+ROW()-ROW(Tableau1[[#Headers],[Date]])-1</f>
        <v>44545</v>
      </c>
      <c r="E448" s="10"/>
      <c r="F448" s="10"/>
      <c r="G448" s="10"/>
      <c r="H448" s="10"/>
      <c r="I448" s="29">
        <f>Tableau1[[#This Row],[fin apm]]-Tableau1[[#This Row],[début apm]]+Tableau1[[#This Row],[fin matin]]-Tableau1[[#This Row],[début matin]]</f>
        <v>0</v>
      </c>
      <c r="J448" s="12"/>
      <c r="K448" s="21">
        <f ca="1">IFERROR(IF(VLOOKUP(Tableau1[[#This Row],[Motif Abs.]],Tmotif[],3,0)="oui",OFFSET($V$2,,WEEKDAY(Tableau1[[#This Row],[Date]],2)),0),0)</f>
        <v>0</v>
      </c>
      <c r="L448" s="10"/>
      <c r="M448" s="10"/>
      <c r="N448" s="21">
        <f ca="1">IF(COUNTIF('.Calendrier'!C:C,Tableau1[[#This Row],[Date]]),OFFSET($V$2,,WEEKDAY(Tableau1[[#This Row],[Date]],2)),0)</f>
        <v>0</v>
      </c>
      <c r="O44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48"/>
    </row>
    <row r="449" spans="2:22" x14ac:dyDescent="0.35">
      <c r="B449" s="26" t="str">
        <f>IF(WEEKDAY(Tableau1[[#This Row],[Date]],2)=3,_xlfn.ISOWEEKNUM(Tableau1[[#This Row],[Date]]),"")</f>
        <v/>
      </c>
      <c r="C449" s="2" t="str">
        <f>UPPER(TEXT(Tableau1[[#This Row],[Date]],"jjjj"))</f>
        <v>JEUDI</v>
      </c>
      <c r="D449" s="3">
        <f>_debut+ROW()-ROW(Tableau1[[#Headers],[Date]])-1</f>
        <v>44546</v>
      </c>
      <c r="E449" s="10"/>
      <c r="F449" s="10"/>
      <c r="G449" s="10"/>
      <c r="H449" s="10"/>
      <c r="I449" s="29">
        <f>Tableau1[[#This Row],[fin apm]]-Tableau1[[#This Row],[début apm]]+Tableau1[[#This Row],[fin matin]]-Tableau1[[#This Row],[début matin]]</f>
        <v>0</v>
      </c>
      <c r="J449" s="12"/>
      <c r="K449" s="21">
        <f ca="1">IFERROR(IF(VLOOKUP(Tableau1[[#This Row],[Motif Abs.]],Tmotif[],3,0)="oui",OFFSET($V$2,,WEEKDAY(Tableau1[[#This Row],[Date]],2)),0),0)</f>
        <v>0</v>
      </c>
      <c r="L449" s="10"/>
      <c r="M449" s="10"/>
      <c r="N449" s="21">
        <f ca="1">IF(COUNTIF('.Calendrier'!C:C,Tableau1[[#This Row],[Date]]),OFFSET($V$2,,WEEKDAY(Tableau1[[#This Row],[Date]],2)),0)</f>
        <v>0</v>
      </c>
      <c r="O44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49"/>
    </row>
    <row r="450" spans="2:22" x14ac:dyDescent="0.35">
      <c r="B450" s="26" t="str">
        <f>IF(WEEKDAY(Tableau1[[#This Row],[Date]],2)=3,_xlfn.ISOWEEKNUM(Tableau1[[#This Row],[Date]]),"")</f>
        <v/>
      </c>
      <c r="C450" s="2" t="str">
        <f>UPPER(TEXT(Tableau1[[#This Row],[Date]],"jjjj"))</f>
        <v>VENDREDI</v>
      </c>
      <c r="D450" s="3">
        <f>_debut+ROW()-ROW(Tableau1[[#Headers],[Date]])-1</f>
        <v>44547</v>
      </c>
      <c r="E450" s="10"/>
      <c r="F450" s="10"/>
      <c r="G450" s="10"/>
      <c r="H450" s="10"/>
      <c r="I450" s="29">
        <f>Tableau1[[#This Row],[fin apm]]-Tableau1[[#This Row],[début apm]]+Tableau1[[#This Row],[fin matin]]-Tableau1[[#This Row],[début matin]]</f>
        <v>0</v>
      </c>
      <c r="J450" s="12"/>
      <c r="K450" s="21">
        <f ca="1">IFERROR(IF(VLOOKUP(Tableau1[[#This Row],[Motif Abs.]],Tmotif[],3,0)="oui",OFFSET($V$2,,WEEKDAY(Tableau1[[#This Row],[Date]],2)),0),0)</f>
        <v>0</v>
      </c>
      <c r="L450" s="10"/>
      <c r="M450" s="10"/>
      <c r="N450" s="21">
        <f ca="1">IF(COUNTIF('.Calendrier'!C:C,Tableau1[[#This Row],[Date]]),OFFSET($V$2,,WEEKDAY(Tableau1[[#This Row],[Date]],2)),0)</f>
        <v>0</v>
      </c>
      <c r="O45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50"/>
    </row>
    <row r="451" spans="2:22" x14ac:dyDescent="0.35">
      <c r="B451" s="26" t="str">
        <f>IF(WEEKDAY(Tableau1[[#This Row],[Date]],2)=3,_xlfn.ISOWEEKNUM(Tableau1[[#This Row],[Date]]),"")</f>
        <v/>
      </c>
      <c r="C451" s="2" t="str">
        <f>UPPER(TEXT(Tableau1[[#This Row],[Date]],"jjjj"))</f>
        <v>SAMEDI</v>
      </c>
      <c r="D451" s="3">
        <f>_debut+ROW()-ROW(Tableau1[[#Headers],[Date]])-1</f>
        <v>44548</v>
      </c>
      <c r="E451" s="10"/>
      <c r="F451" s="10"/>
      <c r="G451" s="10"/>
      <c r="H451" s="10"/>
      <c r="I451" s="29">
        <f>Tableau1[[#This Row],[fin apm]]-Tableau1[[#This Row],[début apm]]+Tableau1[[#This Row],[fin matin]]-Tableau1[[#This Row],[début matin]]</f>
        <v>0</v>
      </c>
      <c r="J451" s="12"/>
      <c r="K451" s="21">
        <f ca="1">IFERROR(IF(VLOOKUP(Tableau1[[#This Row],[Motif Abs.]],Tmotif[],3,0)="oui",OFFSET($V$2,,WEEKDAY(Tableau1[[#This Row],[Date]],2)),0),0)</f>
        <v>0</v>
      </c>
      <c r="L451" s="10"/>
      <c r="M451" s="10"/>
      <c r="N451" s="21">
        <f ca="1">IF(COUNTIF('.Calendrier'!C:C,Tableau1[[#This Row],[Date]]),OFFSET($V$2,,WEEKDAY(Tableau1[[#This Row],[Date]],2)),0)</f>
        <v>0</v>
      </c>
      <c r="O45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51"/>
    </row>
    <row r="452" spans="2:22" x14ac:dyDescent="0.35">
      <c r="B452" s="26" t="str">
        <f>IF(WEEKDAY(Tableau1[[#This Row],[Date]],2)=3,_xlfn.ISOWEEKNUM(Tableau1[[#This Row],[Date]]),"")</f>
        <v/>
      </c>
      <c r="C452" s="2" t="str">
        <f>UPPER(TEXT(Tableau1[[#This Row],[Date]],"jjjj"))</f>
        <v>DIMANCHE</v>
      </c>
      <c r="D452" s="3">
        <f>_debut+ROW()-ROW(Tableau1[[#Headers],[Date]])-1</f>
        <v>44549</v>
      </c>
      <c r="E452" s="10"/>
      <c r="F452" s="10"/>
      <c r="G452" s="10"/>
      <c r="H452" s="10"/>
      <c r="I452" s="29">
        <f>Tableau1[[#This Row],[fin apm]]-Tableau1[[#This Row],[début apm]]+Tableau1[[#This Row],[fin matin]]-Tableau1[[#This Row],[début matin]]</f>
        <v>0</v>
      </c>
      <c r="J452" s="12"/>
      <c r="K452" s="21">
        <f ca="1">IFERROR(IF(VLOOKUP(Tableau1[[#This Row],[Motif Abs.]],Tmotif[],3,0)="oui",OFFSET($V$2,,WEEKDAY(Tableau1[[#This Row],[Date]],2)),0),0)</f>
        <v>0</v>
      </c>
      <c r="L452" s="10"/>
      <c r="M452" s="10"/>
      <c r="N452" s="21">
        <f ca="1">IF(COUNTIF('.Calendrier'!C:C,Tableau1[[#This Row],[Date]]),OFFSET($V$2,,WEEKDAY(Tableau1[[#This Row],[Date]],2)),0)</f>
        <v>0</v>
      </c>
      <c r="O45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52"/>
    </row>
    <row r="453" spans="2:22" x14ac:dyDescent="0.35">
      <c r="B453" s="26" t="str">
        <f>IF(WEEKDAY(Tableau1[[#This Row],[Date]],2)=3,_xlfn.ISOWEEKNUM(Tableau1[[#This Row],[Date]]),"")</f>
        <v/>
      </c>
      <c r="C453" s="2" t="str">
        <f>UPPER(TEXT(Tableau1[[#This Row],[Date]],"jjjj"))</f>
        <v>LUNDI</v>
      </c>
      <c r="D453" s="3">
        <f>_debut+ROW()-ROW(Tableau1[[#Headers],[Date]])-1</f>
        <v>44550</v>
      </c>
      <c r="E453" s="10"/>
      <c r="F453" s="10"/>
      <c r="G453" s="10"/>
      <c r="H453" s="10"/>
      <c r="I453" s="29">
        <f>Tableau1[[#This Row],[fin apm]]-Tableau1[[#This Row],[début apm]]+Tableau1[[#This Row],[fin matin]]-Tableau1[[#This Row],[début matin]]</f>
        <v>0</v>
      </c>
      <c r="J453" s="12"/>
      <c r="K453" s="21">
        <f ca="1">IFERROR(IF(VLOOKUP(Tableau1[[#This Row],[Motif Abs.]],Tmotif[],3,0)="oui",OFFSET($V$2,,WEEKDAY(Tableau1[[#This Row],[Date]],2)),0),0)</f>
        <v>0</v>
      </c>
      <c r="L453" s="10"/>
      <c r="M453" s="10"/>
      <c r="N453" s="21">
        <f ca="1">IF(COUNTIF('.Calendrier'!C:C,Tableau1[[#This Row],[Date]]),OFFSET($V$2,,WEEKDAY(Tableau1[[#This Row],[Date]],2)),0)</f>
        <v>0</v>
      </c>
      <c r="O45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53"/>
    </row>
    <row r="454" spans="2:22" x14ac:dyDescent="0.35">
      <c r="B454" s="26" t="str">
        <f>IF(WEEKDAY(Tableau1[[#This Row],[Date]],2)=3,_xlfn.ISOWEEKNUM(Tableau1[[#This Row],[Date]]),"")</f>
        <v/>
      </c>
      <c r="C454" s="2" t="str">
        <f>UPPER(TEXT(Tableau1[[#This Row],[Date]],"jjjj"))</f>
        <v>MARDI</v>
      </c>
      <c r="D454" s="3">
        <f>_debut+ROW()-ROW(Tableau1[[#Headers],[Date]])-1</f>
        <v>44551</v>
      </c>
      <c r="E454" s="10"/>
      <c r="F454" s="10"/>
      <c r="G454" s="10"/>
      <c r="H454" s="10"/>
      <c r="I454" s="29">
        <f>Tableau1[[#This Row],[fin apm]]-Tableau1[[#This Row],[début apm]]+Tableau1[[#This Row],[fin matin]]-Tableau1[[#This Row],[début matin]]</f>
        <v>0</v>
      </c>
      <c r="J454" s="12"/>
      <c r="K454" s="21">
        <f ca="1">IFERROR(IF(VLOOKUP(Tableau1[[#This Row],[Motif Abs.]],Tmotif[],3,0)="oui",OFFSET($V$2,,WEEKDAY(Tableau1[[#This Row],[Date]],2)),0),0)</f>
        <v>0</v>
      </c>
      <c r="L454" s="10"/>
      <c r="M454" s="10"/>
      <c r="N454" s="21">
        <f ca="1">IF(COUNTIF('.Calendrier'!C:C,Tableau1[[#This Row],[Date]]),OFFSET($V$2,,WEEKDAY(Tableau1[[#This Row],[Date]],2)),0)</f>
        <v>0</v>
      </c>
      <c r="O45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54"/>
    </row>
    <row r="455" spans="2:22" x14ac:dyDescent="0.35">
      <c r="B455" s="26">
        <f>IF(WEEKDAY(Tableau1[[#This Row],[Date]],2)=3,_xlfn.ISOWEEKNUM(Tableau1[[#This Row],[Date]]),"")</f>
        <v>51</v>
      </c>
      <c r="C455" s="2" t="str">
        <f>UPPER(TEXT(Tableau1[[#This Row],[Date]],"jjjj"))</f>
        <v>MERCREDI</v>
      </c>
      <c r="D455" s="3">
        <f>_debut+ROW()-ROW(Tableau1[[#Headers],[Date]])-1</f>
        <v>44552</v>
      </c>
      <c r="E455" s="10"/>
      <c r="F455" s="10"/>
      <c r="G455" s="10"/>
      <c r="H455" s="10"/>
      <c r="I455" s="29">
        <f>Tableau1[[#This Row],[fin apm]]-Tableau1[[#This Row],[début apm]]+Tableau1[[#This Row],[fin matin]]-Tableau1[[#This Row],[début matin]]</f>
        <v>0</v>
      </c>
      <c r="J455" s="12"/>
      <c r="K455" s="21">
        <f ca="1">IFERROR(IF(VLOOKUP(Tableau1[[#This Row],[Motif Abs.]],Tmotif[],3,0)="oui",OFFSET($V$2,,WEEKDAY(Tableau1[[#This Row],[Date]],2)),0),0)</f>
        <v>0</v>
      </c>
      <c r="L455" s="10"/>
      <c r="M455" s="10"/>
      <c r="N455" s="21">
        <f ca="1">IF(COUNTIF('.Calendrier'!C:C,Tableau1[[#This Row],[Date]]),OFFSET($V$2,,WEEKDAY(Tableau1[[#This Row],[Date]],2)),0)</f>
        <v>0</v>
      </c>
      <c r="O45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55"/>
    </row>
    <row r="456" spans="2:22" x14ac:dyDescent="0.35">
      <c r="B456" s="26" t="str">
        <f>IF(WEEKDAY(Tableau1[[#This Row],[Date]],2)=3,_xlfn.ISOWEEKNUM(Tableau1[[#This Row],[Date]]),"")</f>
        <v/>
      </c>
      <c r="C456" s="2" t="str">
        <f>UPPER(TEXT(Tableau1[[#This Row],[Date]],"jjjj"))</f>
        <v>JEUDI</v>
      </c>
      <c r="D456" s="3">
        <f>_debut+ROW()-ROW(Tableau1[[#Headers],[Date]])-1</f>
        <v>44553</v>
      </c>
      <c r="E456" s="10"/>
      <c r="F456" s="10"/>
      <c r="G456" s="10"/>
      <c r="H456" s="10"/>
      <c r="I456" s="29">
        <f>Tableau1[[#This Row],[fin apm]]-Tableau1[[#This Row],[début apm]]+Tableau1[[#This Row],[fin matin]]-Tableau1[[#This Row],[début matin]]</f>
        <v>0</v>
      </c>
      <c r="J456" s="12"/>
      <c r="K456" s="21">
        <f ca="1">IFERROR(IF(VLOOKUP(Tableau1[[#This Row],[Motif Abs.]],Tmotif[],3,0)="oui",OFFSET($V$2,,WEEKDAY(Tableau1[[#This Row],[Date]],2)),0),0)</f>
        <v>0</v>
      </c>
      <c r="L456" s="10"/>
      <c r="M456" s="10"/>
      <c r="N456" s="21">
        <f ca="1">IF(COUNTIF('.Calendrier'!C:C,Tableau1[[#This Row],[Date]]),OFFSET($V$2,,WEEKDAY(Tableau1[[#This Row],[Date]],2)),0)</f>
        <v>0</v>
      </c>
      <c r="O45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56"/>
    </row>
    <row r="457" spans="2:22" x14ac:dyDescent="0.35">
      <c r="B457" s="26" t="str">
        <f>IF(WEEKDAY(Tableau1[[#This Row],[Date]],2)=3,_xlfn.ISOWEEKNUM(Tableau1[[#This Row],[Date]]),"")</f>
        <v/>
      </c>
      <c r="C457" s="2" t="str">
        <f>UPPER(TEXT(Tableau1[[#This Row],[Date]],"jjjj"))</f>
        <v>VENDREDI</v>
      </c>
      <c r="D457" s="3">
        <f>_debut+ROW()-ROW(Tableau1[[#Headers],[Date]])-1</f>
        <v>44554</v>
      </c>
      <c r="E457" s="10"/>
      <c r="F457" s="10"/>
      <c r="G457" s="10"/>
      <c r="H457" s="10"/>
      <c r="I457" s="29">
        <f>Tableau1[[#This Row],[fin apm]]-Tableau1[[#This Row],[début apm]]+Tableau1[[#This Row],[fin matin]]-Tableau1[[#This Row],[début matin]]</f>
        <v>0</v>
      </c>
      <c r="J457" s="12"/>
      <c r="K457" s="21">
        <f ca="1">IFERROR(IF(VLOOKUP(Tableau1[[#This Row],[Motif Abs.]],Tmotif[],3,0)="oui",OFFSET($V$2,,WEEKDAY(Tableau1[[#This Row],[Date]],2)),0),0)</f>
        <v>0</v>
      </c>
      <c r="L457" s="10"/>
      <c r="M457" s="10"/>
      <c r="N457" s="21">
        <f ca="1">IF(COUNTIF('.Calendrier'!C:C,Tableau1[[#This Row],[Date]]),OFFSET($V$2,,WEEKDAY(Tableau1[[#This Row],[Date]],2)),0)</f>
        <v>0</v>
      </c>
      <c r="O457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57"/>
    </row>
    <row r="458" spans="2:22" x14ac:dyDescent="0.35">
      <c r="B458" s="26" t="str">
        <f>IF(WEEKDAY(Tableau1[[#This Row],[Date]],2)=3,_xlfn.ISOWEEKNUM(Tableau1[[#This Row],[Date]]),"")</f>
        <v/>
      </c>
      <c r="C458" s="2" t="str">
        <f>UPPER(TEXT(Tableau1[[#This Row],[Date]],"jjjj"))</f>
        <v>SAMEDI</v>
      </c>
      <c r="D458" s="3">
        <f>_debut+ROW()-ROW(Tableau1[[#Headers],[Date]])-1</f>
        <v>44555</v>
      </c>
      <c r="E458" s="10"/>
      <c r="F458" s="10"/>
      <c r="G458" s="10"/>
      <c r="H458" s="10"/>
      <c r="I458" s="29">
        <f>Tableau1[[#This Row],[fin apm]]-Tableau1[[#This Row],[début apm]]+Tableau1[[#This Row],[fin matin]]-Tableau1[[#This Row],[début matin]]</f>
        <v>0</v>
      </c>
      <c r="J458" s="12"/>
      <c r="K458" s="21">
        <f ca="1">IFERROR(IF(VLOOKUP(Tableau1[[#This Row],[Motif Abs.]],Tmotif[],3,0)="oui",OFFSET($V$2,,WEEKDAY(Tableau1[[#This Row],[Date]],2)),0),0)</f>
        <v>0</v>
      </c>
      <c r="L458" s="10"/>
      <c r="M458" s="10"/>
      <c r="N458" s="21">
        <f ca="1">IF(COUNTIF('.Calendrier'!C:C,Tableau1[[#This Row],[Date]]),OFFSET($V$2,,WEEKDAY(Tableau1[[#This Row],[Date]],2)),0)</f>
        <v>0</v>
      </c>
      <c r="O458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58"/>
    </row>
    <row r="459" spans="2:22" x14ac:dyDescent="0.35">
      <c r="B459" s="26" t="str">
        <f>IF(WEEKDAY(Tableau1[[#This Row],[Date]],2)=3,_xlfn.ISOWEEKNUM(Tableau1[[#This Row],[Date]]),"")</f>
        <v/>
      </c>
      <c r="C459" s="2" t="str">
        <f>UPPER(TEXT(Tableau1[[#This Row],[Date]],"jjjj"))</f>
        <v>DIMANCHE</v>
      </c>
      <c r="D459" s="3">
        <f>_debut+ROW()-ROW(Tableau1[[#Headers],[Date]])-1</f>
        <v>44556</v>
      </c>
      <c r="E459" s="10"/>
      <c r="F459" s="10"/>
      <c r="G459" s="10"/>
      <c r="H459" s="10"/>
      <c r="I459" s="29">
        <f>Tableau1[[#This Row],[fin apm]]-Tableau1[[#This Row],[début apm]]+Tableau1[[#This Row],[fin matin]]-Tableau1[[#This Row],[début matin]]</f>
        <v>0</v>
      </c>
      <c r="J459" s="12"/>
      <c r="K459" s="21">
        <f ca="1">IFERROR(IF(VLOOKUP(Tableau1[[#This Row],[Motif Abs.]],Tmotif[],3,0)="oui",OFFSET($V$2,,WEEKDAY(Tableau1[[#This Row],[Date]],2)),0),0)</f>
        <v>0</v>
      </c>
      <c r="L459" s="10"/>
      <c r="M459" s="10"/>
      <c r="N459" s="21">
        <f ca="1">IF(COUNTIF('.Calendrier'!C:C,Tableau1[[#This Row],[Date]]),OFFSET($V$2,,WEEKDAY(Tableau1[[#This Row],[Date]],2)),0)</f>
        <v>0</v>
      </c>
      <c r="O459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59"/>
    </row>
    <row r="460" spans="2:22" x14ac:dyDescent="0.35">
      <c r="B460" s="26" t="str">
        <f>IF(WEEKDAY(Tableau1[[#This Row],[Date]],2)=3,_xlfn.ISOWEEKNUM(Tableau1[[#This Row],[Date]]),"")</f>
        <v/>
      </c>
      <c r="C460" s="2" t="str">
        <f>UPPER(TEXT(Tableau1[[#This Row],[Date]],"jjjj"))</f>
        <v>LUNDI</v>
      </c>
      <c r="D460" s="3">
        <f>_debut+ROW()-ROW(Tableau1[[#Headers],[Date]])-1</f>
        <v>44557</v>
      </c>
      <c r="E460" s="10"/>
      <c r="F460" s="10"/>
      <c r="G460" s="10"/>
      <c r="H460" s="10"/>
      <c r="I460" s="29">
        <f>Tableau1[[#This Row],[fin apm]]-Tableau1[[#This Row],[début apm]]+Tableau1[[#This Row],[fin matin]]-Tableau1[[#This Row],[début matin]]</f>
        <v>0</v>
      </c>
      <c r="J460" s="12"/>
      <c r="K460" s="21">
        <f ca="1">IFERROR(IF(VLOOKUP(Tableau1[[#This Row],[Motif Abs.]],Tmotif[],3,0)="oui",OFFSET($V$2,,WEEKDAY(Tableau1[[#This Row],[Date]],2)),0),0)</f>
        <v>0</v>
      </c>
      <c r="L460" s="10"/>
      <c r="M460" s="10"/>
      <c r="N460" s="21">
        <f ca="1">IF(COUNTIF('.Calendrier'!C:C,Tableau1[[#This Row],[Date]]),OFFSET($V$2,,WEEKDAY(Tableau1[[#This Row],[Date]],2)),0)</f>
        <v>0</v>
      </c>
      <c r="O460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60"/>
    </row>
    <row r="461" spans="2:22" x14ac:dyDescent="0.35">
      <c r="B461" s="26" t="str">
        <f>IF(WEEKDAY(Tableau1[[#This Row],[Date]],2)=3,_xlfn.ISOWEEKNUM(Tableau1[[#This Row],[Date]]),"")</f>
        <v/>
      </c>
      <c r="C461" s="2" t="str">
        <f>UPPER(TEXT(Tableau1[[#This Row],[Date]],"jjjj"))</f>
        <v>MARDI</v>
      </c>
      <c r="D461" s="3">
        <f>_debut+ROW()-ROW(Tableau1[[#Headers],[Date]])-1</f>
        <v>44558</v>
      </c>
      <c r="E461" s="10"/>
      <c r="F461" s="10"/>
      <c r="G461" s="10"/>
      <c r="H461" s="10"/>
      <c r="I461" s="29">
        <f>Tableau1[[#This Row],[fin apm]]-Tableau1[[#This Row],[début apm]]+Tableau1[[#This Row],[fin matin]]-Tableau1[[#This Row],[début matin]]</f>
        <v>0</v>
      </c>
      <c r="J461" s="12"/>
      <c r="K461" s="21">
        <f ca="1">IFERROR(IF(VLOOKUP(Tableau1[[#This Row],[Motif Abs.]],Tmotif[],3,0)="oui",OFFSET($V$2,,WEEKDAY(Tableau1[[#This Row],[Date]],2)),0),0)</f>
        <v>0</v>
      </c>
      <c r="L461" s="10"/>
      <c r="M461" s="10"/>
      <c r="N461" s="21">
        <f ca="1">IF(COUNTIF('.Calendrier'!C:C,Tableau1[[#This Row],[Date]]),OFFSET($V$2,,WEEKDAY(Tableau1[[#This Row],[Date]],2)),0)</f>
        <v>0</v>
      </c>
      <c r="O461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61"/>
    </row>
    <row r="462" spans="2:22" x14ac:dyDescent="0.35">
      <c r="B462" s="26">
        <f>IF(WEEKDAY(Tableau1[[#This Row],[Date]],2)=3,_xlfn.ISOWEEKNUM(Tableau1[[#This Row],[Date]]),"")</f>
        <v>52</v>
      </c>
      <c r="C462" s="2" t="str">
        <f>UPPER(TEXT(Tableau1[[#This Row],[Date]],"jjjj"))</f>
        <v>MERCREDI</v>
      </c>
      <c r="D462" s="3">
        <f>_debut+ROW()-ROW(Tableau1[[#Headers],[Date]])-1</f>
        <v>44559</v>
      </c>
      <c r="E462" s="10"/>
      <c r="F462" s="10"/>
      <c r="G462" s="10"/>
      <c r="H462" s="10"/>
      <c r="I462" s="29">
        <f>Tableau1[[#This Row],[fin apm]]-Tableau1[[#This Row],[début apm]]+Tableau1[[#This Row],[fin matin]]-Tableau1[[#This Row],[début matin]]</f>
        <v>0</v>
      </c>
      <c r="J462" s="12"/>
      <c r="K462" s="21">
        <f ca="1">IFERROR(IF(VLOOKUP(Tableau1[[#This Row],[Motif Abs.]],Tmotif[],3,0)="oui",OFFSET($V$2,,WEEKDAY(Tableau1[[#This Row],[Date]],2)),0),0)</f>
        <v>0</v>
      </c>
      <c r="L462" s="10"/>
      <c r="M462" s="10"/>
      <c r="N462" s="21">
        <f ca="1">IF(COUNTIF('.Calendrier'!C:C,Tableau1[[#This Row],[Date]]),OFFSET($V$2,,WEEKDAY(Tableau1[[#This Row],[Date]],2)),0)</f>
        <v>0</v>
      </c>
      <c r="O462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62"/>
    </row>
    <row r="463" spans="2:22" x14ac:dyDescent="0.35">
      <c r="B463" s="26" t="str">
        <f>IF(WEEKDAY(Tableau1[[#This Row],[Date]],2)=3,_xlfn.ISOWEEKNUM(Tableau1[[#This Row],[Date]]),"")</f>
        <v/>
      </c>
      <c r="C463" s="2" t="str">
        <f>UPPER(TEXT(Tableau1[[#This Row],[Date]],"jjjj"))</f>
        <v>JEUDI</v>
      </c>
      <c r="D463" s="3">
        <f>_debut+ROW()-ROW(Tableau1[[#Headers],[Date]])-1</f>
        <v>44560</v>
      </c>
      <c r="E463" s="10"/>
      <c r="F463" s="10"/>
      <c r="G463" s="10"/>
      <c r="H463" s="10"/>
      <c r="I463" s="29">
        <f>Tableau1[[#This Row],[fin apm]]-Tableau1[[#This Row],[début apm]]+Tableau1[[#This Row],[fin matin]]-Tableau1[[#This Row],[début matin]]</f>
        <v>0</v>
      </c>
      <c r="J463" s="12"/>
      <c r="K463" s="21">
        <f ca="1">IFERROR(IF(VLOOKUP(Tableau1[[#This Row],[Motif Abs.]],Tmotif[],3,0)="oui",OFFSET($V$2,,WEEKDAY(Tableau1[[#This Row],[Date]],2)),0),0)</f>
        <v>0</v>
      </c>
      <c r="L463" s="10"/>
      <c r="M463" s="10"/>
      <c r="N463" s="21">
        <f ca="1">IF(COUNTIF('.Calendrier'!C:C,Tableau1[[#This Row],[Date]]),OFFSET($V$2,,WEEKDAY(Tableau1[[#This Row],[Date]],2)),0)</f>
        <v>0</v>
      </c>
      <c r="O463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63"/>
    </row>
    <row r="464" spans="2:22" x14ac:dyDescent="0.35">
      <c r="B464" s="26" t="str">
        <f>IF(WEEKDAY(Tableau1[[#This Row],[Date]],2)=3,_xlfn.ISOWEEKNUM(Tableau1[[#This Row],[Date]]),"")</f>
        <v/>
      </c>
      <c r="C464" s="2" t="str">
        <f>UPPER(TEXT(Tableau1[[#This Row],[Date]],"jjjj"))</f>
        <v>VENDREDI</v>
      </c>
      <c r="D464" s="3">
        <f>_debut+ROW()-ROW(Tableau1[[#Headers],[Date]])-1</f>
        <v>44561</v>
      </c>
      <c r="E464" s="10"/>
      <c r="F464" s="10"/>
      <c r="G464" s="10"/>
      <c r="H464" s="10"/>
      <c r="I464" s="29">
        <f>Tableau1[[#This Row],[fin apm]]-Tableau1[[#This Row],[début apm]]+Tableau1[[#This Row],[fin matin]]-Tableau1[[#This Row],[début matin]]</f>
        <v>0</v>
      </c>
      <c r="J464" s="12"/>
      <c r="K464" s="21">
        <f ca="1">IFERROR(IF(VLOOKUP(Tableau1[[#This Row],[Motif Abs.]],Tmotif[],3,0)="oui",OFFSET($V$2,,WEEKDAY(Tableau1[[#This Row],[Date]],2)),0),0)</f>
        <v>0</v>
      </c>
      <c r="L464" s="10"/>
      <c r="M464" s="10"/>
      <c r="N464" s="21">
        <f ca="1">IF(COUNTIF('.Calendrier'!C:C,Tableau1[[#This Row],[Date]]),OFFSET($V$2,,WEEKDAY(Tableau1[[#This Row],[Date]],2)),0)</f>
        <v>0</v>
      </c>
      <c r="O464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64"/>
    </row>
    <row r="465" spans="2:22" x14ac:dyDescent="0.35">
      <c r="B465" s="26" t="str">
        <f>IF(WEEKDAY(Tableau1[[#This Row],[Date]],2)=3,_xlfn.ISOWEEKNUM(Tableau1[[#This Row],[Date]]),"")</f>
        <v/>
      </c>
      <c r="C465" s="2" t="str">
        <f>UPPER(TEXT(Tableau1[[#This Row],[Date]],"jjjj"))</f>
        <v>SAMEDI</v>
      </c>
      <c r="D465" s="3">
        <f>_debut+ROW()-ROW(Tableau1[[#Headers],[Date]])-1</f>
        <v>44562</v>
      </c>
      <c r="E465" s="10"/>
      <c r="F465" s="10"/>
      <c r="G465" s="10"/>
      <c r="H465" s="10"/>
      <c r="I465" s="29">
        <f>Tableau1[[#This Row],[fin apm]]-Tableau1[[#This Row],[début apm]]+Tableau1[[#This Row],[fin matin]]-Tableau1[[#This Row],[début matin]]</f>
        <v>0</v>
      </c>
      <c r="J465" s="12"/>
      <c r="K465" s="21">
        <f ca="1">IFERROR(IF(VLOOKUP(Tableau1[[#This Row],[Motif Abs.]],Tmotif[],3,0)="oui",OFFSET($V$2,,WEEKDAY(Tableau1[[#This Row],[Date]],2)),0),0)</f>
        <v>0</v>
      </c>
      <c r="L465" s="10"/>
      <c r="M465" s="10"/>
      <c r="N465" s="21">
        <f ca="1">IF(COUNTIF('.Calendrier'!C:C,Tableau1[[#This Row],[Date]]),OFFSET($V$2,,WEEKDAY(Tableau1[[#This Row],[Date]],2)),0)</f>
        <v>0</v>
      </c>
      <c r="O465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65"/>
    </row>
    <row r="466" spans="2:22" x14ac:dyDescent="0.35">
      <c r="B466" s="26" t="str">
        <f>IF(WEEKDAY(Tableau1[[#This Row],[Date]],2)=3,_xlfn.ISOWEEKNUM(Tableau1[[#This Row],[Date]]),"")</f>
        <v/>
      </c>
      <c r="C466" s="2" t="str">
        <f>UPPER(TEXT(Tableau1[[#This Row],[Date]],"jjjj"))</f>
        <v>DIMANCHE</v>
      </c>
      <c r="D466" s="3">
        <f>_debut+ROW()-ROW(Tableau1[[#Headers],[Date]])-1</f>
        <v>44563</v>
      </c>
      <c r="E466" s="10"/>
      <c r="F466" s="10"/>
      <c r="G466" s="10"/>
      <c r="H466" s="10"/>
      <c r="I466" s="29">
        <f>Tableau1[[#This Row],[fin apm]]-Tableau1[[#This Row],[début apm]]+Tableau1[[#This Row],[fin matin]]-Tableau1[[#This Row],[début matin]]</f>
        <v>0</v>
      </c>
      <c r="J466" s="12"/>
      <c r="K466" s="21">
        <f ca="1">IFERROR(IF(VLOOKUP(Tableau1[[#This Row],[Motif Abs.]],Tmotif[],3,0)="oui",OFFSET($V$2,,WEEKDAY(Tableau1[[#This Row],[Date]],2)),0),0)</f>
        <v>0</v>
      </c>
      <c r="L466" s="10"/>
      <c r="M466" s="10"/>
      <c r="N466" s="21">
        <f ca="1">IF(COUNTIF('.Calendrier'!C:C,Tableau1[[#This Row],[Date]]),OFFSET($V$2,,WEEKDAY(Tableau1[[#This Row],[Date]],2)),0)</f>
        <v>0</v>
      </c>
      <c r="O466" s="31">
        <f ca="1">MAX(0,IF(WEEKDAY(Tableau1[[#This Row],[Date]],2)&lt;&gt;6,0,
+SUM(OFFSET(Tableau1[[#This Row],[Temps de travail]],-5,,7))
+SUM(OFFSET(Tableau1[[#This Row],[(H)]],-5,,7))
+SUM(OFFSET(Tableau1[[#This Row],[Recup-]],-5,,7))
-SUM(OFFSET(Tableau1[[#This Row],[Recup+]],-5,,7))
-_h
))</f>
        <v>0</v>
      </c>
      <c r="V466"/>
    </row>
    <row r="467" spans="2:22" x14ac:dyDescent="0.35">
      <c r="V467"/>
    </row>
    <row r="469" spans="2:22" x14ac:dyDescent="0.35">
      <c r="D469" s="35"/>
    </row>
  </sheetData>
  <mergeCells count="1">
    <mergeCell ref="E2:H2"/>
  </mergeCells>
  <conditionalFormatting sqref="C5:D466">
    <cfRule type="expression" dxfId="73" priority="4">
      <formula>$D5&lt;&gt;TODAY()</formula>
    </cfRule>
  </conditionalFormatting>
  <conditionalFormatting sqref="C5:O466">
    <cfRule type="expression" dxfId="72" priority="3">
      <formula>WEEKDAY($D5,2)&gt;5</formula>
    </cfRule>
    <cfRule type="expression" dxfId="71" priority="2">
      <formula>$N5&lt;&gt;0</formula>
    </cfRule>
  </conditionalFormatting>
  <conditionalFormatting sqref="B5:O466">
    <cfRule type="expression" dxfId="70" priority="1">
      <formula>WEEKDAY($D5,2)=7</formula>
    </cfRule>
  </conditionalFormatting>
  <pageMargins left="0" right="0" top="0" bottom="0" header="0" footer="0"/>
  <pageSetup paperSize="9" orientation="portrait" r:id="rId3"/>
  <legacyDrawing r:id="rId4"/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'.Parametres'!$A$5:$A$11</xm:f>
          </x14:formula1>
          <xm:sqref>J5:J466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F469"/>
  <sheetViews>
    <sheetView workbookViewId="0">
      <selection activeCell="C5" sqref="C5"/>
    </sheetView>
  </sheetViews>
  <sheetFormatPr baseColWidth="10" defaultRowHeight="14.5" x14ac:dyDescent="0.35"/>
  <cols>
    <col min="1" max="1" width="3.90625" style="9" customWidth="1"/>
    <col min="2" max="2" width="10.36328125" style="9" bestFit="1" customWidth="1"/>
    <col min="3" max="3" width="10.90625" style="9"/>
    <col min="4" max="4" width="11.26953125" style="9" customWidth="1"/>
    <col min="5" max="8" width="11.81640625" style="11" customWidth="1"/>
    <col min="9" max="9" width="8.90625" style="16" bestFit="1" customWidth="1"/>
    <col min="10" max="10" width="7.26953125" style="13" customWidth="1"/>
    <col min="11" max="11" width="7.26953125" style="20" customWidth="1"/>
    <col min="12" max="13" width="7.26953125" style="13" customWidth="1"/>
    <col min="14" max="14" width="8.1796875" style="20" customWidth="1"/>
    <col min="15" max="15" width="8.26953125" style="32" customWidth="1"/>
    <col min="16" max="16" width="10.90625" style="9"/>
    <col min="17" max="17" width="16.36328125" style="9" bestFit="1" customWidth="1"/>
    <col min="18" max="18" width="16.26953125" style="53" bestFit="1" customWidth="1"/>
    <col min="19" max="19" width="15.90625" style="53" bestFit="1" customWidth="1"/>
    <col min="20" max="20" width="19.54296875" style="53" bestFit="1" customWidth="1"/>
    <col min="21" max="21" width="10.90625" style="9"/>
    <col min="22" max="22" width="12.6328125" style="9" customWidth="1"/>
    <col min="23" max="27" width="12.6328125" style="53" customWidth="1"/>
    <col min="28" max="30" width="12.6328125" style="9" customWidth="1"/>
    <col min="31" max="16384" width="10.90625" style="9"/>
  </cols>
  <sheetData>
    <row r="1" spans="1:32" x14ac:dyDescent="0.35">
      <c r="Q1" s="39"/>
      <c r="R1" s="48" t="s">
        <v>52</v>
      </c>
      <c r="S1" s="48" t="s">
        <v>53</v>
      </c>
      <c r="T1" s="60"/>
      <c r="V1" s="39"/>
      <c r="W1" s="44" t="s">
        <v>1</v>
      </c>
      <c r="X1" s="44" t="s">
        <v>2</v>
      </c>
      <c r="Y1" s="44" t="s">
        <v>3</v>
      </c>
      <c r="Z1" s="44" t="s">
        <v>4</v>
      </c>
      <c r="AA1" s="44" t="s">
        <v>5</v>
      </c>
      <c r="AB1" s="44" t="s">
        <v>6</v>
      </c>
      <c r="AC1" s="44" t="s">
        <v>13</v>
      </c>
    </row>
    <row r="2" spans="1:32" s="34" customFormat="1" ht="18.5" x14ac:dyDescent="0.45">
      <c r="B2" s="49"/>
      <c r="D2" s="34" t="s">
        <v>33</v>
      </c>
      <c r="E2" s="108" t="str">
        <f ca="1">RIGHT(CELL("nomfichier",E2),LEN(CELL("nomfichier",E2))-FIND("]",CELL("nomfichier",E2)))</f>
        <v>Charpentier Eric</v>
      </c>
      <c r="F2" s="108"/>
      <c r="G2" s="108"/>
      <c r="H2" s="108"/>
      <c r="J2" s="13"/>
      <c r="K2" s="20"/>
      <c r="L2" s="13"/>
      <c r="M2" s="13"/>
      <c r="N2" s="20"/>
      <c r="O2" s="32"/>
      <c r="Q2" s="45" t="s">
        <v>56</v>
      </c>
      <c r="R2" s="59"/>
      <c r="S2" s="59"/>
      <c r="T2" s="61"/>
      <c r="V2" s="45" t="s">
        <v>55</v>
      </c>
      <c r="W2" s="46">
        <v>0.33333333333333331</v>
      </c>
      <c r="X2" s="46">
        <v>0.33333333333333331</v>
      </c>
      <c r="Y2" s="46">
        <v>0.33333333333333331</v>
      </c>
      <c r="Z2" s="46">
        <v>0.33333333333333331</v>
      </c>
      <c r="AA2" s="46">
        <v>0.29166666666666669</v>
      </c>
      <c r="AB2" s="47"/>
      <c r="AC2" s="47"/>
    </row>
    <row r="3" spans="1:32" s="16" customFormat="1" x14ac:dyDescent="0.35">
      <c r="A3" s="14"/>
      <c r="E3" s="11"/>
      <c r="F3" s="11"/>
      <c r="G3" s="11"/>
      <c r="H3" s="11"/>
      <c r="J3" s="13"/>
      <c r="K3" s="20"/>
      <c r="L3" s="13"/>
      <c r="M3" s="13"/>
      <c r="N3" s="20"/>
      <c r="O3" s="22"/>
      <c r="Q3" s="105" t="s">
        <v>106</v>
      </c>
      <c r="R3" s="55"/>
      <c r="S3" s="55"/>
      <c r="T3" s="55"/>
      <c r="V3" s="105" t="s">
        <v>106</v>
      </c>
      <c r="W3" s="53"/>
      <c r="X3" s="53"/>
      <c r="Y3" s="55"/>
      <c r="Z3" s="55"/>
      <c r="AA3" s="55"/>
    </row>
    <row r="4" spans="1:32" s="17" customFormat="1" ht="29" x14ac:dyDescent="0.35">
      <c r="B4" s="8" t="s">
        <v>11</v>
      </c>
      <c r="C4" s="8" t="s">
        <v>10</v>
      </c>
      <c r="D4" s="8" t="s">
        <v>8</v>
      </c>
      <c r="E4" s="106" t="s">
        <v>29</v>
      </c>
      <c r="F4" s="106" t="s">
        <v>30</v>
      </c>
      <c r="G4" s="106" t="s">
        <v>31</v>
      </c>
      <c r="H4" s="106" t="s">
        <v>32</v>
      </c>
      <c r="I4" s="27" t="s">
        <v>0</v>
      </c>
      <c r="J4" s="106" t="s">
        <v>51</v>
      </c>
      <c r="K4" s="28" t="s">
        <v>54</v>
      </c>
      <c r="L4" s="106" t="s">
        <v>52</v>
      </c>
      <c r="M4" s="106" t="s">
        <v>53</v>
      </c>
      <c r="N4" s="28" t="s">
        <v>26</v>
      </c>
      <c r="O4" s="28" t="s">
        <v>9</v>
      </c>
      <c r="Q4" s="50" t="s">
        <v>78</v>
      </c>
      <c r="R4" s="54" t="s">
        <v>77</v>
      </c>
      <c r="S4" s="54" t="s">
        <v>76</v>
      </c>
      <c r="T4" t="s">
        <v>82</v>
      </c>
      <c r="U4"/>
      <c r="V4" s="50" t="s">
        <v>79</v>
      </c>
      <c r="W4" s="50" t="s">
        <v>80</v>
      </c>
      <c r="X4"/>
      <c r="Y4"/>
      <c r="Z4"/>
      <c r="AA4"/>
      <c r="AB4"/>
      <c r="AE4"/>
      <c r="AF4"/>
    </row>
    <row r="5" spans="1:32" x14ac:dyDescent="0.35">
      <c r="B5" s="25" t="str">
        <f>IF(WEEKDAY(Tableau15[[#This Row],[Date]],2)=3,_xlfn.ISOWEEKNUM(Tableau15[[#This Row],[Date]]),"")</f>
        <v/>
      </c>
      <c r="C5" s="2" t="str">
        <f>UPPER(TEXT(Tableau15[[#This Row],[Date]],"jjjj"))</f>
        <v>LUNDI</v>
      </c>
      <c r="D5" s="3">
        <f>_debut+ROW()-ROW(Tableau15[[#Headers],[Date]])-1</f>
        <v>44102</v>
      </c>
      <c r="E5" s="10"/>
      <c r="F5" s="10"/>
      <c r="G5" s="10"/>
      <c r="H5" s="10"/>
      <c r="I5" s="29">
        <f>Tableau15[[#This Row],[fin apm]]-Tableau15[[#This Row],[début apm]]+Tableau15[[#This Row],[fin matin]]-Tableau15[[#This Row],[début matin]]</f>
        <v>0</v>
      </c>
      <c r="J5" s="12"/>
      <c r="K5" s="21">
        <f ca="1">IFERROR(IF(VLOOKUP(Tableau15[[#This Row],[Motif Abs.]],Tmotif[],3,0)="oui",OFFSET($V$2,,WEEKDAY(Tableau15[[#This Row],[Date]],2)),0),0)</f>
        <v>0</v>
      </c>
      <c r="L5" s="10"/>
      <c r="M5" s="10"/>
      <c r="N5" s="21">
        <f ca="1">IF(COUNTIF('.Calendrier'!C:C,Tableau15[[#This Row],[Date]]),OFFSET($V$2,,WEEKDAY(Tableau15[[#This Row],[Date]],2)),0)</f>
        <v>0</v>
      </c>
      <c r="O5" s="30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5" s="51" t="s">
        <v>60</v>
      </c>
      <c r="R5" s="57"/>
      <c r="S5" s="58"/>
      <c r="T5" s="57"/>
      <c r="U5"/>
      <c r="V5" s="50" t="s">
        <v>78</v>
      </c>
      <c r="W5" s="54" t="s">
        <v>75</v>
      </c>
      <c r="X5"/>
      <c r="Y5"/>
      <c r="Z5"/>
      <c r="AA5"/>
      <c r="AB5"/>
      <c r="AE5"/>
      <c r="AF5"/>
    </row>
    <row r="6" spans="1:32" x14ac:dyDescent="0.35">
      <c r="B6" s="26" t="str">
        <f>IF(WEEKDAY(Tableau15[[#This Row],[Date]],2)=3,_xlfn.ISOWEEKNUM(Tableau15[[#This Row],[Date]]),"")</f>
        <v/>
      </c>
      <c r="C6" s="2" t="str">
        <f>UPPER(TEXT(Tableau15[[#This Row],[Date]],"jjjj"))</f>
        <v>MARDI</v>
      </c>
      <c r="D6" s="3">
        <f>_debut+ROW()-ROW(Tableau15[[#Headers],[Date]])-1</f>
        <v>44103</v>
      </c>
      <c r="E6" s="10"/>
      <c r="F6" s="10"/>
      <c r="G6" s="10"/>
      <c r="H6" s="10"/>
      <c r="I6" s="29">
        <f>Tableau15[[#This Row],[fin apm]]-Tableau15[[#This Row],[début apm]]+Tableau15[[#This Row],[fin matin]]-Tableau15[[#This Row],[début matin]]</f>
        <v>0</v>
      </c>
      <c r="J6" s="12"/>
      <c r="K6" s="21">
        <f ca="1">IFERROR(IF(VLOOKUP(Tableau15[[#This Row],[Motif Abs.]],Tmotif[],3,0)="oui",OFFSET($V$2,,WEEKDAY(Tableau15[[#This Row],[Date]],2)),0),0)</f>
        <v>0</v>
      </c>
      <c r="L6" s="10"/>
      <c r="M6" s="10"/>
      <c r="N6" s="21">
        <f ca="1">IF(COUNTIF('.Calendrier'!C:C,Tableau15[[#This Row],[Date]]),OFFSET($V$2,,WEEKDAY(Tableau15[[#This Row],[Date]],2)),0)</f>
        <v>0</v>
      </c>
      <c r="O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6" s="52" t="s">
        <v>61</v>
      </c>
      <c r="R6" s="57"/>
      <c r="S6" s="58"/>
      <c r="T6" s="57">
        <v>0</v>
      </c>
      <c r="U6"/>
      <c r="V6" s="51" t="s">
        <v>60</v>
      </c>
      <c r="W6" s="56"/>
      <c r="X6"/>
      <c r="Y6"/>
      <c r="Z6"/>
      <c r="AA6"/>
      <c r="AB6"/>
      <c r="AE6"/>
      <c r="AF6"/>
    </row>
    <row r="7" spans="1:32" x14ac:dyDescent="0.35">
      <c r="B7" s="26">
        <f>IF(WEEKDAY(Tableau15[[#This Row],[Date]],2)=3,_xlfn.ISOWEEKNUM(Tableau15[[#This Row],[Date]]),"")</f>
        <v>40</v>
      </c>
      <c r="C7" s="2" t="str">
        <f>UPPER(TEXT(Tableau15[[#This Row],[Date]],"jjjj"))</f>
        <v>MERCREDI</v>
      </c>
      <c r="D7" s="3">
        <f>_debut+ROW()-ROW(Tableau15[[#Headers],[Date]])-1</f>
        <v>44104</v>
      </c>
      <c r="E7" s="10"/>
      <c r="F7" s="10"/>
      <c r="G7" s="10"/>
      <c r="H7" s="10"/>
      <c r="I7" s="29">
        <f>Tableau15[[#This Row],[fin apm]]-Tableau15[[#This Row],[début apm]]+Tableau15[[#This Row],[fin matin]]-Tableau15[[#This Row],[début matin]]</f>
        <v>0</v>
      </c>
      <c r="J7" s="12"/>
      <c r="K7" s="21">
        <f ca="1">IFERROR(IF(VLOOKUP(Tableau15[[#This Row],[Motif Abs.]],Tmotif[],3,0)="oui",OFFSET($V$2,,WEEKDAY(Tableau15[[#This Row],[Date]],2)),0),0)</f>
        <v>0</v>
      </c>
      <c r="L7" s="10"/>
      <c r="M7" s="10"/>
      <c r="N7" s="21">
        <f ca="1">IF(COUNTIF('.Calendrier'!C:C,Tableau15[[#This Row],[Date]]),OFFSET($V$2,,WEEKDAY(Tableau15[[#This Row],[Date]],2)),0)</f>
        <v>0</v>
      </c>
      <c r="O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7" s="52" t="s">
        <v>62</v>
      </c>
      <c r="R7" s="57"/>
      <c r="S7" s="58"/>
      <c r="T7" s="57">
        <v>0</v>
      </c>
      <c r="U7"/>
      <c r="V7" s="52" t="s">
        <v>61</v>
      </c>
      <c r="W7" s="56">
        <v>3</v>
      </c>
      <c r="X7"/>
      <c r="Y7"/>
      <c r="Z7"/>
      <c r="AA7"/>
      <c r="AB7"/>
      <c r="AE7"/>
      <c r="AF7"/>
    </row>
    <row r="8" spans="1:32" x14ac:dyDescent="0.35">
      <c r="B8" s="26" t="str">
        <f>IF(WEEKDAY(Tableau15[[#This Row],[Date]],2)=3,_xlfn.ISOWEEKNUM(Tableau15[[#This Row],[Date]]),"")</f>
        <v/>
      </c>
      <c r="C8" s="2" t="str">
        <f>UPPER(TEXT(Tableau15[[#This Row],[Date]],"jjjj"))</f>
        <v>JEUDI</v>
      </c>
      <c r="D8" s="3">
        <f>_debut+ROW()-ROW(Tableau15[[#Headers],[Date]])-1</f>
        <v>44105</v>
      </c>
      <c r="E8" s="10"/>
      <c r="F8" s="10"/>
      <c r="G8" s="10"/>
      <c r="H8" s="10"/>
      <c r="I8" s="29">
        <f>Tableau15[[#This Row],[fin apm]]-Tableau15[[#This Row],[début apm]]+Tableau15[[#This Row],[fin matin]]-Tableau15[[#This Row],[début matin]]</f>
        <v>0</v>
      </c>
      <c r="J8" s="12"/>
      <c r="K8" s="21">
        <f ca="1">IFERROR(IF(VLOOKUP(Tableau15[[#This Row],[Motif Abs.]],Tmotif[],3,0)="oui",OFFSET($V$2,,WEEKDAY(Tableau15[[#This Row],[Date]],2)),0),0)</f>
        <v>0</v>
      </c>
      <c r="L8" s="10"/>
      <c r="M8" s="10"/>
      <c r="N8" s="21">
        <f ca="1">IF(COUNTIF('.Calendrier'!C:C,Tableau15[[#This Row],[Date]]),OFFSET($V$2,,WEEKDAY(Tableau15[[#This Row],[Date]],2)),0)</f>
        <v>0</v>
      </c>
      <c r="O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8" s="52" t="s">
        <v>63</v>
      </c>
      <c r="R8" s="57"/>
      <c r="S8" s="58"/>
      <c r="T8" s="57">
        <v>0</v>
      </c>
      <c r="U8"/>
      <c r="V8" s="52" t="s">
        <v>62</v>
      </c>
      <c r="W8" s="56">
        <v>31</v>
      </c>
      <c r="X8"/>
      <c r="Y8"/>
      <c r="Z8"/>
      <c r="AA8"/>
      <c r="AB8"/>
      <c r="AE8"/>
      <c r="AF8"/>
    </row>
    <row r="9" spans="1:32" x14ac:dyDescent="0.35">
      <c r="B9" s="26" t="str">
        <f>IF(WEEKDAY(Tableau15[[#This Row],[Date]],2)=3,_xlfn.ISOWEEKNUM(Tableau15[[#This Row],[Date]]),"")</f>
        <v/>
      </c>
      <c r="C9" s="2" t="str">
        <f>UPPER(TEXT(Tableau15[[#This Row],[Date]],"jjjj"))</f>
        <v>VENDREDI</v>
      </c>
      <c r="D9" s="3">
        <f>_debut+ROW()-ROW(Tableau15[[#Headers],[Date]])-1</f>
        <v>44106</v>
      </c>
      <c r="E9" s="10"/>
      <c r="F9" s="10"/>
      <c r="G9" s="10"/>
      <c r="H9" s="10"/>
      <c r="I9" s="29">
        <f>Tableau15[[#This Row],[fin apm]]-Tableau15[[#This Row],[début apm]]+Tableau15[[#This Row],[fin matin]]-Tableau15[[#This Row],[début matin]]</f>
        <v>0</v>
      </c>
      <c r="J9" s="12"/>
      <c r="K9" s="21">
        <f ca="1">IFERROR(IF(VLOOKUP(Tableau15[[#This Row],[Motif Abs.]],Tmotif[],3,0)="oui",OFFSET($V$2,,WEEKDAY(Tableau15[[#This Row],[Date]],2)),0),0)</f>
        <v>0</v>
      </c>
      <c r="L9" s="10"/>
      <c r="M9" s="10"/>
      <c r="N9" s="21">
        <f ca="1">IF(COUNTIF('.Calendrier'!C:C,Tableau15[[#This Row],[Date]]),OFFSET($V$2,,WEEKDAY(Tableau15[[#This Row],[Date]],2)),0)</f>
        <v>0</v>
      </c>
      <c r="O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9" s="52" t="s">
        <v>64</v>
      </c>
      <c r="R9" s="57"/>
      <c r="S9" s="58"/>
      <c r="T9" s="57">
        <v>0</v>
      </c>
      <c r="U9"/>
      <c r="V9" s="52" t="s">
        <v>63</v>
      </c>
      <c r="W9" s="56">
        <v>30</v>
      </c>
      <c r="X9"/>
      <c r="Y9"/>
      <c r="Z9"/>
      <c r="AA9"/>
      <c r="AB9"/>
      <c r="AE9"/>
      <c r="AF9"/>
    </row>
    <row r="10" spans="1:32" x14ac:dyDescent="0.35">
      <c r="B10" s="26" t="str">
        <f>IF(WEEKDAY(Tableau15[[#This Row],[Date]],2)=3,_xlfn.ISOWEEKNUM(Tableau15[[#This Row],[Date]]),"")</f>
        <v/>
      </c>
      <c r="C10" s="2" t="str">
        <f>UPPER(TEXT(Tableau15[[#This Row],[Date]],"jjjj"))</f>
        <v>SAMEDI</v>
      </c>
      <c r="D10" s="3">
        <f>_debut+ROW()-ROW(Tableau15[[#Headers],[Date]])-1</f>
        <v>44107</v>
      </c>
      <c r="E10" s="10"/>
      <c r="F10" s="10"/>
      <c r="G10" s="10"/>
      <c r="H10" s="10"/>
      <c r="I10" s="29">
        <f>Tableau15[[#This Row],[fin apm]]-Tableau15[[#This Row],[début apm]]+Tableau15[[#This Row],[fin matin]]-Tableau15[[#This Row],[début matin]]</f>
        <v>0</v>
      </c>
      <c r="J10" s="12"/>
      <c r="K10" s="21">
        <f ca="1">IFERROR(IF(VLOOKUP(Tableau15[[#This Row],[Motif Abs.]],Tmotif[],3,0)="oui",OFFSET($V$2,,WEEKDAY(Tableau15[[#This Row],[Date]],2)),0),0)</f>
        <v>0</v>
      </c>
      <c r="L10" s="10"/>
      <c r="M10" s="10"/>
      <c r="N10" s="21">
        <f ca="1">IF(COUNTIF('.Calendrier'!C:C,Tableau15[[#This Row],[Date]]),OFFSET($V$2,,WEEKDAY(Tableau15[[#This Row],[Date]],2)),0)</f>
        <v>0</v>
      </c>
      <c r="O1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10" s="51" t="s">
        <v>65</v>
      </c>
      <c r="R10" s="57"/>
      <c r="S10" s="58"/>
      <c r="T10" s="57"/>
      <c r="U10"/>
      <c r="V10" s="52" t="s">
        <v>64</v>
      </c>
      <c r="W10" s="56">
        <v>31</v>
      </c>
      <c r="X10"/>
      <c r="Y10"/>
      <c r="Z10"/>
      <c r="AA10"/>
      <c r="AB10"/>
      <c r="AE10"/>
      <c r="AF10"/>
    </row>
    <row r="11" spans="1:32" x14ac:dyDescent="0.35">
      <c r="B11" s="26" t="str">
        <f>IF(WEEKDAY(Tableau15[[#This Row],[Date]],2)=3,_xlfn.ISOWEEKNUM(Tableau15[[#This Row],[Date]]),"")</f>
        <v/>
      </c>
      <c r="C11" s="2" t="str">
        <f>UPPER(TEXT(Tableau15[[#This Row],[Date]],"jjjj"))</f>
        <v>DIMANCHE</v>
      </c>
      <c r="D11" s="3">
        <f>_debut+ROW()-ROW(Tableau15[[#Headers],[Date]])-1</f>
        <v>44108</v>
      </c>
      <c r="E11" s="10"/>
      <c r="F11" s="10"/>
      <c r="G11" s="10"/>
      <c r="H11" s="10"/>
      <c r="I11" s="29">
        <f>Tableau15[[#This Row],[fin apm]]-Tableau15[[#This Row],[début apm]]+Tableau15[[#This Row],[fin matin]]-Tableau15[[#This Row],[début matin]]</f>
        <v>0</v>
      </c>
      <c r="J11" s="12"/>
      <c r="K11" s="21">
        <f ca="1">IFERROR(IF(VLOOKUP(Tableau15[[#This Row],[Motif Abs.]],Tmotif[],3,0)="oui",OFFSET($V$2,,WEEKDAY(Tableau15[[#This Row],[Date]],2)),0),0)</f>
        <v>0</v>
      </c>
      <c r="L11" s="10"/>
      <c r="M11" s="10"/>
      <c r="N11" s="21">
        <f ca="1">IF(COUNTIF('.Calendrier'!C:C,Tableau15[[#This Row],[Date]]),OFFSET($V$2,,WEEKDAY(Tableau15[[#This Row],[Date]],2)),0)</f>
        <v>0</v>
      </c>
      <c r="O1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11" s="52" t="s">
        <v>66</v>
      </c>
      <c r="R11" s="57"/>
      <c r="S11" s="58"/>
      <c r="T11" s="57">
        <v>0</v>
      </c>
      <c r="U11"/>
      <c r="V11" s="51" t="s">
        <v>65</v>
      </c>
      <c r="W11" s="56"/>
      <c r="X11"/>
      <c r="Y11"/>
      <c r="Z11"/>
      <c r="AA11"/>
      <c r="AB11"/>
      <c r="AE11"/>
      <c r="AF11"/>
    </row>
    <row r="12" spans="1:32" x14ac:dyDescent="0.35">
      <c r="B12" s="26" t="str">
        <f>IF(WEEKDAY(Tableau15[[#This Row],[Date]],2)=3,_xlfn.ISOWEEKNUM(Tableau15[[#This Row],[Date]]),"")</f>
        <v/>
      </c>
      <c r="C12" s="2" t="str">
        <f>UPPER(TEXT(Tableau15[[#This Row],[Date]],"jjjj"))</f>
        <v>LUNDI</v>
      </c>
      <c r="D12" s="3">
        <f>_debut+ROW()-ROW(Tableau15[[#Headers],[Date]])-1</f>
        <v>44109</v>
      </c>
      <c r="E12" s="10"/>
      <c r="F12" s="10"/>
      <c r="G12" s="10"/>
      <c r="H12" s="10"/>
      <c r="I12" s="29">
        <f>Tableau15[[#This Row],[fin apm]]-Tableau15[[#This Row],[début apm]]+Tableau15[[#This Row],[fin matin]]-Tableau15[[#This Row],[début matin]]</f>
        <v>0</v>
      </c>
      <c r="J12" s="12"/>
      <c r="K12" s="21">
        <f ca="1">IFERROR(IF(VLOOKUP(Tableau15[[#This Row],[Motif Abs.]],Tmotif[],3,0)="oui",OFFSET($V$2,,WEEKDAY(Tableau15[[#This Row],[Date]],2)),0),0)</f>
        <v>0</v>
      </c>
      <c r="L12" s="10"/>
      <c r="M12" s="10"/>
      <c r="N12" s="21">
        <f ca="1">IF(COUNTIF('.Calendrier'!C:C,Tableau15[[#This Row],[Date]]),OFFSET($V$2,,WEEKDAY(Tableau15[[#This Row],[Date]],2)),0)</f>
        <v>0</v>
      </c>
      <c r="O1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12" s="52" t="s">
        <v>67</v>
      </c>
      <c r="R12" s="57"/>
      <c r="S12" s="58"/>
      <c r="T12" s="57">
        <v>0</v>
      </c>
      <c r="U12"/>
      <c r="V12" s="52" t="s">
        <v>66</v>
      </c>
      <c r="W12" s="56">
        <v>31</v>
      </c>
      <c r="X12"/>
      <c r="Y12"/>
      <c r="Z12"/>
      <c r="AA12"/>
      <c r="AB12"/>
      <c r="AE12"/>
      <c r="AF12"/>
    </row>
    <row r="13" spans="1:32" x14ac:dyDescent="0.35">
      <c r="B13" s="26" t="str">
        <f>IF(WEEKDAY(Tableau15[[#This Row],[Date]],2)=3,_xlfn.ISOWEEKNUM(Tableau15[[#This Row],[Date]]),"")</f>
        <v/>
      </c>
      <c r="C13" s="2" t="str">
        <f>UPPER(TEXT(Tableau15[[#This Row],[Date]],"jjjj"))</f>
        <v>MARDI</v>
      </c>
      <c r="D13" s="3">
        <f>_debut+ROW()-ROW(Tableau15[[#Headers],[Date]])-1</f>
        <v>44110</v>
      </c>
      <c r="E13" s="10"/>
      <c r="F13" s="10"/>
      <c r="G13" s="10"/>
      <c r="H13" s="10"/>
      <c r="I13" s="29">
        <f>Tableau15[[#This Row],[fin apm]]-Tableau15[[#This Row],[début apm]]+Tableau15[[#This Row],[fin matin]]-Tableau15[[#This Row],[début matin]]</f>
        <v>0</v>
      </c>
      <c r="J13" s="12"/>
      <c r="K13" s="21">
        <f ca="1">IFERROR(IF(VLOOKUP(Tableau15[[#This Row],[Motif Abs.]],Tmotif[],3,0)="oui",OFFSET($V$2,,WEEKDAY(Tableau15[[#This Row],[Date]],2)),0),0)</f>
        <v>0</v>
      </c>
      <c r="L13" s="10"/>
      <c r="M13" s="10"/>
      <c r="N13" s="21">
        <f ca="1">IF(COUNTIF('.Calendrier'!C:C,Tableau15[[#This Row],[Date]]),OFFSET($V$2,,WEEKDAY(Tableau15[[#This Row],[Date]],2)),0)</f>
        <v>0</v>
      </c>
      <c r="O1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13" s="52" t="s">
        <v>68</v>
      </c>
      <c r="R13" s="57"/>
      <c r="S13" s="58"/>
      <c r="T13" s="57">
        <v>0</v>
      </c>
      <c r="U13"/>
      <c r="V13" s="52" t="s">
        <v>67</v>
      </c>
      <c r="W13" s="56">
        <v>28</v>
      </c>
      <c r="X13"/>
      <c r="Y13"/>
      <c r="Z13"/>
      <c r="AA13"/>
      <c r="AB13"/>
      <c r="AE13"/>
      <c r="AF13"/>
    </row>
    <row r="14" spans="1:32" x14ac:dyDescent="0.35">
      <c r="B14" s="26">
        <f>IF(WEEKDAY(Tableau15[[#This Row],[Date]],2)=3,_xlfn.ISOWEEKNUM(Tableau15[[#This Row],[Date]]),"")</f>
        <v>41</v>
      </c>
      <c r="C14" s="2" t="str">
        <f>UPPER(TEXT(Tableau15[[#This Row],[Date]],"jjjj"))</f>
        <v>MERCREDI</v>
      </c>
      <c r="D14" s="3">
        <f>_debut+ROW()-ROW(Tableau15[[#Headers],[Date]])-1</f>
        <v>44111</v>
      </c>
      <c r="E14" s="10"/>
      <c r="F14" s="10"/>
      <c r="G14" s="10"/>
      <c r="H14" s="10"/>
      <c r="I14" s="29">
        <f>Tableau15[[#This Row],[fin apm]]-Tableau15[[#This Row],[début apm]]+Tableau15[[#This Row],[fin matin]]-Tableau15[[#This Row],[début matin]]</f>
        <v>0</v>
      </c>
      <c r="J14" s="12"/>
      <c r="K14" s="21">
        <f ca="1">IFERROR(IF(VLOOKUP(Tableau15[[#This Row],[Motif Abs.]],Tmotif[],3,0)="oui",OFFSET($V$2,,WEEKDAY(Tableau15[[#This Row],[Date]],2)),0),0)</f>
        <v>0</v>
      </c>
      <c r="L14" s="10"/>
      <c r="M14" s="10"/>
      <c r="N14" s="21">
        <f ca="1">IF(COUNTIF('.Calendrier'!C:C,Tableau15[[#This Row],[Date]]),OFFSET($V$2,,WEEKDAY(Tableau15[[#This Row],[Date]],2)),0)</f>
        <v>0</v>
      </c>
      <c r="O1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14" s="52" t="s">
        <v>69</v>
      </c>
      <c r="R14" s="57"/>
      <c r="S14" s="58"/>
      <c r="T14" s="57">
        <v>0</v>
      </c>
      <c r="U14"/>
      <c r="V14" s="52" t="s">
        <v>68</v>
      </c>
      <c r="W14" s="56">
        <v>31</v>
      </c>
      <c r="X14"/>
      <c r="Y14"/>
      <c r="Z14"/>
      <c r="AA14"/>
      <c r="AB14"/>
      <c r="AE14"/>
      <c r="AF14"/>
    </row>
    <row r="15" spans="1:32" x14ac:dyDescent="0.35">
      <c r="B15" s="26" t="str">
        <f>IF(WEEKDAY(Tableau15[[#This Row],[Date]],2)=3,_xlfn.ISOWEEKNUM(Tableau15[[#This Row],[Date]]),"")</f>
        <v/>
      </c>
      <c r="C15" s="2" t="str">
        <f>UPPER(TEXT(Tableau15[[#This Row],[Date]],"jjjj"))</f>
        <v>JEUDI</v>
      </c>
      <c r="D15" s="3">
        <f>_debut+ROW()-ROW(Tableau15[[#Headers],[Date]])-1</f>
        <v>44112</v>
      </c>
      <c r="E15" s="10"/>
      <c r="F15" s="10"/>
      <c r="G15" s="10"/>
      <c r="H15" s="10"/>
      <c r="I15" s="29">
        <f>Tableau15[[#This Row],[fin apm]]-Tableau15[[#This Row],[début apm]]+Tableau15[[#This Row],[fin matin]]-Tableau15[[#This Row],[début matin]]</f>
        <v>0</v>
      </c>
      <c r="J15" s="12"/>
      <c r="K15" s="21">
        <f ca="1">IFERROR(IF(VLOOKUP(Tableau15[[#This Row],[Motif Abs.]],Tmotif[],3,0)="oui",OFFSET($V$2,,WEEKDAY(Tableau15[[#This Row],[Date]],2)),0),0)</f>
        <v>0</v>
      </c>
      <c r="L15" s="10"/>
      <c r="M15" s="10"/>
      <c r="N15" s="21">
        <f ca="1">IF(COUNTIF('.Calendrier'!C:C,Tableau15[[#This Row],[Date]]),OFFSET($V$2,,WEEKDAY(Tableau15[[#This Row],[Date]],2)),0)</f>
        <v>0</v>
      </c>
      <c r="O1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15" s="52" t="s">
        <v>70</v>
      </c>
      <c r="R15" s="57"/>
      <c r="S15" s="58"/>
      <c r="T15" s="57">
        <v>0</v>
      </c>
      <c r="U15"/>
      <c r="V15" s="52" t="s">
        <v>69</v>
      </c>
      <c r="W15" s="56">
        <v>30</v>
      </c>
      <c r="X15"/>
      <c r="Y15"/>
      <c r="Z15"/>
      <c r="AA15"/>
      <c r="AB15"/>
      <c r="AE15"/>
      <c r="AF15"/>
    </row>
    <row r="16" spans="1:32" x14ac:dyDescent="0.35">
      <c r="B16" s="26" t="str">
        <f>IF(WEEKDAY(Tableau15[[#This Row],[Date]],2)=3,_xlfn.ISOWEEKNUM(Tableau15[[#This Row],[Date]]),"")</f>
        <v/>
      </c>
      <c r="C16" s="2" t="str">
        <f>UPPER(TEXT(Tableau15[[#This Row],[Date]],"jjjj"))</f>
        <v>VENDREDI</v>
      </c>
      <c r="D16" s="3">
        <f>_debut+ROW()-ROW(Tableau15[[#Headers],[Date]])-1</f>
        <v>44113</v>
      </c>
      <c r="E16" s="10"/>
      <c r="F16" s="10"/>
      <c r="G16" s="10"/>
      <c r="H16" s="10"/>
      <c r="I16" s="29">
        <f>Tableau15[[#This Row],[fin apm]]-Tableau15[[#This Row],[début apm]]+Tableau15[[#This Row],[fin matin]]-Tableau15[[#This Row],[début matin]]</f>
        <v>0</v>
      </c>
      <c r="J16" s="12"/>
      <c r="K16" s="21">
        <f ca="1">IFERROR(IF(VLOOKUP(Tableau15[[#This Row],[Motif Abs.]],Tmotif[],3,0)="oui",OFFSET($V$2,,WEEKDAY(Tableau15[[#This Row],[Date]],2)),0),0)</f>
        <v>0</v>
      </c>
      <c r="L16" s="10"/>
      <c r="M16" s="10"/>
      <c r="N16" s="21">
        <f ca="1">IF(COUNTIF('.Calendrier'!C:C,Tableau15[[#This Row],[Date]]),OFFSET($V$2,,WEEKDAY(Tableau15[[#This Row],[Date]],2)),0)</f>
        <v>0</v>
      </c>
      <c r="O1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16" s="52" t="s">
        <v>71</v>
      </c>
      <c r="R16" s="57"/>
      <c r="S16" s="58"/>
      <c r="T16" s="57">
        <v>0</v>
      </c>
      <c r="U16"/>
      <c r="V16" s="52" t="s">
        <v>70</v>
      </c>
      <c r="W16" s="56">
        <v>31</v>
      </c>
      <c r="X16"/>
      <c r="Y16"/>
      <c r="Z16"/>
      <c r="AA16"/>
      <c r="AB16"/>
      <c r="AE16"/>
      <c r="AF16"/>
    </row>
    <row r="17" spans="2:32" x14ac:dyDescent="0.35">
      <c r="B17" s="26" t="str">
        <f>IF(WEEKDAY(Tableau15[[#This Row],[Date]],2)=3,_xlfn.ISOWEEKNUM(Tableau15[[#This Row],[Date]]),"")</f>
        <v/>
      </c>
      <c r="C17" s="2" t="str">
        <f>UPPER(TEXT(Tableau15[[#This Row],[Date]],"jjjj"))</f>
        <v>SAMEDI</v>
      </c>
      <c r="D17" s="3">
        <f>_debut+ROW()-ROW(Tableau15[[#Headers],[Date]])-1</f>
        <v>44114</v>
      </c>
      <c r="E17" s="10"/>
      <c r="F17" s="10"/>
      <c r="G17" s="10"/>
      <c r="H17" s="10"/>
      <c r="I17" s="29">
        <f>Tableau15[[#This Row],[fin apm]]-Tableau15[[#This Row],[début apm]]+Tableau15[[#This Row],[fin matin]]-Tableau15[[#This Row],[début matin]]</f>
        <v>0</v>
      </c>
      <c r="J17" s="12"/>
      <c r="K17" s="21">
        <f ca="1">IFERROR(IF(VLOOKUP(Tableau15[[#This Row],[Motif Abs.]],Tmotif[],3,0)="oui",OFFSET($V$2,,WEEKDAY(Tableau15[[#This Row],[Date]],2)),0),0)</f>
        <v>0</v>
      </c>
      <c r="L17" s="10"/>
      <c r="M17" s="10"/>
      <c r="N17" s="21">
        <f ca="1">IF(COUNTIF('.Calendrier'!C:C,Tableau15[[#This Row],[Date]]),OFFSET($V$2,,WEEKDAY(Tableau15[[#This Row],[Date]],2)),0)</f>
        <v>0</v>
      </c>
      <c r="O1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17" s="52" t="s">
        <v>72</v>
      </c>
      <c r="R17" s="57"/>
      <c r="S17" s="58"/>
      <c r="T17" s="57">
        <v>0</v>
      </c>
      <c r="U17"/>
      <c r="V17" s="52" t="s">
        <v>71</v>
      </c>
      <c r="W17" s="56">
        <v>30</v>
      </c>
      <c r="X17"/>
      <c r="Y17"/>
      <c r="Z17"/>
      <c r="AA17"/>
      <c r="AB17"/>
      <c r="AE17"/>
      <c r="AF17"/>
    </row>
    <row r="18" spans="2:32" x14ac:dyDescent="0.35">
      <c r="B18" s="26" t="str">
        <f>IF(WEEKDAY(Tableau15[[#This Row],[Date]],2)=3,_xlfn.ISOWEEKNUM(Tableau15[[#This Row],[Date]]),"")</f>
        <v/>
      </c>
      <c r="C18" s="2" t="str">
        <f>UPPER(TEXT(Tableau15[[#This Row],[Date]],"jjjj"))</f>
        <v>DIMANCHE</v>
      </c>
      <c r="D18" s="3">
        <f>_debut+ROW()-ROW(Tableau15[[#Headers],[Date]])-1</f>
        <v>44115</v>
      </c>
      <c r="E18" s="10"/>
      <c r="F18" s="10"/>
      <c r="G18" s="10"/>
      <c r="H18" s="10"/>
      <c r="I18" s="29">
        <f>Tableau15[[#This Row],[fin apm]]-Tableau15[[#This Row],[début apm]]+Tableau15[[#This Row],[fin matin]]-Tableau15[[#This Row],[début matin]]</f>
        <v>0</v>
      </c>
      <c r="J18" s="12"/>
      <c r="K18" s="21">
        <f ca="1">IFERROR(IF(VLOOKUP(Tableau15[[#This Row],[Motif Abs.]],Tmotif[],3,0)="oui",OFFSET($V$2,,WEEKDAY(Tableau15[[#This Row],[Date]],2)),0),0)</f>
        <v>0</v>
      </c>
      <c r="L18" s="10"/>
      <c r="M18" s="10"/>
      <c r="N18" s="21">
        <f ca="1">IF(COUNTIF('.Calendrier'!C:C,Tableau15[[#This Row],[Date]]),OFFSET($V$2,,WEEKDAY(Tableau15[[#This Row],[Date]],2)),0)</f>
        <v>0</v>
      </c>
      <c r="O1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18" s="52" t="s">
        <v>73</v>
      </c>
      <c r="R18" s="57"/>
      <c r="S18" s="58"/>
      <c r="T18" s="57">
        <v>0</v>
      </c>
      <c r="U18"/>
      <c r="V18" s="52" t="s">
        <v>72</v>
      </c>
      <c r="W18" s="56">
        <v>31</v>
      </c>
      <c r="X18"/>
      <c r="Y18"/>
      <c r="Z18"/>
      <c r="AA18"/>
      <c r="AB18"/>
      <c r="AE18"/>
      <c r="AF18"/>
    </row>
    <row r="19" spans="2:32" x14ac:dyDescent="0.35">
      <c r="B19" s="26" t="str">
        <f>IF(WEEKDAY(Tableau15[[#This Row],[Date]],2)=3,_xlfn.ISOWEEKNUM(Tableau15[[#This Row],[Date]]),"")</f>
        <v/>
      </c>
      <c r="C19" s="2" t="str">
        <f>UPPER(TEXT(Tableau15[[#This Row],[Date]],"jjjj"))</f>
        <v>LUNDI</v>
      </c>
      <c r="D19" s="3">
        <f>_debut+ROW()-ROW(Tableau15[[#Headers],[Date]])-1</f>
        <v>44116</v>
      </c>
      <c r="E19" s="10"/>
      <c r="F19" s="10"/>
      <c r="G19" s="10"/>
      <c r="H19" s="10"/>
      <c r="I19" s="29">
        <f>Tableau15[[#This Row],[fin apm]]-Tableau15[[#This Row],[début apm]]+Tableau15[[#This Row],[fin matin]]-Tableau15[[#This Row],[début matin]]</f>
        <v>0</v>
      </c>
      <c r="J19" s="12"/>
      <c r="K19" s="21">
        <f ca="1">IFERROR(IF(VLOOKUP(Tableau15[[#This Row],[Motif Abs.]],Tmotif[],3,0)="oui",OFFSET($V$2,,WEEKDAY(Tableau15[[#This Row],[Date]],2)),0),0)</f>
        <v>0</v>
      </c>
      <c r="L19" s="10"/>
      <c r="M19" s="10"/>
      <c r="N19" s="21">
        <f ca="1">IF(COUNTIF('.Calendrier'!C:C,Tableau15[[#This Row],[Date]]),OFFSET($V$2,,WEEKDAY(Tableau15[[#This Row],[Date]],2)),0)</f>
        <v>0</v>
      </c>
      <c r="O1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19" s="52" t="s">
        <v>61</v>
      </c>
      <c r="R19" s="57"/>
      <c r="S19" s="58"/>
      <c r="T19" s="57">
        <v>0</v>
      </c>
      <c r="U19"/>
      <c r="V19" s="52" t="s">
        <v>73</v>
      </c>
      <c r="W19" s="56">
        <v>31</v>
      </c>
      <c r="X19"/>
      <c r="Y19"/>
      <c r="Z19"/>
      <c r="AA19"/>
      <c r="AB19"/>
      <c r="AE19"/>
      <c r="AF19"/>
    </row>
    <row r="20" spans="2:32" x14ac:dyDescent="0.35">
      <c r="B20" s="26" t="str">
        <f>IF(WEEKDAY(Tableau15[[#This Row],[Date]],2)=3,_xlfn.ISOWEEKNUM(Tableau15[[#This Row],[Date]]),"")</f>
        <v/>
      </c>
      <c r="C20" s="2" t="str">
        <f>UPPER(TEXT(Tableau15[[#This Row],[Date]],"jjjj"))</f>
        <v>MARDI</v>
      </c>
      <c r="D20" s="3">
        <f>_debut+ROW()-ROW(Tableau15[[#Headers],[Date]])-1</f>
        <v>44117</v>
      </c>
      <c r="E20" s="10"/>
      <c r="F20" s="10"/>
      <c r="G20" s="10"/>
      <c r="H20" s="10"/>
      <c r="I20" s="29">
        <f>Tableau15[[#This Row],[fin apm]]-Tableau15[[#This Row],[début apm]]+Tableau15[[#This Row],[fin matin]]-Tableau15[[#This Row],[début matin]]</f>
        <v>0</v>
      </c>
      <c r="J20" s="12"/>
      <c r="K20" s="21">
        <f ca="1">IFERROR(IF(VLOOKUP(Tableau15[[#This Row],[Motif Abs.]],Tmotif[],3,0)="oui",OFFSET($V$2,,WEEKDAY(Tableau15[[#This Row],[Date]],2)),0),0)</f>
        <v>0</v>
      </c>
      <c r="L20" s="10"/>
      <c r="M20" s="10"/>
      <c r="N20" s="21">
        <f ca="1">IF(COUNTIF('.Calendrier'!C:C,Tableau15[[#This Row],[Date]]),OFFSET($V$2,,WEEKDAY(Tableau15[[#This Row],[Date]],2)),0)</f>
        <v>0</v>
      </c>
      <c r="O2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20" s="52" t="s">
        <v>62</v>
      </c>
      <c r="R20" s="57"/>
      <c r="S20" s="58"/>
      <c r="T20" s="57">
        <v>0</v>
      </c>
      <c r="U20"/>
      <c r="V20" s="52" t="s">
        <v>61</v>
      </c>
      <c r="W20" s="56">
        <v>30</v>
      </c>
      <c r="X20"/>
      <c r="Y20"/>
      <c r="Z20"/>
      <c r="AA20"/>
      <c r="AB20"/>
      <c r="AE20"/>
      <c r="AF20"/>
    </row>
    <row r="21" spans="2:32" x14ac:dyDescent="0.35">
      <c r="B21" s="26">
        <f>IF(WEEKDAY(Tableau15[[#This Row],[Date]],2)=3,_xlfn.ISOWEEKNUM(Tableau15[[#This Row],[Date]]),"")</f>
        <v>42</v>
      </c>
      <c r="C21" s="2" t="str">
        <f>UPPER(TEXT(Tableau15[[#This Row],[Date]],"jjjj"))</f>
        <v>MERCREDI</v>
      </c>
      <c r="D21" s="3">
        <f>_debut+ROW()-ROW(Tableau15[[#Headers],[Date]])-1</f>
        <v>44118</v>
      </c>
      <c r="E21" s="10"/>
      <c r="F21" s="10"/>
      <c r="G21" s="10"/>
      <c r="H21" s="10"/>
      <c r="I21" s="29">
        <f>Tableau15[[#This Row],[fin apm]]-Tableau15[[#This Row],[début apm]]+Tableau15[[#This Row],[fin matin]]-Tableau15[[#This Row],[début matin]]</f>
        <v>0</v>
      </c>
      <c r="J21" s="12"/>
      <c r="K21" s="21">
        <f ca="1">IFERROR(IF(VLOOKUP(Tableau15[[#This Row],[Motif Abs.]],Tmotif[],3,0)="oui",OFFSET($V$2,,WEEKDAY(Tableau15[[#This Row],[Date]],2)),0),0)</f>
        <v>0</v>
      </c>
      <c r="L21" s="10"/>
      <c r="M21" s="10"/>
      <c r="N21" s="21">
        <f ca="1">IF(COUNTIF('.Calendrier'!C:C,Tableau15[[#This Row],[Date]]),OFFSET($V$2,,WEEKDAY(Tableau15[[#This Row],[Date]],2)),0)</f>
        <v>0</v>
      </c>
      <c r="O2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21" s="52" t="s">
        <v>63</v>
      </c>
      <c r="R21" s="57"/>
      <c r="S21" s="58"/>
      <c r="T21" s="57">
        <v>0</v>
      </c>
      <c r="U21"/>
      <c r="V21" s="52" t="s">
        <v>62</v>
      </c>
      <c r="W21" s="56">
        <v>31</v>
      </c>
      <c r="X21"/>
      <c r="Y21"/>
      <c r="Z21"/>
      <c r="AA21"/>
      <c r="AB21"/>
      <c r="AE21"/>
      <c r="AF21"/>
    </row>
    <row r="22" spans="2:32" x14ac:dyDescent="0.35">
      <c r="B22" s="26" t="str">
        <f>IF(WEEKDAY(Tableau15[[#This Row],[Date]],2)=3,_xlfn.ISOWEEKNUM(Tableau15[[#This Row],[Date]]),"")</f>
        <v/>
      </c>
      <c r="C22" s="2" t="str">
        <f>UPPER(TEXT(Tableau15[[#This Row],[Date]],"jjjj"))</f>
        <v>JEUDI</v>
      </c>
      <c r="D22" s="3">
        <f>_debut+ROW()-ROW(Tableau15[[#Headers],[Date]])-1</f>
        <v>44119</v>
      </c>
      <c r="E22" s="10"/>
      <c r="F22" s="10"/>
      <c r="G22" s="10"/>
      <c r="H22" s="10"/>
      <c r="I22" s="29">
        <f>Tableau15[[#This Row],[fin apm]]-Tableau15[[#This Row],[début apm]]+Tableau15[[#This Row],[fin matin]]-Tableau15[[#This Row],[début matin]]</f>
        <v>0</v>
      </c>
      <c r="J22" s="12"/>
      <c r="K22" s="21">
        <f ca="1">IFERROR(IF(VLOOKUP(Tableau15[[#This Row],[Motif Abs.]],Tmotif[],3,0)="oui",OFFSET($V$2,,WEEKDAY(Tableau15[[#This Row],[Date]],2)),0),0)</f>
        <v>0</v>
      </c>
      <c r="L22" s="10"/>
      <c r="M22" s="10"/>
      <c r="N22" s="21">
        <f ca="1">IF(COUNTIF('.Calendrier'!C:C,Tableau15[[#This Row],[Date]]),OFFSET($V$2,,WEEKDAY(Tableau15[[#This Row],[Date]],2)),0)</f>
        <v>0</v>
      </c>
      <c r="O2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22" s="52" t="s">
        <v>64</v>
      </c>
      <c r="R22" s="57"/>
      <c r="S22" s="58"/>
      <c r="T22" s="57">
        <v>0</v>
      </c>
      <c r="U22"/>
      <c r="V22" s="52" t="s">
        <v>63</v>
      </c>
      <c r="W22" s="56">
        <v>30</v>
      </c>
      <c r="X22"/>
      <c r="Y22"/>
      <c r="Z22"/>
      <c r="AA22"/>
      <c r="AB22"/>
      <c r="AE22"/>
      <c r="AF22"/>
    </row>
    <row r="23" spans="2:32" x14ac:dyDescent="0.35">
      <c r="B23" s="26" t="str">
        <f>IF(WEEKDAY(Tableau15[[#This Row],[Date]],2)=3,_xlfn.ISOWEEKNUM(Tableau15[[#This Row],[Date]]),"")</f>
        <v/>
      </c>
      <c r="C23" s="2" t="str">
        <f>UPPER(TEXT(Tableau15[[#This Row],[Date]],"jjjj"))</f>
        <v>VENDREDI</v>
      </c>
      <c r="D23" s="3">
        <f>_debut+ROW()-ROW(Tableau15[[#Headers],[Date]])-1</f>
        <v>44120</v>
      </c>
      <c r="E23" s="10"/>
      <c r="F23" s="10"/>
      <c r="G23" s="10"/>
      <c r="H23" s="10"/>
      <c r="I23" s="29">
        <f>Tableau15[[#This Row],[fin apm]]-Tableau15[[#This Row],[début apm]]+Tableau15[[#This Row],[fin matin]]-Tableau15[[#This Row],[début matin]]</f>
        <v>0</v>
      </c>
      <c r="J23" s="12"/>
      <c r="K23" s="21">
        <f ca="1">IFERROR(IF(VLOOKUP(Tableau15[[#This Row],[Motif Abs.]],Tmotif[],3,0)="oui",OFFSET($V$2,,WEEKDAY(Tableau15[[#This Row],[Date]],2)),0),0)</f>
        <v>0</v>
      </c>
      <c r="L23" s="10"/>
      <c r="M23" s="10"/>
      <c r="N23" s="21">
        <f ca="1">IF(COUNTIF('.Calendrier'!C:C,Tableau15[[#This Row],[Date]]),OFFSET($V$2,,WEEKDAY(Tableau15[[#This Row],[Date]],2)),0)</f>
        <v>0</v>
      </c>
      <c r="O2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23" s="51" t="s">
        <v>74</v>
      </c>
      <c r="R23" s="57"/>
      <c r="S23" s="58"/>
      <c r="T23" s="57"/>
      <c r="U23"/>
      <c r="V23" s="52" t="s">
        <v>64</v>
      </c>
      <c r="W23" s="56">
        <v>31</v>
      </c>
      <c r="X23"/>
      <c r="Y23"/>
      <c r="Z23"/>
      <c r="AA23"/>
      <c r="AB23"/>
      <c r="AE23"/>
      <c r="AF23"/>
    </row>
    <row r="24" spans="2:32" x14ac:dyDescent="0.35">
      <c r="B24" s="26" t="str">
        <f>IF(WEEKDAY(Tableau15[[#This Row],[Date]],2)=3,_xlfn.ISOWEEKNUM(Tableau15[[#This Row],[Date]]),"")</f>
        <v/>
      </c>
      <c r="C24" s="2" t="str">
        <f>UPPER(TEXT(Tableau15[[#This Row],[Date]],"jjjj"))</f>
        <v>SAMEDI</v>
      </c>
      <c r="D24" s="3">
        <f>_debut+ROW()-ROW(Tableau15[[#Headers],[Date]])-1</f>
        <v>44121</v>
      </c>
      <c r="E24" s="10"/>
      <c r="F24" s="10"/>
      <c r="G24" s="10"/>
      <c r="H24" s="10"/>
      <c r="I24" s="29">
        <f>Tableau15[[#This Row],[fin apm]]-Tableau15[[#This Row],[début apm]]+Tableau15[[#This Row],[fin matin]]-Tableau15[[#This Row],[début matin]]</f>
        <v>0</v>
      </c>
      <c r="J24" s="12"/>
      <c r="K24" s="21">
        <f ca="1">IFERROR(IF(VLOOKUP(Tableau15[[#This Row],[Motif Abs.]],Tmotif[],3,0)="oui",OFFSET($V$2,,WEEKDAY(Tableau15[[#This Row],[Date]],2)),0),0)</f>
        <v>0</v>
      </c>
      <c r="L24" s="10"/>
      <c r="M24" s="10"/>
      <c r="N24" s="21">
        <f ca="1">IF(COUNTIF('.Calendrier'!C:C,Tableau15[[#This Row],[Date]]),OFFSET($V$2,,WEEKDAY(Tableau15[[#This Row],[Date]],2)),0)</f>
        <v>0</v>
      </c>
      <c r="O2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24" s="52" t="s">
        <v>66</v>
      </c>
      <c r="R24" s="57"/>
      <c r="S24" s="58"/>
      <c r="T24" s="57">
        <v>0</v>
      </c>
      <c r="U24"/>
      <c r="V24" s="51" t="s">
        <v>74</v>
      </c>
      <c r="W24" s="56"/>
      <c r="X24"/>
      <c r="Y24"/>
      <c r="Z24"/>
      <c r="AA24"/>
      <c r="AB24"/>
      <c r="AE24"/>
      <c r="AF24"/>
    </row>
    <row r="25" spans="2:32" x14ac:dyDescent="0.35">
      <c r="B25" s="26" t="str">
        <f>IF(WEEKDAY(Tableau15[[#This Row],[Date]],2)=3,_xlfn.ISOWEEKNUM(Tableau15[[#This Row],[Date]]),"")</f>
        <v/>
      </c>
      <c r="C25" s="2" t="str">
        <f>UPPER(TEXT(Tableau15[[#This Row],[Date]],"jjjj"))</f>
        <v>DIMANCHE</v>
      </c>
      <c r="D25" s="3">
        <f>_debut+ROW()-ROW(Tableau15[[#Headers],[Date]])-1</f>
        <v>44122</v>
      </c>
      <c r="E25" s="10"/>
      <c r="F25" s="10"/>
      <c r="G25" s="10"/>
      <c r="H25" s="10"/>
      <c r="I25" s="29">
        <f>Tableau15[[#This Row],[fin apm]]-Tableau15[[#This Row],[début apm]]+Tableau15[[#This Row],[fin matin]]-Tableau15[[#This Row],[début matin]]</f>
        <v>0</v>
      </c>
      <c r="J25" s="12"/>
      <c r="K25" s="21">
        <f ca="1">IFERROR(IF(VLOOKUP(Tableau15[[#This Row],[Motif Abs.]],Tmotif[],3,0)="oui",OFFSET($V$2,,WEEKDAY(Tableau15[[#This Row],[Date]],2)),0),0)</f>
        <v>0</v>
      </c>
      <c r="L25" s="10"/>
      <c r="M25" s="10"/>
      <c r="N25" s="21">
        <f ca="1">IF(COUNTIF('.Calendrier'!C:C,Tableau15[[#This Row],[Date]]),OFFSET($V$2,,WEEKDAY(Tableau15[[#This Row],[Date]],2)),0)</f>
        <v>0</v>
      </c>
      <c r="O2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25" s="51" t="s">
        <v>59</v>
      </c>
      <c r="R25" s="57"/>
      <c r="S25" s="58"/>
      <c r="T25" s="57">
        <v>0</v>
      </c>
      <c r="U25"/>
      <c r="V25" s="52" t="s">
        <v>66</v>
      </c>
      <c r="W25" s="56">
        <v>2</v>
      </c>
      <c r="X25"/>
      <c r="Y25"/>
      <c r="Z25"/>
      <c r="AA25"/>
      <c r="AB25"/>
      <c r="AE25"/>
      <c r="AF25"/>
    </row>
    <row r="26" spans="2:32" x14ac:dyDescent="0.35">
      <c r="B26" s="26" t="str">
        <f>IF(WEEKDAY(Tableau15[[#This Row],[Date]],2)=3,_xlfn.ISOWEEKNUM(Tableau15[[#This Row],[Date]]),"")</f>
        <v/>
      </c>
      <c r="C26" s="2" t="str">
        <f>UPPER(TEXT(Tableau15[[#This Row],[Date]],"jjjj"))</f>
        <v>LUNDI</v>
      </c>
      <c r="D26" s="3">
        <f>_debut+ROW()-ROW(Tableau15[[#Headers],[Date]])-1</f>
        <v>44123</v>
      </c>
      <c r="E26" s="10"/>
      <c r="F26" s="10"/>
      <c r="G26" s="10"/>
      <c r="H26" s="10"/>
      <c r="I26" s="29">
        <f>Tableau15[[#This Row],[fin apm]]-Tableau15[[#This Row],[début apm]]+Tableau15[[#This Row],[fin matin]]-Tableau15[[#This Row],[début matin]]</f>
        <v>0</v>
      </c>
      <c r="J26" s="12"/>
      <c r="K26" s="21">
        <f ca="1">IFERROR(IF(VLOOKUP(Tableau15[[#This Row],[Motif Abs.]],Tmotif[],3,0)="oui",OFFSET($V$2,,WEEKDAY(Tableau15[[#This Row],[Date]],2)),0),0)</f>
        <v>0</v>
      </c>
      <c r="L26" s="10"/>
      <c r="M26" s="10"/>
      <c r="N26" s="21">
        <f ca="1">IF(COUNTIF('.Calendrier'!C:C,Tableau15[[#This Row],[Date]]),OFFSET($V$2,,WEEKDAY(Tableau15[[#This Row],[Date]],2)),0)</f>
        <v>0</v>
      </c>
      <c r="O2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Q26"/>
      <c r="R26" s="54"/>
      <c r="S26" s="54"/>
      <c r="T26" s="54"/>
      <c r="U26"/>
      <c r="V26" s="51" t="s">
        <v>59</v>
      </c>
      <c r="W26" s="56">
        <v>462</v>
      </c>
      <c r="X26"/>
      <c r="Y26"/>
      <c r="Z26"/>
      <c r="AA26"/>
      <c r="AB26"/>
      <c r="AE26"/>
      <c r="AF26"/>
    </row>
    <row r="27" spans="2:32" x14ac:dyDescent="0.35">
      <c r="B27" s="26" t="str">
        <f>IF(WEEKDAY(Tableau15[[#This Row],[Date]],2)=3,_xlfn.ISOWEEKNUM(Tableau15[[#This Row],[Date]]),"")</f>
        <v/>
      </c>
      <c r="C27" s="2" t="str">
        <f>UPPER(TEXT(Tableau15[[#This Row],[Date]],"jjjj"))</f>
        <v>MARDI</v>
      </c>
      <c r="D27" s="3">
        <f>_debut+ROW()-ROW(Tableau15[[#Headers],[Date]])-1</f>
        <v>44124</v>
      </c>
      <c r="E27" s="10"/>
      <c r="F27" s="10"/>
      <c r="G27" s="10"/>
      <c r="H27" s="10"/>
      <c r="I27" s="29">
        <f>Tableau15[[#This Row],[fin apm]]-Tableau15[[#This Row],[début apm]]+Tableau15[[#This Row],[fin matin]]-Tableau15[[#This Row],[début matin]]</f>
        <v>0</v>
      </c>
      <c r="J27" s="12"/>
      <c r="K27" s="21">
        <f ca="1">IFERROR(IF(VLOOKUP(Tableau15[[#This Row],[Motif Abs.]],Tmotif[],3,0)="oui",OFFSET($V$2,,WEEKDAY(Tableau15[[#This Row],[Date]],2)),0),0)</f>
        <v>0</v>
      </c>
      <c r="L27" s="10"/>
      <c r="M27" s="10"/>
      <c r="N27" s="21">
        <f ca="1">IF(COUNTIF('.Calendrier'!C:C,Tableau15[[#This Row],[Date]]),OFFSET($V$2,,WEEKDAY(Tableau15[[#This Row],[Date]],2)),0)</f>
        <v>0</v>
      </c>
      <c r="O2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7"/>
    </row>
    <row r="28" spans="2:32" x14ac:dyDescent="0.35">
      <c r="B28" s="26">
        <f>IF(WEEKDAY(Tableau15[[#This Row],[Date]],2)=3,_xlfn.ISOWEEKNUM(Tableau15[[#This Row],[Date]]),"")</f>
        <v>43</v>
      </c>
      <c r="C28" s="2" t="str">
        <f>UPPER(TEXT(Tableau15[[#This Row],[Date]],"jjjj"))</f>
        <v>MERCREDI</v>
      </c>
      <c r="D28" s="3">
        <f>_debut+ROW()-ROW(Tableau15[[#Headers],[Date]])-1</f>
        <v>44125</v>
      </c>
      <c r="E28" s="10"/>
      <c r="F28" s="10"/>
      <c r="G28" s="10"/>
      <c r="H28" s="10"/>
      <c r="I28" s="29">
        <f>Tableau15[[#This Row],[fin apm]]-Tableau15[[#This Row],[début apm]]+Tableau15[[#This Row],[fin matin]]-Tableau15[[#This Row],[début matin]]</f>
        <v>0</v>
      </c>
      <c r="J28" s="12"/>
      <c r="K28" s="21">
        <f ca="1">IFERROR(IF(VLOOKUP(Tableau15[[#This Row],[Motif Abs.]],Tmotif[],3,0)="oui",OFFSET($V$2,,WEEKDAY(Tableau15[[#This Row],[Date]],2)),0),0)</f>
        <v>0</v>
      </c>
      <c r="L28" s="10"/>
      <c r="M28" s="10"/>
      <c r="N28" s="21">
        <f ca="1">IF(COUNTIF('.Calendrier'!C:C,Tableau15[[#This Row],[Date]]),OFFSET($V$2,,WEEKDAY(Tableau15[[#This Row],[Date]],2)),0)</f>
        <v>0</v>
      </c>
      <c r="O2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8"/>
    </row>
    <row r="29" spans="2:32" x14ac:dyDescent="0.35">
      <c r="B29" s="26" t="str">
        <f>IF(WEEKDAY(Tableau15[[#This Row],[Date]],2)=3,_xlfn.ISOWEEKNUM(Tableau15[[#This Row],[Date]]),"")</f>
        <v/>
      </c>
      <c r="C29" s="2" t="str">
        <f>UPPER(TEXT(Tableau15[[#This Row],[Date]],"jjjj"))</f>
        <v>JEUDI</v>
      </c>
      <c r="D29" s="3">
        <f>_debut+ROW()-ROW(Tableau15[[#Headers],[Date]])-1</f>
        <v>44126</v>
      </c>
      <c r="E29" s="10"/>
      <c r="F29" s="10"/>
      <c r="G29" s="10"/>
      <c r="H29" s="10"/>
      <c r="I29" s="29">
        <f>Tableau15[[#This Row],[fin apm]]-Tableau15[[#This Row],[début apm]]+Tableau15[[#This Row],[fin matin]]-Tableau15[[#This Row],[début matin]]</f>
        <v>0</v>
      </c>
      <c r="J29" s="12"/>
      <c r="K29" s="21">
        <f ca="1">IFERROR(IF(VLOOKUP(Tableau15[[#This Row],[Motif Abs.]],Tmotif[],3,0)="oui",OFFSET($V$2,,WEEKDAY(Tableau15[[#This Row],[Date]],2)),0),0)</f>
        <v>0</v>
      </c>
      <c r="L29" s="10"/>
      <c r="M29" s="10"/>
      <c r="N29" s="21">
        <f ca="1">IF(COUNTIF('.Calendrier'!C:C,Tableau15[[#This Row],[Date]]),OFFSET($V$2,,WEEKDAY(Tableau15[[#This Row],[Date]],2)),0)</f>
        <v>0</v>
      </c>
      <c r="O2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9"/>
    </row>
    <row r="30" spans="2:32" x14ac:dyDescent="0.35">
      <c r="B30" s="26" t="str">
        <f>IF(WEEKDAY(Tableau15[[#This Row],[Date]],2)=3,_xlfn.ISOWEEKNUM(Tableau15[[#This Row],[Date]]),"")</f>
        <v/>
      </c>
      <c r="C30" s="2" t="str">
        <f>UPPER(TEXT(Tableau15[[#This Row],[Date]],"jjjj"))</f>
        <v>VENDREDI</v>
      </c>
      <c r="D30" s="3">
        <f>_debut+ROW()-ROW(Tableau15[[#Headers],[Date]])-1</f>
        <v>44127</v>
      </c>
      <c r="E30" s="10"/>
      <c r="F30" s="10"/>
      <c r="G30" s="10"/>
      <c r="H30" s="10"/>
      <c r="I30" s="29">
        <f>Tableau15[[#This Row],[fin apm]]-Tableau15[[#This Row],[début apm]]+Tableau15[[#This Row],[fin matin]]-Tableau15[[#This Row],[début matin]]</f>
        <v>0</v>
      </c>
      <c r="J30" s="12"/>
      <c r="K30" s="21">
        <f ca="1">IFERROR(IF(VLOOKUP(Tableau15[[#This Row],[Motif Abs.]],Tmotif[],3,0)="oui",OFFSET($V$2,,WEEKDAY(Tableau15[[#This Row],[Date]],2)),0),0)</f>
        <v>0</v>
      </c>
      <c r="L30" s="10"/>
      <c r="M30" s="10"/>
      <c r="N30" s="21">
        <f ca="1">IF(COUNTIF('.Calendrier'!C:C,Tableau15[[#This Row],[Date]]),OFFSET($V$2,,WEEKDAY(Tableau15[[#This Row],[Date]],2)),0)</f>
        <v>0</v>
      </c>
      <c r="O3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0"/>
    </row>
    <row r="31" spans="2:32" x14ac:dyDescent="0.35">
      <c r="B31" s="26" t="str">
        <f>IF(WEEKDAY(Tableau15[[#This Row],[Date]],2)=3,_xlfn.ISOWEEKNUM(Tableau15[[#This Row],[Date]]),"")</f>
        <v/>
      </c>
      <c r="C31" s="2" t="str">
        <f>UPPER(TEXT(Tableau15[[#This Row],[Date]],"jjjj"))</f>
        <v>SAMEDI</v>
      </c>
      <c r="D31" s="3">
        <f>_debut+ROW()-ROW(Tableau15[[#Headers],[Date]])-1</f>
        <v>44128</v>
      </c>
      <c r="E31" s="10"/>
      <c r="F31" s="10"/>
      <c r="G31" s="10"/>
      <c r="H31" s="10"/>
      <c r="I31" s="29">
        <f>Tableau15[[#This Row],[fin apm]]-Tableau15[[#This Row],[début apm]]+Tableau15[[#This Row],[fin matin]]-Tableau15[[#This Row],[début matin]]</f>
        <v>0</v>
      </c>
      <c r="J31" s="12"/>
      <c r="K31" s="21">
        <f ca="1">IFERROR(IF(VLOOKUP(Tableau15[[#This Row],[Motif Abs.]],Tmotif[],3,0)="oui",OFFSET($V$2,,WEEKDAY(Tableau15[[#This Row],[Date]],2)),0),0)</f>
        <v>0</v>
      </c>
      <c r="L31" s="10"/>
      <c r="M31" s="10"/>
      <c r="N31" s="21">
        <f ca="1">IF(COUNTIF('.Calendrier'!C:C,Tableau15[[#This Row],[Date]]),OFFSET($V$2,,WEEKDAY(Tableau15[[#This Row],[Date]],2)),0)</f>
        <v>0</v>
      </c>
      <c r="O3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1"/>
    </row>
    <row r="32" spans="2:32" x14ac:dyDescent="0.35">
      <c r="B32" s="26" t="str">
        <f>IF(WEEKDAY(Tableau15[[#This Row],[Date]],2)=3,_xlfn.ISOWEEKNUM(Tableau15[[#This Row],[Date]]),"")</f>
        <v/>
      </c>
      <c r="C32" s="2" t="str">
        <f>UPPER(TEXT(Tableau15[[#This Row],[Date]],"jjjj"))</f>
        <v>DIMANCHE</v>
      </c>
      <c r="D32" s="3">
        <f>_debut+ROW()-ROW(Tableau15[[#Headers],[Date]])-1</f>
        <v>44129</v>
      </c>
      <c r="E32" s="10"/>
      <c r="F32" s="10"/>
      <c r="G32" s="10"/>
      <c r="H32" s="10"/>
      <c r="I32" s="29">
        <f>Tableau15[[#This Row],[fin apm]]-Tableau15[[#This Row],[début apm]]+Tableau15[[#This Row],[fin matin]]-Tableau15[[#This Row],[début matin]]</f>
        <v>0</v>
      </c>
      <c r="J32" s="12"/>
      <c r="K32" s="21">
        <f ca="1">IFERROR(IF(VLOOKUP(Tableau15[[#This Row],[Motif Abs.]],Tmotif[],3,0)="oui",OFFSET($V$2,,WEEKDAY(Tableau15[[#This Row],[Date]],2)),0),0)</f>
        <v>0</v>
      </c>
      <c r="L32" s="10"/>
      <c r="M32" s="10"/>
      <c r="N32" s="21">
        <f ca="1">IF(COUNTIF('.Calendrier'!C:C,Tableau15[[#This Row],[Date]]),OFFSET($V$2,,WEEKDAY(Tableau15[[#This Row],[Date]],2)),0)</f>
        <v>0</v>
      </c>
      <c r="O3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2"/>
    </row>
    <row r="33" spans="2:22" x14ac:dyDescent="0.35">
      <c r="B33" s="26" t="str">
        <f>IF(WEEKDAY(Tableau15[[#This Row],[Date]],2)=3,_xlfn.ISOWEEKNUM(Tableau15[[#This Row],[Date]]),"")</f>
        <v/>
      </c>
      <c r="C33" s="2" t="str">
        <f>UPPER(TEXT(Tableau15[[#This Row],[Date]],"jjjj"))</f>
        <v>LUNDI</v>
      </c>
      <c r="D33" s="3">
        <f>_debut+ROW()-ROW(Tableau15[[#Headers],[Date]])-1</f>
        <v>44130</v>
      </c>
      <c r="E33" s="10"/>
      <c r="F33" s="10"/>
      <c r="G33" s="10"/>
      <c r="H33" s="10"/>
      <c r="I33" s="29">
        <f>Tableau15[[#This Row],[fin apm]]-Tableau15[[#This Row],[début apm]]+Tableau15[[#This Row],[fin matin]]-Tableau15[[#This Row],[début matin]]</f>
        <v>0</v>
      </c>
      <c r="J33" s="12"/>
      <c r="K33" s="21">
        <f ca="1">IFERROR(IF(VLOOKUP(Tableau15[[#This Row],[Motif Abs.]],Tmotif[],3,0)="oui",OFFSET($V$2,,WEEKDAY(Tableau15[[#This Row],[Date]],2)),0),0)</f>
        <v>0</v>
      </c>
      <c r="L33" s="10"/>
      <c r="M33" s="10"/>
      <c r="N33" s="21">
        <f ca="1">IF(COUNTIF('.Calendrier'!C:C,Tableau15[[#This Row],[Date]]),OFFSET($V$2,,WEEKDAY(Tableau15[[#This Row],[Date]],2)),0)</f>
        <v>0</v>
      </c>
      <c r="O3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3"/>
    </row>
    <row r="34" spans="2:22" x14ac:dyDescent="0.35">
      <c r="B34" s="26" t="str">
        <f>IF(WEEKDAY(Tableau15[[#This Row],[Date]],2)=3,_xlfn.ISOWEEKNUM(Tableau15[[#This Row],[Date]]),"")</f>
        <v/>
      </c>
      <c r="C34" s="2" t="str">
        <f>UPPER(TEXT(Tableau15[[#This Row],[Date]],"jjjj"))</f>
        <v>MARDI</v>
      </c>
      <c r="D34" s="3">
        <f>_debut+ROW()-ROW(Tableau15[[#Headers],[Date]])-1</f>
        <v>44131</v>
      </c>
      <c r="E34" s="10"/>
      <c r="F34" s="10"/>
      <c r="G34" s="10"/>
      <c r="H34" s="10"/>
      <c r="I34" s="29">
        <f>Tableau15[[#This Row],[fin apm]]-Tableau15[[#This Row],[début apm]]+Tableau15[[#This Row],[fin matin]]-Tableau15[[#This Row],[début matin]]</f>
        <v>0</v>
      </c>
      <c r="J34" s="12"/>
      <c r="K34" s="21">
        <f ca="1">IFERROR(IF(VLOOKUP(Tableau15[[#This Row],[Motif Abs.]],Tmotif[],3,0)="oui",OFFSET($V$2,,WEEKDAY(Tableau15[[#This Row],[Date]],2)),0),0)</f>
        <v>0</v>
      </c>
      <c r="L34" s="10"/>
      <c r="M34" s="10"/>
      <c r="N34" s="21">
        <f ca="1">IF(COUNTIF('.Calendrier'!C:C,Tableau15[[#This Row],[Date]]),OFFSET($V$2,,WEEKDAY(Tableau15[[#This Row],[Date]],2)),0)</f>
        <v>0</v>
      </c>
      <c r="O3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4"/>
    </row>
    <row r="35" spans="2:22" x14ac:dyDescent="0.35">
      <c r="B35" s="26">
        <f>IF(WEEKDAY(Tableau15[[#This Row],[Date]],2)=3,_xlfn.ISOWEEKNUM(Tableau15[[#This Row],[Date]]),"")</f>
        <v>44</v>
      </c>
      <c r="C35" s="2" t="str">
        <f>UPPER(TEXT(Tableau15[[#This Row],[Date]],"jjjj"))</f>
        <v>MERCREDI</v>
      </c>
      <c r="D35" s="3">
        <f>_debut+ROW()-ROW(Tableau15[[#Headers],[Date]])-1</f>
        <v>44132</v>
      </c>
      <c r="E35" s="10"/>
      <c r="F35" s="10"/>
      <c r="G35" s="10"/>
      <c r="H35" s="10"/>
      <c r="I35" s="29">
        <f>Tableau15[[#This Row],[fin apm]]-Tableau15[[#This Row],[début apm]]+Tableau15[[#This Row],[fin matin]]-Tableau15[[#This Row],[début matin]]</f>
        <v>0</v>
      </c>
      <c r="J35" s="12"/>
      <c r="K35" s="21">
        <f ca="1">IFERROR(IF(VLOOKUP(Tableau15[[#This Row],[Motif Abs.]],Tmotif[],3,0)="oui",OFFSET($V$2,,WEEKDAY(Tableau15[[#This Row],[Date]],2)),0),0)</f>
        <v>0</v>
      </c>
      <c r="L35" s="10"/>
      <c r="M35" s="10"/>
      <c r="N35" s="21">
        <f ca="1">IF(COUNTIF('.Calendrier'!C:C,Tableau15[[#This Row],[Date]]),OFFSET($V$2,,WEEKDAY(Tableau15[[#This Row],[Date]],2)),0)</f>
        <v>0</v>
      </c>
      <c r="O3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5"/>
    </row>
    <row r="36" spans="2:22" x14ac:dyDescent="0.35">
      <c r="B36" s="26" t="str">
        <f>IF(WEEKDAY(Tableau15[[#This Row],[Date]],2)=3,_xlfn.ISOWEEKNUM(Tableau15[[#This Row],[Date]]),"")</f>
        <v/>
      </c>
      <c r="C36" s="2" t="str">
        <f>UPPER(TEXT(Tableau15[[#This Row],[Date]],"jjjj"))</f>
        <v>JEUDI</v>
      </c>
      <c r="D36" s="3">
        <f>_debut+ROW()-ROW(Tableau15[[#Headers],[Date]])-1</f>
        <v>44133</v>
      </c>
      <c r="E36" s="10"/>
      <c r="F36" s="10"/>
      <c r="G36" s="10"/>
      <c r="H36" s="10"/>
      <c r="I36" s="29">
        <f>Tableau15[[#This Row],[fin apm]]-Tableau15[[#This Row],[début apm]]+Tableau15[[#This Row],[fin matin]]-Tableau15[[#This Row],[début matin]]</f>
        <v>0</v>
      </c>
      <c r="J36" s="12"/>
      <c r="K36" s="21">
        <f ca="1">IFERROR(IF(VLOOKUP(Tableau15[[#This Row],[Motif Abs.]],Tmotif[],3,0)="oui",OFFSET($V$2,,WEEKDAY(Tableau15[[#This Row],[Date]],2)),0),0)</f>
        <v>0</v>
      </c>
      <c r="L36" s="10"/>
      <c r="M36" s="10"/>
      <c r="N36" s="21">
        <f ca="1">IF(COUNTIF('.Calendrier'!C:C,Tableau15[[#This Row],[Date]]),OFFSET($V$2,,WEEKDAY(Tableau15[[#This Row],[Date]],2)),0)</f>
        <v>0</v>
      </c>
      <c r="O3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6"/>
    </row>
    <row r="37" spans="2:22" x14ac:dyDescent="0.35">
      <c r="B37" s="26" t="str">
        <f>IF(WEEKDAY(Tableau15[[#This Row],[Date]],2)=3,_xlfn.ISOWEEKNUM(Tableau15[[#This Row],[Date]]),"")</f>
        <v/>
      </c>
      <c r="C37" s="2" t="str">
        <f>UPPER(TEXT(Tableau15[[#This Row],[Date]],"jjjj"))</f>
        <v>VENDREDI</v>
      </c>
      <c r="D37" s="3">
        <f>_debut+ROW()-ROW(Tableau15[[#Headers],[Date]])-1</f>
        <v>44134</v>
      </c>
      <c r="E37" s="10"/>
      <c r="F37" s="10"/>
      <c r="G37" s="10"/>
      <c r="H37" s="10"/>
      <c r="I37" s="29">
        <f>Tableau15[[#This Row],[fin apm]]-Tableau15[[#This Row],[début apm]]+Tableau15[[#This Row],[fin matin]]-Tableau15[[#This Row],[début matin]]</f>
        <v>0</v>
      </c>
      <c r="J37" s="12"/>
      <c r="K37" s="21">
        <f ca="1">IFERROR(IF(VLOOKUP(Tableau15[[#This Row],[Motif Abs.]],Tmotif[],3,0)="oui",OFFSET($V$2,,WEEKDAY(Tableau15[[#This Row],[Date]],2)),0),0)</f>
        <v>0</v>
      </c>
      <c r="L37" s="10"/>
      <c r="M37" s="10"/>
      <c r="N37" s="21">
        <f ca="1">IF(COUNTIF('.Calendrier'!C:C,Tableau15[[#This Row],[Date]]),OFFSET($V$2,,WEEKDAY(Tableau15[[#This Row],[Date]],2)),0)</f>
        <v>0</v>
      </c>
      <c r="O3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7"/>
    </row>
    <row r="38" spans="2:22" x14ac:dyDescent="0.35">
      <c r="B38" s="26" t="str">
        <f>IF(WEEKDAY(Tableau15[[#This Row],[Date]],2)=3,_xlfn.ISOWEEKNUM(Tableau15[[#This Row],[Date]]),"")</f>
        <v/>
      </c>
      <c r="C38" s="2" t="str">
        <f>UPPER(TEXT(Tableau15[[#This Row],[Date]],"jjjj"))</f>
        <v>SAMEDI</v>
      </c>
      <c r="D38" s="3">
        <f>_debut+ROW()-ROW(Tableau15[[#Headers],[Date]])-1</f>
        <v>44135</v>
      </c>
      <c r="E38" s="10"/>
      <c r="F38" s="10"/>
      <c r="G38" s="10"/>
      <c r="H38" s="10"/>
      <c r="I38" s="29">
        <f>Tableau15[[#This Row],[fin apm]]-Tableau15[[#This Row],[début apm]]+Tableau15[[#This Row],[fin matin]]-Tableau15[[#This Row],[début matin]]</f>
        <v>0</v>
      </c>
      <c r="J38" s="12"/>
      <c r="K38" s="21">
        <f ca="1">IFERROR(IF(VLOOKUP(Tableau15[[#This Row],[Motif Abs.]],Tmotif[],3,0)="oui",OFFSET($V$2,,WEEKDAY(Tableau15[[#This Row],[Date]],2)),0),0)</f>
        <v>0</v>
      </c>
      <c r="L38" s="10"/>
      <c r="M38" s="10"/>
      <c r="N38" s="21">
        <f ca="1">IF(COUNTIF('.Calendrier'!C:C,Tableau15[[#This Row],[Date]]),OFFSET($V$2,,WEEKDAY(Tableau15[[#This Row],[Date]],2)),0)</f>
        <v>0</v>
      </c>
      <c r="O3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8"/>
    </row>
    <row r="39" spans="2:22" x14ac:dyDescent="0.35">
      <c r="B39" s="26" t="str">
        <f>IF(WEEKDAY(Tableau15[[#This Row],[Date]],2)=3,_xlfn.ISOWEEKNUM(Tableau15[[#This Row],[Date]]),"")</f>
        <v/>
      </c>
      <c r="C39" s="2" t="str">
        <f>UPPER(TEXT(Tableau15[[#This Row],[Date]],"jjjj"))</f>
        <v>DIMANCHE</v>
      </c>
      <c r="D39" s="3">
        <f>_debut+ROW()-ROW(Tableau15[[#Headers],[Date]])-1</f>
        <v>44136</v>
      </c>
      <c r="E39" s="10"/>
      <c r="F39" s="10"/>
      <c r="G39" s="10"/>
      <c r="H39" s="10"/>
      <c r="I39" s="29">
        <f>Tableau15[[#This Row],[fin apm]]-Tableau15[[#This Row],[début apm]]+Tableau15[[#This Row],[fin matin]]-Tableau15[[#This Row],[début matin]]</f>
        <v>0</v>
      </c>
      <c r="J39" s="12"/>
      <c r="K39" s="21">
        <f ca="1">IFERROR(IF(VLOOKUP(Tableau15[[#This Row],[Motif Abs.]],Tmotif[],3,0)="oui",OFFSET($V$2,,WEEKDAY(Tableau15[[#This Row],[Date]],2)),0),0)</f>
        <v>0</v>
      </c>
      <c r="L39" s="10"/>
      <c r="M39" s="10"/>
      <c r="N39" s="21">
        <f ca="1">IF(COUNTIF('.Calendrier'!C:C,Tableau15[[#This Row],[Date]]),OFFSET($V$2,,WEEKDAY(Tableau15[[#This Row],[Date]],2)),0)</f>
        <v>0</v>
      </c>
      <c r="O3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9"/>
    </row>
    <row r="40" spans="2:22" x14ac:dyDescent="0.35">
      <c r="B40" s="26" t="str">
        <f>IF(WEEKDAY(Tableau15[[#This Row],[Date]],2)=3,_xlfn.ISOWEEKNUM(Tableau15[[#This Row],[Date]]),"")</f>
        <v/>
      </c>
      <c r="C40" s="2" t="str">
        <f>UPPER(TEXT(Tableau15[[#This Row],[Date]],"jjjj"))</f>
        <v>LUNDI</v>
      </c>
      <c r="D40" s="3">
        <f>_debut+ROW()-ROW(Tableau15[[#Headers],[Date]])-1</f>
        <v>44137</v>
      </c>
      <c r="E40" s="10"/>
      <c r="F40" s="10"/>
      <c r="G40" s="10"/>
      <c r="H40" s="10"/>
      <c r="I40" s="29">
        <f>Tableau15[[#This Row],[fin apm]]-Tableau15[[#This Row],[début apm]]+Tableau15[[#This Row],[fin matin]]-Tableau15[[#This Row],[début matin]]</f>
        <v>0</v>
      </c>
      <c r="J40" s="12"/>
      <c r="K40" s="21">
        <f ca="1">IFERROR(IF(VLOOKUP(Tableau15[[#This Row],[Motif Abs.]],Tmotif[],3,0)="oui",OFFSET($V$2,,WEEKDAY(Tableau15[[#This Row],[Date]],2)),0),0)</f>
        <v>0</v>
      </c>
      <c r="L40" s="10"/>
      <c r="M40" s="10"/>
      <c r="N40" s="21">
        <f ca="1">IF(COUNTIF('.Calendrier'!C:C,Tableau15[[#This Row],[Date]]),OFFSET($V$2,,WEEKDAY(Tableau15[[#This Row],[Date]],2)),0)</f>
        <v>0</v>
      </c>
      <c r="O4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0"/>
    </row>
    <row r="41" spans="2:22" x14ac:dyDescent="0.35">
      <c r="B41" s="26" t="str">
        <f>IF(WEEKDAY(Tableau15[[#This Row],[Date]],2)=3,_xlfn.ISOWEEKNUM(Tableau15[[#This Row],[Date]]),"")</f>
        <v/>
      </c>
      <c r="C41" s="2" t="str">
        <f>UPPER(TEXT(Tableau15[[#This Row],[Date]],"jjjj"))</f>
        <v>MARDI</v>
      </c>
      <c r="D41" s="3">
        <f>_debut+ROW()-ROW(Tableau15[[#Headers],[Date]])-1</f>
        <v>44138</v>
      </c>
      <c r="E41" s="10"/>
      <c r="F41" s="10"/>
      <c r="G41" s="10"/>
      <c r="H41" s="10"/>
      <c r="I41" s="29">
        <f>Tableau15[[#This Row],[fin apm]]-Tableau15[[#This Row],[début apm]]+Tableau15[[#This Row],[fin matin]]-Tableau15[[#This Row],[début matin]]</f>
        <v>0</v>
      </c>
      <c r="J41" s="12"/>
      <c r="K41" s="21">
        <f ca="1">IFERROR(IF(VLOOKUP(Tableau15[[#This Row],[Motif Abs.]],Tmotif[],3,0)="oui",OFFSET($V$2,,WEEKDAY(Tableau15[[#This Row],[Date]],2)),0),0)</f>
        <v>0</v>
      </c>
      <c r="L41" s="10"/>
      <c r="M41" s="10"/>
      <c r="N41" s="21">
        <f ca="1">IF(COUNTIF('.Calendrier'!C:C,Tableau15[[#This Row],[Date]]),OFFSET($V$2,,WEEKDAY(Tableau15[[#This Row],[Date]],2)),0)</f>
        <v>0</v>
      </c>
      <c r="O4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1"/>
    </row>
    <row r="42" spans="2:22" x14ac:dyDescent="0.35">
      <c r="B42" s="26">
        <f>IF(WEEKDAY(Tableau15[[#This Row],[Date]],2)=3,_xlfn.ISOWEEKNUM(Tableau15[[#This Row],[Date]]),"")</f>
        <v>45</v>
      </c>
      <c r="C42" s="2" t="str">
        <f>UPPER(TEXT(Tableau15[[#This Row],[Date]],"jjjj"))</f>
        <v>MERCREDI</v>
      </c>
      <c r="D42" s="3">
        <f>_debut+ROW()-ROW(Tableau15[[#Headers],[Date]])-1</f>
        <v>44139</v>
      </c>
      <c r="E42" s="10"/>
      <c r="F42" s="10"/>
      <c r="G42" s="10"/>
      <c r="H42" s="10"/>
      <c r="I42" s="29">
        <f>Tableau15[[#This Row],[fin apm]]-Tableau15[[#This Row],[début apm]]+Tableau15[[#This Row],[fin matin]]-Tableau15[[#This Row],[début matin]]</f>
        <v>0</v>
      </c>
      <c r="J42" s="12"/>
      <c r="K42" s="21">
        <f ca="1">IFERROR(IF(VLOOKUP(Tableau15[[#This Row],[Motif Abs.]],Tmotif[],3,0)="oui",OFFSET($V$2,,WEEKDAY(Tableau15[[#This Row],[Date]],2)),0),0)</f>
        <v>0</v>
      </c>
      <c r="L42" s="10"/>
      <c r="M42" s="10"/>
      <c r="N42" s="21">
        <f ca="1">IF(COUNTIF('.Calendrier'!C:C,Tableau15[[#This Row],[Date]]),OFFSET($V$2,,WEEKDAY(Tableau15[[#This Row],[Date]],2)),0)</f>
        <v>0</v>
      </c>
      <c r="O4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2"/>
    </row>
    <row r="43" spans="2:22" x14ac:dyDescent="0.35">
      <c r="B43" s="26" t="str">
        <f>IF(WEEKDAY(Tableau15[[#This Row],[Date]],2)=3,_xlfn.ISOWEEKNUM(Tableau15[[#This Row],[Date]]),"")</f>
        <v/>
      </c>
      <c r="C43" s="2" t="str">
        <f>UPPER(TEXT(Tableau15[[#This Row],[Date]],"jjjj"))</f>
        <v>JEUDI</v>
      </c>
      <c r="D43" s="3">
        <f>_debut+ROW()-ROW(Tableau15[[#Headers],[Date]])-1</f>
        <v>44140</v>
      </c>
      <c r="E43" s="10"/>
      <c r="F43" s="10"/>
      <c r="G43" s="10"/>
      <c r="H43" s="10"/>
      <c r="I43" s="29">
        <f>Tableau15[[#This Row],[fin apm]]-Tableau15[[#This Row],[début apm]]+Tableau15[[#This Row],[fin matin]]-Tableau15[[#This Row],[début matin]]</f>
        <v>0</v>
      </c>
      <c r="J43" s="12"/>
      <c r="K43" s="21">
        <f ca="1">IFERROR(IF(VLOOKUP(Tableau15[[#This Row],[Motif Abs.]],Tmotif[],3,0)="oui",OFFSET($V$2,,WEEKDAY(Tableau15[[#This Row],[Date]],2)),0),0)</f>
        <v>0</v>
      </c>
      <c r="L43" s="10"/>
      <c r="M43" s="10"/>
      <c r="N43" s="21">
        <f ca="1">IF(COUNTIF('.Calendrier'!C:C,Tableau15[[#This Row],[Date]]),OFFSET($V$2,,WEEKDAY(Tableau15[[#This Row],[Date]],2)),0)</f>
        <v>0</v>
      </c>
      <c r="O4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3"/>
    </row>
    <row r="44" spans="2:22" x14ac:dyDescent="0.35">
      <c r="B44" s="26" t="str">
        <f>IF(WEEKDAY(Tableau15[[#This Row],[Date]],2)=3,_xlfn.ISOWEEKNUM(Tableau15[[#This Row],[Date]]),"")</f>
        <v/>
      </c>
      <c r="C44" s="2" t="str">
        <f>UPPER(TEXT(Tableau15[[#This Row],[Date]],"jjjj"))</f>
        <v>VENDREDI</v>
      </c>
      <c r="D44" s="3">
        <f>_debut+ROW()-ROW(Tableau15[[#Headers],[Date]])-1</f>
        <v>44141</v>
      </c>
      <c r="E44" s="10"/>
      <c r="F44" s="10"/>
      <c r="G44" s="10"/>
      <c r="H44" s="10"/>
      <c r="I44" s="29">
        <f>Tableau15[[#This Row],[fin apm]]-Tableau15[[#This Row],[début apm]]+Tableau15[[#This Row],[fin matin]]-Tableau15[[#This Row],[début matin]]</f>
        <v>0</v>
      </c>
      <c r="J44" s="12"/>
      <c r="K44" s="21">
        <f ca="1">IFERROR(IF(VLOOKUP(Tableau15[[#This Row],[Motif Abs.]],Tmotif[],3,0)="oui",OFFSET($V$2,,WEEKDAY(Tableau15[[#This Row],[Date]],2)),0),0)</f>
        <v>0</v>
      </c>
      <c r="L44" s="10"/>
      <c r="M44" s="10"/>
      <c r="N44" s="21">
        <f ca="1">IF(COUNTIF('.Calendrier'!C:C,Tableau15[[#This Row],[Date]]),OFFSET($V$2,,WEEKDAY(Tableau15[[#This Row],[Date]],2)),0)</f>
        <v>0</v>
      </c>
      <c r="O4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4"/>
    </row>
    <row r="45" spans="2:22" x14ac:dyDescent="0.35">
      <c r="B45" s="26" t="str">
        <f>IF(WEEKDAY(Tableau15[[#This Row],[Date]],2)=3,_xlfn.ISOWEEKNUM(Tableau15[[#This Row],[Date]]),"")</f>
        <v/>
      </c>
      <c r="C45" s="2" t="str">
        <f>UPPER(TEXT(Tableau15[[#This Row],[Date]],"jjjj"))</f>
        <v>SAMEDI</v>
      </c>
      <c r="D45" s="3">
        <f>_debut+ROW()-ROW(Tableau15[[#Headers],[Date]])-1</f>
        <v>44142</v>
      </c>
      <c r="E45" s="10"/>
      <c r="F45" s="10"/>
      <c r="G45" s="10"/>
      <c r="H45" s="10"/>
      <c r="I45" s="29">
        <f>Tableau15[[#This Row],[fin apm]]-Tableau15[[#This Row],[début apm]]+Tableau15[[#This Row],[fin matin]]-Tableau15[[#This Row],[début matin]]</f>
        <v>0</v>
      </c>
      <c r="J45" s="12"/>
      <c r="K45" s="21">
        <f ca="1">IFERROR(IF(VLOOKUP(Tableau15[[#This Row],[Motif Abs.]],Tmotif[],3,0)="oui",OFFSET($V$2,,WEEKDAY(Tableau15[[#This Row],[Date]],2)),0),0)</f>
        <v>0</v>
      </c>
      <c r="L45" s="10"/>
      <c r="M45" s="10"/>
      <c r="N45" s="21">
        <f ca="1">IF(COUNTIF('.Calendrier'!C:C,Tableau15[[#This Row],[Date]]),OFFSET($V$2,,WEEKDAY(Tableau15[[#This Row],[Date]],2)),0)</f>
        <v>0</v>
      </c>
      <c r="O4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5"/>
    </row>
    <row r="46" spans="2:22" x14ac:dyDescent="0.35">
      <c r="B46" s="26" t="str">
        <f>IF(WEEKDAY(Tableau15[[#This Row],[Date]],2)=3,_xlfn.ISOWEEKNUM(Tableau15[[#This Row],[Date]]),"")</f>
        <v/>
      </c>
      <c r="C46" s="2" t="str">
        <f>UPPER(TEXT(Tableau15[[#This Row],[Date]],"jjjj"))</f>
        <v>DIMANCHE</v>
      </c>
      <c r="D46" s="3">
        <f>_debut+ROW()-ROW(Tableau15[[#Headers],[Date]])-1</f>
        <v>44143</v>
      </c>
      <c r="E46" s="10"/>
      <c r="F46" s="10"/>
      <c r="G46" s="10"/>
      <c r="H46" s="10"/>
      <c r="I46" s="29">
        <f>Tableau15[[#This Row],[fin apm]]-Tableau15[[#This Row],[début apm]]+Tableau15[[#This Row],[fin matin]]-Tableau15[[#This Row],[début matin]]</f>
        <v>0</v>
      </c>
      <c r="J46" s="12"/>
      <c r="K46" s="21">
        <f ca="1">IFERROR(IF(VLOOKUP(Tableau15[[#This Row],[Motif Abs.]],Tmotif[],3,0)="oui",OFFSET($V$2,,WEEKDAY(Tableau15[[#This Row],[Date]],2)),0),0)</f>
        <v>0</v>
      </c>
      <c r="L46" s="10"/>
      <c r="M46" s="10"/>
      <c r="N46" s="21">
        <f ca="1">IF(COUNTIF('.Calendrier'!C:C,Tableau15[[#This Row],[Date]]),OFFSET($V$2,,WEEKDAY(Tableau15[[#This Row],[Date]],2)),0)</f>
        <v>0</v>
      </c>
      <c r="O4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6"/>
    </row>
    <row r="47" spans="2:22" x14ac:dyDescent="0.35">
      <c r="B47" s="26" t="str">
        <f>IF(WEEKDAY(Tableau15[[#This Row],[Date]],2)=3,_xlfn.ISOWEEKNUM(Tableau15[[#This Row],[Date]]),"")</f>
        <v/>
      </c>
      <c r="C47" s="2" t="str">
        <f>UPPER(TEXT(Tableau15[[#This Row],[Date]],"jjjj"))</f>
        <v>LUNDI</v>
      </c>
      <c r="D47" s="3">
        <f>_debut+ROW()-ROW(Tableau15[[#Headers],[Date]])-1</f>
        <v>44144</v>
      </c>
      <c r="E47" s="10"/>
      <c r="F47" s="10"/>
      <c r="G47" s="10"/>
      <c r="H47" s="10"/>
      <c r="I47" s="29">
        <f>Tableau15[[#This Row],[fin apm]]-Tableau15[[#This Row],[début apm]]+Tableau15[[#This Row],[fin matin]]-Tableau15[[#This Row],[début matin]]</f>
        <v>0</v>
      </c>
      <c r="J47" s="12"/>
      <c r="K47" s="21">
        <f ca="1">IFERROR(IF(VLOOKUP(Tableau15[[#This Row],[Motif Abs.]],Tmotif[],3,0)="oui",OFFSET($V$2,,WEEKDAY(Tableau15[[#This Row],[Date]],2)),0),0)</f>
        <v>0</v>
      </c>
      <c r="L47" s="10"/>
      <c r="M47" s="10"/>
      <c r="N47" s="21">
        <f ca="1">IF(COUNTIF('.Calendrier'!C:C,Tableau15[[#This Row],[Date]]),OFFSET($V$2,,WEEKDAY(Tableau15[[#This Row],[Date]],2)),0)</f>
        <v>0</v>
      </c>
      <c r="O4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7"/>
    </row>
    <row r="48" spans="2:22" x14ac:dyDescent="0.35">
      <c r="B48" s="26" t="str">
        <f>IF(WEEKDAY(Tableau15[[#This Row],[Date]],2)=3,_xlfn.ISOWEEKNUM(Tableau15[[#This Row],[Date]]),"")</f>
        <v/>
      </c>
      <c r="C48" s="2" t="str">
        <f>UPPER(TEXT(Tableau15[[#This Row],[Date]],"jjjj"))</f>
        <v>MARDI</v>
      </c>
      <c r="D48" s="3">
        <f>_debut+ROW()-ROW(Tableau15[[#Headers],[Date]])-1</f>
        <v>44145</v>
      </c>
      <c r="E48" s="10"/>
      <c r="F48" s="10"/>
      <c r="G48" s="10"/>
      <c r="H48" s="10"/>
      <c r="I48" s="29">
        <f>Tableau15[[#This Row],[fin apm]]-Tableau15[[#This Row],[début apm]]+Tableau15[[#This Row],[fin matin]]-Tableau15[[#This Row],[début matin]]</f>
        <v>0</v>
      </c>
      <c r="J48" s="12"/>
      <c r="K48" s="21">
        <f ca="1">IFERROR(IF(VLOOKUP(Tableau15[[#This Row],[Motif Abs.]],Tmotif[],3,0)="oui",OFFSET($V$2,,WEEKDAY(Tableau15[[#This Row],[Date]],2)),0),0)</f>
        <v>0</v>
      </c>
      <c r="L48" s="10"/>
      <c r="M48" s="10"/>
      <c r="N48" s="21">
        <f ca="1">IF(COUNTIF('.Calendrier'!C:C,Tableau15[[#This Row],[Date]]),OFFSET($V$2,,WEEKDAY(Tableau15[[#This Row],[Date]],2)),0)</f>
        <v>0</v>
      </c>
      <c r="O4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8"/>
    </row>
    <row r="49" spans="2:22" x14ac:dyDescent="0.35">
      <c r="B49" s="26">
        <f>IF(WEEKDAY(Tableau15[[#This Row],[Date]],2)=3,_xlfn.ISOWEEKNUM(Tableau15[[#This Row],[Date]]),"")</f>
        <v>46</v>
      </c>
      <c r="C49" s="2" t="str">
        <f>UPPER(TEXT(Tableau15[[#This Row],[Date]],"jjjj"))</f>
        <v>MERCREDI</v>
      </c>
      <c r="D49" s="3">
        <f>_debut+ROW()-ROW(Tableau15[[#Headers],[Date]])-1</f>
        <v>44146</v>
      </c>
      <c r="E49" s="10"/>
      <c r="F49" s="10"/>
      <c r="G49" s="10"/>
      <c r="H49" s="10"/>
      <c r="I49" s="29">
        <f>Tableau15[[#This Row],[fin apm]]-Tableau15[[#This Row],[début apm]]+Tableau15[[#This Row],[fin matin]]-Tableau15[[#This Row],[début matin]]</f>
        <v>0</v>
      </c>
      <c r="J49" s="12"/>
      <c r="K49" s="21">
        <f ca="1">IFERROR(IF(VLOOKUP(Tableau15[[#This Row],[Motif Abs.]],Tmotif[],3,0)="oui",OFFSET($V$2,,WEEKDAY(Tableau15[[#This Row],[Date]],2)),0),0)</f>
        <v>0</v>
      </c>
      <c r="L49" s="10"/>
      <c r="M49" s="10"/>
      <c r="N49" s="21">
        <f ca="1">IF(COUNTIF('.Calendrier'!C:C,Tableau15[[#This Row],[Date]]),OFFSET($V$2,,WEEKDAY(Tableau15[[#This Row],[Date]],2)),0)</f>
        <v>0.33333333333333331</v>
      </c>
      <c r="O4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9"/>
    </row>
    <row r="50" spans="2:22" x14ac:dyDescent="0.35">
      <c r="B50" s="26" t="str">
        <f>IF(WEEKDAY(Tableau15[[#This Row],[Date]],2)=3,_xlfn.ISOWEEKNUM(Tableau15[[#This Row],[Date]]),"")</f>
        <v/>
      </c>
      <c r="C50" s="2" t="str">
        <f>UPPER(TEXT(Tableau15[[#This Row],[Date]],"jjjj"))</f>
        <v>JEUDI</v>
      </c>
      <c r="D50" s="3">
        <f>_debut+ROW()-ROW(Tableau15[[#Headers],[Date]])-1</f>
        <v>44147</v>
      </c>
      <c r="E50" s="10"/>
      <c r="F50" s="10"/>
      <c r="G50" s="10"/>
      <c r="H50" s="10"/>
      <c r="I50" s="29">
        <f>Tableau15[[#This Row],[fin apm]]-Tableau15[[#This Row],[début apm]]+Tableau15[[#This Row],[fin matin]]-Tableau15[[#This Row],[début matin]]</f>
        <v>0</v>
      </c>
      <c r="J50" s="12"/>
      <c r="K50" s="21">
        <f ca="1">IFERROR(IF(VLOOKUP(Tableau15[[#This Row],[Motif Abs.]],Tmotif[],3,0)="oui",OFFSET($V$2,,WEEKDAY(Tableau15[[#This Row],[Date]],2)),0),0)</f>
        <v>0</v>
      </c>
      <c r="L50" s="10"/>
      <c r="M50" s="10"/>
      <c r="N50" s="21">
        <f ca="1">IF(COUNTIF('.Calendrier'!C:C,Tableau15[[#This Row],[Date]]),OFFSET($V$2,,WEEKDAY(Tableau15[[#This Row],[Date]],2)),0)</f>
        <v>0</v>
      </c>
      <c r="O5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50"/>
    </row>
    <row r="51" spans="2:22" x14ac:dyDescent="0.35">
      <c r="B51" s="26" t="str">
        <f>IF(WEEKDAY(Tableau15[[#This Row],[Date]],2)=3,_xlfn.ISOWEEKNUM(Tableau15[[#This Row],[Date]]),"")</f>
        <v/>
      </c>
      <c r="C51" s="2" t="str">
        <f>UPPER(TEXT(Tableau15[[#This Row],[Date]],"jjjj"))</f>
        <v>VENDREDI</v>
      </c>
      <c r="D51" s="3">
        <f>_debut+ROW()-ROW(Tableau15[[#Headers],[Date]])-1</f>
        <v>44148</v>
      </c>
      <c r="E51" s="10"/>
      <c r="F51" s="10"/>
      <c r="G51" s="10"/>
      <c r="H51" s="10"/>
      <c r="I51" s="29">
        <f>Tableau15[[#This Row],[fin apm]]-Tableau15[[#This Row],[début apm]]+Tableau15[[#This Row],[fin matin]]-Tableau15[[#This Row],[début matin]]</f>
        <v>0</v>
      </c>
      <c r="J51" s="12"/>
      <c r="K51" s="21">
        <f ca="1">IFERROR(IF(VLOOKUP(Tableau15[[#This Row],[Motif Abs.]],Tmotif[],3,0)="oui",OFFSET($V$2,,WEEKDAY(Tableau15[[#This Row],[Date]],2)),0),0)</f>
        <v>0</v>
      </c>
      <c r="L51" s="10"/>
      <c r="M51" s="10"/>
      <c r="N51" s="21">
        <f ca="1">IF(COUNTIF('.Calendrier'!C:C,Tableau15[[#This Row],[Date]]),OFFSET($V$2,,WEEKDAY(Tableau15[[#This Row],[Date]],2)),0)</f>
        <v>0</v>
      </c>
      <c r="O5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51"/>
    </row>
    <row r="52" spans="2:22" x14ac:dyDescent="0.35">
      <c r="B52" s="26" t="str">
        <f>IF(WEEKDAY(Tableau15[[#This Row],[Date]],2)=3,_xlfn.ISOWEEKNUM(Tableau15[[#This Row],[Date]]),"")</f>
        <v/>
      </c>
      <c r="C52" s="2" t="str">
        <f>UPPER(TEXT(Tableau15[[#This Row],[Date]],"jjjj"))</f>
        <v>SAMEDI</v>
      </c>
      <c r="D52" s="3">
        <f>_debut+ROW()-ROW(Tableau15[[#Headers],[Date]])-1</f>
        <v>44149</v>
      </c>
      <c r="E52" s="10"/>
      <c r="F52" s="10"/>
      <c r="G52" s="10"/>
      <c r="H52" s="10"/>
      <c r="I52" s="29">
        <f>Tableau15[[#This Row],[fin apm]]-Tableau15[[#This Row],[début apm]]+Tableau15[[#This Row],[fin matin]]-Tableau15[[#This Row],[début matin]]</f>
        <v>0</v>
      </c>
      <c r="J52" s="12"/>
      <c r="K52" s="21">
        <f ca="1">IFERROR(IF(VLOOKUP(Tableau15[[#This Row],[Motif Abs.]],Tmotif[],3,0)="oui",OFFSET($V$2,,WEEKDAY(Tableau15[[#This Row],[Date]],2)),0),0)</f>
        <v>0</v>
      </c>
      <c r="L52" s="10"/>
      <c r="M52" s="10"/>
      <c r="N52" s="21">
        <f ca="1">IF(COUNTIF('.Calendrier'!C:C,Tableau15[[#This Row],[Date]]),OFFSET($V$2,,WEEKDAY(Tableau15[[#This Row],[Date]],2)),0)</f>
        <v>0</v>
      </c>
      <c r="O5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52"/>
    </row>
    <row r="53" spans="2:22" x14ac:dyDescent="0.35">
      <c r="B53" s="26" t="str">
        <f>IF(WEEKDAY(Tableau15[[#This Row],[Date]],2)=3,_xlfn.ISOWEEKNUM(Tableau15[[#This Row],[Date]]),"")</f>
        <v/>
      </c>
      <c r="C53" s="2" t="str">
        <f>UPPER(TEXT(Tableau15[[#This Row],[Date]],"jjjj"))</f>
        <v>DIMANCHE</v>
      </c>
      <c r="D53" s="3">
        <f>_debut+ROW()-ROW(Tableau15[[#Headers],[Date]])-1</f>
        <v>44150</v>
      </c>
      <c r="E53" s="10"/>
      <c r="F53" s="10"/>
      <c r="G53" s="10"/>
      <c r="H53" s="10"/>
      <c r="I53" s="29">
        <f>Tableau15[[#This Row],[fin apm]]-Tableau15[[#This Row],[début apm]]+Tableau15[[#This Row],[fin matin]]-Tableau15[[#This Row],[début matin]]</f>
        <v>0</v>
      </c>
      <c r="J53" s="12"/>
      <c r="K53" s="21">
        <f ca="1">IFERROR(IF(VLOOKUP(Tableau15[[#This Row],[Motif Abs.]],Tmotif[],3,0)="oui",OFFSET($V$2,,WEEKDAY(Tableau15[[#This Row],[Date]],2)),0),0)</f>
        <v>0</v>
      </c>
      <c r="L53" s="10"/>
      <c r="M53" s="10"/>
      <c r="N53" s="21">
        <f ca="1">IF(COUNTIF('.Calendrier'!C:C,Tableau15[[#This Row],[Date]]),OFFSET($V$2,,WEEKDAY(Tableau15[[#This Row],[Date]],2)),0)</f>
        <v>0</v>
      </c>
      <c r="O5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53"/>
    </row>
    <row r="54" spans="2:22" x14ac:dyDescent="0.35">
      <c r="B54" s="26" t="str">
        <f>IF(WEEKDAY(Tableau15[[#This Row],[Date]],2)=3,_xlfn.ISOWEEKNUM(Tableau15[[#This Row],[Date]]),"")</f>
        <v/>
      </c>
      <c r="C54" s="2" t="str">
        <f>UPPER(TEXT(Tableau15[[#This Row],[Date]],"jjjj"))</f>
        <v>LUNDI</v>
      </c>
      <c r="D54" s="3">
        <f>_debut+ROW()-ROW(Tableau15[[#Headers],[Date]])-1</f>
        <v>44151</v>
      </c>
      <c r="E54" s="10"/>
      <c r="F54" s="10"/>
      <c r="G54" s="10"/>
      <c r="H54" s="10"/>
      <c r="I54" s="29">
        <f>Tableau15[[#This Row],[fin apm]]-Tableau15[[#This Row],[début apm]]+Tableau15[[#This Row],[fin matin]]-Tableau15[[#This Row],[début matin]]</f>
        <v>0</v>
      </c>
      <c r="J54" s="12"/>
      <c r="K54" s="21">
        <f ca="1">IFERROR(IF(VLOOKUP(Tableau15[[#This Row],[Motif Abs.]],Tmotif[],3,0)="oui",OFFSET($V$2,,WEEKDAY(Tableau15[[#This Row],[Date]],2)),0),0)</f>
        <v>0</v>
      </c>
      <c r="L54" s="10"/>
      <c r="M54" s="10"/>
      <c r="N54" s="21">
        <f ca="1">IF(COUNTIF('.Calendrier'!C:C,Tableau15[[#This Row],[Date]]),OFFSET($V$2,,WEEKDAY(Tableau15[[#This Row],[Date]],2)),0)</f>
        <v>0</v>
      </c>
      <c r="O5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54"/>
    </row>
    <row r="55" spans="2:22" x14ac:dyDescent="0.35">
      <c r="B55" s="26" t="str">
        <f>IF(WEEKDAY(Tableau15[[#This Row],[Date]],2)=3,_xlfn.ISOWEEKNUM(Tableau15[[#This Row],[Date]]),"")</f>
        <v/>
      </c>
      <c r="C55" s="2" t="str">
        <f>UPPER(TEXT(Tableau15[[#This Row],[Date]],"jjjj"))</f>
        <v>MARDI</v>
      </c>
      <c r="D55" s="3">
        <f>_debut+ROW()-ROW(Tableau15[[#Headers],[Date]])-1</f>
        <v>44152</v>
      </c>
      <c r="E55" s="10"/>
      <c r="F55" s="10"/>
      <c r="G55" s="10"/>
      <c r="H55" s="10"/>
      <c r="I55" s="29">
        <f>Tableau15[[#This Row],[fin apm]]-Tableau15[[#This Row],[début apm]]+Tableau15[[#This Row],[fin matin]]-Tableau15[[#This Row],[début matin]]</f>
        <v>0</v>
      </c>
      <c r="J55" s="12"/>
      <c r="K55" s="21">
        <f ca="1">IFERROR(IF(VLOOKUP(Tableau15[[#This Row],[Motif Abs.]],Tmotif[],3,0)="oui",OFFSET($V$2,,WEEKDAY(Tableau15[[#This Row],[Date]],2)),0),0)</f>
        <v>0</v>
      </c>
      <c r="L55" s="10"/>
      <c r="M55" s="10"/>
      <c r="N55" s="21">
        <f ca="1">IF(COUNTIF('.Calendrier'!C:C,Tableau15[[#This Row],[Date]]),OFFSET($V$2,,WEEKDAY(Tableau15[[#This Row],[Date]],2)),0)</f>
        <v>0</v>
      </c>
      <c r="O5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55"/>
    </row>
    <row r="56" spans="2:22" x14ac:dyDescent="0.35">
      <c r="B56" s="26">
        <f>IF(WEEKDAY(Tableau15[[#This Row],[Date]],2)=3,_xlfn.ISOWEEKNUM(Tableau15[[#This Row],[Date]]),"")</f>
        <v>47</v>
      </c>
      <c r="C56" s="2" t="str">
        <f>UPPER(TEXT(Tableau15[[#This Row],[Date]],"jjjj"))</f>
        <v>MERCREDI</v>
      </c>
      <c r="D56" s="3">
        <f>_debut+ROW()-ROW(Tableau15[[#Headers],[Date]])-1</f>
        <v>44153</v>
      </c>
      <c r="E56" s="10"/>
      <c r="F56" s="10"/>
      <c r="G56" s="10"/>
      <c r="H56" s="10"/>
      <c r="I56" s="29">
        <f>Tableau15[[#This Row],[fin apm]]-Tableau15[[#This Row],[début apm]]+Tableau15[[#This Row],[fin matin]]-Tableau15[[#This Row],[début matin]]</f>
        <v>0</v>
      </c>
      <c r="J56" s="12"/>
      <c r="K56" s="21">
        <f ca="1">IFERROR(IF(VLOOKUP(Tableau15[[#This Row],[Motif Abs.]],Tmotif[],3,0)="oui",OFFSET($V$2,,WEEKDAY(Tableau15[[#This Row],[Date]],2)),0),0)</f>
        <v>0</v>
      </c>
      <c r="L56" s="10"/>
      <c r="M56" s="10"/>
      <c r="N56" s="21">
        <f ca="1">IF(COUNTIF('.Calendrier'!C:C,Tableau15[[#This Row],[Date]]),OFFSET($V$2,,WEEKDAY(Tableau15[[#This Row],[Date]],2)),0)</f>
        <v>0</v>
      </c>
      <c r="O5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56"/>
    </row>
    <row r="57" spans="2:22" x14ac:dyDescent="0.35">
      <c r="B57" s="26" t="str">
        <f>IF(WEEKDAY(Tableau15[[#This Row],[Date]],2)=3,_xlfn.ISOWEEKNUM(Tableau15[[#This Row],[Date]]),"")</f>
        <v/>
      </c>
      <c r="C57" s="2" t="str">
        <f>UPPER(TEXT(Tableau15[[#This Row],[Date]],"jjjj"))</f>
        <v>JEUDI</v>
      </c>
      <c r="D57" s="3">
        <f>_debut+ROW()-ROW(Tableau15[[#Headers],[Date]])-1</f>
        <v>44154</v>
      </c>
      <c r="E57" s="10"/>
      <c r="F57" s="10"/>
      <c r="G57" s="10"/>
      <c r="H57" s="10"/>
      <c r="I57" s="29">
        <f>Tableau15[[#This Row],[fin apm]]-Tableau15[[#This Row],[début apm]]+Tableau15[[#This Row],[fin matin]]-Tableau15[[#This Row],[début matin]]</f>
        <v>0</v>
      </c>
      <c r="J57" s="12"/>
      <c r="K57" s="21">
        <f ca="1">IFERROR(IF(VLOOKUP(Tableau15[[#This Row],[Motif Abs.]],Tmotif[],3,0)="oui",OFFSET($V$2,,WEEKDAY(Tableau15[[#This Row],[Date]],2)),0),0)</f>
        <v>0</v>
      </c>
      <c r="L57" s="10"/>
      <c r="M57" s="10"/>
      <c r="N57" s="21">
        <f ca="1">IF(COUNTIF('.Calendrier'!C:C,Tableau15[[#This Row],[Date]]),OFFSET($V$2,,WEEKDAY(Tableau15[[#This Row],[Date]],2)),0)</f>
        <v>0</v>
      </c>
      <c r="O5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57"/>
    </row>
    <row r="58" spans="2:22" x14ac:dyDescent="0.35">
      <c r="B58" s="26" t="str">
        <f>IF(WEEKDAY(Tableau15[[#This Row],[Date]],2)=3,_xlfn.ISOWEEKNUM(Tableau15[[#This Row],[Date]]),"")</f>
        <v/>
      </c>
      <c r="C58" s="2" t="str">
        <f>UPPER(TEXT(Tableau15[[#This Row],[Date]],"jjjj"))</f>
        <v>VENDREDI</v>
      </c>
      <c r="D58" s="3">
        <f>_debut+ROW()-ROW(Tableau15[[#Headers],[Date]])-1</f>
        <v>44155</v>
      </c>
      <c r="E58" s="10"/>
      <c r="F58" s="10"/>
      <c r="G58" s="10"/>
      <c r="H58" s="10"/>
      <c r="I58" s="29">
        <f>Tableau15[[#This Row],[fin apm]]-Tableau15[[#This Row],[début apm]]+Tableau15[[#This Row],[fin matin]]-Tableau15[[#This Row],[début matin]]</f>
        <v>0</v>
      </c>
      <c r="J58" s="12"/>
      <c r="K58" s="21">
        <f ca="1">IFERROR(IF(VLOOKUP(Tableau15[[#This Row],[Motif Abs.]],Tmotif[],3,0)="oui",OFFSET($V$2,,WEEKDAY(Tableau15[[#This Row],[Date]],2)),0),0)</f>
        <v>0</v>
      </c>
      <c r="L58" s="10"/>
      <c r="M58" s="10"/>
      <c r="N58" s="21">
        <f ca="1">IF(COUNTIF('.Calendrier'!C:C,Tableau15[[#This Row],[Date]]),OFFSET($V$2,,WEEKDAY(Tableau15[[#This Row],[Date]],2)),0)</f>
        <v>0</v>
      </c>
      <c r="O5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58"/>
    </row>
    <row r="59" spans="2:22" x14ac:dyDescent="0.35">
      <c r="B59" s="26" t="str">
        <f>IF(WEEKDAY(Tableau15[[#This Row],[Date]],2)=3,_xlfn.ISOWEEKNUM(Tableau15[[#This Row],[Date]]),"")</f>
        <v/>
      </c>
      <c r="C59" s="2" t="str">
        <f>UPPER(TEXT(Tableau15[[#This Row],[Date]],"jjjj"))</f>
        <v>SAMEDI</v>
      </c>
      <c r="D59" s="3">
        <f>_debut+ROW()-ROW(Tableau15[[#Headers],[Date]])-1</f>
        <v>44156</v>
      </c>
      <c r="E59" s="10"/>
      <c r="F59" s="10"/>
      <c r="G59" s="10"/>
      <c r="H59" s="10"/>
      <c r="I59" s="29">
        <f>Tableau15[[#This Row],[fin apm]]-Tableau15[[#This Row],[début apm]]+Tableau15[[#This Row],[fin matin]]-Tableau15[[#This Row],[début matin]]</f>
        <v>0</v>
      </c>
      <c r="J59" s="12"/>
      <c r="K59" s="21">
        <f ca="1">IFERROR(IF(VLOOKUP(Tableau15[[#This Row],[Motif Abs.]],Tmotif[],3,0)="oui",OFFSET($V$2,,WEEKDAY(Tableau15[[#This Row],[Date]],2)),0),0)</f>
        <v>0</v>
      </c>
      <c r="L59" s="10"/>
      <c r="M59" s="10"/>
      <c r="N59" s="21">
        <f ca="1">IF(COUNTIF('.Calendrier'!C:C,Tableau15[[#This Row],[Date]]),OFFSET($V$2,,WEEKDAY(Tableau15[[#This Row],[Date]],2)),0)</f>
        <v>0</v>
      </c>
      <c r="O5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59"/>
    </row>
    <row r="60" spans="2:22" x14ac:dyDescent="0.35">
      <c r="B60" s="26" t="str">
        <f>IF(WEEKDAY(Tableau15[[#This Row],[Date]],2)=3,_xlfn.ISOWEEKNUM(Tableau15[[#This Row],[Date]]),"")</f>
        <v/>
      </c>
      <c r="C60" s="2" t="str">
        <f>UPPER(TEXT(Tableau15[[#This Row],[Date]],"jjjj"))</f>
        <v>DIMANCHE</v>
      </c>
      <c r="D60" s="3">
        <f>_debut+ROW()-ROW(Tableau15[[#Headers],[Date]])-1</f>
        <v>44157</v>
      </c>
      <c r="E60" s="10"/>
      <c r="F60" s="10"/>
      <c r="G60" s="10"/>
      <c r="H60" s="10"/>
      <c r="I60" s="29">
        <f>Tableau15[[#This Row],[fin apm]]-Tableau15[[#This Row],[début apm]]+Tableau15[[#This Row],[fin matin]]-Tableau15[[#This Row],[début matin]]</f>
        <v>0</v>
      </c>
      <c r="J60" s="12"/>
      <c r="K60" s="21">
        <f ca="1">IFERROR(IF(VLOOKUP(Tableau15[[#This Row],[Motif Abs.]],Tmotif[],3,0)="oui",OFFSET($V$2,,WEEKDAY(Tableau15[[#This Row],[Date]],2)),0),0)</f>
        <v>0</v>
      </c>
      <c r="L60" s="10"/>
      <c r="M60" s="10"/>
      <c r="N60" s="21">
        <f ca="1">IF(COUNTIF('.Calendrier'!C:C,Tableau15[[#This Row],[Date]]),OFFSET($V$2,,WEEKDAY(Tableau15[[#This Row],[Date]],2)),0)</f>
        <v>0</v>
      </c>
      <c r="O6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60"/>
    </row>
    <row r="61" spans="2:22" x14ac:dyDescent="0.35">
      <c r="B61" s="26" t="str">
        <f>IF(WEEKDAY(Tableau15[[#This Row],[Date]],2)=3,_xlfn.ISOWEEKNUM(Tableau15[[#This Row],[Date]]),"")</f>
        <v/>
      </c>
      <c r="C61" s="2" t="str">
        <f>UPPER(TEXT(Tableau15[[#This Row],[Date]],"jjjj"))</f>
        <v>LUNDI</v>
      </c>
      <c r="D61" s="3">
        <f>_debut+ROW()-ROW(Tableau15[[#Headers],[Date]])-1</f>
        <v>44158</v>
      </c>
      <c r="E61" s="10"/>
      <c r="F61" s="10"/>
      <c r="G61" s="10"/>
      <c r="H61" s="10"/>
      <c r="I61" s="29">
        <f>Tableau15[[#This Row],[fin apm]]-Tableau15[[#This Row],[début apm]]+Tableau15[[#This Row],[fin matin]]-Tableau15[[#This Row],[début matin]]</f>
        <v>0</v>
      </c>
      <c r="J61" s="12"/>
      <c r="K61" s="21">
        <f ca="1">IFERROR(IF(VLOOKUP(Tableau15[[#This Row],[Motif Abs.]],Tmotif[],3,0)="oui",OFFSET($V$2,,WEEKDAY(Tableau15[[#This Row],[Date]],2)),0),0)</f>
        <v>0</v>
      </c>
      <c r="L61" s="10"/>
      <c r="M61" s="10"/>
      <c r="N61" s="21">
        <f ca="1">IF(COUNTIF('.Calendrier'!C:C,Tableau15[[#This Row],[Date]]),OFFSET($V$2,,WEEKDAY(Tableau15[[#This Row],[Date]],2)),0)</f>
        <v>0</v>
      </c>
      <c r="O6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61"/>
    </row>
    <row r="62" spans="2:22" x14ac:dyDescent="0.35">
      <c r="B62" s="26" t="str">
        <f>IF(WEEKDAY(Tableau15[[#This Row],[Date]],2)=3,_xlfn.ISOWEEKNUM(Tableau15[[#This Row],[Date]]),"")</f>
        <v/>
      </c>
      <c r="C62" s="2" t="str">
        <f>UPPER(TEXT(Tableau15[[#This Row],[Date]],"jjjj"))</f>
        <v>MARDI</v>
      </c>
      <c r="D62" s="3">
        <f>_debut+ROW()-ROW(Tableau15[[#Headers],[Date]])-1</f>
        <v>44159</v>
      </c>
      <c r="E62" s="10"/>
      <c r="F62" s="10"/>
      <c r="G62" s="10"/>
      <c r="H62" s="10"/>
      <c r="I62" s="29">
        <f>Tableau15[[#This Row],[fin apm]]-Tableau15[[#This Row],[début apm]]+Tableau15[[#This Row],[fin matin]]-Tableau15[[#This Row],[début matin]]</f>
        <v>0</v>
      </c>
      <c r="J62" s="12"/>
      <c r="K62" s="21">
        <f ca="1">IFERROR(IF(VLOOKUP(Tableau15[[#This Row],[Motif Abs.]],Tmotif[],3,0)="oui",OFFSET($V$2,,WEEKDAY(Tableau15[[#This Row],[Date]],2)),0),0)</f>
        <v>0</v>
      </c>
      <c r="L62" s="10"/>
      <c r="M62" s="10"/>
      <c r="N62" s="21">
        <f ca="1">IF(COUNTIF('.Calendrier'!C:C,Tableau15[[#This Row],[Date]]),OFFSET($V$2,,WEEKDAY(Tableau15[[#This Row],[Date]],2)),0)</f>
        <v>0</v>
      </c>
      <c r="O6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62"/>
    </row>
    <row r="63" spans="2:22" x14ac:dyDescent="0.35">
      <c r="B63" s="26">
        <f>IF(WEEKDAY(Tableau15[[#This Row],[Date]],2)=3,_xlfn.ISOWEEKNUM(Tableau15[[#This Row],[Date]]),"")</f>
        <v>48</v>
      </c>
      <c r="C63" s="2" t="str">
        <f>UPPER(TEXT(Tableau15[[#This Row],[Date]],"jjjj"))</f>
        <v>MERCREDI</v>
      </c>
      <c r="D63" s="3">
        <f>_debut+ROW()-ROW(Tableau15[[#Headers],[Date]])-1</f>
        <v>44160</v>
      </c>
      <c r="E63" s="10"/>
      <c r="F63" s="10"/>
      <c r="G63" s="10"/>
      <c r="H63" s="10"/>
      <c r="I63" s="29">
        <f>Tableau15[[#This Row],[fin apm]]-Tableau15[[#This Row],[début apm]]+Tableau15[[#This Row],[fin matin]]-Tableau15[[#This Row],[début matin]]</f>
        <v>0</v>
      </c>
      <c r="J63" s="12"/>
      <c r="K63" s="21">
        <f ca="1">IFERROR(IF(VLOOKUP(Tableau15[[#This Row],[Motif Abs.]],Tmotif[],3,0)="oui",OFFSET($V$2,,WEEKDAY(Tableau15[[#This Row],[Date]],2)),0),0)</f>
        <v>0</v>
      </c>
      <c r="L63" s="10"/>
      <c r="M63" s="10"/>
      <c r="N63" s="21">
        <f ca="1">IF(COUNTIF('.Calendrier'!C:C,Tableau15[[#This Row],[Date]]),OFFSET($V$2,,WEEKDAY(Tableau15[[#This Row],[Date]],2)),0)</f>
        <v>0</v>
      </c>
      <c r="O6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63"/>
    </row>
    <row r="64" spans="2:22" x14ac:dyDescent="0.35">
      <c r="B64" s="26" t="str">
        <f>IF(WEEKDAY(Tableau15[[#This Row],[Date]],2)=3,_xlfn.ISOWEEKNUM(Tableau15[[#This Row],[Date]]),"")</f>
        <v/>
      </c>
      <c r="C64" s="2" t="str">
        <f>UPPER(TEXT(Tableau15[[#This Row],[Date]],"jjjj"))</f>
        <v>JEUDI</v>
      </c>
      <c r="D64" s="3">
        <f>_debut+ROW()-ROW(Tableau15[[#Headers],[Date]])-1</f>
        <v>44161</v>
      </c>
      <c r="E64" s="10"/>
      <c r="F64" s="10"/>
      <c r="G64" s="10"/>
      <c r="H64" s="10"/>
      <c r="I64" s="29">
        <f>Tableau15[[#This Row],[fin apm]]-Tableau15[[#This Row],[début apm]]+Tableau15[[#This Row],[fin matin]]-Tableau15[[#This Row],[début matin]]</f>
        <v>0</v>
      </c>
      <c r="J64" s="12"/>
      <c r="K64" s="21">
        <f ca="1">IFERROR(IF(VLOOKUP(Tableau15[[#This Row],[Motif Abs.]],Tmotif[],3,0)="oui",OFFSET($V$2,,WEEKDAY(Tableau15[[#This Row],[Date]],2)),0),0)</f>
        <v>0</v>
      </c>
      <c r="L64" s="10"/>
      <c r="M64" s="10"/>
      <c r="N64" s="21">
        <f ca="1">IF(COUNTIF('.Calendrier'!C:C,Tableau15[[#This Row],[Date]]),OFFSET($V$2,,WEEKDAY(Tableau15[[#This Row],[Date]],2)),0)</f>
        <v>0</v>
      </c>
      <c r="O6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64"/>
    </row>
    <row r="65" spans="2:22" x14ac:dyDescent="0.35">
      <c r="B65" s="26" t="str">
        <f>IF(WEEKDAY(Tableau15[[#This Row],[Date]],2)=3,_xlfn.ISOWEEKNUM(Tableau15[[#This Row],[Date]]),"")</f>
        <v/>
      </c>
      <c r="C65" s="2" t="str">
        <f>UPPER(TEXT(Tableau15[[#This Row],[Date]],"jjjj"))</f>
        <v>VENDREDI</v>
      </c>
      <c r="D65" s="3">
        <f>_debut+ROW()-ROW(Tableau15[[#Headers],[Date]])-1</f>
        <v>44162</v>
      </c>
      <c r="E65" s="10"/>
      <c r="F65" s="10"/>
      <c r="G65" s="10"/>
      <c r="H65" s="10"/>
      <c r="I65" s="29">
        <f>Tableau15[[#This Row],[fin apm]]-Tableau15[[#This Row],[début apm]]+Tableau15[[#This Row],[fin matin]]-Tableau15[[#This Row],[début matin]]</f>
        <v>0</v>
      </c>
      <c r="J65" s="12"/>
      <c r="K65" s="21">
        <f ca="1">IFERROR(IF(VLOOKUP(Tableau15[[#This Row],[Motif Abs.]],Tmotif[],3,0)="oui",OFFSET($V$2,,WEEKDAY(Tableau15[[#This Row],[Date]],2)),0),0)</f>
        <v>0</v>
      </c>
      <c r="L65" s="10"/>
      <c r="M65" s="10"/>
      <c r="N65" s="21">
        <f ca="1">IF(COUNTIF('.Calendrier'!C:C,Tableau15[[#This Row],[Date]]),OFFSET($V$2,,WEEKDAY(Tableau15[[#This Row],[Date]],2)),0)</f>
        <v>0</v>
      </c>
      <c r="O6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65"/>
    </row>
    <row r="66" spans="2:22" x14ac:dyDescent="0.35">
      <c r="B66" s="26" t="str">
        <f>IF(WEEKDAY(Tableau15[[#This Row],[Date]],2)=3,_xlfn.ISOWEEKNUM(Tableau15[[#This Row],[Date]]),"")</f>
        <v/>
      </c>
      <c r="C66" s="2" t="str">
        <f>UPPER(TEXT(Tableau15[[#This Row],[Date]],"jjjj"))</f>
        <v>SAMEDI</v>
      </c>
      <c r="D66" s="3">
        <f>_debut+ROW()-ROW(Tableau15[[#Headers],[Date]])-1</f>
        <v>44163</v>
      </c>
      <c r="E66" s="10"/>
      <c r="F66" s="10"/>
      <c r="G66" s="10"/>
      <c r="H66" s="10"/>
      <c r="I66" s="29">
        <f>Tableau15[[#This Row],[fin apm]]-Tableau15[[#This Row],[début apm]]+Tableau15[[#This Row],[fin matin]]-Tableau15[[#This Row],[début matin]]</f>
        <v>0</v>
      </c>
      <c r="J66" s="12"/>
      <c r="K66" s="21">
        <f ca="1">IFERROR(IF(VLOOKUP(Tableau15[[#This Row],[Motif Abs.]],Tmotif[],3,0)="oui",OFFSET($V$2,,WEEKDAY(Tableau15[[#This Row],[Date]],2)),0),0)</f>
        <v>0</v>
      </c>
      <c r="L66" s="10"/>
      <c r="M66" s="10"/>
      <c r="N66" s="21">
        <f ca="1">IF(COUNTIF('.Calendrier'!C:C,Tableau15[[#This Row],[Date]]),OFFSET($V$2,,WEEKDAY(Tableau15[[#This Row],[Date]],2)),0)</f>
        <v>0</v>
      </c>
      <c r="O6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66"/>
    </row>
    <row r="67" spans="2:22" x14ac:dyDescent="0.35">
      <c r="B67" s="26" t="str">
        <f>IF(WEEKDAY(Tableau15[[#This Row],[Date]],2)=3,_xlfn.ISOWEEKNUM(Tableau15[[#This Row],[Date]]),"")</f>
        <v/>
      </c>
      <c r="C67" s="2" t="str">
        <f>UPPER(TEXT(Tableau15[[#This Row],[Date]],"jjjj"))</f>
        <v>DIMANCHE</v>
      </c>
      <c r="D67" s="3">
        <f>_debut+ROW()-ROW(Tableau15[[#Headers],[Date]])-1</f>
        <v>44164</v>
      </c>
      <c r="E67" s="10"/>
      <c r="F67" s="10"/>
      <c r="G67" s="10"/>
      <c r="H67" s="10"/>
      <c r="I67" s="29">
        <f>Tableau15[[#This Row],[fin apm]]-Tableau15[[#This Row],[début apm]]+Tableau15[[#This Row],[fin matin]]-Tableau15[[#This Row],[début matin]]</f>
        <v>0</v>
      </c>
      <c r="J67" s="12"/>
      <c r="K67" s="21">
        <f ca="1">IFERROR(IF(VLOOKUP(Tableau15[[#This Row],[Motif Abs.]],Tmotif[],3,0)="oui",OFFSET($V$2,,WEEKDAY(Tableau15[[#This Row],[Date]],2)),0),0)</f>
        <v>0</v>
      </c>
      <c r="L67" s="10"/>
      <c r="M67" s="10"/>
      <c r="N67" s="21">
        <f ca="1">IF(COUNTIF('.Calendrier'!C:C,Tableau15[[#This Row],[Date]]),OFFSET($V$2,,WEEKDAY(Tableau15[[#This Row],[Date]],2)),0)</f>
        <v>0</v>
      </c>
      <c r="O6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67"/>
    </row>
    <row r="68" spans="2:22" x14ac:dyDescent="0.35">
      <c r="B68" s="26" t="str">
        <f>IF(WEEKDAY(Tableau15[[#This Row],[Date]],2)=3,_xlfn.ISOWEEKNUM(Tableau15[[#This Row],[Date]]),"")</f>
        <v/>
      </c>
      <c r="C68" s="2" t="str">
        <f>UPPER(TEXT(Tableau15[[#This Row],[Date]],"jjjj"))</f>
        <v>LUNDI</v>
      </c>
      <c r="D68" s="3">
        <f>_debut+ROW()-ROW(Tableau15[[#Headers],[Date]])-1</f>
        <v>44165</v>
      </c>
      <c r="E68" s="10"/>
      <c r="F68" s="10"/>
      <c r="G68" s="10"/>
      <c r="H68" s="10"/>
      <c r="I68" s="29">
        <f>Tableau15[[#This Row],[fin apm]]-Tableau15[[#This Row],[début apm]]+Tableau15[[#This Row],[fin matin]]-Tableau15[[#This Row],[début matin]]</f>
        <v>0</v>
      </c>
      <c r="J68" s="12"/>
      <c r="K68" s="21">
        <f ca="1">IFERROR(IF(VLOOKUP(Tableau15[[#This Row],[Motif Abs.]],Tmotif[],3,0)="oui",OFFSET($V$2,,WEEKDAY(Tableau15[[#This Row],[Date]],2)),0),0)</f>
        <v>0</v>
      </c>
      <c r="L68" s="10"/>
      <c r="M68" s="10"/>
      <c r="N68" s="21">
        <f ca="1">IF(COUNTIF('.Calendrier'!C:C,Tableau15[[#This Row],[Date]]),OFFSET($V$2,,WEEKDAY(Tableau15[[#This Row],[Date]],2)),0)</f>
        <v>0</v>
      </c>
      <c r="O6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68"/>
    </row>
    <row r="69" spans="2:22" x14ac:dyDescent="0.35">
      <c r="B69" s="26" t="str">
        <f>IF(WEEKDAY(Tableau15[[#This Row],[Date]],2)=3,_xlfn.ISOWEEKNUM(Tableau15[[#This Row],[Date]]),"")</f>
        <v/>
      </c>
      <c r="C69" s="2" t="str">
        <f>UPPER(TEXT(Tableau15[[#This Row],[Date]],"jjjj"))</f>
        <v>MARDI</v>
      </c>
      <c r="D69" s="3">
        <f>_debut+ROW()-ROW(Tableau15[[#Headers],[Date]])-1</f>
        <v>44166</v>
      </c>
      <c r="E69" s="10"/>
      <c r="F69" s="10"/>
      <c r="G69" s="10"/>
      <c r="H69" s="10"/>
      <c r="I69" s="29">
        <f>Tableau15[[#This Row],[fin apm]]-Tableau15[[#This Row],[début apm]]+Tableau15[[#This Row],[fin matin]]-Tableau15[[#This Row],[début matin]]</f>
        <v>0</v>
      </c>
      <c r="J69" s="12"/>
      <c r="K69" s="21">
        <f ca="1">IFERROR(IF(VLOOKUP(Tableau15[[#This Row],[Motif Abs.]],Tmotif[],3,0)="oui",OFFSET($V$2,,WEEKDAY(Tableau15[[#This Row],[Date]],2)),0),0)</f>
        <v>0</v>
      </c>
      <c r="L69" s="10"/>
      <c r="M69" s="10"/>
      <c r="N69" s="21">
        <f ca="1">IF(COUNTIF('.Calendrier'!C:C,Tableau15[[#This Row],[Date]]),OFFSET($V$2,,WEEKDAY(Tableau15[[#This Row],[Date]],2)),0)</f>
        <v>0</v>
      </c>
      <c r="O6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69"/>
    </row>
    <row r="70" spans="2:22" x14ac:dyDescent="0.35">
      <c r="B70" s="26">
        <f>IF(WEEKDAY(Tableau15[[#This Row],[Date]],2)=3,_xlfn.ISOWEEKNUM(Tableau15[[#This Row],[Date]]),"")</f>
        <v>49</v>
      </c>
      <c r="C70" s="2" t="str">
        <f>UPPER(TEXT(Tableau15[[#This Row],[Date]],"jjjj"))</f>
        <v>MERCREDI</v>
      </c>
      <c r="D70" s="3">
        <f>_debut+ROW()-ROW(Tableau15[[#Headers],[Date]])-1</f>
        <v>44167</v>
      </c>
      <c r="E70" s="10"/>
      <c r="F70" s="10"/>
      <c r="G70" s="10"/>
      <c r="H70" s="10"/>
      <c r="I70" s="29">
        <f>Tableau15[[#This Row],[fin apm]]-Tableau15[[#This Row],[début apm]]+Tableau15[[#This Row],[fin matin]]-Tableau15[[#This Row],[début matin]]</f>
        <v>0</v>
      </c>
      <c r="J70" s="12"/>
      <c r="K70" s="21">
        <f ca="1">IFERROR(IF(VLOOKUP(Tableau15[[#This Row],[Motif Abs.]],Tmotif[],3,0)="oui",OFFSET($V$2,,WEEKDAY(Tableau15[[#This Row],[Date]],2)),0),0)</f>
        <v>0</v>
      </c>
      <c r="L70" s="10"/>
      <c r="M70" s="10"/>
      <c r="N70" s="21">
        <f ca="1">IF(COUNTIF('.Calendrier'!C:C,Tableau15[[#This Row],[Date]]),OFFSET($V$2,,WEEKDAY(Tableau15[[#This Row],[Date]],2)),0)</f>
        <v>0</v>
      </c>
      <c r="O7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70"/>
    </row>
    <row r="71" spans="2:22" x14ac:dyDescent="0.35">
      <c r="B71" s="26" t="str">
        <f>IF(WEEKDAY(Tableau15[[#This Row],[Date]],2)=3,_xlfn.ISOWEEKNUM(Tableau15[[#This Row],[Date]]),"")</f>
        <v/>
      </c>
      <c r="C71" s="2" t="str">
        <f>UPPER(TEXT(Tableau15[[#This Row],[Date]],"jjjj"))</f>
        <v>JEUDI</v>
      </c>
      <c r="D71" s="3">
        <f>_debut+ROW()-ROW(Tableau15[[#Headers],[Date]])-1</f>
        <v>44168</v>
      </c>
      <c r="E71" s="10"/>
      <c r="F71" s="10"/>
      <c r="G71" s="10"/>
      <c r="H71" s="10"/>
      <c r="I71" s="29">
        <f>Tableau15[[#This Row],[fin apm]]-Tableau15[[#This Row],[début apm]]+Tableau15[[#This Row],[fin matin]]-Tableau15[[#This Row],[début matin]]</f>
        <v>0</v>
      </c>
      <c r="J71" s="12"/>
      <c r="K71" s="21">
        <f ca="1">IFERROR(IF(VLOOKUP(Tableau15[[#This Row],[Motif Abs.]],Tmotif[],3,0)="oui",OFFSET($V$2,,WEEKDAY(Tableau15[[#This Row],[Date]],2)),0),0)</f>
        <v>0</v>
      </c>
      <c r="L71" s="10"/>
      <c r="M71" s="10"/>
      <c r="N71" s="21">
        <f ca="1">IF(COUNTIF('.Calendrier'!C:C,Tableau15[[#This Row],[Date]]),OFFSET($V$2,,WEEKDAY(Tableau15[[#This Row],[Date]],2)),0)</f>
        <v>0</v>
      </c>
      <c r="O7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71"/>
    </row>
    <row r="72" spans="2:22" x14ac:dyDescent="0.35">
      <c r="B72" s="26" t="str">
        <f>IF(WEEKDAY(Tableau15[[#This Row],[Date]],2)=3,_xlfn.ISOWEEKNUM(Tableau15[[#This Row],[Date]]),"")</f>
        <v/>
      </c>
      <c r="C72" s="2" t="str">
        <f>UPPER(TEXT(Tableau15[[#This Row],[Date]],"jjjj"))</f>
        <v>VENDREDI</v>
      </c>
      <c r="D72" s="3">
        <f>_debut+ROW()-ROW(Tableau15[[#Headers],[Date]])-1</f>
        <v>44169</v>
      </c>
      <c r="E72" s="10"/>
      <c r="F72" s="10"/>
      <c r="G72" s="10"/>
      <c r="H72" s="10"/>
      <c r="I72" s="29">
        <f>Tableau15[[#This Row],[fin apm]]-Tableau15[[#This Row],[début apm]]+Tableau15[[#This Row],[fin matin]]-Tableau15[[#This Row],[début matin]]</f>
        <v>0</v>
      </c>
      <c r="J72" s="12"/>
      <c r="K72" s="21">
        <f ca="1">IFERROR(IF(VLOOKUP(Tableau15[[#This Row],[Motif Abs.]],Tmotif[],3,0)="oui",OFFSET($V$2,,WEEKDAY(Tableau15[[#This Row],[Date]],2)),0),0)</f>
        <v>0</v>
      </c>
      <c r="L72" s="10"/>
      <c r="M72" s="10"/>
      <c r="N72" s="21">
        <f ca="1">IF(COUNTIF('.Calendrier'!C:C,Tableau15[[#This Row],[Date]]),OFFSET($V$2,,WEEKDAY(Tableau15[[#This Row],[Date]],2)),0)</f>
        <v>0</v>
      </c>
      <c r="O7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72"/>
    </row>
    <row r="73" spans="2:22" x14ac:dyDescent="0.35">
      <c r="B73" s="26" t="str">
        <f>IF(WEEKDAY(Tableau15[[#This Row],[Date]],2)=3,_xlfn.ISOWEEKNUM(Tableau15[[#This Row],[Date]]),"")</f>
        <v/>
      </c>
      <c r="C73" s="2" t="str">
        <f>UPPER(TEXT(Tableau15[[#This Row],[Date]],"jjjj"))</f>
        <v>SAMEDI</v>
      </c>
      <c r="D73" s="3">
        <f>_debut+ROW()-ROW(Tableau15[[#Headers],[Date]])-1</f>
        <v>44170</v>
      </c>
      <c r="E73" s="10"/>
      <c r="F73" s="10"/>
      <c r="G73" s="10"/>
      <c r="H73" s="10"/>
      <c r="I73" s="29">
        <f>Tableau15[[#This Row],[fin apm]]-Tableau15[[#This Row],[début apm]]+Tableau15[[#This Row],[fin matin]]-Tableau15[[#This Row],[début matin]]</f>
        <v>0</v>
      </c>
      <c r="J73" s="12"/>
      <c r="K73" s="21">
        <f ca="1">IFERROR(IF(VLOOKUP(Tableau15[[#This Row],[Motif Abs.]],Tmotif[],3,0)="oui",OFFSET($V$2,,WEEKDAY(Tableau15[[#This Row],[Date]],2)),0),0)</f>
        <v>0</v>
      </c>
      <c r="L73" s="10"/>
      <c r="M73" s="10"/>
      <c r="N73" s="21">
        <f ca="1">IF(COUNTIF('.Calendrier'!C:C,Tableau15[[#This Row],[Date]]),OFFSET($V$2,,WEEKDAY(Tableau15[[#This Row],[Date]],2)),0)</f>
        <v>0</v>
      </c>
      <c r="O7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73"/>
    </row>
    <row r="74" spans="2:22" x14ac:dyDescent="0.35">
      <c r="B74" s="26" t="str">
        <f>IF(WEEKDAY(Tableau15[[#This Row],[Date]],2)=3,_xlfn.ISOWEEKNUM(Tableau15[[#This Row],[Date]]),"")</f>
        <v/>
      </c>
      <c r="C74" s="2" t="str">
        <f>UPPER(TEXT(Tableau15[[#This Row],[Date]],"jjjj"))</f>
        <v>DIMANCHE</v>
      </c>
      <c r="D74" s="3">
        <f>_debut+ROW()-ROW(Tableau15[[#Headers],[Date]])-1</f>
        <v>44171</v>
      </c>
      <c r="E74" s="10"/>
      <c r="F74" s="10"/>
      <c r="G74" s="10"/>
      <c r="H74" s="10"/>
      <c r="I74" s="29">
        <f>Tableau15[[#This Row],[fin apm]]-Tableau15[[#This Row],[début apm]]+Tableau15[[#This Row],[fin matin]]-Tableau15[[#This Row],[début matin]]</f>
        <v>0</v>
      </c>
      <c r="J74" s="12"/>
      <c r="K74" s="21">
        <f ca="1">IFERROR(IF(VLOOKUP(Tableau15[[#This Row],[Motif Abs.]],Tmotif[],3,0)="oui",OFFSET($V$2,,WEEKDAY(Tableau15[[#This Row],[Date]],2)),0),0)</f>
        <v>0</v>
      </c>
      <c r="L74" s="10"/>
      <c r="M74" s="10"/>
      <c r="N74" s="21">
        <f ca="1">IF(COUNTIF('.Calendrier'!C:C,Tableau15[[#This Row],[Date]]),OFFSET($V$2,,WEEKDAY(Tableau15[[#This Row],[Date]],2)),0)</f>
        <v>0</v>
      </c>
      <c r="O7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74"/>
    </row>
    <row r="75" spans="2:22" x14ac:dyDescent="0.35">
      <c r="B75" s="26" t="str">
        <f>IF(WEEKDAY(Tableau15[[#This Row],[Date]],2)=3,_xlfn.ISOWEEKNUM(Tableau15[[#This Row],[Date]]),"")</f>
        <v/>
      </c>
      <c r="C75" s="2" t="str">
        <f>UPPER(TEXT(Tableau15[[#This Row],[Date]],"jjjj"))</f>
        <v>LUNDI</v>
      </c>
      <c r="D75" s="3">
        <f>_debut+ROW()-ROW(Tableau15[[#Headers],[Date]])-1</f>
        <v>44172</v>
      </c>
      <c r="E75" s="10"/>
      <c r="F75" s="10"/>
      <c r="G75" s="10"/>
      <c r="H75" s="10"/>
      <c r="I75" s="29">
        <f>Tableau15[[#This Row],[fin apm]]-Tableau15[[#This Row],[début apm]]+Tableau15[[#This Row],[fin matin]]-Tableau15[[#This Row],[début matin]]</f>
        <v>0</v>
      </c>
      <c r="J75" s="12"/>
      <c r="K75" s="21">
        <f ca="1">IFERROR(IF(VLOOKUP(Tableau15[[#This Row],[Motif Abs.]],Tmotif[],3,0)="oui",OFFSET($V$2,,WEEKDAY(Tableau15[[#This Row],[Date]],2)),0),0)</f>
        <v>0</v>
      </c>
      <c r="L75" s="10"/>
      <c r="M75" s="10"/>
      <c r="N75" s="21">
        <f ca="1">IF(COUNTIF('.Calendrier'!C:C,Tableau15[[#This Row],[Date]]),OFFSET($V$2,,WEEKDAY(Tableau15[[#This Row],[Date]],2)),0)</f>
        <v>0</v>
      </c>
      <c r="O7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75"/>
    </row>
    <row r="76" spans="2:22" x14ac:dyDescent="0.35">
      <c r="B76" s="26" t="str">
        <f>IF(WEEKDAY(Tableau15[[#This Row],[Date]],2)=3,_xlfn.ISOWEEKNUM(Tableau15[[#This Row],[Date]]),"")</f>
        <v/>
      </c>
      <c r="C76" s="2" t="str">
        <f>UPPER(TEXT(Tableau15[[#This Row],[Date]],"jjjj"))</f>
        <v>MARDI</v>
      </c>
      <c r="D76" s="3">
        <f>_debut+ROW()-ROW(Tableau15[[#Headers],[Date]])-1</f>
        <v>44173</v>
      </c>
      <c r="E76" s="10"/>
      <c r="F76" s="10"/>
      <c r="G76" s="10"/>
      <c r="H76" s="10"/>
      <c r="I76" s="29">
        <f>Tableau15[[#This Row],[fin apm]]-Tableau15[[#This Row],[début apm]]+Tableau15[[#This Row],[fin matin]]-Tableau15[[#This Row],[début matin]]</f>
        <v>0</v>
      </c>
      <c r="J76" s="12"/>
      <c r="K76" s="21">
        <f ca="1">IFERROR(IF(VLOOKUP(Tableau15[[#This Row],[Motif Abs.]],Tmotif[],3,0)="oui",OFFSET($V$2,,WEEKDAY(Tableau15[[#This Row],[Date]],2)),0),0)</f>
        <v>0</v>
      </c>
      <c r="L76" s="10"/>
      <c r="M76" s="10"/>
      <c r="N76" s="21">
        <f ca="1">IF(COUNTIF('.Calendrier'!C:C,Tableau15[[#This Row],[Date]]),OFFSET($V$2,,WEEKDAY(Tableau15[[#This Row],[Date]],2)),0)</f>
        <v>0</v>
      </c>
      <c r="O7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76"/>
    </row>
    <row r="77" spans="2:22" x14ac:dyDescent="0.35">
      <c r="B77" s="26">
        <f>IF(WEEKDAY(Tableau15[[#This Row],[Date]],2)=3,_xlfn.ISOWEEKNUM(Tableau15[[#This Row],[Date]]),"")</f>
        <v>50</v>
      </c>
      <c r="C77" s="2" t="str">
        <f>UPPER(TEXT(Tableau15[[#This Row],[Date]],"jjjj"))</f>
        <v>MERCREDI</v>
      </c>
      <c r="D77" s="3">
        <f>_debut+ROW()-ROW(Tableau15[[#Headers],[Date]])-1</f>
        <v>44174</v>
      </c>
      <c r="E77" s="10"/>
      <c r="F77" s="10"/>
      <c r="G77" s="10"/>
      <c r="H77" s="10"/>
      <c r="I77" s="29">
        <f>Tableau15[[#This Row],[fin apm]]-Tableau15[[#This Row],[début apm]]+Tableau15[[#This Row],[fin matin]]-Tableau15[[#This Row],[début matin]]</f>
        <v>0</v>
      </c>
      <c r="J77" s="12"/>
      <c r="K77" s="21">
        <f ca="1">IFERROR(IF(VLOOKUP(Tableau15[[#This Row],[Motif Abs.]],Tmotif[],3,0)="oui",OFFSET($V$2,,WEEKDAY(Tableau15[[#This Row],[Date]],2)),0),0)</f>
        <v>0</v>
      </c>
      <c r="L77" s="10"/>
      <c r="M77" s="10"/>
      <c r="N77" s="21">
        <f ca="1">IF(COUNTIF('.Calendrier'!C:C,Tableau15[[#This Row],[Date]]),OFFSET($V$2,,WEEKDAY(Tableau15[[#This Row],[Date]],2)),0)</f>
        <v>0</v>
      </c>
      <c r="O7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77"/>
    </row>
    <row r="78" spans="2:22" x14ac:dyDescent="0.35">
      <c r="B78" s="26" t="str">
        <f>IF(WEEKDAY(Tableau15[[#This Row],[Date]],2)=3,_xlfn.ISOWEEKNUM(Tableau15[[#This Row],[Date]]),"")</f>
        <v/>
      </c>
      <c r="C78" s="2" t="str">
        <f>UPPER(TEXT(Tableau15[[#This Row],[Date]],"jjjj"))</f>
        <v>JEUDI</v>
      </c>
      <c r="D78" s="3">
        <f>_debut+ROW()-ROW(Tableau15[[#Headers],[Date]])-1</f>
        <v>44175</v>
      </c>
      <c r="E78" s="10"/>
      <c r="F78" s="10"/>
      <c r="G78" s="10"/>
      <c r="H78" s="10"/>
      <c r="I78" s="29">
        <f>Tableau15[[#This Row],[fin apm]]-Tableau15[[#This Row],[début apm]]+Tableau15[[#This Row],[fin matin]]-Tableau15[[#This Row],[début matin]]</f>
        <v>0</v>
      </c>
      <c r="J78" s="12"/>
      <c r="K78" s="21">
        <f ca="1">IFERROR(IF(VLOOKUP(Tableau15[[#This Row],[Motif Abs.]],Tmotif[],3,0)="oui",OFFSET($V$2,,WEEKDAY(Tableau15[[#This Row],[Date]],2)),0),0)</f>
        <v>0</v>
      </c>
      <c r="L78" s="10"/>
      <c r="M78" s="10"/>
      <c r="N78" s="21">
        <f ca="1">IF(COUNTIF('.Calendrier'!C:C,Tableau15[[#This Row],[Date]]),OFFSET($V$2,,WEEKDAY(Tableau15[[#This Row],[Date]],2)),0)</f>
        <v>0</v>
      </c>
      <c r="O7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78"/>
    </row>
    <row r="79" spans="2:22" x14ac:dyDescent="0.35">
      <c r="B79" s="26" t="str">
        <f>IF(WEEKDAY(Tableau15[[#This Row],[Date]],2)=3,_xlfn.ISOWEEKNUM(Tableau15[[#This Row],[Date]]),"")</f>
        <v/>
      </c>
      <c r="C79" s="2" t="str">
        <f>UPPER(TEXT(Tableau15[[#This Row],[Date]],"jjjj"))</f>
        <v>VENDREDI</v>
      </c>
      <c r="D79" s="3">
        <f>_debut+ROW()-ROW(Tableau15[[#Headers],[Date]])-1</f>
        <v>44176</v>
      </c>
      <c r="E79" s="10"/>
      <c r="F79" s="10"/>
      <c r="G79" s="10"/>
      <c r="H79" s="10"/>
      <c r="I79" s="29">
        <f>Tableau15[[#This Row],[fin apm]]-Tableau15[[#This Row],[début apm]]+Tableau15[[#This Row],[fin matin]]-Tableau15[[#This Row],[début matin]]</f>
        <v>0</v>
      </c>
      <c r="J79" s="12"/>
      <c r="K79" s="21">
        <f ca="1">IFERROR(IF(VLOOKUP(Tableau15[[#This Row],[Motif Abs.]],Tmotif[],3,0)="oui",OFFSET($V$2,,WEEKDAY(Tableau15[[#This Row],[Date]],2)),0),0)</f>
        <v>0</v>
      </c>
      <c r="L79" s="10"/>
      <c r="M79" s="10"/>
      <c r="N79" s="21">
        <f ca="1">IF(COUNTIF('.Calendrier'!C:C,Tableau15[[#This Row],[Date]]),OFFSET($V$2,,WEEKDAY(Tableau15[[#This Row],[Date]],2)),0)</f>
        <v>0</v>
      </c>
      <c r="O7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79"/>
    </row>
    <row r="80" spans="2:22" x14ac:dyDescent="0.35">
      <c r="B80" s="26" t="str">
        <f>IF(WEEKDAY(Tableau15[[#This Row],[Date]],2)=3,_xlfn.ISOWEEKNUM(Tableau15[[#This Row],[Date]]),"")</f>
        <v/>
      </c>
      <c r="C80" s="2" t="str">
        <f>UPPER(TEXT(Tableau15[[#This Row],[Date]],"jjjj"))</f>
        <v>SAMEDI</v>
      </c>
      <c r="D80" s="3">
        <f>_debut+ROW()-ROW(Tableau15[[#Headers],[Date]])-1</f>
        <v>44177</v>
      </c>
      <c r="E80" s="10"/>
      <c r="F80" s="10"/>
      <c r="G80" s="10"/>
      <c r="H80" s="10"/>
      <c r="I80" s="29">
        <f>Tableau15[[#This Row],[fin apm]]-Tableau15[[#This Row],[début apm]]+Tableau15[[#This Row],[fin matin]]-Tableau15[[#This Row],[début matin]]</f>
        <v>0</v>
      </c>
      <c r="J80" s="12"/>
      <c r="K80" s="21">
        <f ca="1">IFERROR(IF(VLOOKUP(Tableau15[[#This Row],[Motif Abs.]],Tmotif[],3,0)="oui",OFFSET($V$2,,WEEKDAY(Tableau15[[#This Row],[Date]],2)),0),0)</f>
        <v>0</v>
      </c>
      <c r="L80" s="10"/>
      <c r="M80" s="10"/>
      <c r="N80" s="21">
        <f ca="1">IF(COUNTIF('.Calendrier'!C:C,Tableau15[[#This Row],[Date]]),OFFSET($V$2,,WEEKDAY(Tableau15[[#This Row],[Date]],2)),0)</f>
        <v>0</v>
      </c>
      <c r="O8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80"/>
    </row>
    <row r="81" spans="2:22" x14ac:dyDescent="0.35">
      <c r="B81" s="26" t="str">
        <f>IF(WEEKDAY(Tableau15[[#This Row],[Date]],2)=3,_xlfn.ISOWEEKNUM(Tableau15[[#This Row],[Date]]),"")</f>
        <v/>
      </c>
      <c r="C81" s="2" t="str">
        <f>UPPER(TEXT(Tableau15[[#This Row],[Date]],"jjjj"))</f>
        <v>DIMANCHE</v>
      </c>
      <c r="D81" s="3">
        <f>_debut+ROW()-ROW(Tableau15[[#Headers],[Date]])-1</f>
        <v>44178</v>
      </c>
      <c r="E81" s="10"/>
      <c r="F81" s="10"/>
      <c r="G81" s="10"/>
      <c r="H81" s="10"/>
      <c r="I81" s="29">
        <f>Tableau15[[#This Row],[fin apm]]-Tableau15[[#This Row],[début apm]]+Tableau15[[#This Row],[fin matin]]-Tableau15[[#This Row],[début matin]]</f>
        <v>0</v>
      </c>
      <c r="J81" s="12"/>
      <c r="K81" s="21">
        <f ca="1">IFERROR(IF(VLOOKUP(Tableau15[[#This Row],[Motif Abs.]],Tmotif[],3,0)="oui",OFFSET($V$2,,WEEKDAY(Tableau15[[#This Row],[Date]],2)),0),0)</f>
        <v>0</v>
      </c>
      <c r="L81" s="10"/>
      <c r="M81" s="10"/>
      <c r="N81" s="21">
        <f ca="1">IF(COUNTIF('.Calendrier'!C:C,Tableau15[[#This Row],[Date]]),OFFSET($V$2,,WEEKDAY(Tableau15[[#This Row],[Date]],2)),0)</f>
        <v>0</v>
      </c>
      <c r="O8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81"/>
    </row>
    <row r="82" spans="2:22" x14ac:dyDescent="0.35">
      <c r="B82" s="26" t="str">
        <f>IF(WEEKDAY(Tableau15[[#This Row],[Date]],2)=3,_xlfn.ISOWEEKNUM(Tableau15[[#This Row],[Date]]),"")</f>
        <v/>
      </c>
      <c r="C82" s="2" t="str">
        <f>UPPER(TEXT(Tableau15[[#This Row],[Date]],"jjjj"))</f>
        <v>LUNDI</v>
      </c>
      <c r="D82" s="3">
        <f>_debut+ROW()-ROW(Tableau15[[#Headers],[Date]])-1</f>
        <v>44179</v>
      </c>
      <c r="E82" s="10"/>
      <c r="F82" s="10"/>
      <c r="G82" s="10"/>
      <c r="H82" s="10"/>
      <c r="I82" s="29">
        <f>Tableau15[[#This Row],[fin apm]]-Tableau15[[#This Row],[début apm]]+Tableau15[[#This Row],[fin matin]]-Tableau15[[#This Row],[début matin]]</f>
        <v>0</v>
      </c>
      <c r="J82" s="12"/>
      <c r="K82" s="21">
        <f ca="1">IFERROR(IF(VLOOKUP(Tableau15[[#This Row],[Motif Abs.]],Tmotif[],3,0)="oui",OFFSET($V$2,,WEEKDAY(Tableau15[[#This Row],[Date]],2)),0),0)</f>
        <v>0</v>
      </c>
      <c r="L82" s="10"/>
      <c r="M82" s="10"/>
      <c r="N82" s="21">
        <f ca="1">IF(COUNTIF('.Calendrier'!C:C,Tableau15[[#This Row],[Date]]),OFFSET($V$2,,WEEKDAY(Tableau15[[#This Row],[Date]],2)),0)</f>
        <v>0</v>
      </c>
      <c r="O8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82"/>
    </row>
    <row r="83" spans="2:22" x14ac:dyDescent="0.35">
      <c r="B83" s="26" t="str">
        <f>IF(WEEKDAY(Tableau15[[#This Row],[Date]],2)=3,_xlfn.ISOWEEKNUM(Tableau15[[#This Row],[Date]]),"")</f>
        <v/>
      </c>
      <c r="C83" s="2" t="str">
        <f>UPPER(TEXT(Tableau15[[#This Row],[Date]],"jjjj"))</f>
        <v>MARDI</v>
      </c>
      <c r="D83" s="3">
        <f>_debut+ROW()-ROW(Tableau15[[#Headers],[Date]])-1</f>
        <v>44180</v>
      </c>
      <c r="E83" s="10"/>
      <c r="F83" s="10"/>
      <c r="G83" s="10"/>
      <c r="H83" s="10"/>
      <c r="I83" s="29">
        <f>Tableau15[[#This Row],[fin apm]]-Tableau15[[#This Row],[début apm]]+Tableau15[[#This Row],[fin matin]]-Tableau15[[#This Row],[début matin]]</f>
        <v>0</v>
      </c>
      <c r="J83" s="12"/>
      <c r="K83" s="21">
        <f ca="1">IFERROR(IF(VLOOKUP(Tableau15[[#This Row],[Motif Abs.]],Tmotif[],3,0)="oui",OFFSET($V$2,,WEEKDAY(Tableau15[[#This Row],[Date]],2)),0),0)</f>
        <v>0</v>
      </c>
      <c r="L83" s="10"/>
      <c r="M83" s="10"/>
      <c r="N83" s="21">
        <f ca="1">IF(COUNTIF('.Calendrier'!C:C,Tableau15[[#This Row],[Date]]),OFFSET($V$2,,WEEKDAY(Tableau15[[#This Row],[Date]],2)),0)</f>
        <v>0</v>
      </c>
      <c r="O8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83"/>
    </row>
    <row r="84" spans="2:22" x14ac:dyDescent="0.35">
      <c r="B84" s="26">
        <f>IF(WEEKDAY(Tableau15[[#This Row],[Date]],2)=3,_xlfn.ISOWEEKNUM(Tableau15[[#This Row],[Date]]),"")</f>
        <v>51</v>
      </c>
      <c r="C84" s="2" t="str">
        <f>UPPER(TEXT(Tableau15[[#This Row],[Date]],"jjjj"))</f>
        <v>MERCREDI</v>
      </c>
      <c r="D84" s="3">
        <f>_debut+ROW()-ROW(Tableau15[[#Headers],[Date]])-1</f>
        <v>44181</v>
      </c>
      <c r="E84" s="10"/>
      <c r="F84" s="10"/>
      <c r="G84" s="10"/>
      <c r="H84" s="10"/>
      <c r="I84" s="29">
        <f>Tableau15[[#This Row],[fin apm]]-Tableau15[[#This Row],[début apm]]+Tableau15[[#This Row],[fin matin]]-Tableau15[[#This Row],[début matin]]</f>
        <v>0</v>
      </c>
      <c r="J84" s="12"/>
      <c r="K84" s="21">
        <f ca="1">IFERROR(IF(VLOOKUP(Tableau15[[#This Row],[Motif Abs.]],Tmotif[],3,0)="oui",OFFSET($V$2,,WEEKDAY(Tableau15[[#This Row],[Date]],2)),0),0)</f>
        <v>0</v>
      </c>
      <c r="L84" s="10"/>
      <c r="M84" s="10"/>
      <c r="N84" s="21">
        <f ca="1">IF(COUNTIF('.Calendrier'!C:C,Tableau15[[#This Row],[Date]]),OFFSET($V$2,,WEEKDAY(Tableau15[[#This Row],[Date]],2)),0)</f>
        <v>0</v>
      </c>
      <c r="O8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84"/>
    </row>
    <row r="85" spans="2:22" x14ac:dyDescent="0.35">
      <c r="B85" s="26" t="str">
        <f>IF(WEEKDAY(Tableau15[[#This Row],[Date]],2)=3,_xlfn.ISOWEEKNUM(Tableau15[[#This Row],[Date]]),"")</f>
        <v/>
      </c>
      <c r="C85" s="2" t="str">
        <f>UPPER(TEXT(Tableau15[[#This Row],[Date]],"jjjj"))</f>
        <v>JEUDI</v>
      </c>
      <c r="D85" s="3">
        <f>_debut+ROW()-ROW(Tableau15[[#Headers],[Date]])-1</f>
        <v>44182</v>
      </c>
      <c r="E85" s="10"/>
      <c r="F85" s="10"/>
      <c r="G85" s="10"/>
      <c r="H85" s="10"/>
      <c r="I85" s="29">
        <f>Tableau15[[#This Row],[fin apm]]-Tableau15[[#This Row],[début apm]]+Tableau15[[#This Row],[fin matin]]-Tableau15[[#This Row],[début matin]]</f>
        <v>0</v>
      </c>
      <c r="J85" s="12"/>
      <c r="K85" s="21">
        <f ca="1">IFERROR(IF(VLOOKUP(Tableau15[[#This Row],[Motif Abs.]],Tmotif[],3,0)="oui",OFFSET($V$2,,WEEKDAY(Tableau15[[#This Row],[Date]],2)),0),0)</f>
        <v>0</v>
      </c>
      <c r="L85" s="10"/>
      <c r="M85" s="10"/>
      <c r="N85" s="21">
        <f ca="1">IF(COUNTIF('.Calendrier'!C:C,Tableau15[[#This Row],[Date]]),OFFSET($V$2,,WEEKDAY(Tableau15[[#This Row],[Date]],2)),0)</f>
        <v>0</v>
      </c>
      <c r="O8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85"/>
    </row>
    <row r="86" spans="2:22" x14ac:dyDescent="0.35">
      <c r="B86" s="26" t="str">
        <f>IF(WEEKDAY(Tableau15[[#This Row],[Date]],2)=3,_xlfn.ISOWEEKNUM(Tableau15[[#This Row],[Date]]),"")</f>
        <v/>
      </c>
      <c r="C86" s="2" t="str">
        <f>UPPER(TEXT(Tableau15[[#This Row],[Date]],"jjjj"))</f>
        <v>VENDREDI</v>
      </c>
      <c r="D86" s="3">
        <f>_debut+ROW()-ROW(Tableau15[[#Headers],[Date]])-1</f>
        <v>44183</v>
      </c>
      <c r="E86" s="10"/>
      <c r="F86" s="10"/>
      <c r="G86" s="10"/>
      <c r="H86" s="10"/>
      <c r="I86" s="29">
        <f>Tableau15[[#This Row],[fin apm]]-Tableau15[[#This Row],[début apm]]+Tableau15[[#This Row],[fin matin]]-Tableau15[[#This Row],[début matin]]</f>
        <v>0</v>
      </c>
      <c r="J86" s="12"/>
      <c r="K86" s="21">
        <f ca="1">IFERROR(IF(VLOOKUP(Tableau15[[#This Row],[Motif Abs.]],Tmotif[],3,0)="oui",OFFSET($V$2,,WEEKDAY(Tableau15[[#This Row],[Date]],2)),0),0)</f>
        <v>0</v>
      </c>
      <c r="L86" s="10"/>
      <c r="M86" s="10"/>
      <c r="N86" s="21">
        <f ca="1">IF(COUNTIF('.Calendrier'!C:C,Tableau15[[#This Row],[Date]]),OFFSET($V$2,,WEEKDAY(Tableau15[[#This Row],[Date]],2)),0)</f>
        <v>0</v>
      </c>
      <c r="O8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86"/>
    </row>
    <row r="87" spans="2:22" x14ac:dyDescent="0.35">
      <c r="B87" s="26" t="str">
        <f>IF(WEEKDAY(Tableau15[[#This Row],[Date]],2)=3,_xlfn.ISOWEEKNUM(Tableau15[[#This Row],[Date]]),"")</f>
        <v/>
      </c>
      <c r="C87" s="2" t="str">
        <f>UPPER(TEXT(Tableau15[[#This Row],[Date]],"jjjj"))</f>
        <v>SAMEDI</v>
      </c>
      <c r="D87" s="3">
        <f>_debut+ROW()-ROW(Tableau15[[#Headers],[Date]])-1</f>
        <v>44184</v>
      </c>
      <c r="E87" s="10"/>
      <c r="F87" s="10"/>
      <c r="G87" s="10"/>
      <c r="H87" s="10"/>
      <c r="I87" s="29">
        <f>Tableau15[[#This Row],[fin apm]]-Tableau15[[#This Row],[début apm]]+Tableau15[[#This Row],[fin matin]]-Tableau15[[#This Row],[début matin]]</f>
        <v>0</v>
      </c>
      <c r="J87" s="12"/>
      <c r="K87" s="21">
        <f ca="1">IFERROR(IF(VLOOKUP(Tableau15[[#This Row],[Motif Abs.]],Tmotif[],3,0)="oui",OFFSET($V$2,,WEEKDAY(Tableau15[[#This Row],[Date]],2)),0),0)</f>
        <v>0</v>
      </c>
      <c r="L87" s="10"/>
      <c r="M87" s="10"/>
      <c r="N87" s="21">
        <f ca="1">IF(COUNTIF('.Calendrier'!C:C,Tableau15[[#This Row],[Date]]),OFFSET($V$2,,WEEKDAY(Tableau15[[#This Row],[Date]],2)),0)</f>
        <v>0</v>
      </c>
      <c r="O8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87"/>
    </row>
    <row r="88" spans="2:22" x14ac:dyDescent="0.35">
      <c r="B88" s="26" t="str">
        <f>IF(WEEKDAY(Tableau15[[#This Row],[Date]],2)=3,_xlfn.ISOWEEKNUM(Tableau15[[#This Row],[Date]]),"")</f>
        <v/>
      </c>
      <c r="C88" s="2" t="str">
        <f>UPPER(TEXT(Tableau15[[#This Row],[Date]],"jjjj"))</f>
        <v>DIMANCHE</v>
      </c>
      <c r="D88" s="3">
        <f>_debut+ROW()-ROW(Tableau15[[#Headers],[Date]])-1</f>
        <v>44185</v>
      </c>
      <c r="E88" s="10"/>
      <c r="F88" s="10"/>
      <c r="G88" s="10"/>
      <c r="H88" s="10"/>
      <c r="I88" s="29">
        <f>Tableau15[[#This Row],[fin apm]]-Tableau15[[#This Row],[début apm]]+Tableau15[[#This Row],[fin matin]]-Tableau15[[#This Row],[début matin]]</f>
        <v>0</v>
      </c>
      <c r="J88" s="12"/>
      <c r="K88" s="21">
        <f ca="1">IFERROR(IF(VLOOKUP(Tableau15[[#This Row],[Motif Abs.]],Tmotif[],3,0)="oui",OFFSET($V$2,,WEEKDAY(Tableau15[[#This Row],[Date]],2)),0),0)</f>
        <v>0</v>
      </c>
      <c r="L88" s="10"/>
      <c r="M88" s="10"/>
      <c r="N88" s="21">
        <f ca="1">IF(COUNTIF('.Calendrier'!C:C,Tableau15[[#This Row],[Date]]),OFFSET($V$2,,WEEKDAY(Tableau15[[#This Row],[Date]],2)),0)</f>
        <v>0</v>
      </c>
      <c r="O8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88"/>
    </row>
    <row r="89" spans="2:22" x14ac:dyDescent="0.35">
      <c r="B89" s="26" t="str">
        <f>IF(WEEKDAY(Tableau15[[#This Row],[Date]],2)=3,_xlfn.ISOWEEKNUM(Tableau15[[#This Row],[Date]]),"")</f>
        <v/>
      </c>
      <c r="C89" s="2" t="str">
        <f>UPPER(TEXT(Tableau15[[#This Row],[Date]],"jjjj"))</f>
        <v>LUNDI</v>
      </c>
      <c r="D89" s="3">
        <f>_debut+ROW()-ROW(Tableau15[[#Headers],[Date]])-1</f>
        <v>44186</v>
      </c>
      <c r="E89" s="10"/>
      <c r="F89" s="10"/>
      <c r="G89" s="10"/>
      <c r="H89" s="10"/>
      <c r="I89" s="29">
        <f>Tableau15[[#This Row],[fin apm]]-Tableau15[[#This Row],[début apm]]+Tableau15[[#This Row],[fin matin]]-Tableau15[[#This Row],[début matin]]</f>
        <v>0</v>
      </c>
      <c r="J89" s="12"/>
      <c r="K89" s="21">
        <f ca="1">IFERROR(IF(VLOOKUP(Tableau15[[#This Row],[Motif Abs.]],Tmotif[],3,0)="oui",OFFSET($V$2,,WEEKDAY(Tableau15[[#This Row],[Date]],2)),0),0)</f>
        <v>0</v>
      </c>
      <c r="L89" s="10"/>
      <c r="M89" s="10"/>
      <c r="N89" s="21">
        <f ca="1">IF(COUNTIF('.Calendrier'!C:C,Tableau15[[#This Row],[Date]]),OFFSET($V$2,,WEEKDAY(Tableau15[[#This Row],[Date]],2)),0)</f>
        <v>0</v>
      </c>
      <c r="O8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89"/>
    </row>
    <row r="90" spans="2:22" x14ac:dyDescent="0.35">
      <c r="B90" s="26" t="str">
        <f>IF(WEEKDAY(Tableau15[[#This Row],[Date]],2)=3,_xlfn.ISOWEEKNUM(Tableau15[[#This Row],[Date]]),"")</f>
        <v/>
      </c>
      <c r="C90" s="2" t="str">
        <f>UPPER(TEXT(Tableau15[[#This Row],[Date]],"jjjj"))</f>
        <v>MARDI</v>
      </c>
      <c r="D90" s="3">
        <f>_debut+ROW()-ROW(Tableau15[[#Headers],[Date]])-1</f>
        <v>44187</v>
      </c>
      <c r="E90" s="10"/>
      <c r="F90" s="10"/>
      <c r="G90" s="10"/>
      <c r="H90" s="10"/>
      <c r="I90" s="29">
        <f>Tableau15[[#This Row],[fin apm]]-Tableau15[[#This Row],[début apm]]+Tableau15[[#This Row],[fin matin]]-Tableau15[[#This Row],[début matin]]</f>
        <v>0</v>
      </c>
      <c r="J90" s="12"/>
      <c r="K90" s="21">
        <f ca="1">IFERROR(IF(VLOOKUP(Tableau15[[#This Row],[Motif Abs.]],Tmotif[],3,0)="oui",OFFSET($V$2,,WEEKDAY(Tableau15[[#This Row],[Date]],2)),0),0)</f>
        <v>0</v>
      </c>
      <c r="L90" s="10"/>
      <c r="M90" s="10"/>
      <c r="N90" s="21">
        <f ca="1">IF(COUNTIF('.Calendrier'!C:C,Tableau15[[#This Row],[Date]]),OFFSET($V$2,,WEEKDAY(Tableau15[[#This Row],[Date]],2)),0)</f>
        <v>0</v>
      </c>
      <c r="O9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90"/>
    </row>
    <row r="91" spans="2:22" x14ac:dyDescent="0.35">
      <c r="B91" s="26">
        <f>IF(WEEKDAY(Tableau15[[#This Row],[Date]],2)=3,_xlfn.ISOWEEKNUM(Tableau15[[#This Row],[Date]]),"")</f>
        <v>52</v>
      </c>
      <c r="C91" s="2" t="str">
        <f>UPPER(TEXT(Tableau15[[#This Row],[Date]],"jjjj"))</f>
        <v>MERCREDI</v>
      </c>
      <c r="D91" s="3">
        <f>_debut+ROW()-ROW(Tableau15[[#Headers],[Date]])-1</f>
        <v>44188</v>
      </c>
      <c r="E91" s="10"/>
      <c r="F91" s="10"/>
      <c r="G91" s="10"/>
      <c r="H91" s="10"/>
      <c r="I91" s="29">
        <f>Tableau15[[#This Row],[fin apm]]-Tableau15[[#This Row],[début apm]]+Tableau15[[#This Row],[fin matin]]-Tableau15[[#This Row],[début matin]]</f>
        <v>0</v>
      </c>
      <c r="J91" s="12"/>
      <c r="K91" s="21">
        <f ca="1">IFERROR(IF(VLOOKUP(Tableau15[[#This Row],[Motif Abs.]],Tmotif[],3,0)="oui",OFFSET($V$2,,WEEKDAY(Tableau15[[#This Row],[Date]],2)),0),0)</f>
        <v>0</v>
      </c>
      <c r="L91" s="10"/>
      <c r="M91" s="10"/>
      <c r="N91" s="21">
        <f ca="1">IF(COUNTIF('.Calendrier'!C:C,Tableau15[[#This Row],[Date]]),OFFSET($V$2,,WEEKDAY(Tableau15[[#This Row],[Date]],2)),0)</f>
        <v>0</v>
      </c>
      <c r="O9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91"/>
    </row>
    <row r="92" spans="2:22" x14ac:dyDescent="0.35">
      <c r="B92" s="26" t="str">
        <f>IF(WEEKDAY(Tableau15[[#This Row],[Date]],2)=3,_xlfn.ISOWEEKNUM(Tableau15[[#This Row],[Date]]),"")</f>
        <v/>
      </c>
      <c r="C92" s="2" t="str">
        <f>UPPER(TEXT(Tableau15[[#This Row],[Date]],"jjjj"))</f>
        <v>JEUDI</v>
      </c>
      <c r="D92" s="3">
        <f>_debut+ROW()-ROW(Tableau15[[#Headers],[Date]])-1</f>
        <v>44189</v>
      </c>
      <c r="E92" s="10"/>
      <c r="F92" s="10"/>
      <c r="G92" s="10"/>
      <c r="H92" s="10"/>
      <c r="I92" s="29">
        <f>Tableau15[[#This Row],[fin apm]]-Tableau15[[#This Row],[début apm]]+Tableau15[[#This Row],[fin matin]]-Tableau15[[#This Row],[début matin]]</f>
        <v>0</v>
      </c>
      <c r="J92" s="12"/>
      <c r="K92" s="21">
        <f ca="1">IFERROR(IF(VLOOKUP(Tableau15[[#This Row],[Motif Abs.]],Tmotif[],3,0)="oui",OFFSET($V$2,,WEEKDAY(Tableau15[[#This Row],[Date]],2)),0),0)</f>
        <v>0</v>
      </c>
      <c r="L92" s="10"/>
      <c r="M92" s="10"/>
      <c r="N92" s="21">
        <f ca="1">IF(COUNTIF('.Calendrier'!C:C,Tableau15[[#This Row],[Date]]),OFFSET($V$2,,WEEKDAY(Tableau15[[#This Row],[Date]],2)),0)</f>
        <v>0</v>
      </c>
      <c r="O9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92"/>
    </row>
    <row r="93" spans="2:22" x14ac:dyDescent="0.35">
      <c r="B93" s="26" t="str">
        <f>IF(WEEKDAY(Tableau15[[#This Row],[Date]],2)=3,_xlfn.ISOWEEKNUM(Tableau15[[#This Row],[Date]]),"")</f>
        <v/>
      </c>
      <c r="C93" s="2" t="str">
        <f>UPPER(TEXT(Tableau15[[#This Row],[Date]],"jjjj"))</f>
        <v>VENDREDI</v>
      </c>
      <c r="D93" s="3">
        <f>_debut+ROW()-ROW(Tableau15[[#Headers],[Date]])-1</f>
        <v>44190</v>
      </c>
      <c r="E93" s="10"/>
      <c r="F93" s="10"/>
      <c r="G93" s="10"/>
      <c r="H93" s="10"/>
      <c r="I93" s="29">
        <f>Tableau15[[#This Row],[fin apm]]-Tableau15[[#This Row],[début apm]]+Tableau15[[#This Row],[fin matin]]-Tableau15[[#This Row],[début matin]]</f>
        <v>0</v>
      </c>
      <c r="J93" s="12"/>
      <c r="K93" s="21">
        <f ca="1">IFERROR(IF(VLOOKUP(Tableau15[[#This Row],[Motif Abs.]],Tmotif[],3,0)="oui",OFFSET($V$2,,WEEKDAY(Tableau15[[#This Row],[Date]],2)),0),0)</f>
        <v>0</v>
      </c>
      <c r="L93" s="10"/>
      <c r="M93" s="10"/>
      <c r="N93" s="21">
        <f ca="1">IF(COUNTIF('.Calendrier'!C:C,Tableau15[[#This Row],[Date]]),OFFSET($V$2,,WEEKDAY(Tableau15[[#This Row],[Date]],2)),0)</f>
        <v>0.29166666666666669</v>
      </c>
      <c r="O9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93"/>
    </row>
    <row r="94" spans="2:22" x14ac:dyDescent="0.35">
      <c r="B94" s="26" t="str">
        <f>IF(WEEKDAY(Tableau15[[#This Row],[Date]],2)=3,_xlfn.ISOWEEKNUM(Tableau15[[#This Row],[Date]]),"")</f>
        <v/>
      </c>
      <c r="C94" s="2" t="str">
        <f>UPPER(TEXT(Tableau15[[#This Row],[Date]],"jjjj"))</f>
        <v>SAMEDI</v>
      </c>
      <c r="D94" s="3">
        <f>_debut+ROW()-ROW(Tableau15[[#Headers],[Date]])-1</f>
        <v>44191</v>
      </c>
      <c r="E94" s="10"/>
      <c r="F94" s="10"/>
      <c r="G94" s="10"/>
      <c r="H94" s="10"/>
      <c r="I94" s="29">
        <f>Tableau15[[#This Row],[fin apm]]-Tableau15[[#This Row],[début apm]]+Tableau15[[#This Row],[fin matin]]-Tableau15[[#This Row],[début matin]]</f>
        <v>0</v>
      </c>
      <c r="J94" s="12"/>
      <c r="K94" s="21">
        <f ca="1">IFERROR(IF(VLOOKUP(Tableau15[[#This Row],[Motif Abs.]],Tmotif[],3,0)="oui",OFFSET($V$2,,WEEKDAY(Tableau15[[#This Row],[Date]],2)),0),0)</f>
        <v>0</v>
      </c>
      <c r="L94" s="10"/>
      <c r="M94" s="10"/>
      <c r="N94" s="21">
        <f ca="1">IF(COUNTIF('.Calendrier'!C:C,Tableau15[[#This Row],[Date]]),OFFSET($V$2,,WEEKDAY(Tableau15[[#This Row],[Date]],2)),0)</f>
        <v>0</v>
      </c>
      <c r="O9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94"/>
    </row>
    <row r="95" spans="2:22" x14ac:dyDescent="0.35">
      <c r="B95" s="26" t="str">
        <f>IF(WEEKDAY(Tableau15[[#This Row],[Date]],2)=3,_xlfn.ISOWEEKNUM(Tableau15[[#This Row],[Date]]),"")</f>
        <v/>
      </c>
      <c r="C95" s="2" t="str">
        <f>UPPER(TEXT(Tableau15[[#This Row],[Date]],"jjjj"))</f>
        <v>DIMANCHE</v>
      </c>
      <c r="D95" s="3">
        <f>_debut+ROW()-ROW(Tableau15[[#Headers],[Date]])-1</f>
        <v>44192</v>
      </c>
      <c r="E95" s="10"/>
      <c r="F95" s="10"/>
      <c r="G95" s="10"/>
      <c r="H95" s="10"/>
      <c r="I95" s="29">
        <f>Tableau15[[#This Row],[fin apm]]-Tableau15[[#This Row],[début apm]]+Tableau15[[#This Row],[fin matin]]-Tableau15[[#This Row],[début matin]]</f>
        <v>0</v>
      </c>
      <c r="J95" s="12"/>
      <c r="K95" s="21">
        <f ca="1">IFERROR(IF(VLOOKUP(Tableau15[[#This Row],[Motif Abs.]],Tmotif[],3,0)="oui",OFFSET($V$2,,WEEKDAY(Tableau15[[#This Row],[Date]],2)),0),0)</f>
        <v>0</v>
      </c>
      <c r="L95" s="10"/>
      <c r="M95" s="10"/>
      <c r="N95" s="21">
        <f ca="1">IF(COUNTIF('.Calendrier'!C:C,Tableau15[[#This Row],[Date]]),OFFSET($V$2,,WEEKDAY(Tableau15[[#This Row],[Date]],2)),0)</f>
        <v>0</v>
      </c>
      <c r="O9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95"/>
    </row>
    <row r="96" spans="2:22" x14ac:dyDescent="0.35">
      <c r="B96" s="26" t="str">
        <f>IF(WEEKDAY(Tableau15[[#This Row],[Date]],2)=3,_xlfn.ISOWEEKNUM(Tableau15[[#This Row],[Date]]),"")</f>
        <v/>
      </c>
      <c r="C96" s="2" t="str">
        <f>UPPER(TEXT(Tableau15[[#This Row],[Date]],"jjjj"))</f>
        <v>LUNDI</v>
      </c>
      <c r="D96" s="3">
        <f>_debut+ROW()-ROW(Tableau15[[#Headers],[Date]])-1</f>
        <v>44193</v>
      </c>
      <c r="E96" s="10"/>
      <c r="F96" s="10"/>
      <c r="G96" s="10"/>
      <c r="H96" s="10"/>
      <c r="I96" s="29">
        <f>Tableau15[[#This Row],[fin apm]]-Tableau15[[#This Row],[début apm]]+Tableau15[[#This Row],[fin matin]]-Tableau15[[#This Row],[début matin]]</f>
        <v>0</v>
      </c>
      <c r="J96" s="12"/>
      <c r="K96" s="21">
        <f ca="1">IFERROR(IF(VLOOKUP(Tableau15[[#This Row],[Motif Abs.]],Tmotif[],3,0)="oui",OFFSET($V$2,,WEEKDAY(Tableau15[[#This Row],[Date]],2)),0),0)</f>
        <v>0</v>
      </c>
      <c r="L96" s="10"/>
      <c r="M96" s="10"/>
      <c r="N96" s="21">
        <f ca="1">IF(COUNTIF('.Calendrier'!C:C,Tableau15[[#This Row],[Date]]),OFFSET($V$2,,WEEKDAY(Tableau15[[#This Row],[Date]],2)),0)</f>
        <v>0</v>
      </c>
      <c r="O9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96"/>
    </row>
    <row r="97" spans="2:22" x14ac:dyDescent="0.35">
      <c r="B97" s="26" t="str">
        <f>IF(WEEKDAY(Tableau15[[#This Row],[Date]],2)=3,_xlfn.ISOWEEKNUM(Tableau15[[#This Row],[Date]]),"")</f>
        <v/>
      </c>
      <c r="C97" s="2" t="str">
        <f>UPPER(TEXT(Tableau15[[#This Row],[Date]],"jjjj"))</f>
        <v>MARDI</v>
      </c>
      <c r="D97" s="3">
        <f>_debut+ROW()-ROW(Tableau15[[#Headers],[Date]])-1</f>
        <v>44194</v>
      </c>
      <c r="E97" s="10"/>
      <c r="F97" s="10"/>
      <c r="G97" s="10"/>
      <c r="H97" s="10"/>
      <c r="I97" s="29">
        <f>Tableau15[[#This Row],[fin apm]]-Tableau15[[#This Row],[début apm]]+Tableau15[[#This Row],[fin matin]]-Tableau15[[#This Row],[début matin]]</f>
        <v>0</v>
      </c>
      <c r="J97" s="12"/>
      <c r="K97" s="21">
        <f ca="1">IFERROR(IF(VLOOKUP(Tableau15[[#This Row],[Motif Abs.]],Tmotif[],3,0)="oui",OFFSET($V$2,,WEEKDAY(Tableau15[[#This Row],[Date]],2)),0),0)</f>
        <v>0</v>
      </c>
      <c r="L97" s="10"/>
      <c r="M97" s="10"/>
      <c r="N97" s="21">
        <f ca="1">IF(COUNTIF('.Calendrier'!C:C,Tableau15[[#This Row],[Date]]),OFFSET($V$2,,WEEKDAY(Tableau15[[#This Row],[Date]],2)),0)</f>
        <v>0</v>
      </c>
      <c r="O9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97"/>
    </row>
    <row r="98" spans="2:22" x14ac:dyDescent="0.35">
      <c r="B98" s="26">
        <f>IF(WEEKDAY(Tableau15[[#This Row],[Date]],2)=3,_xlfn.ISOWEEKNUM(Tableau15[[#This Row],[Date]]),"")</f>
        <v>53</v>
      </c>
      <c r="C98" s="2" t="str">
        <f>UPPER(TEXT(Tableau15[[#This Row],[Date]],"jjjj"))</f>
        <v>MERCREDI</v>
      </c>
      <c r="D98" s="3">
        <f>_debut+ROW()-ROW(Tableau15[[#Headers],[Date]])-1</f>
        <v>44195</v>
      </c>
      <c r="E98" s="10"/>
      <c r="F98" s="10"/>
      <c r="G98" s="10"/>
      <c r="H98" s="10"/>
      <c r="I98" s="29">
        <f>Tableau15[[#This Row],[fin apm]]-Tableau15[[#This Row],[début apm]]+Tableau15[[#This Row],[fin matin]]-Tableau15[[#This Row],[début matin]]</f>
        <v>0</v>
      </c>
      <c r="J98" s="12"/>
      <c r="K98" s="21">
        <f ca="1">IFERROR(IF(VLOOKUP(Tableau15[[#This Row],[Motif Abs.]],Tmotif[],3,0)="oui",OFFSET($V$2,,WEEKDAY(Tableau15[[#This Row],[Date]],2)),0),0)</f>
        <v>0</v>
      </c>
      <c r="L98" s="10"/>
      <c r="M98" s="10"/>
      <c r="N98" s="21">
        <f ca="1">IF(COUNTIF('.Calendrier'!C:C,Tableau15[[#This Row],[Date]]),OFFSET($V$2,,WEEKDAY(Tableau15[[#This Row],[Date]],2)),0)</f>
        <v>0</v>
      </c>
      <c r="O9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98"/>
    </row>
    <row r="99" spans="2:22" x14ac:dyDescent="0.35">
      <c r="B99" s="26" t="str">
        <f>IF(WEEKDAY(Tableau15[[#This Row],[Date]],2)=3,_xlfn.ISOWEEKNUM(Tableau15[[#This Row],[Date]]),"")</f>
        <v/>
      </c>
      <c r="C99" s="2" t="str">
        <f>UPPER(TEXT(Tableau15[[#This Row],[Date]],"jjjj"))</f>
        <v>JEUDI</v>
      </c>
      <c r="D99" s="3">
        <f>_debut+ROW()-ROW(Tableau15[[#Headers],[Date]])-1</f>
        <v>44196</v>
      </c>
      <c r="E99" s="10"/>
      <c r="F99" s="10"/>
      <c r="G99" s="10"/>
      <c r="H99" s="10"/>
      <c r="I99" s="29">
        <f>Tableau15[[#This Row],[fin apm]]-Tableau15[[#This Row],[début apm]]+Tableau15[[#This Row],[fin matin]]-Tableau15[[#This Row],[début matin]]</f>
        <v>0</v>
      </c>
      <c r="J99" s="12"/>
      <c r="K99" s="21">
        <f ca="1">IFERROR(IF(VLOOKUP(Tableau15[[#This Row],[Motif Abs.]],Tmotif[],3,0)="oui",OFFSET($V$2,,WEEKDAY(Tableau15[[#This Row],[Date]],2)),0),0)</f>
        <v>0</v>
      </c>
      <c r="L99" s="10"/>
      <c r="M99" s="10"/>
      <c r="N99" s="21">
        <f ca="1">IF(COUNTIF('.Calendrier'!C:C,Tableau15[[#This Row],[Date]]),OFFSET($V$2,,WEEKDAY(Tableau15[[#This Row],[Date]],2)),0)</f>
        <v>0</v>
      </c>
      <c r="O9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99"/>
    </row>
    <row r="100" spans="2:22" x14ac:dyDescent="0.35">
      <c r="B100" s="26" t="str">
        <f>IF(WEEKDAY(Tableau15[[#This Row],[Date]],2)=3,_xlfn.ISOWEEKNUM(Tableau15[[#This Row],[Date]]),"")</f>
        <v/>
      </c>
      <c r="C100" s="2" t="str">
        <f>UPPER(TEXT(Tableau15[[#This Row],[Date]],"jjjj"))</f>
        <v>VENDREDI</v>
      </c>
      <c r="D100" s="3">
        <f>_debut+ROW()-ROW(Tableau15[[#Headers],[Date]])-1</f>
        <v>44197</v>
      </c>
      <c r="E100" s="10"/>
      <c r="F100" s="10"/>
      <c r="G100" s="10"/>
      <c r="H100" s="10"/>
      <c r="I100" s="29">
        <f>Tableau15[[#This Row],[fin apm]]-Tableau15[[#This Row],[début apm]]+Tableau15[[#This Row],[fin matin]]-Tableau15[[#This Row],[début matin]]</f>
        <v>0</v>
      </c>
      <c r="J100" s="12"/>
      <c r="K100" s="21">
        <f ca="1">IFERROR(IF(VLOOKUP(Tableau15[[#This Row],[Motif Abs.]],Tmotif[],3,0)="oui",OFFSET($V$2,,WEEKDAY(Tableau15[[#This Row],[Date]],2)),0),0)</f>
        <v>0</v>
      </c>
      <c r="L100" s="10"/>
      <c r="M100" s="10"/>
      <c r="N100" s="21">
        <f ca="1">IF(COUNTIF('.Calendrier'!C:C,Tableau15[[#This Row],[Date]]),OFFSET($V$2,,WEEKDAY(Tableau15[[#This Row],[Date]],2)),0)</f>
        <v>0.29166666666666669</v>
      </c>
      <c r="O10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00"/>
    </row>
    <row r="101" spans="2:22" x14ac:dyDescent="0.35">
      <c r="B101" s="26" t="str">
        <f>IF(WEEKDAY(Tableau15[[#This Row],[Date]],2)=3,_xlfn.ISOWEEKNUM(Tableau15[[#This Row],[Date]]),"")</f>
        <v/>
      </c>
      <c r="C101" s="2" t="str">
        <f>UPPER(TEXT(Tableau15[[#This Row],[Date]],"jjjj"))</f>
        <v>SAMEDI</v>
      </c>
      <c r="D101" s="3">
        <f>_debut+ROW()-ROW(Tableau15[[#Headers],[Date]])-1</f>
        <v>44198</v>
      </c>
      <c r="E101" s="10"/>
      <c r="F101" s="10"/>
      <c r="G101" s="10"/>
      <c r="H101" s="10"/>
      <c r="I101" s="29">
        <f>Tableau15[[#This Row],[fin apm]]-Tableau15[[#This Row],[début apm]]+Tableau15[[#This Row],[fin matin]]-Tableau15[[#This Row],[début matin]]</f>
        <v>0</v>
      </c>
      <c r="J101" s="12"/>
      <c r="K101" s="21">
        <f ca="1">IFERROR(IF(VLOOKUP(Tableau15[[#This Row],[Motif Abs.]],Tmotif[],3,0)="oui",OFFSET($V$2,,WEEKDAY(Tableau15[[#This Row],[Date]],2)),0),0)</f>
        <v>0</v>
      </c>
      <c r="L101" s="10"/>
      <c r="M101" s="10"/>
      <c r="N101" s="21">
        <f ca="1">IF(COUNTIF('.Calendrier'!C:C,Tableau15[[#This Row],[Date]]),OFFSET($V$2,,WEEKDAY(Tableau15[[#This Row],[Date]],2)),0)</f>
        <v>0</v>
      </c>
      <c r="O10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01"/>
    </row>
    <row r="102" spans="2:22" x14ac:dyDescent="0.35">
      <c r="B102" s="26" t="str">
        <f>IF(WEEKDAY(Tableau15[[#This Row],[Date]],2)=3,_xlfn.ISOWEEKNUM(Tableau15[[#This Row],[Date]]),"")</f>
        <v/>
      </c>
      <c r="C102" s="2" t="str">
        <f>UPPER(TEXT(Tableau15[[#This Row],[Date]],"jjjj"))</f>
        <v>DIMANCHE</v>
      </c>
      <c r="D102" s="3">
        <f>_debut+ROW()-ROW(Tableau15[[#Headers],[Date]])-1</f>
        <v>44199</v>
      </c>
      <c r="E102" s="10"/>
      <c r="F102" s="10"/>
      <c r="G102" s="10"/>
      <c r="H102" s="10"/>
      <c r="I102" s="29">
        <f>Tableau15[[#This Row],[fin apm]]-Tableau15[[#This Row],[début apm]]+Tableau15[[#This Row],[fin matin]]-Tableau15[[#This Row],[début matin]]</f>
        <v>0</v>
      </c>
      <c r="J102" s="12"/>
      <c r="K102" s="21">
        <f ca="1">IFERROR(IF(VLOOKUP(Tableau15[[#This Row],[Motif Abs.]],Tmotif[],3,0)="oui",OFFSET($V$2,,WEEKDAY(Tableau15[[#This Row],[Date]],2)),0),0)</f>
        <v>0</v>
      </c>
      <c r="L102" s="10"/>
      <c r="M102" s="10"/>
      <c r="N102" s="21">
        <f ca="1">IF(COUNTIF('.Calendrier'!C:C,Tableau15[[#This Row],[Date]]),OFFSET($V$2,,WEEKDAY(Tableau15[[#This Row],[Date]],2)),0)</f>
        <v>0</v>
      </c>
      <c r="O10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02"/>
    </row>
    <row r="103" spans="2:22" x14ac:dyDescent="0.35">
      <c r="B103" s="26" t="str">
        <f>IF(WEEKDAY(Tableau15[[#This Row],[Date]],2)=3,_xlfn.ISOWEEKNUM(Tableau15[[#This Row],[Date]]),"")</f>
        <v/>
      </c>
      <c r="C103" s="2" t="str">
        <f>UPPER(TEXT(Tableau15[[#This Row],[Date]],"jjjj"))</f>
        <v>LUNDI</v>
      </c>
      <c r="D103" s="3">
        <f>_debut+ROW()-ROW(Tableau15[[#Headers],[Date]])-1</f>
        <v>44200</v>
      </c>
      <c r="E103" s="10"/>
      <c r="F103" s="10"/>
      <c r="G103" s="10"/>
      <c r="H103" s="10"/>
      <c r="I103" s="29">
        <f>Tableau15[[#This Row],[fin apm]]-Tableau15[[#This Row],[début apm]]+Tableau15[[#This Row],[fin matin]]-Tableau15[[#This Row],[début matin]]</f>
        <v>0</v>
      </c>
      <c r="J103" s="12"/>
      <c r="K103" s="21">
        <f ca="1">IFERROR(IF(VLOOKUP(Tableau15[[#This Row],[Motif Abs.]],Tmotif[],3,0)="oui",OFFSET($V$2,,WEEKDAY(Tableau15[[#This Row],[Date]],2)),0),0)</f>
        <v>0</v>
      </c>
      <c r="L103" s="10"/>
      <c r="M103" s="10"/>
      <c r="N103" s="21">
        <f ca="1">IF(COUNTIF('.Calendrier'!C:C,Tableau15[[#This Row],[Date]]),OFFSET($V$2,,WEEKDAY(Tableau15[[#This Row],[Date]],2)),0)</f>
        <v>0</v>
      </c>
      <c r="O10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03"/>
    </row>
    <row r="104" spans="2:22" x14ac:dyDescent="0.35">
      <c r="B104" s="26" t="str">
        <f>IF(WEEKDAY(Tableau15[[#This Row],[Date]],2)=3,_xlfn.ISOWEEKNUM(Tableau15[[#This Row],[Date]]),"")</f>
        <v/>
      </c>
      <c r="C104" s="2" t="str">
        <f>UPPER(TEXT(Tableau15[[#This Row],[Date]],"jjjj"))</f>
        <v>MARDI</v>
      </c>
      <c r="D104" s="3">
        <f>_debut+ROW()-ROW(Tableau15[[#Headers],[Date]])-1</f>
        <v>44201</v>
      </c>
      <c r="E104" s="10"/>
      <c r="F104" s="10"/>
      <c r="G104" s="10"/>
      <c r="H104" s="10"/>
      <c r="I104" s="29">
        <f>Tableau15[[#This Row],[fin apm]]-Tableau15[[#This Row],[début apm]]+Tableau15[[#This Row],[fin matin]]-Tableau15[[#This Row],[début matin]]</f>
        <v>0</v>
      </c>
      <c r="J104" s="12"/>
      <c r="K104" s="21">
        <f ca="1">IFERROR(IF(VLOOKUP(Tableau15[[#This Row],[Motif Abs.]],Tmotif[],3,0)="oui",OFFSET($V$2,,WEEKDAY(Tableau15[[#This Row],[Date]],2)),0),0)</f>
        <v>0</v>
      </c>
      <c r="L104" s="10"/>
      <c r="M104" s="10"/>
      <c r="N104" s="21">
        <f ca="1">IF(COUNTIF('.Calendrier'!C:C,Tableau15[[#This Row],[Date]]),OFFSET($V$2,,WEEKDAY(Tableau15[[#This Row],[Date]],2)),0)</f>
        <v>0</v>
      </c>
      <c r="O10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04"/>
    </row>
    <row r="105" spans="2:22" x14ac:dyDescent="0.35">
      <c r="B105" s="26">
        <f>IF(WEEKDAY(Tableau15[[#This Row],[Date]],2)=3,_xlfn.ISOWEEKNUM(Tableau15[[#This Row],[Date]]),"")</f>
        <v>1</v>
      </c>
      <c r="C105" s="2" t="str">
        <f>UPPER(TEXT(Tableau15[[#This Row],[Date]],"jjjj"))</f>
        <v>MERCREDI</v>
      </c>
      <c r="D105" s="3">
        <f>_debut+ROW()-ROW(Tableau15[[#Headers],[Date]])-1</f>
        <v>44202</v>
      </c>
      <c r="E105" s="10"/>
      <c r="F105" s="10"/>
      <c r="G105" s="10"/>
      <c r="H105" s="10"/>
      <c r="I105" s="29">
        <f>Tableau15[[#This Row],[fin apm]]-Tableau15[[#This Row],[début apm]]+Tableau15[[#This Row],[fin matin]]-Tableau15[[#This Row],[début matin]]</f>
        <v>0</v>
      </c>
      <c r="J105" s="12"/>
      <c r="K105" s="21">
        <f ca="1">IFERROR(IF(VLOOKUP(Tableau15[[#This Row],[Motif Abs.]],Tmotif[],3,0)="oui",OFFSET($V$2,,WEEKDAY(Tableau15[[#This Row],[Date]],2)),0),0)</f>
        <v>0</v>
      </c>
      <c r="L105" s="10"/>
      <c r="M105" s="10"/>
      <c r="N105" s="21">
        <f ca="1">IF(COUNTIF('.Calendrier'!C:C,Tableau15[[#This Row],[Date]]),OFFSET($V$2,,WEEKDAY(Tableau15[[#This Row],[Date]],2)),0)</f>
        <v>0</v>
      </c>
      <c r="O10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05"/>
    </row>
    <row r="106" spans="2:22" x14ac:dyDescent="0.35">
      <c r="B106" s="26" t="str">
        <f>IF(WEEKDAY(Tableau15[[#This Row],[Date]],2)=3,_xlfn.ISOWEEKNUM(Tableau15[[#This Row],[Date]]),"")</f>
        <v/>
      </c>
      <c r="C106" s="2" t="str">
        <f>UPPER(TEXT(Tableau15[[#This Row],[Date]],"jjjj"))</f>
        <v>JEUDI</v>
      </c>
      <c r="D106" s="3">
        <f>_debut+ROW()-ROW(Tableau15[[#Headers],[Date]])-1</f>
        <v>44203</v>
      </c>
      <c r="E106" s="10"/>
      <c r="F106" s="10"/>
      <c r="G106" s="10"/>
      <c r="H106" s="10"/>
      <c r="I106" s="29">
        <f>Tableau15[[#This Row],[fin apm]]-Tableau15[[#This Row],[début apm]]+Tableau15[[#This Row],[fin matin]]-Tableau15[[#This Row],[début matin]]</f>
        <v>0</v>
      </c>
      <c r="J106" s="12"/>
      <c r="K106" s="21">
        <f ca="1">IFERROR(IF(VLOOKUP(Tableau15[[#This Row],[Motif Abs.]],Tmotif[],3,0)="oui",OFFSET($V$2,,WEEKDAY(Tableau15[[#This Row],[Date]],2)),0),0)</f>
        <v>0</v>
      </c>
      <c r="L106" s="10"/>
      <c r="M106" s="10"/>
      <c r="N106" s="21">
        <f ca="1">IF(COUNTIF('.Calendrier'!C:C,Tableau15[[#This Row],[Date]]),OFFSET($V$2,,WEEKDAY(Tableau15[[#This Row],[Date]],2)),0)</f>
        <v>0</v>
      </c>
      <c r="O10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06"/>
    </row>
    <row r="107" spans="2:22" x14ac:dyDescent="0.35">
      <c r="B107" s="26" t="str">
        <f>IF(WEEKDAY(Tableau15[[#This Row],[Date]],2)=3,_xlfn.ISOWEEKNUM(Tableau15[[#This Row],[Date]]),"")</f>
        <v/>
      </c>
      <c r="C107" s="2" t="str">
        <f>UPPER(TEXT(Tableau15[[#This Row],[Date]],"jjjj"))</f>
        <v>VENDREDI</v>
      </c>
      <c r="D107" s="3">
        <f>_debut+ROW()-ROW(Tableau15[[#Headers],[Date]])-1</f>
        <v>44204</v>
      </c>
      <c r="E107" s="10"/>
      <c r="F107" s="10"/>
      <c r="G107" s="10"/>
      <c r="H107" s="10"/>
      <c r="I107" s="29">
        <f>Tableau15[[#This Row],[fin apm]]-Tableau15[[#This Row],[début apm]]+Tableau15[[#This Row],[fin matin]]-Tableau15[[#This Row],[début matin]]</f>
        <v>0</v>
      </c>
      <c r="J107" s="12"/>
      <c r="K107" s="21">
        <f ca="1">IFERROR(IF(VLOOKUP(Tableau15[[#This Row],[Motif Abs.]],Tmotif[],3,0)="oui",OFFSET($V$2,,WEEKDAY(Tableau15[[#This Row],[Date]],2)),0),0)</f>
        <v>0</v>
      </c>
      <c r="L107" s="10"/>
      <c r="M107" s="10"/>
      <c r="N107" s="21">
        <f ca="1">IF(COUNTIF('.Calendrier'!C:C,Tableau15[[#This Row],[Date]]),OFFSET($V$2,,WEEKDAY(Tableau15[[#This Row],[Date]],2)),0)</f>
        <v>0</v>
      </c>
      <c r="O10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07"/>
    </row>
    <row r="108" spans="2:22" x14ac:dyDescent="0.35">
      <c r="B108" s="26" t="str">
        <f>IF(WEEKDAY(Tableau15[[#This Row],[Date]],2)=3,_xlfn.ISOWEEKNUM(Tableau15[[#This Row],[Date]]),"")</f>
        <v/>
      </c>
      <c r="C108" s="2" t="str">
        <f>UPPER(TEXT(Tableau15[[#This Row],[Date]],"jjjj"))</f>
        <v>SAMEDI</v>
      </c>
      <c r="D108" s="3">
        <f>_debut+ROW()-ROW(Tableau15[[#Headers],[Date]])-1</f>
        <v>44205</v>
      </c>
      <c r="E108" s="10"/>
      <c r="F108" s="10"/>
      <c r="G108" s="10"/>
      <c r="H108" s="10"/>
      <c r="I108" s="29">
        <f>Tableau15[[#This Row],[fin apm]]-Tableau15[[#This Row],[début apm]]+Tableau15[[#This Row],[fin matin]]-Tableau15[[#This Row],[début matin]]</f>
        <v>0</v>
      </c>
      <c r="J108" s="12"/>
      <c r="K108" s="21">
        <f ca="1">IFERROR(IF(VLOOKUP(Tableau15[[#This Row],[Motif Abs.]],Tmotif[],3,0)="oui",OFFSET($V$2,,WEEKDAY(Tableau15[[#This Row],[Date]],2)),0),0)</f>
        <v>0</v>
      </c>
      <c r="L108" s="10"/>
      <c r="M108" s="10"/>
      <c r="N108" s="21">
        <f ca="1">IF(COUNTIF('.Calendrier'!C:C,Tableau15[[#This Row],[Date]]),OFFSET($V$2,,WEEKDAY(Tableau15[[#This Row],[Date]],2)),0)</f>
        <v>0</v>
      </c>
      <c r="O10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08"/>
    </row>
    <row r="109" spans="2:22" x14ac:dyDescent="0.35">
      <c r="B109" s="26" t="str">
        <f>IF(WEEKDAY(Tableau15[[#This Row],[Date]],2)=3,_xlfn.ISOWEEKNUM(Tableau15[[#This Row],[Date]]),"")</f>
        <v/>
      </c>
      <c r="C109" s="2" t="str">
        <f>UPPER(TEXT(Tableau15[[#This Row],[Date]],"jjjj"))</f>
        <v>DIMANCHE</v>
      </c>
      <c r="D109" s="3">
        <f>_debut+ROW()-ROW(Tableau15[[#Headers],[Date]])-1</f>
        <v>44206</v>
      </c>
      <c r="E109" s="10"/>
      <c r="F109" s="10"/>
      <c r="G109" s="10"/>
      <c r="H109" s="10"/>
      <c r="I109" s="29">
        <f>Tableau15[[#This Row],[fin apm]]-Tableau15[[#This Row],[début apm]]+Tableau15[[#This Row],[fin matin]]-Tableau15[[#This Row],[début matin]]</f>
        <v>0</v>
      </c>
      <c r="J109" s="12"/>
      <c r="K109" s="21">
        <f ca="1">IFERROR(IF(VLOOKUP(Tableau15[[#This Row],[Motif Abs.]],Tmotif[],3,0)="oui",OFFSET($V$2,,WEEKDAY(Tableau15[[#This Row],[Date]],2)),0),0)</f>
        <v>0</v>
      </c>
      <c r="L109" s="10"/>
      <c r="M109" s="10"/>
      <c r="N109" s="21">
        <f ca="1">IF(COUNTIF('.Calendrier'!C:C,Tableau15[[#This Row],[Date]]),OFFSET($V$2,,WEEKDAY(Tableau15[[#This Row],[Date]],2)),0)</f>
        <v>0</v>
      </c>
      <c r="O10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09"/>
    </row>
    <row r="110" spans="2:22" x14ac:dyDescent="0.35">
      <c r="B110" s="26" t="str">
        <f>IF(WEEKDAY(Tableau15[[#This Row],[Date]],2)=3,_xlfn.ISOWEEKNUM(Tableau15[[#This Row],[Date]]),"")</f>
        <v/>
      </c>
      <c r="C110" s="2" t="str">
        <f>UPPER(TEXT(Tableau15[[#This Row],[Date]],"jjjj"))</f>
        <v>LUNDI</v>
      </c>
      <c r="D110" s="3">
        <f>_debut+ROW()-ROW(Tableau15[[#Headers],[Date]])-1</f>
        <v>44207</v>
      </c>
      <c r="E110" s="10"/>
      <c r="F110" s="10"/>
      <c r="G110" s="10"/>
      <c r="H110" s="10"/>
      <c r="I110" s="29">
        <f>Tableau15[[#This Row],[fin apm]]-Tableau15[[#This Row],[début apm]]+Tableau15[[#This Row],[fin matin]]-Tableau15[[#This Row],[début matin]]</f>
        <v>0</v>
      </c>
      <c r="J110" s="12"/>
      <c r="K110" s="21">
        <f ca="1">IFERROR(IF(VLOOKUP(Tableau15[[#This Row],[Motif Abs.]],Tmotif[],3,0)="oui",OFFSET($V$2,,WEEKDAY(Tableau15[[#This Row],[Date]],2)),0),0)</f>
        <v>0</v>
      </c>
      <c r="L110" s="10"/>
      <c r="M110" s="10"/>
      <c r="N110" s="21">
        <f ca="1">IF(COUNTIF('.Calendrier'!C:C,Tableau15[[#This Row],[Date]]),OFFSET($V$2,,WEEKDAY(Tableau15[[#This Row],[Date]],2)),0)</f>
        <v>0</v>
      </c>
      <c r="O11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10"/>
    </row>
    <row r="111" spans="2:22" x14ac:dyDescent="0.35">
      <c r="B111" s="26" t="str">
        <f>IF(WEEKDAY(Tableau15[[#This Row],[Date]],2)=3,_xlfn.ISOWEEKNUM(Tableau15[[#This Row],[Date]]),"")</f>
        <v/>
      </c>
      <c r="C111" s="2" t="str">
        <f>UPPER(TEXT(Tableau15[[#This Row],[Date]],"jjjj"))</f>
        <v>MARDI</v>
      </c>
      <c r="D111" s="3">
        <f>_debut+ROW()-ROW(Tableau15[[#Headers],[Date]])-1</f>
        <v>44208</v>
      </c>
      <c r="E111" s="10"/>
      <c r="F111" s="10"/>
      <c r="G111" s="10"/>
      <c r="H111" s="10"/>
      <c r="I111" s="29">
        <f>Tableau15[[#This Row],[fin apm]]-Tableau15[[#This Row],[début apm]]+Tableau15[[#This Row],[fin matin]]-Tableau15[[#This Row],[début matin]]</f>
        <v>0</v>
      </c>
      <c r="J111" s="12"/>
      <c r="K111" s="21">
        <f ca="1">IFERROR(IF(VLOOKUP(Tableau15[[#This Row],[Motif Abs.]],Tmotif[],3,0)="oui",OFFSET($V$2,,WEEKDAY(Tableau15[[#This Row],[Date]],2)),0),0)</f>
        <v>0</v>
      </c>
      <c r="L111" s="10"/>
      <c r="M111" s="10"/>
      <c r="N111" s="21">
        <f ca="1">IF(COUNTIF('.Calendrier'!C:C,Tableau15[[#This Row],[Date]]),OFFSET($V$2,,WEEKDAY(Tableau15[[#This Row],[Date]],2)),0)</f>
        <v>0</v>
      </c>
      <c r="O11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11"/>
    </row>
    <row r="112" spans="2:22" x14ac:dyDescent="0.35">
      <c r="B112" s="26">
        <f>IF(WEEKDAY(Tableau15[[#This Row],[Date]],2)=3,_xlfn.ISOWEEKNUM(Tableau15[[#This Row],[Date]]),"")</f>
        <v>2</v>
      </c>
      <c r="C112" s="2" t="str">
        <f>UPPER(TEXT(Tableau15[[#This Row],[Date]],"jjjj"))</f>
        <v>MERCREDI</v>
      </c>
      <c r="D112" s="3">
        <f>_debut+ROW()-ROW(Tableau15[[#Headers],[Date]])-1</f>
        <v>44209</v>
      </c>
      <c r="E112" s="10"/>
      <c r="F112" s="10"/>
      <c r="G112" s="10"/>
      <c r="H112" s="10"/>
      <c r="I112" s="29">
        <f>Tableau15[[#This Row],[fin apm]]-Tableau15[[#This Row],[début apm]]+Tableau15[[#This Row],[fin matin]]-Tableau15[[#This Row],[début matin]]</f>
        <v>0</v>
      </c>
      <c r="J112" s="12"/>
      <c r="K112" s="21">
        <f ca="1">IFERROR(IF(VLOOKUP(Tableau15[[#This Row],[Motif Abs.]],Tmotif[],3,0)="oui",OFFSET($V$2,,WEEKDAY(Tableau15[[#This Row],[Date]],2)),0),0)</f>
        <v>0</v>
      </c>
      <c r="L112" s="10"/>
      <c r="M112" s="10"/>
      <c r="N112" s="21">
        <f ca="1">IF(COUNTIF('.Calendrier'!C:C,Tableau15[[#This Row],[Date]]),OFFSET($V$2,,WEEKDAY(Tableau15[[#This Row],[Date]],2)),0)</f>
        <v>0</v>
      </c>
      <c r="O11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12"/>
    </row>
    <row r="113" spans="2:22" x14ac:dyDescent="0.35">
      <c r="B113" s="26" t="str">
        <f>IF(WEEKDAY(Tableau15[[#This Row],[Date]],2)=3,_xlfn.ISOWEEKNUM(Tableau15[[#This Row],[Date]]),"")</f>
        <v/>
      </c>
      <c r="C113" s="2" t="str">
        <f>UPPER(TEXT(Tableau15[[#This Row],[Date]],"jjjj"))</f>
        <v>JEUDI</v>
      </c>
      <c r="D113" s="3">
        <f>_debut+ROW()-ROW(Tableau15[[#Headers],[Date]])-1</f>
        <v>44210</v>
      </c>
      <c r="E113" s="10"/>
      <c r="F113" s="10"/>
      <c r="G113" s="10"/>
      <c r="H113" s="10"/>
      <c r="I113" s="29">
        <f>Tableau15[[#This Row],[fin apm]]-Tableau15[[#This Row],[début apm]]+Tableau15[[#This Row],[fin matin]]-Tableau15[[#This Row],[début matin]]</f>
        <v>0</v>
      </c>
      <c r="J113" s="12"/>
      <c r="K113" s="21">
        <f ca="1">IFERROR(IF(VLOOKUP(Tableau15[[#This Row],[Motif Abs.]],Tmotif[],3,0)="oui",OFFSET($V$2,,WEEKDAY(Tableau15[[#This Row],[Date]],2)),0),0)</f>
        <v>0</v>
      </c>
      <c r="L113" s="10"/>
      <c r="M113" s="10"/>
      <c r="N113" s="21">
        <f ca="1">IF(COUNTIF('.Calendrier'!C:C,Tableau15[[#This Row],[Date]]),OFFSET($V$2,,WEEKDAY(Tableau15[[#This Row],[Date]],2)),0)</f>
        <v>0</v>
      </c>
      <c r="O11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13"/>
    </row>
    <row r="114" spans="2:22" x14ac:dyDescent="0.35">
      <c r="B114" s="26" t="str">
        <f>IF(WEEKDAY(Tableau15[[#This Row],[Date]],2)=3,_xlfn.ISOWEEKNUM(Tableau15[[#This Row],[Date]]),"")</f>
        <v/>
      </c>
      <c r="C114" s="2" t="str">
        <f>UPPER(TEXT(Tableau15[[#This Row],[Date]],"jjjj"))</f>
        <v>VENDREDI</v>
      </c>
      <c r="D114" s="3">
        <f>_debut+ROW()-ROW(Tableau15[[#Headers],[Date]])-1</f>
        <v>44211</v>
      </c>
      <c r="E114" s="10"/>
      <c r="F114" s="10"/>
      <c r="G114" s="10"/>
      <c r="H114" s="10"/>
      <c r="I114" s="29">
        <f>Tableau15[[#This Row],[fin apm]]-Tableau15[[#This Row],[début apm]]+Tableau15[[#This Row],[fin matin]]-Tableau15[[#This Row],[début matin]]</f>
        <v>0</v>
      </c>
      <c r="J114" s="12"/>
      <c r="K114" s="21">
        <f ca="1">IFERROR(IF(VLOOKUP(Tableau15[[#This Row],[Motif Abs.]],Tmotif[],3,0)="oui",OFFSET($V$2,,WEEKDAY(Tableau15[[#This Row],[Date]],2)),0),0)</f>
        <v>0</v>
      </c>
      <c r="L114" s="10"/>
      <c r="M114" s="10"/>
      <c r="N114" s="21">
        <f ca="1">IF(COUNTIF('.Calendrier'!C:C,Tableau15[[#This Row],[Date]]),OFFSET($V$2,,WEEKDAY(Tableau15[[#This Row],[Date]],2)),0)</f>
        <v>0</v>
      </c>
      <c r="O11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14"/>
    </row>
    <row r="115" spans="2:22" x14ac:dyDescent="0.35">
      <c r="B115" s="26" t="str">
        <f>IF(WEEKDAY(Tableau15[[#This Row],[Date]],2)=3,_xlfn.ISOWEEKNUM(Tableau15[[#This Row],[Date]]),"")</f>
        <v/>
      </c>
      <c r="C115" s="2" t="str">
        <f>UPPER(TEXT(Tableau15[[#This Row],[Date]],"jjjj"))</f>
        <v>SAMEDI</v>
      </c>
      <c r="D115" s="3">
        <f>_debut+ROW()-ROW(Tableau15[[#Headers],[Date]])-1</f>
        <v>44212</v>
      </c>
      <c r="E115" s="10"/>
      <c r="F115" s="10"/>
      <c r="G115" s="10"/>
      <c r="H115" s="10"/>
      <c r="I115" s="29">
        <f>Tableau15[[#This Row],[fin apm]]-Tableau15[[#This Row],[début apm]]+Tableau15[[#This Row],[fin matin]]-Tableau15[[#This Row],[début matin]]</f>
        <v>0</v>
      </c>
      <c r="J115" s="12"/>
      <c r="K115" s="21">
        <f ca="1">IFERROR(IF(VLOOKUP(Tableau15[[#This Row],[Motif Abs.]],Tmotif[],3,0)="oui",OFFSET($V$2,,WEEKDAY(Tableau15[[#This Row],[Date]],2)),0),0)</f>
        <v>0</v>
      </c>
      <c r="L115" s="10"/>
      <c r="M115" s="10"/>
      <c r="N115" s="21">
        <f ca="1">IF(COUNTIF('.Calendrier'!C:C,Tableau15[[#This Row],[Date]]),OFFSET($V$2,,WEEKDAY(Tableau15[[#This Row],[Date]],2)),0)</f>
        <v>0</v>
      </c>
      <c r="O11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15"/>
    </row>
    <row r="116" spans="2:22" x14ac:dyDescent="0.35">
      <c r="B116" s="26" t="str">
        <f>IF(WEEKDAY(Tableau15[[#This Row],[Date]],2)=3,_xlfn.ISOWEEKNUM(Tableau15[[#This Row],[Date]]),"")</f>
        <v/>
      </c>
      <c r="C116" s="2" t="str">
        <f>UPPER(TEXT(Tableau15[[#This Row],[Date]],"jjjj"))</f>
        <v>DIMANCHE</v>
      </c>
      <c r="D116" s="3">
        <f>_debut+ROW()-ROW(Tableau15[[#Headers],[Date]])-1</f>
        <v>44213</v>
      </c>
      <c r="E116" s="10"/>
      <c r="F116" s="10"/>
      <c r="G116" s="10"/>
      <c r="H116" s="10"/>
      <c r="I116" s="29">
        <f>Tableau15[[#This Row],[fin apm]]-Tableau15[[#This Row],[début apm]]+Tableau15[[#This Row],[fin matin]]-Tableau15[[#This Row],[début matin]]</f>
        <v>0</v>
      </c>
      <c r="J116" s="12"/>
      <c r="K116" s="21">
        <f ca="1">IFERROR(IF(VLOOKUP(Tableau15[[#This Row],[Motif Abs.]],Tmotif[],3,0)="oui",OFFSET($V$2,,WEEKDAY(Tableau15[[#This Row],[Date]],2)),0),0)</f>
        <v>0</v>
      </c>
      <c r="L116" s="10"/>
      <c r="M116" s="10"/>
      <c r="N116" s="21">
        <f ca="1">IF(COUNTIF('.Calendrier'!C:C,Tableau15[[#This Row],[Date]]),OFFSET($V$2,,WEEKDAY(Tableau15[[#This Row],[Date]],2)),0)</f>
        <v>0</v>
      </c>
      <c r="O11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16"/>
    </row>
    <row r="117" spans="2:22" x14ac:dyDescent="0.35">
      <c r="B117" s="26" t="str">
        <f>IF(WEEKDAY(Tableau15[[#This Row],[Date]],2)=3,_xlfn.ISOWEEKNUM(Tableau15[[#This Row],[Date]]),"")</f>
        <v/>
      </c>
      <c r="C117" s="2" t="str">
        <f>UPPER(TEXT(Tableau15[[#This Row],[Date]],"jjjj"))</f>
        <v>LUNDI</v>
      </c>
      <c r="D117" s="3">
        <f>_debut+ROW()-ROW(Tableau15[[#Headers],[Date]])-1</f>
        <v>44214</v>
      </c>
      <c r="E117" s="10"/>
      <c r="F117" s="10"/>
      <c r="G117" s="10"/>
      <c r="H117" s="10"/>
      <c r="I117" s="29">
        <f>Tableau15[[#This Row],[fin apm]]-Tableau15[[#This Row],[début apm]]+Tableau15[[#This Row],[fin matin]]-Tableau15[[#This Row],[début matin]]</f>
        <v>0</v>
      </c>
      <c r="J117" s="12"/>
      <c r="K117" s="21">
        <f ca="1">IFERROR(IF(VLOOKUP(Tableau15[[#This Row],[Motif Abs.]],Tmotif[],3,0)="oui",OFFSET($V$2,,WEEKDAY(Tableau15[[#This Row],[Date]],2)),0),0)</f>
        <v>0</v>
      </c>
      <c r="L117" s="10"/>
      <c r="M117" s="10"/>
      <c r="N117" s="21">
        <f ca="1">IF(COUNTIF('.Calendrier'!C:C,Tableau15[[#This Row],[Date]]),OFFSET($V$2,,WEEKDAY(Tableau15[[#This Row],[Date]],2)),0)</f>
        <v>0</v>
      </c>
      <c r="O11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17"/>
    </row>
    <row r="118" spans="2:22" x14ac:dyDescent="0.35">
      <c r="B118" s="26" t="str">
        <f>IF(WEEKDAY(Tableau15[[#This Row],[Date]],2)=3,_xlfn.ISOWEEKNUM(Tableau15[[#This Row],[Date]]),"")</f>
        <v/>
      </c>
      <c r="C118" s="2" t="str">
        <f>UPPER(TEXT(Tableau15[[#This Row],[Date]],"jjjj"))</f>
        <v>MARDI</v>
      </c>
      <c r="D118" s="3">
        <f>_debut+ROW()-ROW(Tableau15[[#Headers],[Date]])-1</f>
        <v>44215</v>
      </c>
      <c r="E118" s="10"/>
      <c r="F118" s="10"/>
      <c r="G118" s="10"/>
      <c r="H118" s="10"/>
      <c r="I118" s="29">
        <f>Tableau15[[#This Row],[fin apm]]-Tableau15[[#This Row],[début apm]]+Tableau15[[#This Row],[fin matin]]-Tableau15[[#This Row],[début matin]]</f>
        <v>0</v>
      </c>
      <c r="J118" s="12"/>
      <c r="K118" s="21">
        <f ca="1">IFERROR(IF(VLOOKUP(Tableau15[[#This Row],[Motif Abs.]],Tmotif[],3,0)="oui",OFFSET($V$2,,WEEKDAY(Tableau15[[#This Row],[Date]],2)),0),0)</f>
        <v>0</v>
      </c>
      <c r="L118" s="10"/>
      <c r="M118" s="10"/>
      <c r="N118" s="21">
        <f ca="1">IF(COUNTIF('.Calendrier'!C:C,Tableau15[[#This Row],[Date]]),OFFSET($V$2,,WEEKDAY(Tableau15[[#This Row],[Date]],2)),0)</f>
        <v>0</v>
      </c>
      <c r="O11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18"/>
    </row>
    <row r="119" spans="2:22" x14ac:dyDescent="0.35">
      <c r="B119" s="26">
        <f>IF(WEEKDAY(Tableau15[[#This Row],[Date]],2)=3,_xlfn.ISOWEEKNUM(Tableau15[[#This Row],[Date]]),"")</f>
        <v>3</v>
      </c>
      <c r="C119" s="2" t="str">
        <f>UPPER(TEXT(Tableau15[[#This Row],[Date]],"jjjj"))</f>
        <v>MERCREDI</v>
      </c>
      <c r="D119" s="3">
        <f>_debut+ROW()-ROW(Tableau15[[#Headers],[Date]])-1</f>
        <v>44216</v>
      </c>
      <c r="E119" s="10"/>
      <c r="F119" s="10"/>
      <c r="G119" s="10"/>
      <c r="H119" s="10"/>
      <c r="I119" s="29">
        <f>Tableau15[[#This Row],[fin apm]]-Tableau15[[#This Row],[début apm]]+Tableau15[[#This Row],[fin matin]]-Tableau15[[#This Row],[début matin]]</f>
        <v>0</v>
      </c>
      <c r="J119" s="12"/>
      <c r="K119" s="21">
        <f ca="1">IFERROR(IF(VLOOKUP(Tableau15[[#This Row],[Motif Abs.]],Tmotif[],3,0)="oui",OFFSET($V$2,,WEEKDAY(Tableau15[[#This Row],[Date]],2)),0),0)</f>
        <v>0</v>
      </c>
      <c r="L119" s="10"/>
      <c r="M119" s="10"/>
      <c r="N119" s="21">
        <f ca="1">IF(COUNTIF('.Calendrier'!C:C,Tableau15[[#This Row],[Date]]),OFFSET($V$2,,WEEKDAY(Tableau15[[#This Row],[Date]],2)),0)</f>
        <v>0</v>
      </c>
      <c r="O11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19"/>
    </row>
    <row r="120" spans="2:22" x14ac:dyDescent="0.35">
      <c r="B120" s="26" t="str">
        <f>IF(WEEKDAY(Tableau15[[#This Row],[Date]],2)=3,_xlfn.ISOWEEKNUM(Tableau15[[#This Row],[Date]]),"")</f>
        <v/>
      </c>
      <c r="C120" s="2" t="str">
        <f>UPPER(TEXT(Tableau15[[#This Row],[Date]],"jjjj"))</f>
        <v>JEUDI</v>
      </c>
      <c r="D120" s="3">
        <f>_debut+ROW()-ROW(Tableau15[[#Headers],[Date]])-1</f>
        <v>44217</v>
      </c>
      <c r="E120" s="10"/>
      <c r="F120" s="10"/>
      <c r="G120" s="10"/>
      <c r="H120" s="10"/>
      <c r="I120" s="29">
        <f>Tableau15[[#This Row],[fin apm]]-Tableau15[[#This Row],[début apm]]+Tableau15[[#This Row],[fin matin]]-Tableau15[[#This Row],[début matin]]</f>
        <v>0</v>
      </c>
      <c r="J120" s="12"/>
      <c r="K120" s="21">
        <f ca="1">IFERROR(IF(VLOOKUP(Tableau15[[#This Row],[Motif Abs.]],Tmotif[],3,0)="oui",OFFSET($V$2,,WEEKDAY(Tableau15[[#This Row],[Date]],2)),0),0)</f>
        <v>0</v>
      </c>
      <c r="L120" s="10"/>
      <c r="M120" s="10"/>
      <c r="N120" s="21">
        <f ca="1">IF(COUNTIF('.Calendrier'!C:C,Tableau15[[#This Row],[Date]]),OFFSET($V$2,,WEEKDAY(Tableau15[[#This Row],[Date]],2)),0)</f>
        <v>0</v>
      </c>
      <c r="O12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20"/>
    </row>
    <row r="121" spans="2:22" x14ac:dyDescent="0.35">
      <c r="B121" s="26" t="str">
        <f>IF(WEEKDAY(Tableau15[[#This Row],[Date]],2)=3,_xlfn.ISOWEEKNUM(Tableau15[[#This Row],[Date]]),"")</f>
        <v/>
      </c>
      <c r="C121" s="2" t="str">
        <f>UPPER(TEXT(Tableau15[[#This Row],[Date]],"jjjj"))</f>
        <v>VENDREDI</v>
      </c>
      <c r="D121" s="3">
        <f>_debut+ROW()-ROW(Tableau15[[#Headers],[Date]])-1</f>
        <v>44218</v>
      </c>
      <c r="E121" s="10"/>
      <c r="F121" s="10"/>
      <c r="G121" s="10"/>
      <c r="H121" s="10"/>
      <c r="I121" s="29">
        <f>Tableau15[[#This Row],[fin apm]]-Tableau15[[#This Row],[début apm]]+Tableau15[[#This Row],[fin matin]]-Tableau15[[#This Row],[début matin]]</f>
        <v>0</v>
      </c>
      <c r="J121" s="12"/>
      <c r="K121" s="21">
        <f ca="1">IFERROR(IF(VLOOKUP(Tableau15[[#This Row],[Motif Abs.]],Tmotif[],3,0)="oui",OFFSET($V$2,,WEEKDAY(Tableau15[[#This Row],[Date]],2)),0),0)</f>
        <v>0</v>
      </c>
      <c r="L121" s="10"/>
      <c r="M121" s="10"/>
      <c r="N121" s="21">
        <f ca="1">IF(COUNTIF('.Calendrier'!C:C,Tableau15[[#This Row],[Date]]),OFFSET($V$2,,WEEKDAY(Tableau15[[#This Row],[Date]],2)),0)</f>
        <v>0</v>
      </c>
      <c r="O12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21"/>
    </row>
    <row r="122" spans="2:22" x14ac:dyDescent="0.35">
      <c r="B122" s="26" t="str">
        <f>IF(WEEKDAY(Tableau15[[#This Row],[Date]],2)=3,_xlfn.ISOWEEKNUM(Tableau15[[#This Row],[Date]]),"")</f>
        <v/>
      </c>
      <c r="C122" s="2" t="str">
        <f>UPPER(TEXT(Tableau15[[#This Row],[Date]],"jjjj"))</f>
        <v>SAMEDI</v>
      </c>
      <c r="D122" s="3">
        <f>_debut+ROW()-ROW(Tableau15[[#Headers],[Date]])-1</f>
        <v>44219</v>
      </c>
      <c r="E122" s="10"/>
      <c r="F122" s="10"/>
      <c r="G122" s="10"/>
      <c r="H122" s="10"/>
      <c r="I122" s="29">
        <f>Tableau15[[#This Row],[fin apm]]-Tableau15[[#This Row],[début apm]]+Tableau15[[#This Row],[fin matin]]-Tableau15[[#This Row],[début matin]]</f>
        <v>0</v>
      </c>
      <c r="J122" s="12"/>
      <c r="K122" s="21">
        <f ca="1">IFERROR(IF(VLOOKUP(Tableau15[[#This Row],[Motif Abs.]],Tmotif[],3,0)="oui",OFFSET($V$2,,WEEKDAY(Tableau15[[#This Row],[Date]],2)),0),0)</f>
        <v>0</v>
      </c>
      <c r="L122" s="10"/>
      <c r="M122" s="10"/>
      <c r="N122" s="21">
        <f ca="1">IF(COUNTIF('.Calendrier'!C:C,Tableau15[[#This Row],[Date]]),OFFSET($V$2,,WEEKDAY(Tableau15[[#This Row],[Date]],2)),0)</f>
        <v>0</v>
      </c>
      <c r="O12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22"/>
    </row>
    <row r="123" spans="2:22" x14ac:dyDescent="0.35">
      <c r="B123" s="26" t="str">
        <f>IF(WEEKDAY(Tableau15[[#This Row],[Date]],2)=3,_xlfn.ISOWEEKNUM(Tableau15[[#This Row],[Date]]),"")</f>
        <v/>
      </c>
      <c r="C123" s="2" t="str">
        <f>UPPER(TEXT(Tableau15[[#This Row],[Date]],"jjjj"))</f>
        <v>DIMANCHE</v>
      </c>
      <c r="D123" s="3">
        <f>_debut+ROW()-ROW(Tableau15[[#Headers],[Date]])-1</f>
        <v>44220</v>
      </c>
      <c r="E123" s="10"/>
      <c r="F123" s="10"/>
      <c r="G123" s="10"/>
      <c r="H123" s="10"/>
      <c r="I123" s="29">
        <f>Tableau15[[#This Row],[fin apm]]-Tableau15[[#This Row],[début apm]]+Tableau15[[#This Row],[fin matin]]-Tableau15[[#This Row],[début matin]]</f>
        <v>0</v>
      </c>
      <c r="J123" s="12"/>
      <c r="K123" s="21">
        <f ca="1">IFERROR(IF(VLOOKUP(Tableau15[[#This Row],[Motif Abs.]],Tmotif[],3,0)="oui",OFFSET($V$2,,WEEKDAY(Tableau15[[#This Row],[Date]],2)),0),0)</f>
        <v>0</v>
      </c>
      <c r="L123" s="10"/>
      <c r="M123" s="10"/>
      <c r="N123" s="21">
        <f ca="1">IF(COUNTIF('.Calendrier'!C:C,Tableau15[[#This Row],[Date]]),OFFSET($V$2,,WEEKDAY(Tableau15[[#This Row],[Date]],2)),0)</f>
        <v>0</v>
      </c>
      <c r="O12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23"/>
    </row>
    <row r="124" spans="2:22" x14ac:dyDescent="0.35">
      <c r="B124" s="26" t="str">
        <f>IF(WEEKDAY(Tableau15[[#This Row],[Date]],2)=3,_xlfn.ISOWEEKNUM(Tableau15[[#This Row],[Date]]),"")</f>
        <v/>
      </c>
      <c r="C124" s="2" t="str">
        <f>UPPER(TEXT(Tableau15[[#This Row],[Date]],"jjjj"))</f>
        <v>LUNDI</v>
      </c>
      <c r="D124" s="3">
        <f>_debut+ROW()-ROW(Tableau15[[#Headers],[Date]])-1</f>
        <v>44221</v>
      </c>
      <c r="E124" s="10"/>
      <c r="F124" s="10"/>
      <c r="G124" s="10"/>
      <c r="H124" s="10"/>
      <c r="I124" s="29">
        <f>Tableau15[[#This Row],[fin apm]]-Tableau15[[#This Row],[début apm]]+Tableau15[[#This Row],[fin matin]]-Tableau15[[#This Row],[début matin]]</f>
        <v>0</v>
      </c>
      <c r="J124" s="12"/>
      <c r="K124" s="21">
        <f ca="1">IFERROR(IF(VLOOKUP(Tableau15[[#This Row],[Motif Abs.]],Tmotif[],3,0)="oui",OFFSET($V$2,,WEEKDAY(Tableau15[[#This Row],[Date]],2)),0),0)</f>
        <v>0</v>
      </c>
      <c r="L124" s="10"/>
      <c r="M124" s="10"/>
      <c r="N124" s="21">
        <f ca="1">IF(COUNTIF('.Calendrier'!C:C,Tableau15[[#This Row],[Date]]),OFFSET($V$2,,WEEKDAY(Tableau15[[#This Row],[Date]],2)),0)</f>
        <v>0</v>
      </c>
      <c r="O12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24"/>
    </row>
    <row r="125" spans="2:22" x14ac:dyDescent="0.35">
      <c r="B125" s="26" t="str">
        <f>IF(WEEKDAY(Tableau15[[#This Row],[Date]],2)=3,_xlfn.ISOWEEKNUM(Tableau15[[#This Row],[Date]]),"")</f>
        <v/>
      </c>
      <c r="C125" s="2" t="str">
        <f>UPPER(TEXT(Tableau15[[#This Row],[Date]],"jjjj"))</f>
        <v>MARDI</v>
      </c>
      <c r="D125" s="3">
        <f>_debut+ROW()-ROW(Tableau15[[#Headers],[Date]])-1</f>
        <v>44222</v>
      </c>
      <c r="E125" s="10"/>
      <c r="F125" s="10"/>
      <c r="G125" s="10"/>
      <c r="H125" s="10"/>
      <c r="I125" s="29">
        <f>Tableau15[[#This Row],[fin apm]]-Tableau15[[#This Row],[début apm]]+Tableau15[[#This Row],[fin matin]]-Tableau15[[#This Row],[début matin]]</f>
        <v>0</v>
      </c>
      <c r="J125" s="12"/>
      <c r="K125" s="21">
        <f ca="1">IFERROR(IF(VLOOKUP(Tableau15[[#This Row],[Motif Abs.]],Tmotif[],3,0)="oui",OFFSET($V$2,,WEEKDAY(Tableau15[[#This Row],[Date]],2)),0),0)</f>
        <v>0</v>
      </c>
      <c r="L125" s="10"/>
      <c r="M125" s="10"/>
      <c r="N125" s="21">
        <f ca="1">IF(COUNTIF('.Calendrier'!C:C,Tableau15[[#This Row],[Date]]),OFFSET($V$2,,WEEKDAY(Tableau15[[#This Row],[Date]],2)),0)</f>
        <v>0</v>
      </c>
      <c r="O12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25"/>
    </row>
    <row r="126" spans="2:22" x14ac:dyDescent="0.35">
      <c r="B126" s="26">
        <f>IF(WEEKDAY(Tableau15[[#This Row],[Date]],2)=3,_xlfn.ISOWEEKNUM(Tableau15[[#This Row],[Date]]),"")</f>
        <v>4</v>
      </c>
      <c r="C126" s="2" t="str">
        <f>UPPER(TEXT(Tableau15[[#This Row],[Date]],"jjjj"))</f>
        <v>MERCREDI</v>
      </c>
      <c r="D126" s="3">
        <f>_debut+ROW()-ROW(Tableau15[[#Headers],[Date]])-1</f>
        <v>44223</v>
      </c>
      <c r="E126" s="10"/>
      <c r="F126" s="10"/>
      <c r="G126" s="10"/>
      <c r="H126" s="10"/>
      <c r="I126" s="29">
        <f>Tableau15[[#This Row],[fin apm]]-Tableau15[[#This Row],[début apm]]+Tableau15[[#This Row],[fin matin]]-Tableau15[[#This Row],[début matin]]</f>
        <v>0</v>
      </c>
      <c r="J126" s="12"/>
      <c r="K126" s="21">
        <f ca="1">IFERROR(IF(VLOOKUP(Tableau15[[#This Row],[Motif Abs.]],Tmotif[],3,0)="oui",OFFSET($V$2,,WEEKDAY(Tableau15[[#This Row],[Date]],2)),0),0)</f>
        <v>0</v>
      </c>
      <c r="L126" s="10"/>
      <c r="M126" s="10"/>
      <c r="N126" s="21">
        <f ca="1">IF(COUNTIF('.Calendrier'!C:C,Tableau15[[#This Row],[Date]]),OFFSET($V$2,,WEEKDAY(Tableau15[[#This Row],[Date]],2)),0)</f>
        <v>0</v>
      </c>
      <c r="O12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26"/>
    </row>
    <row r="127" spans="2:22" x14ac:dyDescent="0.35">
      <c r="B127" s="26" t="str">
        <f>IF(WEEKDAY(Tableau15[[#This Row],[Date]],2)=3,_xlfn.ISOWEEKNUM(Tableau15[[#This Row],[Date]]),"")</f>
        <v/>
      </c>
      <c r="C127" s="2" t="str">
        <f>UPPER(TEXT(Tableau15[[#This Row],[Date]],"jjjj"))</f>
        <v>JEUDI</v>
      </c>
      <c r="D127" s="3">
        <f>_debut+ROW()-ROW(Tableau15[[#Headers],[Date]])-1</f>
        <v>44224</v>
      </c>
      <c r="E127" s="10"/>
      <c r="F127" s="10"/>
      <c r="G127" s="10"/>
      <c r="H127" s="10"/>
      <c r="I127" s="29">
        <f>Tableau15[[#This Row],[fin apm]]-Tableau15[[#This Row],[début apm]]+Tableau15[[#This Row],[fin matin]]-Tableau15[[#This Row],[début matin]]</f>
        <v>0</v>
      </c>
      <c r="J127" s="12"/>
      <c r="K127" s="21">
        <f ca="1">IFERROR(IF(VLOOKUP(Tableau15[[#This Row],[Motif Abs.]],Tmotif[],3,0)="oui",OFFSET($V$2,,WEEKDAY(Tableau15[[#This Row],[Date]],2)),0),0)</f>
        <v>0</v>
      </c>
      <c r="L127" s="10"/>
      <c r="M127" s="10"/>
      <c r="N127" s="21">
        <f ca="1">IF(COUNTIF('.Calendrier'!C:C,Tableau15[[#This Row],[Date]]),OFFSET($V$2,,WEEKDAY(Tableau15[[#This Row],[Date]],2)),0)</f>
        <v>0</v>
      </c>
      <c r="O12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27"/>
    </row>
    <row r="128" spans="2:22" x14ac:dyDescent="0.35">
      <c r="B128" s="26" t="str">
        <f>IF(WEEKDAY(Tableau15[[#This Row],[Date]],2)=3,_xlfn.ISOWEEKNUM(Tableau15[[#This Row],[Date]]),"")</f>
        <v/>
      </c>
      <c r="C128" s="2" t="str">
        <f>UPPER(TEXT(Tableau15[[#This Row],[Date]],"jjjj"))</f>
        <v>VENDREDI</v>
      </c>
      <c r="D128" s="3">
        <f>_debut+ROW()-ROW(Tableau15[[#Headers],[Date]])-1</f>
        <v>44225</v>
      </c>
      <c r="E128" s="10"/>
      <c r="F128" s="10"/>
      <c r="G128" s="10"/>
      <c r="H128" s="10"/>
      <c r="I128" s="29">
        <f>Tableau15[[#This Row],[fin apm]]-Tableau15[[#This Row],[début apm]]+Tableau15[[#This Row],[fin matin]]-Tableau15[[#This Row],[début matin]]</f>
        <v>0</v>
      </c>
      <c r="J128" s="12"/>
      <c r="K128" s="21">
        <f ca="1">IFERROR(IF(VLOOKUP(Tableau15[[#This Row],[Motif Abs.]],Tmotif[],3,0)="oui",OFFSET($V$2,,WEEKDAY(Tableau15[[#This Row],[Date]],2)),0),0)</f>
        <v>0</v>
      </c>
      <c r="L128" s="10"/>
      <c r="M128" s="10"/>
      <c r="N128" s="21">
        <f ca="1">IF(COUNTIF('.Calendrier'!C:C,Tableau15[[#This Row],[Date]]),OFFSET($V$2,,WEEKDAY(Tableau15[[#This Row],[Date]],2)),0)</f>
        <v>0</v>
      </c>
      <c r="O12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28"/>
    </row>
    <row r="129" spans="2:22" x14ac:dyDescent="0.35">
      <c r="B129" s="26" t="str">
        <f>IF(WEEKDAY(Tableau15[[#This Row],[Date]],2)=3,_xlfn.ISOWEEKNUM(Tableau15[[#This Row],[Date]]),"")</f>
        <v/>
      </c>
      <c r="C129" s="2" t="str">
        <f>UPPER(TEXT(Tableau15[[#This Row],[Date]],"jjjj"))</f>
        <v>SAMEDI</v>
      </c>
      <c r="D129" s="3">
        <f>_debut+ROW()-ROW(Tableau15[[#Headers],[Date]])-1</f>
        <v>44226</v>
      </c>
      <c r="E129" s="10"/>
      <c r="F129" s="10"/>
      <c r="G129" s="10"/>
      <c r="H129" s="10"/>
      <c r="I129" s="29">
        <f>Tableau15[[#This Row],[fin apm]]-Tableau15[[#This Row],[début apm]]+Tableau15[[#This Row],[fin matin]]-Tableau15[[#This Row],[début matin]]</f>
        <v>0</v>
      </c>
      <c r="J129" s="12"/>
      <c r="K129" s="21">
        <f ca="1">IFERROR(IF(VLOOKUP(Tableau15[[#This Row],[Motif Abs.]],Tmotif[],3,0)="oui",OFFSET($V$2,,WEEKDAY(Tableau15[[#This Row],[Date]],2)),0),0)</f>
        <v>0</v>
      </c>
      <c r="L129" s="10"/>
      <c r="M129" s="10"/>
      <c r="N129" s="21">
        <f ca="1">IF(COUNTIF('.Calendrier'!C:C,Tableau15[[#This Row],[Date]]),OFFSET($V$2,,WEEKDAY(Tableau15[[#This Row],[Date]],2)),0)</f>
        <v>0</v>
      </c>
      <c r="O12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29"/>
    </row>
    <row r="130" spans="2:22" x14ac:dyDescent="0.35">
      <c r="B130" s="26" t="str">
        <f>IF(WEEKDAY(Tableau15[[#This Row],[Date]],2)=3,_xlfn.ISOWEEKNUM(Tableau15[[#This Row],[Date]]),"")</f>
        <v/>
      </c>
      <c r="C130" s="2" t="str">
        <f>UPPER(TEXT(Tableau15[[#This Row],[Date]],"jjjj"))</f>
        <v>DIMANCHE</v>
      </c>
      <c r="D130" s="3">
        <f>_debut+ROW()-ROW(Tableau15[[#Headers],[Date]])-1</f>
        <v>44227</v>
      </c>
      <c r="E130" s="10"/>
      <c r="F130" s="10"/>
      <c r="G130" s="10"/>
      <c r="H130" s="10"/>
      <c r="I130" s="29">
        <f>Tableau15[[#This Row],[fin apm]]-Tableau15[[#This Row],[début apm]]+Tableau15[[#This Row],[fin matin]]-Tableau15[[#This Row],[début matin]]</f>
        <v>0</v>
      </c>
      <c r="J130" s="12"/>
      <c r="K130" s="21">
        <f ca="1">IFERROR(IF(VLOOKUP(Tableau15[[#This Row],[Motif Abs.]],Tmotif[],3,0)="oui",OFFSET($V$2,,WEEKDAY(Tableau15[[#This Row],[Date]],2)),0),0)</f>
        <v>0</v>
      </c>
      <c r="L130" s="10"/>
      <c r="M130" s="10"/>
      <c r="N130" s="21">
        <f ca="1">IF(COUNTIF('.Calendrier'!C:C,Tableau15[[#This Row],[Date]]),OFFSET($V$2,,WEEKDAY(Tableau15[[#This Row],[Date]],2)),0)</f>
        <v>0</v>
      </c>
      <c r="O13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30"/>
    </row>
    <row r="131" spans="2:22" x14ac:dyDescent="0.35">
      <c r="B131" s="26" t="str">
        <f>IF(WEEKDAY(Tableau15[[#This Row],[Date]],2)=3,_xlfn.ISOWEEKNUM(Tableau15[[#This Row],[Date]]),"")</f>
        <v/>
      </c>
      <c r="C131" s="2" t="str">
        <f>UPPER(TEXT(Tableau15[[#This Row],[Date]],"jjjj"))</f>
        <v>LUNDI</v>
      </c>
      <c r="D131" s="3">
        <f>_debut+ROW()-ROW(Tableau15[[#Headers],[Date]])-1</f>
        <v>44228</v>
      </c>
      <c r="E131" s="10"/>
      <c r="F131" s="10"/>
      <c r="G131" s="10"/>
      <c r="H131" s="10"/>
      <c r="I131" s="29">
        <f>Tableau15[[#This Row],[fin apm]]-Tableau15[[#This Row],[début apm]]+Tableau15[[#This Row],[fin matin]]-Tableau15[[#This Row],[début matin]]</f>
        <v>0</v>
      </c>
      <c r="J131" s="12"/>
      <c r="K131" s="21">
        <f ca="1">IFERROR(IF(VLOOKUP(Tableau15[[#This Row],[Motif Abs.]],Tmotif[],3,0)="oui",OFFSET($V$2,,WEEKDAY(Tableau15[[#This Row],[Date]],2)),0),0)</f>
        <v>0</v>
      </c>
      <c r="L131" s="10"/>
      <c r="M131" s="10"/>
      <c r="N131" s="21">
        <f ca="1">IF(COUNTIF('.Calendrier'!C:C,Tableau15[[#This Row],[Date]]),OFFSET($V$2,,WEEKDAY(Tableau15[[#This Row],[Date]],2)),0)</f>
        <v>0</v>
      </c>
      <c r="O13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31"/>
    </row>
    <row r="132" spans="2:22" x14ac:dyDescent="0.35">
      <c r="B132" s="26" t="str">
        <f>IF(WEEKDAY(Tableau15[[#This Row],[Date]],2)=3,_xlfn.ISOWEEKNUM(Tableau15[[#This Row],[Date]]),"")</f>
        <v/>
      </c>
      <c r="C132" s="2" t="str">
        <f>UPPER(TEXT(Tableau15[[#This Row],[Date]],"jjjj"))</f>
        <v>MARDI</v>
      </c>
      <c r="D132" s="3">
        <f>_debut+ROW()-ROW(Tableau15[[#Headers],[Date]])-1</f>
        <v>44229</v>
      </c>
      <c r="E132" s="10"/>
      <c r="F132" s="10"/>
      <c r="G132" s="10"/>
      <c r="H132" s="10"/>
      <c r="I132" s="29">
        <f>Tableau15[[#This Row],[fin apm]]-Tableau15[[#This Row],[début apm]]+Tableau15[[#This Row],[fin matin]]-Tableau15[[#This Row],[début matin]]</f>
        <v>0</v>
      </c>
      <c r="J132" s="12"/>
      <c r="K132" s="21">
        <f ca="1">IFERROR(IF(VLOOKUP(Tableau15[[#This Row],[Motif Abs.]],Tmotif[],3,0)="oui",OFFSET($V$2,,WEEKDAY(Tableau15[[#This Row],[Date]],2)),0),0)</f>
        <v>0</v>
      </c>
      <c r="L132" s="10"/>
      <c r="M132" s="10"/>
      <c r="N132" s="21">
        <f ca="1">IF(COUNTIF('.Calendrier'!C:C,Tableau15[[#This Row],[Date]]),OFFSET($V$2,,WEEKDAY(Tableau15[[#This Row],[Date]],2)),0)</f>
        <v>0</v>
      </c>
      <c r="O13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32"/>
    </row>
    <row r="133" spans="2:22" x14ac:dyDescent="0.35">
      <c r="B133" s="26">
        <f>IF(WEEKDAY(Tableau15[[#This Row],[Date]],2)=3,_xlfn.ISOWEEKNUM(Tableau15[[#This Row],[Date]]),"")</f>
        <v>5</v>
      </c>
      <c r="C133" s="2" t="str">
        <f>UPPER(TEXT(Tableau15[[#This Row],[Date]],"jjjj"))</f>
        <v>MERCREDI</v>
      </c>
      <c r="D133" s="3">
        <f>_debut+ROW()-ROW(Tableau15[[#Headers],[Date]])-1</f>
        <v>44230</v>
      </c>
      <c r="E133" s="10"/>
      <c r="F133" s="10"/>
      <c r="G133" s="10"/>
      <c r="H133" s="10"/>
      <c r="I133" s="29">
        <f>Tableau15[[#This Row],[fin apm]]-Tableau15[[#This Row],[début apm]]+Tableau15[[#This Row],[fin matin]]-Tableau15[[#This Row],[début matin]]</f>
        <v>0</v>
      </c>
      <c r="J133" s="12"/>
      <c r="K133" s="21">
        <f ca="1">IFERROR(IF(VLOOKUP(Tableau15[[#This Row],[Motif Abs.]],Tmotif[],3,0)="oui",OFFSET($V$2,,WEEKDAY(Tableau15[[#This Row],[Date]],2)),0),0)</f>
        <v>0</v>
      </c>
      <c r="L133" s="10"/>
      <c r="M133" s="10"/>
      <c r="N133" s="21">
        <f ca="1">IF(COUNTIF('.Calendrier'!C:C,Tableau15[[#This Row],[Date]]),OFFSET($V$2,,WEEKDAY(Tableau15[[#This Row],[Date]],2)),0)</f>
        <v>0</v>
      </c>
      <c r="O13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33"/>
    </row>
    <row r="134" spans="2:22" x14ac:dyDescent="0.35">
      <c r="B134" s="26" t="str">
        <f>IF(WEEKDAY(Tableau15[[#This Row],[Date]],2)=3,_xlfn.ISOWEEKNUM(Tableau15[[#This Row],[Date]]),"")</f>
        <v/>
      </c>
      <c r="C134" s="2" t="str">
        <f>UPPER(TEXT(Tableau15[[#This Row],[Date]],"jjjj"))</f>
        <v>JEUDI</v>
      </c>
      <c r="D134" s="3">
        <f>_debut+ROW()-ROW(Tableau15[[#Headers],[Date]])-1</f>
        <v>44231</v>
      </c>
      <c r="E134" s="10"/>
      <c r="F134" s="10"/>
      <c r="G134" s="10"/>
      <c r="H134" s="10"/>
      <c r="I134" s="29">
        <f>Tableau15[[#This Row],[fin apm]]-Tableau15[[#This Row],[début apm]]+Tableau15[[#This Row],[fin matin]]-Tableau15[[#This Row],[début matin]]</f>
        <v>0</v>
      </c>
      <c r="J134" s="12"/>
      <c r="K134" s="21">
        <f ca="1">IFERROR(IF(VLOOKUP(Tableau15[[#This Row],[Motif Abs.]],Tmotif[],3,0)="oui",OFFSET($V$2,,WEEKDAY(Tableau15[[#This Row],[Date]],2)),0),0)</f>
        <v>0</v>
      </c>
      <c r="L134" s="10"/>
      <c r="M134" s="10"/>
      <c r="N134" s="21">
        <f ca="1">IF(COUNTIF('.Calendrier'!C:C,Tableau15[[#This Row],[Date]]),OFFSET($V$2,,WEEKDAY(Tableau15[[#This Row],[Date]],2)),0)</f>
        <v>0</v>
      </c>
      <c r="O13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34"/>
    </row>
    <row r="135" spans="2:22" x14ac:dyDescent="0.35">
      <c r="B135" s="26" t="str">
        <f>IF(WEEKDAY(Tableau15[[#This Row],[Date]],2)=3,_xlfn.ISOWEEKNUM(Tableau15[[#This Row],[Date]]),"")</f>
        <v/>
      </c>
      <c r="C135" s="2" t="str">
        <f>UPPER(TEXT(Tableau15[[#This Row],[Date]],"jjjj"))</f>
        <v>VENDREDI</v>
      </c>
      <c r="D135" s="3">
        <f>_debut+ROW()-ROW(Tableau15[[#Headers],[Date]])-1</f>
        <v>44232</v>
      </c>
      <c r="E135" s="10"/>
      <c r="F135" s="10"/>
      <c r="G135" s="10"/>
      <c r="H135" s="10"/>
      <c r="I135" s="29">
        <f>Tableau15[[#This Row],[fin apm]]-Tableau15[[#This Row],[début apm]]+Tableau15[[#This Row],[fin matin]]-Tableau15[[#This Row],[début matin]]</f>
        <v>0</v>
      </c>
      <c r="J135" s="12"/>
      <c r="K135" s="21">
        <f ca="1">IFERROR(IF(VLOOKUP(Tableau15[[#This Row],[Motif Abs.]],Tmotif[],3,0)="oui",OFFSET($V$2,,WEEKDAY(Tableau15[[#This Row],[Date]],2)),0),0)</f>
        <v>0</v>
      </c>
      <c r="L135" s="10"/>
      <c r="M135" s="10"/>
      <c r="N135" s="21">
        <f ca="1">IF(COUNTIF('.Calendrier'!C:C,Tableau15[[#This Row],[Date]]),OFFSET($V$2,,WEEKDAY(Tableau15[[#This Row],[Date]],2)),0)</f>
        <v>0</v>
      </c>
      <c r="O13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35"/>
    </row>
    <row r="136" spans="2:22" x14ac:dyDescent="0.35">
      <c r="B136" s="26" t="str">
        <f>IF(WEEKDAY(Tableau15[[#This Row],[Date]],2)=3,_xlfn.ISOWEEKNUM(Tableau15[[#This Row],[Date]]),"")</f>
        <v/>
      </c>
      <c r="C136" s="2" t="str">
        <f>UPPER(TEXT(Tableau15[[#This Row],[Date]],"jjjj"))</f>
        <v>SAMEDI</v>
      </c>
      <c r="D136" s="3">
        <f>_debut+ROW()-ROW(Tableau15[[#Headers],[Date]])-1</f>
        <v>44233</v>
      </c>
      <c r="E136" s="10"/>
      <c r="F136" s="10"/>
      <c r="G136" s="10"/>
      <c r="H136" s="10"/>
      <c r="I136" s="29">
        <f>Tableau15[[#This Row],[fin apm]]-Tableau15[[#This Row],[début apm]]+Tableau15[[#This Row],[fin matin]]-Tableau15[[#This Row],[début matin]]</f>
        <v>0</v>
      </c>
      <c r="J136" s="12"/>
      <c r="K136" s="21">
        <f ca="1">IFERROR(IF(VLOOKUP(Tableau15[[#This Row],[Motif Abs.]],Tmotif[],3,0)="oui",OFFSET($V$2,,WEEKDAY(Tableau15[[#This Row],[Date]],2)),0),0)</f>
        <v>0</v>
      </c>
      <c r="L136" s="10"/>
      <c r="M136" s="10"/>
      <c r="N136" s="21">
        <f ca="1">IF(COUNTIF('.Calendrier'!C:C,Tableau15[[#This Row],[Date]]),OFFSET($V$2,,WEEKDAY(Tableau15[[#This Row],[Date]],2)),0)</f>
        <v>0</v>
      </c>
      <c r="O13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36"/>
    </row>
    <row r="137" spans="2:22" x14ac:dyDescent="0.35">
      <c r="B137" s="26" t="str">
        <f>IF(WEEKDAY(Tableau15[[#This Row],[Date]],2)=3,_xlfn.ISOWEEKNUM(Tableau15[[#This Row],[Date]]),"")</f>
        <v/>
      </c>
      <c r="C137" s="2" t="str">
        <f>UPPER(TEXT(Tableau15[[#This Row],[Date]],"jjjj"))</f>
        <v>DIMANCHE</v>
      </c>
      <c r="D137" s="3">
        <f>_debut+ROW()-ROW(Tableau15[[#Headers],[Date]])-1</f>
        <v>44234</v>
      </c>
      <c r="E137" s="10"/>
      <c r="F137" s="10"/>
      <c r="G137" s="10"/>
      <c r="H137" s="10"/>
      <c r="I137" s="29">
        <f>Tableau15[[#This Row],[fin apm]]-Tableau15[[#This Row],[début apm]]+Tableau15[[#This Row],[fin matin]]-Tableau15[[#This Row],[début matin]]</f>
        <v>0</v>
      </c>
      <c r="J137" s="12"/>
      <c r="K137" s="21">
        <f ca="1">IFERROR(IF(VLOOKUP(Tableau15[[#This Row],[Motif Abs.]],Tmotif[],3,0)="oui",OFFSET($V$2,,WEEKDAY(Tableau15[[#This Row],[Date]],2)),0),0)</f>
        <v>0</v>
      </c>
      <c r="L137" s="10"/>
      <c r="M137" s="10"/>
      <c r="N137" s="21">
        <f ca="1">IF(COUNTIF('.Calendrier'!C:C,Tableau15[[#This Row],[Date]]),OFFSET($V$2,,WEEKDAY(Tableau15[[#This Row],[Date]],2)),0)</f>
        <v>0</v>
      </c>
      <c r="O13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37"/>
    </row>
    <row r="138" spans="2:22" x14ac:dyDescent="0.35">
      <c r="B138" s="26" t="str">
        <f>IF(WEEKDAY(Tableau15[[#This Row],[Date]],2)=3,_xlfn.ISOWEEKNUM(Tableau15[[#This Row],[Date]]),"")</f>
        <v/>
      </c>
      <c r="C138" s="2" t="str">
        <f>UPPER(TEXT(Tableau15[[#This Row],[Date]],"jjjj"))</f>
        <v>LUNDI</v>
      </c>
      <c r="D138" s="3">
        <f>_debut+ROW()-ROW(Tableau15[[#Headers],[Date]])-1</f>
        <v>44235</v>
      </c>
      <c r="E138" s="10"/>
      <c r="F138" s="10"/>
      <c r="G138" s="10"/>
      <c r="H138" s="10"/>
      <c r="I138" s="29">
        <f>Tableau15[[#This Row],[fin apm]]-Tableau15[[#This Row],[début apm]]+Tableau15[[#This Row],[fin matin]]-Tableau15[[#This Row],[début matin]]</f>
        <v>0</v>
      </c>
      <c r="J138" s="12"/>
      <c r="K138" s="21">
        <f ca="1">IFERROR(IF(VLOOKUP(Tableau15[[#This Row],[Motif Abs.]],Tmotif[],3,0)="oui",OFFSET($V$2,,WEEKDAY(Tableau15[[#This Row],[Date]],2)),0),0)</f>
        <v>0</v>
      </c>
      <c r="L138" s="10"/>
      <c r="M138" s="10"/>
      <c r="N138" s="21">
        <f ca="1">IF(COUNTIF('.Calendrier'!C:C,Tableau15[[#This Row],[Date]]),OFFSET($V$2,,WEEKDAY(Tableau15[[#This Row],[Date]],2)),0)</f>
        <v>0</v>
      </c>
      <c r="O13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38"/>
    </row>
    <row r="139" spans="2:22" x14ac:dyDescent="0.35">
      <c r="B139" s="26" t="str">
        <f>IF(WEEKDAY(Tableau15[[#This Row],[Date]],2)=3,_xlfn.ISOWEEKNUM(Tableau15[[#This Row],[Date]]),"")</f>
        <v/>
      </c>
      <c r="C139" s="2" t="str">
        <f>UPPER(TEXT(Tableau15[[#This Row],[Date]],"jjjj"))</f>
        <v>MARDI</v>
      </c>
      <c r="D139" s="3">
        <f>_debut+ROW()-ROW(Tableau15[[#Headers],[Date]])-1</f>
        <v>44236</v>
      </c>
      <c r="E139" s="10"/>
      <c r="F139" s="10"/>
      <c r="G139" s="10"/>
      <c r="H139" s="10"/>
      <c r="I139" s="29">
        <f>Tableau15[[#This Row],[fin apm]]-Tableau15[[#This Row],[début apm]]+Tableau15[[#This Row],[fin matin]]-Tableau15[[#This Row],[début matin]]</f>
        <v>0</v>
      </c>
      <c r="J139" s="12"/>
      <c r="K139" s="21">
        <f ca="1">IFERROR(IF(VLOOKUP(Tableau15[[#This Row],[Motif Abs.]],Tmotif[],3,0)="oui",OFFSET($V$2,,WEEKDAY(Tableau15[[#This Row],[Date]],2)),0),0)</f>
        <v>0</v>
      </c>
      <c r="L139" s="10"/>
      <c r="M139" s="10"/>
      <c r="N139" s="21">
        <f ca="1">IF(COUNTIF('.Calendrier'!C:C,Tableau15[[#This Row],[Date]]),OFFSET($V$2,,WEEKDAY(Tableau15[[#This Row],[Date]],2)),0)</f>
        <v>0</v>
      </c>
      <c r="O13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39"/>
    </row>
    <row r="140" spans="2:22" x14ac:dyDescent="0.35">
      <c r="B140" s="26">
        <f>IF(WEEKDAY(Tableau15[[#This Row],[Date]],2)=3,_xlfn.ISOWEEKNUM(Tableau15[[#This Row],[Date]]),"")</f>
        <v>6</v>
      </c>
      <c r="C140" s="2" t="str">
        <f>UPPER(TEXT(Tableau15[[#This Row],[Date]],"jjjj"))</f>
        <v>MERCREDI</v>
      </c>
      <c r="D140" s="3">
        <f>_debut+ROW()-ROW(Tableau15[[#Headers],[Date]])-1</f>
        <v>44237</v>
      </c>
      <c r="E140" s="10"/>
      <c r="F140" s="10"/>
      <c r="G140" s="10"/>
      <c r="H140" s="10"/>
      <c r="I140" s="29">
        <f>Tableau15[[#This Row],[fin apm]]-Tableau15[[#This Row],[début apm]]+Tableau15[[#This Row],[fin matin]]-Tableau15[[#This Row],[début matin]]</f>
        <v>0</v>
      </c>
      <c r="J140" s="12"/>
      <c r="K140" s="21">
        <f ca="1">IFERROR(IF(VLOOKUP(Tableau15[[#This Row],[Motif Abs.]],Tmotif[],3,0)="oui",OFFSET($V$2,,WEEKDAY(Tableau15[[#This Row],[Date]],2)),0),0)</f>
        <v>0</v>
      </c>
      <c r="L140" s="10"/>
      <c r="M140" s="10"/>
      <c r="N140" s="21">
        <f ca="1">IF(COUNTIF('.Calendrier'!C:C,Tableau15[[#This Row],[Date]]),OFFSET($V$2,,WEEKDAY(Tableau15[[#This Row],[Date]],2)),0)</f>
        <v>0</v>
      </c>
      <c r="O14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40"/>
    </row>
    <row r="141" spans="2:22" x14ac:dyDescent="0.35">
      <c r="B141" s="26" t="str">
        <f>IF(WEEKDAY(Tableau15[[#This Row],[Date]],2)=3,_xlfn.ISOWEEKNUM(Tableau15[[#This Row],[Date]]),"")</f>
        <v/>
      </c>
      <c r="C141" s="2" t="str">
        <f>UPPER(TEXT(Tableau15[[#This Row],[Date]],"jjjj"))</f>
        <v>JEUDI</v>
      </c>
      <c r="D141" s="3">
        <f>_debut+ROW()-ROW(Tableau15[[#Headers],[Date]])-1</f>
        <v>44238</v>
      </c>
      <c r="E141" s="10"/>
      <c r="F141" s="10"/>
      <c r="G141" s="10"/>
      <c r="H141" s="10"/>
      <c r="I141" s="29">
        <f>Tableau15[[#This Row],[fin apm]]-Tableau15[[#This Row],[début apm]]+Tableau15[[#This Row],[fin matin]]-Tableau15[[#This Row],[début matin]]</f>
        <v>0</v>
      </c>
      <c r="J141" s="12"/>
      <c r="K141" s="21">
        <f ca="1">IFERROR(IF(VLOOKUP(Tableau15[[#This Row],[Motif Abs.]],Tmotif[],3,0)="oui",OFFSET($V$2,,WEEKDAY(Tableau15[[#This Row],[Date]],2)),0),0)</f>
        <v>0</v>
      </c>
      <c r="L141" s="10"/>
      <c r="M141" s="10"/>
      <c r="N141" s="21">
        <f ca="1">IF(COUNTIF('.Calendrier'!C:C,Tableau15[[#This Row],[Date]]),OFFSET($V$2,,WEEKDAY(Tableau15[[#This Row],[Date]],2)),0)</f>
        <v>0</v>
      </c>
      <c r="O14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41"/>
    </row>
    <row r="142" spans="2:22" x14ac:dyDescent="0.35">
      <c r="B142" s="26" t="str">
        <f>IF(WEEKDAY(Tableau15[[#This Row],[Date]],2)=3,_xlfn.ISOWEEKNUM(Tableau15[[#This Row],[Date]]),"")</f>
        <v/>
      </c>
      <c r="C142" s="2" t="str">
        <f>UPPER(TEXT(Tableau15[[#This Row],[Date]],"jjjj"))</f>
        <v>VENDREDI</v>
      </c>
      <c r="D142" s="3">
        <f>_debut+ROW()-ROW(Tableau15[[#Headers],[Date]])-1</f>
        <v>44239</v>
      </c>
      <c r="E142" s="10"/>
      <c r="F142" s="10"/>
      <c r="G142" s="10"/>
      <c r="H142" s="10"/>
      <c r="I142" s="29">
        <f>Tableau15[[#This Row],[fin apm]]-Tableau15[[#This Row],[début apm]]+Tableau15[[#This Row],[fin matin]]-Tableau15[[#This Row],[début matin]]</f>
        <v>0</v>
      </c>
      <c r="J142" s="12"/>
      <c r="K142" s="21">
        <f ca="1">IFERROR(IF(VLOOKUP(Tableau15[[#This Row],[Motif Abs.]],Tmotif[],3,0)="oui",OFFSET($V$2,,WEEKDAY(Tableau15[[#This Row],[Date]],2)),0),0)</f>
        <v>0</v>
      </c>
      <c r="L142" s="10"/>
      <c r="M142" s="10"/>
      <c r="N142" s="21">
        <f ca="1">IF(COUNTIF('.Calendrier'!C:C,Tableau15[[#This Row],[Date]]),OFFSET($V$2,,WEEKDAY(Tableau15[[#This Row],[Date]],2)),0)</f>
        <v>0</v>
      </c>
      <c r="O14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42"/>
    </row>
    <row r="143" spans="2:22" x14ac:dyDescent="0.35">
      <c r="B143" s="26" t="str">
        <f>IF(WEEKDAY(Tableau15[[#This Row],[Date]],2)=3,_xlfn.ISOWEEKNUM(Tableau15[[#This Row],[Date]]),"")</f>
        <v/>
      </c>
      <c r="C143" s="2" t="str">
        <f>UPPER(TEXT(Tableau15[[#This Row],[Date]],"jjjj"))</f>
        <v>SAMEDI</v>
      </c>
      <c r="D143" s="3">
        <f>_debut+ROW()-ROW(Tableau15[[#Headers],[Date]])-1</f>
        <v>44240</v>
      </c>
      <c r="E143" s="10"/>
      <c r="F143" s="10"/>
      <c r="G143" s="10"/>
      <c r="H143" s="10"/>
      <c r="I143" s="29">
        <f>Tableau15[[#This Row],[fin apm]]-Tableau15[[#This Row],[début apm]]+Tableau15[[#This Row],[fin matin]]-Tableau15[[#This Row],[début matin]]</f>
        <v>0</v>
      </c>
      <c r="J143" s="12"/>
      <c r="K143" s="21">
        <f ca="1">IFERROR(IF(VLOOKUP(Tableau15[[#This Row],[Motif Abs.]],Tmotif[],3,0)="oui",OFFSET($V$2,,WEEKDAY(Tableau15[[#This Row],[Date]],2)),0),0)</f>
        <v>0</v>
      </c>
      <c r="L143" s="10"/>
      <c r="M143" s="10"/>
      <c r="N143" s="21">
        <f ca="1">IF(COUNTIF('.Calendrier'!C:C,Tableau15[[#This Row],[Date]]),OFFSET($V$2,,WEEKDAY(Tableau15[[#This Row],[Date]],2)),0)</f>
        <v>0</v>
      </c>
      <c r="O14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43"/>
    </row>
    <row r="144" spans="2:22" x14ac:dyDescent="0.35">
      <c r="B144" s="26" t="str">
        <f>IF(WEEKDAY(Tableau15[[#This Row],[Date]],2)=3,_xlfn.ISOWEEKNUM(Tableau15[[#This Row],[Date]]),"")</f>
        <v/>
      </c>
      <c r="C144" s="2" t="str">
        <f>UPPER(TEXT(Tableau15[[#This Row],[Date]],"jjjj"))</f>
        <v>DIMANCHE</v>
      </c>
      <c r="D144" s="3">
        <f>_debut+ROW()-ROW(Tableau15[[#Headers],[Date]])-1</f>
        <v>44241</v>
      </c>
      <c r="E144" s="10"/>
      <c r="F144" s="10"/>
      <c r="G144" s="10"/>
      <c r="H144" s="10"/>
      <c r="I144" s="29">
        <f>Tableau15[[#This Row],[fin apm]]-Tableau15[[#This Row],[début apm]]+Tableau15[[#This Row],[fin matin]]-Tableau15[[#This Row],[début matin]]</f>
        <v>0</v>
      </c>
      <c r="J144" s="12"/>
      <c r="K144" s="21">
        <f ca="1">IFERROR(IF(VLOOKUP(Tableau15[[#This Row],[Motif Abs.]],Tmotif[],3,0)="oui",OFFSET($V$2,,WEEKDAY(Tableau15[[#This Row],[Date]],2)),0),0)</f>
        <v>0</v>
      </c>
      <c r="L144" s="10"/>
      <c r="M144" s="10"/>
      <c r="N144" s="21">
        <f ca="1">IF(COUNTIF('.Calendrier'!C:C,Tableau15[[#This Row],[Date]]),OFFSET($V$2,,WEEKDAY(Tableau15[[#This Row],[Date]],2)),0)</f>
        <v>0</v>
      </c>
      <c r="O14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44"/>
    </row>
    <row r="145" spans="2:22" x14ac:dyDescent="0.35">
      <c r="B145" s="26" t="str">
        <f>IF(WEEKDAY(Tableau15[[#This Row],[Date]],2)=3,_xlfn.ISOWEEKNUM(Tableau15[[#This Row],[Date]]),"")</f>
        <v/>
      </c>
      <c r="C145" s="2" t="str">
        <f>UPPER(TEXT(Tableau15[[#This Row],[Date]],"jjjj"))</f>
        <v>LUNDI</v>
      </c>
      <c r="D145" s="3">
        <f>_debut+ROW()-ROW(Tableau15[[#Headers],[Date]])-1</f>
        <v>44242</v>
      </c>
      <c r="E145" s="10"/>
      <c r="F145" s="10"/>
      <c r="G145" s="10"/>
      <c r="H145" s="10"/>
      <c r="I145" s="29">
        <f>Tableau15[[#This Row],[fin apm]]-Tableau15[[#This Row],[début apm]]+Tableau15[[#This Row],[fin matin]]-Tableau15[[#This Row],[début matin]]</f>
        <v>0</v>
      </c>
      <c r="J145" s="12"/>
      <c r="K145" s="21">
        <f ca="1">IFERROR(IF(VLOOKUP(Tableau15[[#This Row],[Motif Abs.]],Tmotif[],3,0)="oui",OFFSET($V$2,,WEEKDAY(Tableau15[[#This Row],[Date]],2)),0),0)</f>
        <v>0</v>
      </c>
      <c r="L145" s="10"/>
      <c r="M145" s="10"/>
      <c r="N145" s="21">
        <f ca="1">IF(COUNTIF('.Calendrier'!C:C,Tableau15[[#This Row],[Date]]),OFFSET($V$2,,WEEKDAY(Tableau15[[#This Row],[Date]],2)),0)</f>
        <v>0</v>
      </c>
      <c r="O14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45"/>
    </row>
    <row r="146" spans="2:22" x14ac:dyDescent="0.35">
      <c r="B146" s="26" t="str">
        <f>IF(WEEKDAY(Tableau15[[#This Row],[Date]],2)=3,_xlfn.ISOWEEKNUM(Tableau15[[#This Row],[Date]]),"")</f>
        <v/>
      </c>
      <c r="C146" s="2" t="str">
        <f>UPPER(TEXT(Tableau15[[#This Row],[Date]],"jjjj"))</f>
        <v>MARDI</v>
      </c>
      <c r="D146" s="3">
        <f>_debut+ROW()-ROW(Tableau15[[#Headers],[Date]])-1</f>
        <v>44243</v>
      </c>
      <c r="E146" s="10"/>
      <c r="F146" s="10"/>
      <c r="G146" s="10"/>
      <c r="H146" s="10"/>
      <c r="I146" s="29">
        <f>Tableau15[[#This Row],[fin apm]]-Tableau15[[#This Row],[début apm]]+Tableau15[[#This Row],[fin matin]]-Tableau15[[#This Row],[début matin]]</f>
        <v>0</v>
      </c>
      <c r="J146" s="12"/>
      <c r="K146" s="21">
        <f ca="1">IFERROR(IF(VLOOKUP(Tableau15[[#This Row],[Motif Abs.]],Tmotif[],3,0)="oui",OFFSET($V$2,,WEEKDAY(Tableau15[[#This Row],[Date]],2)),0),0)</f>
        <v>0</v>
      </c>
      <c r="L146" s="10"/>
      <c r="M146" s="10"/>
      <c r="N146" s="21">
        <f ca="1">IF(COUNTIF('.Calendrier'!C:C,Tableau15[[#This Row],[Date]]),OFFSET($V$2,,WEEKDAY(Tableau15[[#This Row],[Date]],2)),0)</f>
        <v>0</v>
      </c>
      <c r="O14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46"/>
    </row>
    <row r="147" spans="2:22" x14ac:dyDescent="0.35">
      <c r="B147" s="26">
        <f>IF(WEEKDAY(Tableau15[[#This Row],[Date]],2)=3,_xlfn.ISOWEEKNUM(Tableau15[[#This Row],[Date]]),"")</f>
        <v>7</v>
      </c>
      <c r="C147" s="2" t="str">
        <f>UPPER(TEXT(Tableau15[[#This Row],[Date]],"jjjj"))</f>
        <v>MERCREDI</v>
      </c>
      <c r="D147" s="3">
        <f>_debut+ROW()-ROW(Tableau15[[#Headers],[Date]])-1</f>
        <v>44244</v>
      </c>
      <c r="E147" s="10"/>
      <c r="F147" s="10"/>
      <c r="G147" s="10"/>
      <c r="H147" s="10"/>
      <c r="I147" s="29">
        <f>Tableau15[[#This Row],[fin apm]]-Tableau15[[#This Row],[début apm]]+Tableau15[[#This Row],[fin matin]]-Tableau15[[#This Row],[début matin]]</f>
        <v>0</v>
      </c>
      <c r="J147" s="12"/>
      <c r="K147" s="21">
        <f ca="1">IFERROR(IF(VLOOKUP(Tableau15[[#This Row],[Motif Abs.]],Tmotif[],3,0)="oui",OFFSET($V$2,,WEEKDAY(Tableau15[[#This Row],[Date]],2)),0),0)</f>
        <v>0</v>
      </c>
      <c r="L147" s="10"/>
      <c r="M147" s="10"/>
      <c r="N147" s="21">
        <f ca="1">IF(COUNTIF('.Calendrier'!C:C,Tableau15[[#This Row],[Date]]),OFFSET($V$2,,WEEKDAY(Tableau15[[#This Row],[Date]],2)),0)</f>
        <v>0</v>
      </c>
      <c r="O14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47"/>
    </row>
    <row r="148" spans="2:22" x14ac:dyDescent="0.35">
      <c r="B148" s="26" t="str">
        <f>IF(WEEKDAY(Tableau15[[#This Row],[Date]],2)=3,_xlfn.ISOWEEKNUM(Tableau15[[#This Row],[Date]]),"")</f>
        <v/>
      </c>
      <c r="C148" s="2" t="str">
        <f>UPPER(TEXT(Tableau15[[#This Row],[Date]],"jjjj"))</f>
        <v>JEUDI</v>
      </c>
      <c r="D148" s="3">
        <f>_debut+ROW()-ROW(Tableau15[[#Headers],[Date]])-1</f>
        <v>44245</v>
      </c>
      <c r="E148" s="10"/>
      <c r="F148" s="10"/>
      <c r="G148" s="10"/>
      <c r="H148" s="10"/>
      <c r="I148" s="29">
        <f>Tableau15[[#This Row],[fin apm]]-Tableau15[[#This Row],[début apm]]+Tableau15[[#This Row],[fin matin]]-Tableau15[[#This Row],[début matin]]</f>
        <v>0</v>
      </c>
      <c r="J148" s="12"/>
      <c r="K148" s="21">
        <f ca="1">IFERROR(IF(VLOOKUP(Tableau15[[#This Row],[Motif Abs.]],Tmotif[],3,0)="oui",OFFSET($V$2,,WEEKDAY(Tableau15[[#This Row],[Date]],2)),0),0)</f>
        <v>0</v>
      </c>
      <c r="L148" s="10"/>
      <c r="M148" s="10"/>
      <c r="N148" s="21">
        <f ca="1">IF(COUNTIF('.Calendrier'!C:C,Tableau15[[#This Row],[Date]]),OFFSET($V$2,,WEEKDAY(Tableau15[[#This Row],[Date]],2)),0)</f>
        <v>0</v>
      </c>
      <c r="O14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48"/>
    </row>
    <row r="149" spans="2:22" x14ac:dyDescent="0.35">
      <c r="B149" s="26" t="str">
        <f>IF(WEEKDAY(Tableau15[[#This Row],[Date]],2)=3,_xlfn.ISOWEEKNUM(Tableau15[[#This Row],[Date]]),"")</f>
        <v/>
      </c>
      <c r="C149" s="2" t="str">
        <f>UPPER(TEXT(Tableau15[[#This Row],[Date]],"jjjj"))</f>
        <v>VENDREDI</v>
      </c>
      <c r="D149" s="3">
        <f>_debut+ROW()-ROW(Tableau15[[#Headers],[Date]])-1</f>
        <v>44246</v>
      </c>
      <c r="E149" s="10"/>
      <c r="F149" s="10"/>
      <c r="G149" s="10"/>
      <c r="H149" s="10"/>
      <c r="I149" s="29">
        <f>Tableau15[[#This Row],[fin apm]]-Tableau15[[#This Row],[début apm]]+Tableau15[[#This Row],[fin matin]]-Tableau15[[#This Row],[début matin]]</f>
        <v>0</v>
      </c>
      <c r="J149" s="12"/>
      <c r="K149" s="21">
        <f ca="1">IFERROR(IF(VLOOKUP(Tableau15[[#This Row],[Motif Abs.]],Tmotif[],3,0)="oui",OFFSET($V$2,,WEEKDAY(Tableau15[[#This Row],[Date]],2)),0),0)</f>
        <v>0</v>
      </c>
      <c r="L149" s="10"/>
      <c r="M149" s="10"/>
      <c r="N149" s="21">
        <f ca="1">IF(COUNTIF('.Calendrier'!C:C,Tableau15[[#This Row],[Date]]),OFFSET($V$2,,WEEKDAY(Tableau15[[#This Row],[Date]],2)),0)</f>
        <v>0</v>
      </c>
      <c r="O14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49"/>
    </row>
    <row r="150" spans="2:22" x14ac:dyDescent="0.35">
      <c r="B150" s="26" t="str">
        <f>IF(WEEKDAY(Tableau15[[#This Row],[Date]],2)=3,_xlfn.ISOWEEKNUM(Tableau15[[#This Row],[Date]]),"")</f>
        <v/>
      </c>
      <c r="C150" s="2" t="str">
        <f>UPPER(TEXT(Tableau15[[#This Row],[Date]],"jjjj"))</f>
        <v>SAMEDI</v>
      </c>
      <c r="D150" s="3">
        <f>_debut+ROW()-ROW(Tableau15[[#Headers],[Date]])-1</f>
        <v>44247</v>
      </c>
      <c r="E150" s="10"/>
      <c r="F150" s="10"/>
      <c r="G150" s="10"/>
      <c r="H150" s="10"/>
      <c r="I150" s="29">
        <f>Tableau15[[#This Row],[fin apm]]-Tableau15[[#This Row],[début apm]]+Tableau15[[#This Row],[fin matin]]-Tableau15[[#This Row],[début matin]]</f>
        <v>0</v>
      </c>
      <c r="J150" s="12"/>
      <c r="K150" s="21">
        <f ca="1">IFERROR(IF(VLOOKUP(Tableau15[[#This Row],[Motif Abs.]],Tmotif[],3,0)="oui",OFFSET($V$2,,WEEKDAY(Tableau15[[#This Row],[Date]],2)),0),0)</f>
        <v>0</v>
      </c>
      <c r="L150" s="10"/>
      <c r="M150" s="10"/>
      <c r="N150" s="21">
        <f ca="1">IF(COUNTIF('.Calendrier'!C:C,Tableau15[[#This Row],[Date]]),OFFSET($V$2,,WEEKDAY(Tableau15[[#This Row],[Date]],2)),0)</f>
        <v>0</v>
      </c>
      <c r="O15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50"/>
    </row>
    <row r="151" spans="2:22" x14ac:dyDescent="0.35">
      <c r="B151" s="26" t="str">
        <f>IF(WEEKDAY(Tableau15[[#This Row],[Date]],2)=3,_xlfn.ISOWEEKNUM(Tableau15[[#This Row],[Date]]),"")</f>
        <v/>
      </c>
      <c r="C151" s="2" t="str">
        <f>UPPER(TEXT(Tableau15[[#This Row],[Date]],"jjjj"))</f>
        <v>DIMANCHE</v>
      </c>
      <c r="D151" s="3">
        <f>_debut+ROW()-ROW(Tableau15[[#Headers],[Date]])-1</f>
        <v>44248</v>
      </c>
      <c r="E151" s="10"/>
      <c r="F151" s="10"/>
      <c r="G151" s="10"/>
      <c r="H151" s="10"/>
      <c r="I151" s="29">
        <f>Tableau15[[#This Row],[fin apm]]-Tableau15[[#This Row],[début apm]]+Tableau15[[#This Row],[fin matin]]-Tableau15[[#This Row],[début matin]]</f>
        <v>0</v>
      </c>
      <c r="J151" s="12"/>
      <c r="K151" s="21">
        <f ca="1">IFERROR(IF(VLOOKUP(Tableau15[[#This Row],[Motif Abs.]],Tmotif[],3,0)="oui",OFFSET($V$2,,WEEKDAY(Tableau15[[#This Row],[Date]],2)),0),0)</f>
        <v>0</v>
      </c>
      <c r="L151" s="10"/>
      <c r="M151" s="10"/>
      <c r="N151" s="21">
        <f ca="1">IF(COUNTIF('.Calendrier'!C:C,Tableau15[[#This Row],[Date]]),OFFSET($V$2,,WEEKDAY(Tableau15[[#This Row],[Date]],2)),0)</f>
        <v>0</v>
      </c>
      <c r="O15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51"/>
    </row>
    <row r="152" spans="2:22" x14ac:dyDescent="0.35">
      <c r="B152" s="26" t="str">
        <f>IF(WEEKDAY(Tableau15[[#This Row],[Date]],2)=3,_xlfn.ISOWEEKNUM(Tableau15[[#This Row],[Date]]),"")</f>
        <v/>
      </c>
      <c r="C152" s="2" t="str">
        <f>UPPER(TEXT(Tableau15[[#This Row],[Date]],"jjjj"))</f>
        <v>LUNDI</v>
      </c>
      <c r="D152" s="3">
        <f>_debut+ROW()-ROW(Tableau15[[#Headers],[Date]])-1</f>
        <v>44249</v>
      </c>
      <c r="E152" s="10"/>
      <c r="F152" s="10"/>
      <c r="G152" s="10"/>
      <c r="H152" s="10"/>
      <c r="I152" s="29">
        <f>Tableau15[[#This Row],[fin apm]]-Tableau15[[#This Row],[début apm]]+Tableau15[[#This Row],[fin matin]]-Tableau15[[#This Row],[début matin]]</f>
        <v>0</v>
      </c>
      <c r="J152" s="12"/>
      <c r="K152" s="21">
        <f ca="1">IFERROR(IF(VLOOKUP(Tableau15[[#This Row],[Motif Abs.]],Tmotif[],3,0)="oui",OFFSET($V$2,,WEEKDAY(Tableau15[[#This Row],[Date]],2)),0),0)</f>
        <v>0</v>
      </c>
      <c r="L152" s="10"/>
      <c r="M152" s="10"/>
      <c r="N152" s="21">
        <f ca="1">IF(COUNTIF('.Calendrier'!C:C,Tableau15[[#This Row],[Date]]),OFFSET($V$2,,WEEKDAY(Tableau15[[#This Row],[Date]],2)),0)</f>
        <v>0</v>
      </c>
      <c r="O15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52"/>
    </row>
    <row r="153" spans="2:22" x14ac:dyDescent="0.35">
      <c r="B153" s="26" t="str">
        <f>IF(WEEKDAY(Tableau15[[#This Row],[Date]],2)=3,_xlfn.ISOWEEKNUM(Tableau15[[#This Row],[Date]]),"")</f>
        <v/>
      </c>
      <c r="C153" s="2" t="str">
        <f>UPPER(TEXT(Tableau15[[#This Row],[Date]],"jjjj"))</f>
        <v>MARDI</v>
      </c>
      <c r="D153" s="3">
        <f>_debut+ROW()-ROW(Tableau15[[#Headers],[Date]])-1</f>
        <v>44250</v>
      </c>
      <c r="E153" s="10"/>
      <c r="F153" s="10"/>
      <c r="G153" s="10"/>
      <c r="H153" s="10"/>
      <c r="I153" s="29">
        <f>Tableau15[[#This Row],[fin apm]]-Tableau15[[#This Row],[début apm]]+Tableau15[[#This Row],[fin matin]]-Tableau15[[#This Row],[début matin]]</f>
        <v>0</v>
      </c>
      <c r="J153" s="12"/>
      <c r="K153" s="21">
        <f ca="1">IFERROR(IF(VLOOKUP(Tableau15[[#This Row],[Motif Abs.]],Tmotif[],3,0)="oui",OFFSET($V$2,,WEEKDAY(Tableau15[[#This Row],[Date]],2)),0),0)</f>
        <v>0</v>
      </c>
      <c r="L153" s="10"/>
      <c r="M153" s="10"/>
      <c r="N153" s="21">
        <f ca="1">IF(COUNTIF('.Calendrier'!C:C,Tableau15[[#This Row],[Date]]),OFFSET($V$2,,WEEKDAY(Tableau15[[#This Row],[Date]],2)),0)</f>
        <v>0</v>
      </c>
      <c r="O15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53"/>
    </row>
    <row r="154" spans="2:22" x14ac:dyDescent="0.35">
      <c r="B154" s="26">
        <f>IF(WEEKDAY(Tableau15[[#This Row],[Date]],2)=3,_xlfn.ISOWEEKNUM(Tableau15[[#This Row],[Date]]),"")</f>
        <v>8</v>
      </c>
      <c r="C154" s="2" t="str">
        <f>UPPER(TEXT(Tableau15[[#This Row],[Date]],"jjjj"))</f>
        <v>MERCREDI</v>
      </c>
      <c r="D154" s="3">
        <f>_debut+ROW()-ROW(Tableau15[[#Headers],[Date]])-1</f>
        <v>44251</v>
      </c>
      <c r="E154" s="10"/>
      <c r="F154" s="10"/>
      <c r="G154" s="10"/>
      <c r="H154" s="10"/>
      <c r="I154" s="29">
        <f>Tableau15[[#This Row],[fin apm]]-Tableau15[[#This Row],[début apm]]+Tableau15[[#This Row],[fin matin]]-Tableau15[[#This Row],[début matin]]</f>
        <v>0</v>
      </c>
      <c r="J154" s="12"/>
      <c r="K154" s="21">
        <f ca="1">IFERROR(IF(VLOOKUP(Tableau15[[#This Row],[Motif Abs.]],Tmotif[],3,0)="oui",OFFSET($V$2,,WEEKDAY(Tableau15[[#This Row],[Date]],2)),0),0)</f>
        <v>0</v>
      </c>
      <c r="L154" s="10"/>
      <c r="M154" s="10"/>
      <c r="N154" s="21">
        <f ca="1">IF(COUNTIF('.Calendrier'!C:C,Tableau15[[#This Row],[Date]]),OFFSET($V$2,,WEEKDAY(Tableau15[[#This Row],[Date]],2)),0)</f>
        <v>0</v>
      </c>
      <c r="O15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54"/>
    </row>
    <row r="155" spans="2:22" x14ac:dyDescent="0.35">
      <c r="B155" s="26" t="str">
        <f>IF(WEEKDAY(Tableau15[[#This Row],[Date]],2)=3,_xlfn.ISOWEEKNUM(Tableau15[[#This Row],[Date]]),"")</f>
        <v/>
      </c>
      <c r="C155" s="2" t="str">
        <f>UPPER(TEXT(Tableau15[[#This Row],[Date]],"jjjj"))</f>
        <v>JEUDI</v>
      </c>
      <c r="D155" s="3">
        <f>_debut+ROW()-ROW(Tableau15[[#Headers],[Date]])-1</f>
        <v>44252</v>
      </c>
      <c r="E155" s="10"/>
      <c r="F155" s="10"/>
      <c r="G155" s="10"/>
      <c r="H155" s="10"/>
      <c r="I155" s="29">
        <f>Tableau15[[#This Row],[fin apm]]-Tableau15[[#This Row],[début apm]]+Tableau15[[#This Row],[fin matin]]-Tableau15[[#This Row],[début matin]]</f>
        <v>0</v>
      </c>
      <c r="J155" s="12"/>
      <c r="K155" s="21">
        <f ca="1">IFERROR(IF(VLOOKUP(Tableau15[[#This Row],[Motif Abs.]],Tmotif[],3,0)="oui",OFFSET($V$2,,WEEKDAY(Tableau15[[#This Row],[Date]],2)),0),0)</f>
        <v>0</v>
      </c>
      <c r="L155" s="10"/>
      <c r="M155" s="10"/>
      <c r="N155" s="21">
        <f ca="1">IF(COUNTIF('.Calendrier'!C:C,Tableau15[[#This Row],[Date]]),OFFSET($V$2,,WEEKDAY(Tableau15[[#This Row],[Date]],2)),0)</f>
        <v>0</v>
      </c>
      <c r="O15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55"/>
    </row>
    <row r="156" spans="2:22" x14ac:dyDescent="0.35">
      <c r="B156" s="26" t="str">
        <f>IF(WEEKDAY(Tableau15[[#This Row],[Date]],2)=3,_xlfn.ISOWEEKNUM(Tableau15[[#This Row],[Date]]),"")</f>
        <v/>
      </c>
      <c r="C156" s="2" t="str">
        <f>UPPER(TEXT(Tableau15[[#This Row],[Date]],"jjjj"))</f>
        <v>VENDREDI</v>
      </c>
      <c r="D156" s="3">
        <f>_debut+ROW()-ROW(Tableau15[[#Headers],[Date]])-1</f>
        <v>44253</v>
      </c>
      <c r="E156" s="10"/>
      <c r="F156" s="10"/>
      <c r="G156" s="10"/>
      <c r="H156" s="10"/>
      <c r="I156" s="29">
        <f>Tableau15[[#This Row],[fin apm]]-Tableau15[[#This Row],[début apm]]+Tableau15[[#This Row],[fin matin]]-Tableau15[[#This Row],[début matin]]</f>
        <v>0</v>
      </c>
      <c r="J156" s="12"/>
      <c r="K156" s="21">
        <f ca="1">IFERROR(IF(VLOOKUP(Tableau15[[#This Row],[Motif Abs.]],Tmotif[],3,0)="oui",OFFSET($V$2,,WEEKDAY(Tableau15[[#This Row],[Date]],2)),0),0)</f>
        <v>0</v>
      </c>
      <c r="L156" s="10"/>
      <c r="M156" s="10"/>
      <c r="N156" s="21">
        <f ca="1">IF(COUNTIF('.Calendrier'!C:C,Tableau15[[#This Row],[Date]]),OFFSET($V$2,,WEEKDAY(Tableau15[[#This Row],[Date]],2)),0)</f>
        <v>0</v>
      </c>
      <c r="O15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56"/>
    </row>
    <row r="157" spans="2:22" x14ac:dyDescent="0.35">
      <c r="B157" s="26" t="str">
        <f>IF(WEEKDAY(Tableau15[[#This Row],[Date]],2)=3,_xlfn.ISOWEEKNUM(Tableau15[[#This Row],[Date]]),"")</f>
        <v/>
      </c>
      <c r="C157" s="2" t="str">
        <f>UPPER(TEXT(Tableau15[[#This Row],[Date]],"jjjj"))</f>
        <v>SAMEDI</v>
      </c>
      <c r="D157" s="3">
        <f>_debut+ROW()-ROW(Tableau15[[#Headers],[Date]])-1</f>
        <v>44254</v>
      </c>
      <c r="E157" s="10"/>
      <c r="F157" s="10"/>
      <c r="G157" s="10"/>
      <c r="H157" s="10"/>
      <c r="I157" s="29">
        <f>Tableau15[[#This Row],[fin apm]]-Tableau15[[#This Row],[début apm]]+Tableau15[[#This Row],[fin matin]]-Tableau15[[#This Row],[début matin]]</f>
        <v>0</v>
      </c>
      <c r="J157" s="12"/>
      <c r="K157" s="21">
        <f ca="1">IFERROR(IF(VLOOKUP(Tableau15[[#This Row],[Motif Abs.]],Tmotif[],3,0)="oui",OFFSET($V$2,,WEEKDAY(Tableau15[[#This Row],[Date]],2)),0),0)</f>
        <v>0</v>
      </c>
      <c r="L157" s="10"/>
      <c r="M157" s="10"/>
      <c r="N157" s="21">
        <f ca="1">IF(COUNTIF('.Calendrier'!C:C,Tableau15[[#This Row],[Date]]),OFFSET($V$2,,WEEKDAY(Tableau15[[#This Row],[Date]],2)),0)</f>
        <v>0</v>
      </c>
      <c r="O15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57"/>
    </row>
    <row r="158" spans="2:22" x14ac:dyDescent="0.35">
      <c r="B158" s="26" t="str">
        <f>IF(WEEKDAY(Tableau15[[#This Row],[Date]],2)=3,_xlfn.ISOWEEKNUM(Tableau15[[#This Row],[Date]]),"")</f>
        <v/>
      </c>
      <c r="C158" s="2" t="str">
        <f>UPPER(TEXT(Tableau15[[#This Row],[Date]],"jjjj"))</f>
        <v>DIMANCHE</v>
      </c>
      <c r="D158" s="3">
        <f>_debut+ROW()-ROW(Tableau15[[#Headers],[Date]])-1</f>
        <v>44255</v>
      </c>
      <c r="E158" s="10"/>
      <c r="F158" s="10"/>
      <c r="G158" s="10"/>
      <c r="H158" s="10"/>
      <c r="I158" s="29">
        <f>Tableau15[[#This Row],[fin apm]]-Tableau15[[#This Row],[début apm]]+Tableau15[[#This Row],[fin matin]]-Tableau15[[#This Row],[début matin]]</f>
        <v>0</v>
      </c>
      <c r="J158" s="12"/>
      <c r="K158" s="21">
        <f ca="1">IFERROR(IF(VLOOKUP(Tableau15[[#This Row],[Motif Abs.]],Tmotif[],3,0)="oui",OFFSET($V$2,,WEEKDAY(Tableau15[[#This Row],[Date]],2)),0),0)</f>
        <v>0</v>
      </c>
      <c r="L158" s="10"/>
      <c r="M158" s="10"/>
      <c r="N158" s="21">
        <f ca="1">IF(COUNTIF('.Calendrier'!C:C,Tableau15[[#This Row],[Date]]),OFFSET($V$2,,WEEKDAY(Tableau15[[#This Row],[Date]],2)),0)</f>
        <v>0</v>
      </c>
      <c r="O15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58"/>
    </row>
    <row r="159" spans="2:22" x14ac:dyDescent="0.35">
      <c r="B159" s="26" t="str">
        <f>IF(WEEKDAY(Tableau15[[#This Row],[Date]],2)=3,_xlfn.ISOWEEKNUM(Tableau15[[#This Row],[Date]]),"")</f>
        <v/>
      </c>
      <c r="C159" s="2" t="str">
        <f>UPPER(TEXT(Tableau15[[#This Row],[Date]],"jjjj"))</f>
        <v>LUNDI</v>
      </c>
      <c r="D159" s="3">
        <f>_debut+ROW()-ROW(Tableau15[[#Headers],[Date]])-1</f>
        <v>44256</v>
      </c>
      <c r="E159" s="10"/>
      <c r="F159" s="10"/>
      <c r="G159" s="10"/>
      <c r="H159" s="10"/>
      <c r="I159" s="29">
        <f>Tableau15[[#This Row],[fin apm]]-Tableau15[[#This Row],[début apm]]+Tableau15[[#This Row],[fin matin]]-Tableau15[[#This Row],[début matin]]</f>
        <v>0</v>
      </c>
      <c r="J159" s="12"/>
      <c r="K159" s="21">
        <f ca="1">IFERROR(IF(VLOOKUP(Tableau15[[#This Row],[Motif Abs.]],Tmotif[],3,0)="oui",OFFSET($V$2,,WEEKDAY(Tableau15[[#This Row],[Date]],2)),0),0)</f>
        <v>0</v>
      </c>
      <c r="L159" s="10"/>
      <c r="M159" s="10"/>
      <c r="N159" s="21">
        <f ca="1">IF(COUNTIF('.Calendrier'!C:C,Tableau15[[#This Row],[Date]]),OFFSET($V$2,,WEEKDAY(Tableau15[[#This Row],[Date]],2)),0)</f>
        <v>0</v>
      </c>
      <c r="O15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59"/>
    </row>
    <row r="160" spans="2:22" x14ac:dyDescent="0.35">
      <c r="B160" s="26" t="str">
        <f>IF(WEEKDAY(Tableau15[[#This Row],[Date]],2)=3,_xlfn.ISOWEEKNUM(Tableau15[[#This Row],[Date]]),"")</f>
        <v/>
      </c>
      <c r="C160" s="2" t="str">
        <f>UPPER(TEXT(Tableau15[[#This Row],[Date]],"jjjj"))</f>
        <v>MARDI</v>
      </c>
      <c r="D160" s="3">
        <f>_debut+ROW()-ROW(Tableau15[[#Headers],[Date]])-1</f>
        <v>44257</v>
      </c>
      <c r="E160" s="10"/>
      <c r="F160" s="10"/>
      <c r="G160" s="10"/>
      <c r="H160" s="10"/>
      <c r="I160" s="29">
        <f>Tableau15[[#This Row],[fin apm]]-Tableau15[[#This Row],[début apm]]+Tableau15[[#This Row],[fin matin]]-Tableau15[[#This Row],[début matin]]</f>
        <v>0</v>
      </c>
      <c r="J160" s="12"/>
      <c r="K160" s="21">
        <f ca="1">IFERROR(IF(VLOOKUP(Tableau15[[#This Row],[Motif Abs.]],Tmotif[],3,0)="oui",OFFSET($V$2,,WEEKDAY(Tableau15[[#This Row],[Date]],2)),0),0)</f>
        <v>0</v>
      </c>
      <c r="L160" s="10"/>
      <c r="M160" s="10"/>
      <c r="N160" s="21">
        <f ca="1">IF(COUNTIF('.Calendrier'!C:C,Tableau15[[#This Row],[Date]]),OFFSET($V$2,,WEEKDAY(Tableau15[[#This Row],[Date]],2)),0)</f>
        <v>0</v>
      </c>
      <c r="O16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60"/>
    </row>
    <row r="161" spans="2:22" x14ac:dyDescent="0.35">
      <c r="B161" s="26">
        <f>IF(WEEKDAY(Tableau15[[#This Row],[Date]],2)=3,_xlfn.ISOWEEKNUM(Tableau15[[#This Row],[Date]]),"")</f>
        <v>9</v>
      </c>
      <c r="C161" s="2" t="str">
        <f>UPPER(TEXT(Tableau15[[#This Row],[Date]],"jjjj"))</f>
        <v>MERCREDI</v>
      </c>
      <c r="D161" s="3">
        <f>_debut+ROW()-ROW(Tableau15[[#Headers],[Date]])-1</f>
        <v>44258</v>
      </c>
      <c r="E161" s="10"/>
      <c r="F161" s="10"/>
      <c r="G161" s="10"/>
      <c r="H161" s="10"/>
      <c r="I161" s="29">
        <f>Tableau15[[#This Row],[fin apm]]-Tableau15[[#This Row],[début apm]]+Tableau15[[#This Row],[fin matin]]-Tableau15[[#This Row],[début matin]]</f>
        <v>0</v>
      </c>
      <c r="J161" s="12"/>
      <c r="K161" s="21">
        <f ca="1">IFERROR(IF(VLOOKUP(Tableau15[[#This Row],[Motif Abs.]],Tmotif[],3,0)="oui",OFFSET($V$2,,WEEKDAY(Tableau15[[#This Row],[Date]],2)),0),0)</f>
        <v>0</v>
      </c>
      <c r="L161" s="10"/>
      <c r="M161" s="10"/>
      <c r="N161" s="21">
        <f ca="1">IF(COUNTIF('.Calendrier'!C:C,Tableau15[[#This Row],[Date]]),OFFSET($V$2,,WEEKDAY(Tableau15[[#This Row],[Date]],2)),0)</f>
        <v>0</v>
      </c>
      <c r="O16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61"/>
    </row>
    <row r="162" spans="2:22" x14ac:dyDescent="0.35">
      <c r="B162" s="26" t="str">
        <f>IF(WEEKDAY(Tableau15[[#This Row],[Date]],2)=3,_xlfn.ISOWEEKNUM(Tableau15[[#This Row],[Date]]),"")</f>
        <v/>
      </c>
      <c r="C162" s="2" t="str">
        <f>UPPER(TEXT(Tableau15[[#This Row],[Date]],"jjjj"))</f>
        <v>JEUDI</v>
      </c>
      <c r="D162" s="3">
        <f>_debut+ROW()-ROW(Tableau15[[#Headers],[Date]])-1</f>
        <v>44259</v>
      </c>
      <c r="E162" s="10"/>
      <c r="F162" s="10"/>
      <c r="G162" s="10"/>
      <c r="H162" s="10"/>
      <c r="I162" s="29">
        <f>Tableau15[[#This Row],[fin apm]]-Tableau15[[#This Row],[début apm]]+Tableau15[[#This Row],[fin matin]]-Tableau15[[#This Row],[début matin]]</f>
        <v>0</v>
      </c>
      <c r="J162" s="12"/>
      <c r="K162" s="21">
        <f ca="1">IFERROR(IF(VLOOKUP(Tableau15[[#This Row],[Motif Abs.]],Tmotif[],3,0)="oui",OFFSET($V$2,,WEEKDAY(Tableau15[[#This Row],[Date]],2)),0),0)</f>
        <v>0</v>
      </c>
      <c r="L162" s="10"/>
      <c r="M162" s="10"/>
      <c r="N162" s="21">
        <f ca="1">IF(COUNTIF('.Calendrier'!C:C,Tableau15[[#This Row],[Date]]),OFFSET($V$2,,WEEKDAY(Tableau15[[#This Row],[Date]],2)),0)</f>
        <v>0</v>
      </c>
      <c r="O16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62"/>
    </row>
    <row r="163" spans="2:22" x14ac:dyDescent="0.35">
      <c r="B163" s="26" t="str">
        <f>IF(WEEKDAY(Tableau15[[#This Row],[Date]],2)=3,_xlfn.ISOWEEKNUM(Tableau15[[#This Row],[Date]]),"")</f>
        <v/>
      </c>
      <c r="C163" s="2" t="str">
        <f>UPPER(TEXT(Tableau15[[#This Row],[Date]],"jjjj"))</f>
        <v>VENDREDI</v>
      </c>
      <c r="D163" s="3">
        <f>_debut+ROW()-ROW(Tableau15[[#Headers],[Date]])-1</f>
        <v>44260</v>
      </c>
      <c r="E163" s="10"/>
      <c r="F163" s="10"/>
      <c r="G163" s="10"/>
      <c r="H163" s="10"/>
      <c r="I163" s="29">
        <f>Tableau15[[#This Row],[fin apm]]-Tableau15[[#This Row],[début apm]]+Tableau15[[#This Row],[fin matin]]-Tableau15[[#This Row],[début matin]]</f>
        <v>0</v>
      </c>
      <c r="J163" s="12"/>
      <c r="K163" s="21">
        <f ca="1">IFERROR(IF(VLOOKUP(Tableau15[[#This Row],[Motif Abs.]],Tmotif[],3,0)="oui",OFFSET($V$2,,WEEKDAY(Tableau15[[#This Row],[Date]],2)),0),0)</f>
        <v>0</v>
      </c>
      <c r="L163" s="10"/>
      <c r="M163" s="10"/>
      <c r="N163" s="21">
        <f ca="1">IF(COUNTIF('.Calendrier'!C:C,Tableau15[[#This Row],[Date]]),OFFSET($V$2,,WEEKDAY(Tableau15[[#This Row],[Date]],2)),0)</f>
        <v>0</v>
      </c>
      <c r="O16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63"/>
    </row>
    <row r="164" spans="2:22" x14ac:dyDescent="0.35">
      <c r="B164" s="26" t="str">
        <f>IF(WEEKDAY(Tableau15[[#This Row],[Date]],2)=3,_xlfn.ISOWEEKNUM(Tableau15[[#This Row],[Date]]),"")</f>
        <v/>
      </c>
      <c r="C164" s="2" t="str">
        <f>UPPER(TEXT(Tableau15[[#This Row],[Date]],"jjjj"))</f>
        <v>SAMEDI</v>
      </c>
      <c r="D164" s="3">
        <f>_debut+ROW()-ROW(Tableau15[[#Headers],[Date]])-1</f>
        <v>44261</v>
      </c>
      <c r="E164" s="10"/>
      <c r="F164" s="10"/>
      <c r="G164" s="10"/>
      <c r="H164" s="10"/>
      <c r="I164" s="29">
        <f>Tableau15[[#This Row],[fin apm]]-Tableau15[[#This Row],[début apm]]+Tableau15[[#This Row],[fin matin]]-Tableau15[[#This Row],[début matin]]</f>
        <v>0</v>
      </c>
      <c r="J164" s="12"/>
      <c r="K164" s="21">
        <f ca="1">IFERROR(IF(VLOOKUP(Tableau15[[#This Row],[Motif Abs.]],Tmotif[],3,0)="oui",OFFSET($V$2,,WEEKDAY(Tableau15[[#This Row],[Date]],2)),0),0)</f>
        <v>0</v>
      </c>
      <c r="L164" s="10"/>
      <c r="M164" s="10"/>
      <c r="N164" s="21">
        <f ca="1">IF(COUNTIF('.Calendrier'!C:C,Tableau15[[#This Row],[Date]]),OFFSET($V$2,,WEEKDAY(Tableau15[[#This Row],[Date]],2)),0)</f>
        <v>0</v>
      </c>
      <c r="O16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64"/>
    </row>
    <row r="165" spans="2:22" x14ac:dyDescent="0.35">
      <c r="B165" s="26" t="str">
        <f>IF(WEEKDAY(Tableau15[[#This Row],[Date]],2)=3,_xlfn.ISOWEEKNUM(Tableau15[[#This Row],[Date]]),"")</f>
        <v/>
      </c>
      <c r="C165" s="2" t="str">
        <f>UPPER(TEXT(Tableau15[[#This Row],[Date]],"jjjj"))</f>
        <v>DIMANCHE</v>
      </c>
      <c r="D165" s="3">
        <f>_debut+ROW()-ROW(Tableau15[[#Headers],[Date]])-1</f>
        <v>44262</v>
      </c>
      <c r="E165" s="10"/>
      <c r="F165" s="10"/>
      <c r="G165" s="10"/>
      <c r="H165" s="10"/>
      <c r="I165" s="29">
        <f>Tableau15[[#This Row],[fin apm]]-Tableau15[[#This Row],[début apm]]+Tableau15[[#This Row],[fin matin]]-Tableau15[[#This Row],[début matin]]</f>
        <v>0</v>
      </c>
      <c r="J165" s="12"/>
      <c r="K165" s="21">
        <f ca="1">IFERROR(IF(VLOOKUP(Tableau15[[#This Row],[Motif Abs.]],Tmotif[],3,0)="oui",OFFSET($V$2,,WEEKDAY(Tableau15[[#This Row],[Date]],2)),0),0)</f>
        <v>0</v>
      </c>
      <c r="L165" s="10"/>
      <c r="M165" s="10"/>
      <c r="N165" s="21">
        <f ca="1">IF(COUNTIF('.Calendrier'!C:C,Tableau15[[#This Row],[Date]]),OFFSET($V$2,,WEEKDAY(Tableau15[[#This Row],[Date]],2)),0)</f>
        <v>0</v>
      </c>
      <c r="O16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65"/>
    </row>
    <row r="166" spans="2:22" x14ac:dyDescent="0.35">
      <c r="B166" s="26" t="str">
        <f>IF(WEEKDAY(Tableau15[[#This Row],[Date]],2)=3,_xlfn.ISOWEEKNUM(Tableau15[[#This Row],[Date]]),"")</f>
        <v/>
      </c>
      <c r="C166" s="2" t="str">
        <f>UPPER(TEXT(Tableau15[[#This Row],[Date]],"jjjj"))</f>
        <v>LUNDI</v>
      </c>
      <c r="D166" s="3">
        <f>_debut+ROW()-ROW(Tableau15[[#Headers],[Date]])-1</f>
        <v>44263</v>
      </c>
      <c r="E166" s="10"/>
      <c r="F166" s="10"/>
      <c r="G166" s="10"/>
      <c r="H166" s="10"/>
      <c r="I166" s="29">
        <f>Tableau15[[#This Row],[fin apm]]-Tableau15[[#This Row],[début apm]]+Tableau15[[#This Row],[fin matin]]-Tableau15[[#This Row],[début matin]]</f>
        <v>0</v>
      </c>
      <c r="J166" s="12"/>
      <c r="K166" s="21">
        <f ca="1">IFERROR(IF(VLOOKUP(Tableau15[[#This Row],[Motif Abs.]],Tmotif[],3,0)="oui",OFFSET($V$2,,WEEKDAY(Tableau15[[#This Row],[Date]],2)),0),0)</f>
        <v>0</v>
      </c>
      <c r="L166" s="10"/>
      <c r="M166" s="10"/>
      <c r="N166" s="21">
        <f ca="1">IF(COUNTIF('.Calendrier'!C:C,Tableau15[[#This Row],[Date]]),OFFSET($V$2,,WEEKDAY(Tableau15[[#This Row],[Date]],2)),0)</f>
        <v>0</v>
      </c>
      <c r="O16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66"/>
    </row>
    <row r="167" spans="2:22" x14ac:dyDescent="0.35">
      <c r="B167" s="26" t="str">
        <f>IF(WEEKDAY(Tableau15[[#This Row],[Date]],2)=3,_xlfn.ISOWEEKNUM(Tableau15[[#This Row],[Date]]),"")</f>
        <v/>
      </c>
      <c r="C167" s="2" t="str">
        <f>UPPER(TEXT(Tableau15[[#This Row],[Date]],"jjjj"))</f>
        <v>MARDI</v>
      </c>
      <c r="D167" s="3">
        <f>_debut+ROW()-ROW(Tableau15[[#Headers],[Date]])-1</f>
        <v>44264</v>
      </c>
      <c r="E167" s="10"/>
      <c r="F167" s="10"/>
      <c r="G167" s="10"/>
      <c r="H167" s="10"/>
      <c r="I167" s="29">
        <f>Tableau15[[#This Row],[fin apm]]-Tableau15[[#This Row],[début apm]]+Tableau15[[#This Row],[fin matin]]-Tableau15[[#This Row],[début matin]]</f>
        <v>0</v>
      </c>
      <c r="J167" s="12"/>
      <c r="K167" s="21">
        <f ca="1">IFERROR(IF(VLOOKUP(Tableau15[[#This Row],[Motif Abs.]],Tmotif[],3,0)="oui",OFFSET($V$2,,WEEKDAY(Tableau15[[#This Row],[Date]],2)),0),0)</f>
        <v>0</v>
      </c>
      <c r="L167" s="10"/>
      <c r="M167" s="10"/>
      <c r="N167" s="21">
        <f ca="1">IF(COUNTIF('.Calendrier'!C:C,Tableau15[[#This Row],[Date]]),OFFSET($V$2,,WEEKDAY(Tableau15[[#This Row],[Date]],2)),0)</f>
        <v>0</v>
      </c>
      <c r="O16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67"/>
    </row>
    <row r="168" spans="2:22" x14ac:dyDescent="0.35">
      <c r="B168" s="26">
        <f>IF(WEEKDAY(Tableau15[[#This Row],[Date]],2)=3,_xlfn.ISOWEEKNUM(Tableau15[[#This Row],[Date]]),"")</f>
        <v>10</v>
      </c>
      <c r="C168" s="2" t="str">
        <f>UPPER(TEXT(Tableau15[[#This Row],[Date]],"jjjj"))</f>
        <v>MERCREDI</v>
      </c>
      <c r="D168" s="3">
        <f>_debut+ROW()-ROW(Tableau15[[#Headers],[Date]])-1</f>
        <v>44265</v>
      </c>
      <c r="E168" s="10"/>
      <c r="F168" s="10"/>
      <c r="G168" s="10"/>
      <c r="H168" s="10"/>
      <c r="I168" s="29">
        <f>Tableau15[[#This Row],[fin apm]]-Tableau15[[#This Row],[début apm]]+Tableau15[[#This Row],[fin matin]]-Tableau15[[#This Row],[début matin]]</f>
        <v>0</v>
      </c>
      <c r="J168" s="12"/>
      <c r="K168" s="21">
        <f ca="1">IFERROR(IF(VLOOKUP(Tableau15[[#This Row],[Motif Abs.]],Tmotif[],3,0)="oui",OFFSET($V$2,,WEEKDAY(Tableau15[[#This Row],[Date]],2)),0),0)</f>
        <v>0</v>
      </c>
      <c r="L168" s="10"/>
      <c r="M168" s="10"/>
      <c r="N168" s="21">
        <f ca="1">IF(COUNTIF('.Calendrier'!C:C,Tableau15[[#This Row],[Date]]),OFFSET($V$2,,WEEKDAY(Tableau15[[#This Row],[Date]],2)),0)</f>
        <v>0</v>
      </c>
      <c r="O16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68"/>
    </row>
    <row r="169" spans="2:22" x14ac:dyDescent="0.35">
      <c r="B169" s="26" t="str">
        <f>IF(WEEKDAY(Tableau15[[#This Row],[Date]],2)=3,_xlfn.ISOWEEKNUM(Tableau15[[#This Row],[Date]]),"")</f>
        <v/>
      </c>
      <c r="C169" s="2" t="str">
        <f>UPPER(TEXT(Tableau15[[#This Row],[Date]],"jjjj"))</f>
        <v>JEUDI</v>
      </c>
      <c r="D169" s="3">
        <f>_debut+ROW()-ROW(Tableau15[[#Headers],[Date]])-1</f>
        <v>44266</v>
      </c>
      <c r="E169" s="10"/>
      <c r="F169" s="10"/>
      <c r="G169" s="10"/>
      <c r="H169" s="10"/>
      <c r="I169" s="29">
        <f>Tableau15[[#This Row],[fin apm]]-Tableau15[[#This Row],[début apm]]+Tableau15[[#This Row],[fin matin]]-Tableau15[[#This Row],[début matin]]</f>
        <v>0</v>
      </c>
      <c r="J169" s="12"/>
      <c r="K169" s="21">
        <f ca="1">IFERROR(IF(VLOOKUP(Tableau15[[#This Row],[Motif Abs.]],Tmotif[],3,0)="oui",OFFSET($V$2,,WEEKDAY(Tableau15[[#This Row],[Date]],2)),0),0)</f>
        <v>0</v>
      </c>
      <c r="L169" s="10"/>
      <c r="M169" s="10"/>
      <c r="N169" s="21">
        <f ca="1">IF(COUNTIF('.Calendrier'!C:C,Tableau15[[#This Row],[Date]]),OFFSET($V$2,,WEEKDAY(Tableau15[[#This Row],[Date]],2)),0)</f>
        <v>0</v>
      </c>
      <c r="O16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69"/>
    </row>
    <row r="170" spans="2:22" x14ac:dyDescent="0.35">
      <c r="B170" s="26" t="str">
        <f>IF(WEEKDAY(Tableau15[[#This Row],[Date]],2)=3,_xlfn.ISOWEEKNUM(Tableau15[[#This Row],[Date]]),"")</f>
        <v/>
      </c>
      <c r="C170" s="2" t="str">
        <f>UPPER(TEXT(Tableau15[[#This Row],[Date]],"jjjj"))</f>
        <v>VENDREDI</v>
      </c>
      <c r="D170" s="3">
        <f>_debut+ROW()-ROW(Tableau15[[#Headers],[Date]])-1</f>
        <v>44267</v>
      </c>
      <c r="E170" s="10"/>
      <c r="F170" s="10"/>
      <c r="G170" s="10"/>
      <c r="H170" s="10"/>
      <c r="I170" s="29">
        <f>Tableau15[[#This Row],[fin apm]]-Tableau15[[#This Row],[début apm]]+Tableau15[[#This Row],[fin matin]]-Tableau15[[#This Row],[début matin]]</f>
        <v>0</v>
      </c>
      <c r="J170" s="12"/>
      <c r="K170" s="21">
        <f ca="1">IFERROR(IF(VLOOKUP(Tableau15[[#This Row],[Motif Abs.]],Tmotif[],3,0)="oui",OFFSET($V$2,,WEEKDAY(Tableau15[[#This Row],[Date]],2)),0),0)</f>
        <v>0</v>
      </c>
      <c r="L170" s="10"/>
      <c r="M170" s="10"/>
      <c r="N170" s="21">
        <f ca="1">IF(COUNTIF('.Calendrier'!C:C,Tableau15[[#This Row],[Date]]),OFFSET($V$2,,WEEKDAY(Tableau15[[#This Row],[Date]],2)),0)</f>
        <v>0</v>
      </c>
      <c r="O17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70"/>
    </row>
    <row r="171" spans="2:22" x14ac:dyDescent="0.35">
      <c r="B171" s="26" t="str">
        <f>IF(WEEKDAY(Tableau15[[#This Row],[Date]],2)=3,_xlfn.ISOWEEKNUM(Tableau15[[#This Row],[Date]]),"")</f>
        <v/>
      </c>
      <c r="C171" s="2" t="str">
        <f>UPPER(TEXT(Tableau15[[#This Row],[Date]],"jjjj"))</f>
        <v>SAMEDI</v>
      </c>
      <c r="D171" s="3">
        <f>_debut+ROW()-ROW(Tableau15[[#Headers],[Date]])-1</f>
        <v>44268</v>
      </c>
      <c r="E171" s="10"/>
      <c r="F171" s="10"/>
      <c r="G171" s="10"/>
      <c r="H171" s="10"/>
      <c r="I171" s="29">
        <f>Tableau15[[#This Row],[fin apm]]-Tableau15[[#This Row],[début apm]]+Tableau15[[#This Row],[fin matin]]-Tableau15[[#This Row],[début matin]]</f>
        <v>0</v>
      </c>
      <c r="J171" s="12"/>
      <c r="K171" s="21">
        <f ca="1">IFERROR(IF(VLOOKUP(Tableau15[[#This Row],[Motif Abs.]],Tmotif[],3,0)="oui",OFFSET($V$2,,WEEKDAY(Tableau15[[#This Row],[Date]],2)),0),0)</f>
        <v>0</v>
      </c>
      <c r="L171" s="10"/>
      <c r="M171" s="10"/>
      <c r="N171" s="21">
        <f ca="1">IF(COUNTIF('.Calendrier'!C:C,Tableau15[[#This Row],[Date]]),OFFSET($V$2,,WEEKDAY(Tableau15[[#This Row],[Date]],2)),0)</f>
        <v>0</v>
      </c>
      <c r="O17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71"/>
    </row>
    <row r="172" spans="2:22" x14ac:dyDescent="0.35">
      <c r="B172" s="26" t="str">
        <f>IF(WEEKDAY(Tableau15[[#This Row],[Date]],2)=3,_xlfn.ISOWEEKNUM(Tableau15[[#This Row],[Date]]),"")</f>
        <v/>
      </c>
      <c r="C172" s="2" t="str">
        <f>UPPER(TEXT(Tableau15[[#This Row],[Date]],"jjjj"))</f>
        <v>DIMANCHE</v>
      </c>
      <c r="D172" s="3">
        <f>_debut+ROW()-ROW(Tableau15[[#Headers],[Date]])-1</f>
        <v>44269</v>
      </c>
      <c r="E172" s="10"/>
      <c r="F172" s="10"/>
      <c r="G172" s="10"/>
      <c r="H172" s="10"/>
      <c r="I172" s="29">
        <f>Tableau15[[#This Row],[fin apm]]-Tableau15[[#This Row],[début apm]]+Tableau15[[#This Row],[fin matin]]-Tableau15[[#This Row],[début matin]]</f>
        <v>0</v>
      </c>
      <c r="J172" s="12"/>
      <c r="K172" s="21">
        <f ca="1">IFERROR(IF(VLOOKUP(Tableau15[[#This Row],[Motif Abs.]],Tmotif[],3,0)="oui",OFFSET($V$2,,WEEKDAY(Tableau15[[#This Row],[Date]],2)),0),0)</f>
        <v>0</v>
      </c>
      <c r="L172" s="10"/>
      <c r="M172" s="10"/>
      <c r="N172" s="21">
        <f ca="1">IF(COUNTIF('.Calendrier'!C:C,Tableau15[[#This Row],[Date]]),OFFSET($V$2,,WEEKDAY(Tableau15[[#This Row],[Date]],2)),0)</f>
        <v>0</v>
      </c>
      <c r="O17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72"/>
    </row>
    <row r="173" spans="2:22" x14ac:dyDescent="0.35">
      <c r="B173" s="26" t="str">
        <f>IF(WEEKDAY(Tableau15[[#This Row],[Date]],2)=3,_xlfn.ISOWEEKNUM(Tableau15[[#This Row],[Date]]),"")</f>
        <v/>
      </c>
      <c r="C173" s="2" t="str">
        <f>UPPER(TEXT(Tableau15[[#This Row],[Date]],"jjjj"))</f>
        <v>LUNDI</v>
      </c>
      <c r="D173" s="3">
        <f>_debut+ROW()-ROW(Tableau15[[#Headers],[Date]])-1</f>
        <v>44270</v>
      </c>
      <c r="E173" s="10"/>
      <c r="F173" s="10"/>
      <c r="G173" s="10"/>
      <c r="H173" s="10"/>
      <c r="I173" s="29">
        <f>Tableau15[[#This Row],[fin apm]]-Tableau15[[#This Row],[début apm]]+Tableau15[[#This Row],[fin matin]]-Tableau15[[#This Row],[début matin]]</f>
        <v>0</v>
      </c>
      <c r="J173" s="12"/>
      <c r="K173" s="21">
        <f ca="1">IFERROR(IF(VLOOKUP(Tableau15[[#This Row],[Motif Abs.]],Tmotif[],3,0)="oui",OFFSET($V$2,,WEEKDAY(Tableau15[[#This Row],[Date]],2)),0),0)</f>
        <v>0</v>
      </c>
      <c r="L173" s="10"/>
      <c r="M173" s="10"/>
      <c r="N173" s="21">
        <f ca="1">IF(COUNTIF('.Calendrier'!C:C,Tableau15[[#This Row],[Date]]),OFFSET($V$2,,WEEKDAY(Tableau15[[#This Row],[Date]],2)),0)</f>
        <v>0</v>
      </c>
      <c r="O17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73"/>
    </row>
    <row r="174" spans="2:22" x14ac:dyDescent="0.35">
      <c r="B174" s="26" t="str">
        <f>IF(WEEKDAY(Tableau15[[#This Row],[Date]],2)=3,_xlfn.ISOWEEKNUM(Tableau15[[#This Row],[Date]]),"")</f>
        <v/>
      </c>
      <c r="C174" s="2" t="str">
        <f>UPPER(TEXT(Tableau15[[#This Row],[Date]],"jjjj"))</f>
        <v>MARDI</v>
      </c>
      <c r="D174" s="3">
        <f>_debut+ROW()-ROW(Tableau15[[#Headers],[Date]])-1</f>
        <v>44271</v>
      </c>
      <c r="E174" s="10"/>
      <c r="F174" s="10"/>
      <c r="G174" s="10"/>
      <c r="H174" s="10"/>
      <c r="I174" s="29">
        <f>Tableau15[[#This Row],[fin apm]]-Tableau15[[#This Row],[début apm]]+Tableau15[[#This Row],[fin matin]]-Tableau15[[#This Row],[début matin]]</f>
        <v>0</v>
      </c>
      <c r="J174" s="12"/>
      <c r="K174" s="21">
        <f ca="1">IFERROR(IF(VLOOKUP(Tableau15[[#This Row],[Motif Abs.]],Tmotif[],3,0)="oui",OFFSET($V$2,,WEEKDAY(Tableau15[[#This Row],[Date]],2)),0),0)</f>
        <v>0</v>
      </c>
      <c r="L174" s="10"/>
      <c r="M174" s="10"/>
      <c r="N174" s="21">
        <f ca="1">IF(COUNTIF('.Calendrier'!C:C,Tableau15[[#This Row],[Date]]),OFFSET($V$2,,WEEKDAY(Tableau15[[#This Row],[Date]],2)),0)</f>
        <v>0</v>
      </c>
      <c r="O17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74"/>
    </row>
    <row r="175" spans="2:22" x14ac:dyDescent="0.35">
      <c r="B175" s="26">
        <f>IF(WEEKDAY(Tableau15[[#This Row],[Date]],2)=3,_xlfn.ISOWEEKNUM(Tableau15[[#This Row],[Date]]),"")</f>
        <v>11</v>
      </c>
      <c r="C175" s="2" t="str">
        <f>UPPER(TEXT(Tableau15[[#This Row],[Date]],"jjjj"))</f>
        <v>MERCREDI</v>
      </c>
      <c r="D175" s="3">
        <f>_debut+ROW()-ROW(Tableau15[[#Headers],[Date]])-1</f>
        <v>44272</v>
      </c>
      <c r="E175" s="10"/>
      <c r="F175" s="10"/>
      <c r="G175" s="10"/>
      <c r="H175" s="10"/>
      <c r="I175" s="29">
        <f>Tableau15[[#This Row],[fin apm]]-Tableau15[[#This Row],[début apm]]+Tableau15[[#This Row],[fin matin]]-Tableau15[[#This Row],[début matin]]</f>
        <v>0</v>
      </c>
      <c r="J175" s="12"/>
      <c r="K175" s="21">
        <f ca="1">IFERROR(IF(VLOOKUP(Tableau15[[#This Row],[Motif Abs.]],Tmotif[],3,0)="oui",OFFSET($V$2,,WEEKDAY(Tableau15[[#This Row],[Date]],2)),0),0)</f>
        <v>0</v>
      </c>
      <c r="L175" s="10"/>
      <c r="M175" s="10"/>
      <c r="N175" s="21">
        <f ca="1">IF(COUNTIF('.Calendrier'!C:C,Tableau15[[#This Row],[Date]]),OFFSET($V$2,,WEEKDAY(Tableau15[[#This Row],[Date]],2)),0)</f>
        <v>0</v>
      </c>
      <c r="O17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75"/>
    </row>
    <row r="176" spans="2:22" x14ac:dyDescent="0.35">
      <c r="B176" s="26" t="str">
        <f>IF(WEEKDAY(Tableau15[[#This Row],[Date]],2)=3,_xlfn.ISOWEEKNUM(Tableau15[[#This Row],[Date]]),"")</f>
        <v/>
      </c>
      <c r="C176" s="2" t="str">
        <f>UPPER(TEXT(Tableau15[[#This Row],[Date]],"jjjj"))</f>
        <v>JEUDI</v>
      </c>
      <c r="D176" s="3">
        <f>_debut+ROW()-ROW(Tableau15[[#Headers],[Date]])-1</f>
        <v>44273</v>
      </c>
      <c r="E176" s="10"/>
      <c r="F176" s="10"/>
      <c r="G176" s="10"/>
      <c r="H176" s="10"/>
      <c r="I176" s="29">
        <f>Tableau15[[#This Row],[fin apm]]-Tableau15[[#This Row],[début apm]]+Tableau15[[#This Row],[fin matin]]-Tableau15[[#This Row],[début matin]]</f>
        <v>0</v>
      </c>
      <c r="J176" s="12"/>
      <c r="K176" s="21">
        <f ca="1">IFERROR(IF(VLOOKUP(Tableau15[[#This Row],[Motif Abs.]],Tmotif[],3,0)="oui",OFFSET($V$2,,WEEKDAY(Tableau15[[#This Row],[Date]],2)),0),0)</f>
        <v>0</v>
      </c>
      <c r="L176" s="10"/>
      <c r="M176" s="10"/>
      <c r="N176" s="21">
        <f ca="1">IF(COUNTIF('.Calendrier'!C:C,Tableau15[[#This Row],[Date]]),OFFSET($V$2,,WEEKDAY(Tableau15[[#This Row],[Date]],2)),0)</f>
        <v>0</v>
      </c>
      <c r="O17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76"/>
    </row>
    <row r="177" spans="2:22" x14ac:dyDescent="0.35">
      <c r="B177" s="26" t="str">
        <f>IF(WEEKDAY(Tableau15[[#This Row],[Date]],2)=3,_xlfn.ISOWEEKNUM(Tableau15[[#This Row],[Date]]),"")</f>
        <v/>
      </c>
      <c r="C177" s="2" t="str">
        <f>UPPER(TEXT(Tableau15[[#This Row],[Date]],"jjjj"))</f>
        <v>VENDREDI</v>
      </c>
      <c r="D177" s="3">
        <f>_debut+ROW()-ROW(Tableau15[[#Headers],[Date]])-1</f>
        <v>44274</v>
      </c>
      <c r="E177" s="10"/>
      <c r="F177" s="10"/>
      <c r="G177" s="10"/>
      <c r="H177" s="10"/>
      <c r="I177" s="29">
        <f>Tableau15[[#This Row],[fin apm]]-Tableau15[[#This Row],[début apm]]+Tableau15[[#This Row],[fin matin]]-Tableau15[[#This Row],[début matin]]</f>
        <v>0</v>
      </c>
      <c r="J177" s="12"/>
      <c r="K177" s="21">
        <f ca="1">IFERROR(IF(VLOOKUP(Tableau15[[#This Row],[Motif Abs.]],Tmotif[],3,0)="oui",OFFSET($V$2,,WEEKDAY(Tableau15[[#This Row],[Date]],2)),0),0)</f>
        <v>0</v>
      </c>
      <c r="L177" s="10"/>
      <c r="M177" s="10"/>
      <c r="N177" s="21">
        <f ca="1">IF(COUNTIF('.Calendrier'!C:C,Tableau15[[#This Row],[Date]]),OFFSET($V$2,,WEEKDAY(Tableau15[[#This Row],[Date]],2)),0)</f>
        <v>0</v>
      </c>
      <c r="O17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77"/>
    </row>
    <row r="178" spans="2:22" x14ac:dyDescent="0.35">
      <c r="B178" s="26" t="str">
        <f>IF(WEEKDAY(Tableau15[[#This Row],[Date]],2)=3,_xlfn.ISOWEEKNUM(Tableau15[[#This Row],[Date]]),"")</f>
        <v/>
      </c>
      <c r="C178" s="2" t="str">
        <f>UPPER(TEXT(Tableau15[[#This Row],[Date]],"jjjj"))</f>
        <v>SAMEDI</v>
      </c>
      <c r="D178" s="3">
        <f>_debut+ROW()-ROW(Tableau15[[#Headers],[Date]])-1</f>
        <v>44275</v>
      </c>
      <c r="E178" s="10"/>
      <c r="F178" s="10"/>
      <c r="G178" s="10"/>
      <c r="H178" s="10"/>
      <c r="I178" s="29">
        <f>Tableau15[[#This Row],[fin apm]]-Tableau15[[#This Row],[début apm]]+Tableau15[[#This Row],[fin matin]]-Tableau15[[#This Row],[début matin]]</f>
        <v>0</v>
      </c>
      <c r="J178" s="12"/>
      <c r="K178" s="21">
        <f ca="1">IFERROR(IF(VLOOKUP(Tableau15[[#This Row],[Motif Abs.]],Tmotif[],3,0)="oui",OFFSET($V$2,,WEEKDAY(Tableau15[[#This Row],[Date]],2)),0),0)</f>
        <v>0</v>
      </c>
      <c r="L178" s="10"/>
      <c r="M178" s="10"/>
      <c r="N178" s="21">
        <f ca="1">IF(COUNTIF('.Calendrier'!C:C,Tableau15[[#This Row],[Date]]),OFFSET($V$2,,WEEKDAY(Tableau15[[#This Row],[Date]],2)),0)</f>
        <v>0</v>
      </c>
      <c r="O17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78"/>
    </row>
    <row r="179" spans="2:22" x14ac:dyDescent="0.35">
      <c r="B179" s="26" t="str">
        <f>IF(WEEKDAY(Tableau15[[#This Row],[Date]],2)=3,_xlfn.ISOWEEKNUM(Tableau15[[#This Row],[Date]]),"")</f>
        <v/>
      </c>
      <c r="C179" s="2" t="str">
        <f>UPPER(TEXT(Tableau15[[#This Row],[Date]],"jjjj"))</f>
        <v>DIMANCHE</v>
      </c>
      <c r="D179" s="3">
        <f>_debut+ROW()-ROW(Tableau15[[#Headers],[Date]])-1</f>
        <v>44276</v>
      </c>
      <c r="E179" s="10"/>
      <c r="F179" s="10"/>
      <c r="G179" s="10"/>
      <c r="H179" s="10"/>
      <c r="I179" s="29">
        <f>Tableau15[[#This Row],[fin apm]]-Tableau15[[#This Row],[début apm]]+Tableau15[[#This Row],[fin matin]]-Tableau15[[#This Row],[début matin]]</f>
        <v>0</v>
      </c>
      <c r="J179" s="12"/>
      <c r="K179" s="21">
        <f ca="1">IFERROR(IF(VLOOKUP(Tableau15[[#This Row],[Motif Abs.]],Tmotif[],3,0)="oui",OFFSET($V$2,,WEEKDAY(Tableau15[[#This Row],[Date]],2)),0),0)</f>
        <v>0</v>
      </c>
      <c r="L179" s="10"/>
      <c r="M179" s="10"/>
      <c r="N179" s="21">
        <f ca="1">IF(COUNTIF('.Calendrier'!C:C,Tableau15[[#This Row],[Date]]),OFFSET($V$2,,WEEKDAY(Tableau15[[#This Row],[Date]],2)),0)</f>
        <v>0</v>
      </c>
      <c r="O17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79"/>
    </row>
    <row r="180" spans="2:22" x14ac:dyDescent="0.35">
      <c r="B180" s="26" t="str">
        <f>IF(WEEKDAY(Tableau15[[#This Row],[Date]],2)=3,_xlfn.ISOWEEKNUM(Tableau15[[#This Row],[Date]]),"")</f>
        <v/>
      </c>
      <c r="C180" s="2" t="str">
        <f>UPPER(TEXT(Tableau15[[#This Row],[Date]],"jjjj"))</f>
        <v>LUNDI</v>
      </c>
      <c r="D180" s="3">
        <f>_debut+ROW()-ROW(Tableau15[[#Headers],[Date]])-1</f>
        <v>44277</v>
      </c>
      <c r="E180" s="10"/>
      <c r="F180" s="10"/>
      <c r="G180" s="10"/>
      <c r="H180" s="10"/>
      <c r="I180" s="29">
        <f>Tableau15[[#This Row],[fin apm]]-Tableau15[[#This Row],[début apm]]+Tableau15[[#This Row],[fin matin]]-Tableau15[[#This Row],[début matin]]</f>
        <v>0</v>
      </c>
      <c r="J180" s="12"/>
      <c r="K180" s="21">
        <f ca="1">IFERROR(IF(VLOOKUP(Tableau15[[#This Row],[Motif Abs.]],Tmotif[],3,0)="oui",OFFSET($V$2,,WEEKDAY(Tableau15[[#This Row],[Date]],2)),0),0)</f>
        <v>0</v>
      </c>
      <c r="L180" s="10"/>
      <c r="M180" s="10"/>
      <c r="N180" s="21">
        <f ca="1">IF(COUNTIF('.Calendrier'!C:C,Tableau15[[#This Row],[Date]]),OFFSET($V$2,,WEEKDAY(Tableau15[[#This Row],[Date]],2)),0)</f>
        <v>0</v>
      </c>
      <c r="O18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80"/>
    </row>
    <row r="181" spans="2:22" x14ac:dyDescent="0.35">
      <c r="B181" s="26" t="str">
        <f>IF(WEEKDAY(Tableau15[[#This Row],[Date]],2)=3,_xlfn.ISOWEEKNUM(Tableau15[[#This Row],[Date]]),"")</f>
        <v/>
      </c>
      <c r="C181" s="2" t="str">
        <f>UPPER(TEXT(Tableau15[[#This Row],[Date]],"jjjj"))</f>
        <v>MARDI</v>
      </c>
      <c r="D181" s="3">
        <f>_debut+ROW()-ROW(Tableau15[[#Headers],[Date]])-1</f>
        <v>44278</v>
      </c>
      <c r="E181" s="10"/>
      <c r="F181" s="10"/>
      <c r="G181" s="10"/>
      <c r="H181" s="10"/>
      <c r="I181" s="29">
        <f>Tableau15[[#This Row],[fin apm]]-Tableau15[[#This Row],[début apm]]+Tableau15[[#This Row],[fin matin]]-Tableau15[[#This Row],[début matin]]</f>
        <v>0</v>
      </c>
      <c r="J181" s="12"/>
      <c r="K181" s="21">
        <f ca="1">IFERROR(IF(VLOOKUP(Tableau15[[#This Row],[Motif Abs.]],Tmotif[],3,0)="oui",OFFSET($V$2,,WEEKDAY(Tableau15[[#This Row],[Date]],2)),0),0)</f>
        <v>0</v>
      </c>
      <c r="L181" s="10"/>
      <c r="M181" s="10"/>
      <c r="N181" s="21">
        <f ca="1">IF(COUNTIF('.Calendrier'!C:C,Tableau15[[#This Row],[Date]]),OFFSET($V$2,,WEEKDAY(Tableau15[[#This Row],[Date]],2)),0)</f>
        <v>0</v>
      </c>
      <c r="O18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81"/>
    </row>
    <row r="182" spans="2:22" x14ac:dyDescent="0.35">
      <c r="B182" s="26">
        <f>IF(WEEKDAY(Tableau15[[#This Row],[Date]],2)=3,_xlfn.ISOWEEKNUM(Tableau15[[#This Row],[Date]]),"")</f>
        <v>12</v>
      </c>
      <c r="C182" s="2" t="str">
        <f>UPPER(TEXT(Tableau15[[#This Row],[Date]],"jjjj"))</f>
        <v>MERCREDI</v>
      </c>
      <c r="D182" s="3">
        <f>_debut+ROW()-ROW(Tableau15[[#Headers],[Date]])-1</f>
        <v>44279</v>
      </c>
      <c r="E182" s="10"/>
      <c r="F182" s="10"/>
      <c r="G182" s="10"/>
      <c r="H182" s="10"/>
      <c r="I182" s="29">
        <f>Tableau15[[#This Row],[fin apm]]-Tableau15[[#This Row],[début apm]]+Tableau15[[#This Row],[fin matin]]-Tableau15[[#This Row],[début matin]]</f>
        <v>0</v>
      </c>
      <c r="J182" s="12"/>
      <c r="K182" s="21">
        <f ca="1">IFERROR(IF(VLOOKUP(Tableau15[[#This Row],[Motif Abs.]],Tmotif[],3,0)="oui",OFFSET($V$2,,WEEKDAY(Tableau15[[#This Row],[Date]],2)),0),0)</f>
        <v>0</v>
      </c>
      <c r="L182" s="10"/>
      <c r="M182" s="10"/>
      <c r="N182" s="21">
        <f ca="1">IF(COUNTIF('.Calendrier'!C:C,Tableau15[[#This Row],[Date]]),OFFSET($V$2,,WEEKDAY(Tableau15[[#This Row],[Date]],2)),0)</f>
        <v>0</v>
      </c>
      <c r="O18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82"/>
    </row>
    <row r="183" spans="2:22" x14ac:dyDescent="0.35">
      <c r="B183" s="26" t="str">
        <f>IF(WEEKDAY(Tableau15[[#This Row],[Date]],2)=3,_xlfn.ISOWEEKNUM(Tableau15[[#This Row],[Date]]),"")</f>
        <v/>
      </c>
      <c r="C183" s="2" t="str">
        <f>UPPER(TEXT(Tableau15[[#This Row],[Date]],"jjjj"))</f>
        <v>JEUDI</v>
      </c>
      <c r="D183" s="3">
        <f>_debut+ROW()-ROW(Tableau15[[#Headers],[Date]])-1</f>
        <v>44280</v>
      </c>
      <c r="E183" s="10"/>
      <c r="F183" s="10"/>
      <c r="G183" s="10"/>
      <c r="H183" s="10"/>
      <c r="I183" s="29">
        <f>Tableau15[[#This Row],[fin apm]]-Tableau15[[#This Row],[début apm]]+Tableau15[[#This Row],[fin matin]]-Tableau15[[#This Row],[début matin]]</f>
        <v>0</v>
      </c>
      <c r="J183" s="12"/>
      <c r="K183" s="21">
        <f ca="1">IFERROR(IF(VLOOKUP(Tableau15[[#This Row],[Motif Abs.]],Tmotif[],3,0)="oui",OFFSET($V$2,,WEEKDAY(Tableau15[[#This Row],[Date]],2)),0),0)</f>
        <v>0</v>
      </c>
      <c r="L183" s="10"/>
      <c r="M183" s="10"/>
      <c r="N183" s="21">
        <f ca="1">IF(COUNTIF('.Calendrier'!C:C,Tableau15[[#This Row],[Date]]),OFFSET($V$2,,WEEKDAY(Tableau15[[#This Row],[Date]],2)),0)</f>
        <v>0</v>
      </c>
      <c r="O18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83"/>
    </row>
    <row r="184" spans="2:22" x14ac:dyDescent="0.35">
      <c r="B184" s="26" t="str">
        <f>IF(WEEKDAY(Tableau15[[#This Row],[Date]],2)=3,_xlfn.ISOWEEKNUM(Tableau15[[#This Row],[Date]]),"")</f>
        <v/>
      </c>
      <c r="C184" s="2" t="str">
        <f>UPPER(TEXT(Tableau15[[#This Row],[Date]],"jjjj"))</f>
        <v>VENDREDI</v>
      </c>
      <c r="D184" s="3">
        <f>_debut+ROW()-ROW(Tableau15[[#Headers],[Date]])-1</f>
        <v>44281</v>
      </c>
      <c r="E184" s="10"/>
      <c r="F184" s="10"/>
      <c r="G184" s="10"/>
      <c r="H184" s="10"/>
      <c r="I184" s="29">
        <f>Tableau15[[#This Row],[fin apm]]-Tableau15[[#This Row],[début apm]]+Tableau15[[#This Row],[fin matin]]-Tableau15[[#This Row],[début matin]]</f>
        <v>0</v>
      </c>
      <c r="J184" s="12"/>
      <c r="K184" s="21">
        <f ca="1">IFERROR(IF(VLOOKUP(Tableau15[[#This Row],[Motif Abs.]],Tmotif[],3,0)="oui",OFFSET($V$2,,WEEKDAY(Tableau15[[#This Row],[Date]],2)),0),0)</f>
        <v>0</v>
      </c>
      <c r="L184" s="10"/>
      <c r="M184" s="10"/>
      <c r="N184" s="21">
        <f ca="1">IF(COUNTIF('.Calendrier'!C:C,Tableau15[[#This Row],[Date]]),OFFSET($V$2,,WEEKDAY(Tableau15[[#This Row],[Date]],2)),0)</f>
        <v>0</v>
      </c>
      <c r="O18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84"/>
    </row>
    <row r="185" spans="2:22" x14ac:dyDescent="0.35">
      <c r="B185" s="26" t="str">
        <f>IF(WEEKDAY(Tableau15[[#This Row],[Date]],2)=3,_xlfn.ISOWEEKNUM(Tableau15[[#This Row],[Date]]),"")</f>
        <v/>
      </c>
      <c r="C185" s="2" t="str">
        <f>UPPER(TEXT(Tableau15[[#This Row],[Date]],"jjjj"))</f>
        <v>SAMEDI</v>
      </c>
      <c r="D185" s="3">
        <f>_debut+ROW()-ROW(Tableau15[[#Headers],[Date]])-1</f>
        <v>44282</v>
      </c>
      <c r="E185" s="10"/>
      <c r="F185" s="10"/>
      <c r="G185" s="10"/>
      <c r="H185" s="10"/>
      <c r="I185" s="29">
        <f>Tableau15[[#This Row],[fin apm]]-Tableau15[[#This Row],[début apm]]+Tableau15[[#This Row],[fin matin]]-Tableau15[[#This Row],[début matin]]</f>
        <v>0</v>
      </c>
      <c r="J185" s="12"/>
      <c r="K185" s="21">
        <f ca="1">IFERROR(IF(VLOOKUP(Tableau15[[#This Row],[Motif Abs.]],Tmotif[],3,0)="oui",OFFSET($V$2,,WEEKDAY(Tableau15[[#This Row],[Date]],2)),0),0)</f>
        <v>0</v>
      </c>
      <c r="L185" s="10"/>
      <c r="M185" s="10"/>
      <c r="N185" s="21">
        <f ca="1">IF(COUNTIF('.Calendrier'!C:C,Tableau15[[#This Row],[Date]]),OFFSET($V$2,,WEEKDAY(Tableau15[[#This Row],[Date]],2)),0)</f>
        <v>0</v>
      </c>
      <c r="O18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85"/>
    </row>
    <row r="186" spans="2:22" x14ac:dyDescent="0.35">
      <c r="B186" s="26" t="str">
        <f>IF(WEEKDAY(Tableau15[[#This Row],[Date]],2)=3,_xlfn.ISOWEEKNUM(Tableau15[[#This Row],[Date]]),"")</f>
        <v/>
      </c>
      <c r="C186" s="2" t="str">
        <f>UPPER(TEXT(Tableau15[[#This Row],[Date]],"jjjj"))</f>
        <v>DIMANCHE</v>
      </c>
      <c r="D186" s="3">
        <f>_debut+ROW()-ROW(Tableau15[[#Headers],[Date]])-1</f>
        <v>44283</v>
      </c>
      <c r="E186" s="10"/>
      <c r="F186" s="10"/>
      <c r="G186" s="10"/>
      <c r="H186" s="10"/>
      <c r="I186" s="29">
        <f>Tableau15[[#This Row],[fin apm]]-Tableau15[[#This Row],[début apm]]+Tableau15[[#This Row],[fin matin]]-Tableau15[[#This Row],[début matin]]</f>
        <v>0</v>
      </c>
      <c r="J186" s="12"/>
      <c r="K186" s="21">
        <f ca="1">IFERROR(IF(VLOOKUP(Tableau15[[#This Row],[Motif Abs.]],Tmotif[],3,0)="oui",OFFSET($V$2,,WEEKDAY(Tableau15[[#This Row],[Date]],2)),0),0)</f>
        <v>0</v>
      </c>
      <c r="L186" s="10"/>
      <c r="M186" s="10"/>
      <c r="N186" s="21">
        <f ca="1">IF(COUNTIF('.Calendrier'!C:C,Tableau15[[#This Row],[Date]]),OFFSET($V$2,,WEEKDAY(Tableau15[[#This Row],[Date]],2)),0)</f>
        <v>0</v>
      </c>
      <c r="O18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86"/>
    </row>
    <row r="187" spans="2:22" x14ac:dyDescent="0.35">
      <c r="B187" s="26" t="str">
        <f>IF(WEEKDAY(Tableau15[[#This Row],[Date]],2)=3,_xlfn.ISOWEEKNUM(Tableau15[[#This Row],[Date]]),"")</f>
        <v/>
      </c>
      <c r="C187" s="2" t="str">
        <f>UPPER(TEXT(Tableau15[[#This Row],[Date]],"jjjj"))</f>
        <v>LUNDI</v>
      </c>
      <c r="D187" s="3">
        <f>_debut+ROW()-ROW(Tableau15[[#Headers],[Date]])-1</f>
        <v>44284</v>
      </c>
      <c r="E187" s="10"/>
      <c r="F187" s="10"/>
      <c r="G187" s="10"/>
      <c r="H187" s="10"/>
      <c r="I187" s="29">
        <f>Tableau15[[#This Row],[fin apm]]-Tableau15[[#This Row],[début apm]]+Tableau15[[#This Row],[fin matin]]-Tableau15[[#This Row],[début matin]]</f>
        <v>0</v>
      </c>
      <c r="J187" s="12"/>
      <c r="K187" s="21">
        <f ca="1">IFERROR(IF(VLOOKUP(Tableau15[[#This Row],[Motif Abs.]],Tmotif[],3,0)="oui",OFFSET($V$2,,WEEKDAY(Tableau15[[#This Row],[Date]],2)),0),0)</f>
        <v>0</v>
      </c>
      <c r="L187" s="10"/>
      <c r="M187" s="10"/>
      <c r="N187" s="21">
        <f ca="1">IF(COUNTIF('.Calendrier'!C:C,Tableau15[[#This Row],[Date]]),OFFSET($V$2,,WEEKDAY(Tableau15[[#This Row],[Date]],2)),0)</f>
        <v>0</v>
      </c>
      <c r="O18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87"/>
    </row>
    <row r="188" spans="2:22" x14ac:dyDescent="0.35">
      <c r="B188" s="26" t="str">
        <f>IF(WEEKDAY(Tableau15[[#This Row],[Date]],2)=3,_xlfn.ISOWEEKNUM(Tableau15[[#This Row],[Date]]),"")</f>
        <v/>
      </c>
      <c r="C188" s="2" t="str">
        <f>UPPER(TEXT(Tableau15[[#This Row],[Date]],"jjjj"))</f>
        <v>MARDI</v>
      </c>
      <c r="D188" s="3">
        <f>_debut+ROW()-ROW(Tableau15[[#Headers],[Date]])-1</f>
        <v>44285</v>
      </c>
      <c r="E188" s="10"/>
      <c r="F188" s="10"/>
      <c r="G188" s="10"/>
      <c r="H188" s="10"/>
      <c r="I188" s="29">
        <f>Tableau15[[#This Row],[fin apm]]-Tableau15[[#This Row],[début apm]]+Tableau15[[#This Row],[fin matin]]-Tableau15[[#This Row],[début matin]]</f>
        <v>0</v>
      </c>
      <c r="J188" s="12"/>
      <c r="K188" s="21">
        <f ca="1">IFERROR(IF(VLOOKUP(Tableau15[[#This Row],[Motif Abs.]],Tmotif[],3,0)="oui",OFFSET($V$2,,WEEKDAY(Tableau15[[#This Row],[Date]],2)),0),0)</f>
        <v>0</v>
      </c>
      <c r="L188" s="10"/>
      <c r="M188" s="10"/>
      <c r="N188" s="21">
        <f ca="1">IF(COUNTIF('.Calendrier'!C:C,Tableau15[[#This Row],[Date]]),OFFSET($V$2,,WEEKDAY(Tableau15[[#This Row],[Date]],2)),0)</f>
        <v>0</v>
      </c>
      <c r="O18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88"/>
    </row>
    <row r="189" spans="2:22" x14ac:dyDescent="0.35">
      <c r="B189" s="26">
        <f>IF(WEEKDAY(Tableau15[[#This Row],[Date]],2)=3,_xlfn.ISOWEEKNUM(Tableau15[[#This Row],[Date]]),"")</f>
        <v>13</v>
      </c>
      <c r="C189" s="2" t="str">
        <f>UPPER(TEXT(Tableau15[[#This Row],[Date]],"jjjj"))</f>
        <v>MERCREDI</v>
      </c>
      <c r="D189" s="3">
        <f>_debut+ROW()-ROW(Tableau15[[#Headers],[Date]])-1</f>
        <v>44286</v>
      </c>
      <c r="E189" s="10"/>
      <c r="F189" s="10"/>
      <c r="G189" s="10"/>
      <c r="H189" s="10"/>
      <c r="I189" s="29">
        <f>Tableau15[[#This Row],[fin apm]]-Tableau15[[#This Row],[début apm]]+Tableau15[[#This Row],[fin matin]]-Tableau15[[#This Row],[début matin]]</f>
        <v>0</v>
      </c>
      <c r="J189" s="12"/>
      <c r="K189" s="21">
        <f ca="1">IFERROR(IF(VLOOKUP(Tableau15[[#This Row],[Motif Abs.]],Tmotif[],3,0)="oui",OFFSET($V$2,,WEEKDAY(Tableau15[[#This Row],[Date]],2)),0),0)</f>
        <v>0</v>
      </c>
      <c r="L189" s="10"/>
      <c r="M189" s="10"/>
      <c r="N189" s="21">
        <f ca="1">IF(COUNTIF('.Calendrier'!C:C,Tableau15[[#This Row],[Date]]),OFFSET($V$2,,WEEKDAY(Tableau15[[#This Row],[Date]],2)),0)</f>
        <v>0</v>
      </c>
      <c r="O18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89"/>
    </row>
    <row r="190" spans="2:22" x14ac:dyDescent="0.35">
      <c r="B190" s="26" t="str">
        <f>IF(WEEKDAY(Tableau15[[#This Row],[Date]],2)=3,_xlfn.ISOWEEKNUM(Tableau15[[#This Row],[Date]]),"")</f>
        <v/>
      </c>
      <c r="C190" s="2" t="str">
        <f>UPPER(TEXT(Tableau15[[#This Row],[Date]],"jjjj"))</f>
        <v>JEUDI</v>
      </c>
      <c r="D190" s="3">
        <f>_debut+ROW()-ROW(Tableau15[[#Headers],[Date]])-1</f>
        <v>44287</v>
      </c>
      <c r="E190" s="10"/>
      <c r="F190" s="10"/>
      <c r="G190" s="10"/>
      <c r="H190" s="10"/>
      <c r="I190" s="29">
        <f>Tableau15[[#This Row],[fin apm]]-Tableau15[[#This Row],[début apm]]+Tableau15[[#This Row],[fin matin]]-Tableau15[[#This Row],[début matin]]</f>
        <v>0</v>
      </c>
      <c r="J190" s="12"/>
      <c r="K190" s="21">
        <f ca="1">IFERROR(IF(VLOOKUP(Tableau15[[#This Row],[Motif Abs.]],Tmotif[],3,0)="oui",OFFSET($V$2,,WEEKDAY(Tableau15[[#This Row],[Date]],2)),0),0)</f>
        <v>0</v>
      </c>
      <c r="L190" s="10"/>
      <c r="M190" s="10"/>
      <c r="N190" s="21">
        <f ca="1">IF(COUNTIF('.Calendrier'!C:C,Tableau15[[#This Row],[Date]]),OFFSET($V$2,,WEEKDAY(Tableau15[[#This Row],[Date]],2)),0)</f>
        <v>0</v>
      </c>
      <c r="O19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90"/>
    </row>
    <row r="191" spans="2:22" x14ac:dyDescent="0.35">
      <c r="B191" s="26" t="str">
        <f>IF(WEEKDAY(Tableau15[[#This Row],[Date]],2)=3,_xlfn.ISOWEEKNUM(Tableau15[[#This Row],[Date]]),"")</f>
        <v/>
      </c>
      <c r="C191" s="2" t="str">
        <f>UPPER(TEXT(Tableau15[[#This Row],[Date]],"jjjj"))</f>
        <v>VENDREDI</v>
      </c>
      <c r="D191" s="3">
        <f>_debut+ROW()-ROW(Tableau15[[#Headers],[Date]])-1</f>
        <v>44288</v>
      </c>
      <c r="E191" s="10"/>
      <c r="F191" s="10"/>
      <c r="G191" s="10"/>
      <c r="H191" s="10"/>
      <c r="I191" s="29">
        <f>Tableau15[[#This Row],[fin apm]]-Tableau15[[#This Row],[début apm]]+Tableau15[[#This Row],[fin matin]]-Tableau15[[#This Row],[début matin]]</f>
        <v>0</v>
      </c>
      <c r="J191" s="12"/>
      <c r="K191" s="21">
        <f ca="1">IFERROR(IF(VLOOKUP(Tableau15[[#This Row],[Motif Abs.]],Tmotif[],3,0)="oui",OFFSET($V$2,,WEEKDAY(Tableau15[[#This Row],[Date]],2)),0),0)</f>
        <v>0</v>
      </c>
      <c r="L191" s="10"/>
      <c r="M191" s="10"/>
      <c r="N191" s="21">
        <f ca="1">IF(COUNTIF('.Calendrier'!C:C,Tableau15[[#This Row],[Date]]),OFFSET($V$2,,WEEKDAY(Tableau15[[#This Row],[Date]],2)),0)</f>
        <v>0</v>
      </c>
      <c r="O19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91"/>
    </row>
    <row r="192" spans="2:22" x14ac:dyDescent="0.35">
      <c r="B192" s="26" t="str">
        <f>IF(WEEKDAY(Tableau15[[#This Row],[Date]],2)=3,_xlfn.ISOWEEKNUM(Tableau15[[#This Row],[Date]]),"")</f>
        <v/>
      </c>
      <c r="C192" s="2" t="str">
        <f>UPPER(TEXT(Tableau15[[#This Row],[Date]],"jjjj"))</f>
        <v>SAMEDI</v>
      </c>
      <c r="D192" s="3">
        <f>_debut+ROW()-ROW(Tableau15[[#Headers],[Date]])-1</f>
        <v>44289</v>
      </c>
      <c r="E192" s="10"/>
      <c r="F192" s="10"/>
      <c r="G192" s="10"/>
      <c r="H192" s="10"/>
      <c r="I192" s="29">
        <f>Tableau15[[#This Row],[fin apm]]-Tableau15[[#This Row],[début apm]]+Tableau15[[#This Row],[fin matin]]-Tableau15[[#This Row],[début matin]]</f>
        <v>0</v>
      </c>
      <c r="J192" s="12"/>
      <c r="K192" s="21">
        <f ca="1">IFERROR(IF(VLOOKUP(Tableau15[[#This Row],[Motif Abs.]],Tmotif[],3,0)="oui",OFFSET($V$2,,WEEKDAY(Tableau15[[#This Row],[Date]],2)),0),0)</f>
        <v>0</v>
      </c>
      <c r="L192" s="10"/>
      <c r="M192" s="10"/>
      <c r="N192" s="21">
        <f ca="1">IF(COUNTIF('.Calendrier'!C:C,Tableau15[[#This Row],[Date]]),OFFSET($V$2,,WEEKDAY(Tableau15[[#This Row],[Date]],2)),0)</f>
        <v>0</v>
      </c>
      <c r="O19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92"/>
    </row>
    <row r="193" spans="2:22" x14ac:dyDescent="0.35">
      <c r="B193" s="26" t="str">
        <f>IF(WEEKDAY(Tableau15[[#This Row],[Date]],2)=3,_xlfn.ISOWEEKNUM(Tableau15[[#This Row],[Date]]),"")</f>
        <v/>
      </c>
      <c r="C193" s="2" t="str">
        <f>UPPER(TEXT(Tableau15[[#This Row],[Date]],"jjjj"))</f>
        <v>DIMANCHE</v>
      </c>
      <c r="D193" s="3">
        <f>_debut+ROW()-ROW(Tableau15[[#Headers],[Date]])-1</f>
        <v>44290</v>
      </c>
      <c r="E193" s="10"/>
      <c r="F193" s="10"/>
      <c r="G193" s="10"/>
      <c r="H193" s="10"/>
      <c r="I193" s="29">
        <f>Tableau15[[#This Row],[fin apm]]-Tableau15[[#This Row],[début apm]]+Tableau15[[#This Row],[fin matin]]-Tableau15[[#This Row],[début matin]]</f>
        <v>0</v>
      </c>
      <c r="J193" s="12"/>
      <c r="K193" s="21">
        <f ca="1">IFERROR(IF(VLOOKUP(Tableau15[[#This Row],[Motif Abs.]],Tmotif[],3,0)="oui",OFFSET($V$2,,WEEKDAY(Tableau15[[#This Row],[Date]],2)),0),0)</f>
        <v>0</v>
      </c>
      <c r="L193" s="10"/>
      <c r="M193" s="10"/>
      <c r="N193" s="21">
        <f ca="1">IF(COUNTIF('.Calendrier'!C:C,Tableau15[[#This Row],[Date]]),OFFSET($V$2,,WEEKDAY(Tableau15[[#This Row],[Date]],2)),0)</f>
        <v>0</v>
      </c>
      <c r="O19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93"/>
    </row>
    <row r="194" spans="2:22" x14ac:dyDescent="0.35">
      <c r="B194" s="26" t="str">
        <f>IF(WEEKDAY(Tableau15[[#This Row],[Date]],2)=3,_xlfn.ISOWEEKNUM(Tableau15[[#This Row],[Date]]),"")</f>
        <v/>
      </c>
      <c r="C194" s="2" t="str">
        <f>UPPER(TEXT(Tableau15[[#This Row],[Date]],"jjjj"))</f>
        <v>LUNDI</v>
      </c>
      <c r="D194" s="3">
        <f>_debut+ROW()-ROW(Tableau15[[#Headers],[Date]])-1</f>
        <v>44291</v>
      </c>
      <c r="E194" s="10"/>
      <c r="F194" s="10"/>
      <c r="G194" s="10"/>
      <c r="H194" s="10"/>
      <c r="I194" s="29">
        <f>Tableau15[[#This Row],[fin apm]]-Tableau15[[#This Row],[début apm]]+Tableau15[[#This Row],[fin matin]]-Tableau15[[#This Row],[début matin]]</f>
        <v>0</v>
      </c>
      <c r="J194" s="12"/>
      <c r="K194" s="21">
        <f ca="1">IFERROR(IF(VLOOKUP(Tableau15[[#This Row],[Motif Abs.]],Tmotif[],3,0)="oui",OFFSET($V$2,,WEEKDAY(Tableau15[[#This Row],[Date]],2)),0),0)</f>
        <v>0</v>
      </c>
      <c r="L194" s="10"/>
      <c r="M194" s="10"/>
      <c r="N194" s="21">
        <f ca="1">IF(COUNTIF('.Calendrier'!C:C,Tableau15[[#This Row],[Date]]),OFFSET($V$2,,WEEKDAY(Tableau15[[#This Row],[Date]],2)),0)</f>
        <v>0.33333333333333331</v>
      </c>
      <c r="O19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94"/>
    </row>
    <row r="195" spans="2:22" x14ac:dyDescent="0.35">
      <c r="B195" s="26" t="str">
        <f>IF(WEEKDAY(Tableau15[[#This Row],[Date]],2)=3,_xlfn.ISOWEEKNUM(Tableau15[[#This Row],[Date]]),"")</f>
        <v/>
      </c>
      <c r="C195" s="2" t="str">
        <f>UPPER(TEXT(Tableau15[[#This Row],[Date]],"jjjj"))</f>
        <v>MARDI</v>
      </c>
      <c r="D195" s="3">
        <f>_debut+ROW()-ROW(Tableau15[[#Headers],[Date]])-1</f>
        <v>44292</v>
      </c>
      <c r="E195" s="10"/>
      <c r="F195" s="10"/>
      <c r="G195" s="10"/>
      <c r="H195" s="10"/>
      <c r="I195" s="29">
        <f>Tableau15[[#This Row],[fin apm]]-Tableau15[[#This Row],[début apm]]+Tableau15[[#This Row],[fin matin]]-Tableau15[[#This Row],[début matin]]</f>
        <v>0</v>
      </c>
      <c r="J195" s="12"/>
      <c r="K195" s="21">
        <f ca="1">IFERROR(IF(VLOOKUP(Tableau15[[#This Row],[Motif Abs.]],Tmotif[],3,0)="oui",OFFSET($V$2,,WEEKDAY(Tableau15[[#This Row],[Date]],2)),0),0)</f>
        <v>0</v>
      </c>
      <c r="L195" s="10"/>
      <c r="M195" s="10"/>
      <c r="N195" s="21">
        <f ca="1">IF(COUNTIF('.Calendrier'!C:C,Tableau15[[#This Row],[Date]]),OFFSET($V$2,,WEEKDAY(Tableau15[[#This Row],[Date]],2)),0)</f>
        <v>0</v>
      </c>
      <c r="O19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95"/>
    </row>
    <row r="196" spans="2:22" x14ac:dyDescent="0.35">
      <c r="B196" s="26">
        <f>IF(WEEKDAY(Tableau15[[#This Row],[Date]],2)=3,_xlfn.ISOWEEKNUM(Tableau15[[#This Row],[Date]]),"")</f>
        <v>14</v>
      </c>
      <c r="C196" s="2" t="str">
        <f>UPPER(TEXT(Tableau15[[#This Row],[Date]],"jjjj"))</f>
        <v>MERCREDI</v>
      </c>
      <c r="D196" s="3">
        <f>_debut+ROW()-ROW(Tableau15[[#Headers],[Date]])-1</f>
        <v>44293</v>
      </c>
      <c r="E196" s="10"/>
      <c r="F196" s="10"/>
      <c r="G196" s="10"/>
      <c r="H196" s="10"/>
      <c r="I196" s="29">
        <f>Tableau15[[#This Row],[fin apm]]-Tableau15[[#This Row],[début apm]]+Tableau15[[#This Row],[fin matin]]-Tableau15[[#This Row],[début matin]]</f>
        <v>0</v>
      </c>
      <c r="J196" s="12"/>
      <c r="K196" s="21">
        <f ca="1">IFERROR(IF(VLOOKUP(Tableau15[[#This Row],[Motif Abs.]],Tmotif[],3,0)="oui",OFFSET($V$2,,WEEKDAY(Tableau15[[#This Row],[Date]],2)),0),0)</f>
        <v>0</v>
      </c>
      <c r="L196" s="10"/>
      <c r="M196" s="10"/>
      <c r="N196" s="21">
        <f ca="1">IF(COUNTIF('.Calendrier'!C:C,Tableau15[[#This Row],[Date]]),OFFSET($V$2,,WEEKDAY(Tableau15[[#This Row],[Date]],2)),0)</f>
        <v>0</v>
      </c>
      <c r="O19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96"/>
    </row>
    <row r="197" spans="2:22" x14ac:dyDescent="0.35">
      <c r="B197" s="26" t="str">
        <f>IF(WEEKDAY(Tableau15[[#This Row],[Date]],2)=3,_xlfn.ISOWEEKNUM(Tableau15[[#This Row],[Date]]),"")</f>
        <v/>
      </c>
      <c r="C197" s="2" t="str">
        <f>UPPER(TEXT(Tableau15[[#This Row],[Date]],"jjjj"))</f>
        <v>JEUDI</v>
      </c>
      <c r="D197" s="3">
        <f>_debut+ROW()-ROW(Tableau15[[#Headers],[Date]])-1</f>
        <v>44294</v>
      </c>
      <c r="E197" s="10"/>
      <c r="F197" s="10"/>
      <c r="G197" s="10"/>
      <c r="H197" s="10"/>
      <c r="I197" s="29">
        <f>Tableau15[[#This Row],[fin apm]]-Tableau15[[#This Row],[début apm]]+Tableau15[[#This Row],[fin matin]]-Tableau15[[#This Row],[début matin]]</f>
        <v>0</v>
      </c>
      <c r="J197" s="12"/>
      <c r="K197" s="21">
        <f ca="1">IFERROR(IF(VLOOKUP(Tableau15[[#This Row],[Motif Abs.]],Tmotif[],3,0)="oui",OFFSET($V$2,,WEEKDAY(Tableau15[[#This Row],[Date]],2)),0),0)</f>
        <v>0</v>
      </c>
      <c r="L197" s="10"/>
      <c r="M197" s="10"/>
      <c r="N197" s="21">
        <f ca="1">IF(COUNTIF('.Calendrier'!C:C,Tableau15[[#This Row],[Date]]),OFFSET($V$2,,WEEKDAY(Tableau15[[#This Row],[Date]],2)),0)</f>
        <v>0</v>
      </c>
      <c r="O19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97"/>
    </row>
    <row r="198" spans="2:22" x14ac:dyDescent="0.35">
      <c r="B198" s="26" t="str">
        <f>IF(WEEKDAY(Tableau15[[#This Row],[Date]],2)=3,_xlfn.ISOWEEKNUM(Tableau15[[#This Row],[Date]]),"")</f>
        <v/>
      </c>
      <c r="C198" s="2" t="str">
        <f>UPPER(TEXT(Tableau15[[#This Row],[Date]],"jjjj"))</f>
        <v>VENDREDI</v>
      </c>
      <c r="D198" s="3">
        <f>_debut+ROW()-ROW(Tableau15[[#Headers],[Date]])-1</f>
        <v>44295</v>
      </c>
      <c r="E198" s="10"/>
      <c r="F198" s="10"/>
      <c r="G198" s="10"/>
      <c r="H198" s="10"/>
      <c r="I198" s="29">
        <f>Tableau15[[#This Row],[fin apm]]-Tableau15[[#This Row],[début apm]]+Tableau15[[#This Row],[fin matin]]-Tableau15[[#This Row],[début matin]]</f>
        <v>0</v>
      </c>
      <c r="J198" s="12"/>
      <c r="K198" s="21">
        <f ca="1">IFERROR(IF(VLOOKUP(Tableau15[[#This Row],[Motif Abs.]],Tmotif[],3,0)="oui",OFFSET($V$2,,WEEKDAY(Tableau15[[#This Row],[Date]],2)),0),0)</f>
        <v>0</v>
      </c>
      <c r="L198" s="10"/>
      <c r="M198" s="10"/>
      <c r="N198" s="21">
        <f ca="1">IF(COUNTIF('.Calendrier'!C:C,Tableau15[[#This Row],[Date]]),OFFSET($V$2,,WEEKDAY(Tableau15[[#This Row],[Date]],2)),0)</f>
        <v>0</v>
      </c>
      <c r="O19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98"/>
    </row>
    <row r="199" spans="2:22" x14ac:dyDescent="0.35">
      <c r="B199" s="26" t="str">
        <f>IF(WEEKDAY(Tableau15[[#This Row],[Date]],2)=3,_xlfn.ISOWEEKNUM(Tableau15[[#This Row],[Date]]),"")</f>
        <v/>
      </c>
      <c r="C199" s="2" t="str">
        <f>UPPER(TEXT(Tableau15[[#This Row],[Date]],"jjjj"))</f>
        <v>SAMEDI</v>
      </c>
      <c r="D199" s="3">
        <f>_debut+ROW()-ROW(Tableau15[[#Headers],[Date]])-1</f>
        <v>44296</v>
      </c>
      <c r="E199" s="10"/>
      <c r="F199" s="10"/>
      <c r="G199" s="10"/>
      <c r="H199" s="10"/>
      <c r="I199" s="29">
        <f>Tableau15[[#This Row],[fin apm]]-Tableau15[[#This Row],[début apm]]+Tableau15[[#This Row],[fin matin]]-Tableau15[[#This Row],[début matin]]</f>
        <v>0</v>
      </c>
      <c r="J199" s="12"/>
      <c r="K199" s="21">
        <f ca="1">IFERROR(IF(VLOOKUP(Tableau15[[#This Row],[Motif Abs.]],Tmotif[],3,0)="oui",OFFSET($V$2,,WEEKDAY(Tableau15[[#This Row],[Date]],2)),0),0)</f>
        <v>0</v>
      </c>
      <c r="L199" s="10"/>
      <c r="M199" s="10"/>
      <c r="N199" s="21">
        <f ca="1">IF(COUNTIF('.Calendrier'!C:C,Tableau15[[#This Row],[Date]]),OFFSET($V$2,,WEEKDAY(Tableau15[[#This Row],[Date]],2)),0)</f>
        <v>0</v>
      </c>
      <c r="O19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199"/>
    </row>
    <row r="200" spans="2:22" x14ac:dyDescent="0.35">
      <c r="B200" s="26" t="str">
        <f>IF(WEEKDAY(Tableau15[[#This Row],[Date]],2)=3,_xlfn.ISOWEEKNUM(Tableau15[[#This Row],[Date]]),"")</f>
        <v/>
      </c>
      <c r="C200" s="2" t="str">
        <f>UPPER(TEXT(Tableau15[[#This Row],[Date]],"jjjj"))</f>
        <v>DIMANCHE</v>
      </c>
      <c r="D200" s="3">
        <f>_debut+ROW()-ROW(Tableau15[[#Headers],[Date]])-1</f>
        <v>44297</v>
      </c>
      <c r="E200" s="10"/>
      <c r="F200" s="10"/>
      <c r="G200" s="10"/>
      <c r="H200" s="10"/>
      <c r="I200" s="29">
        <f>Tableau15[[#This Row],[fin apm]]-Tableau15[[#This Row],[début apm]]+Tableau15[[#This Row],[fin matin]]-Tableau15[[#This Row],[début matin]]</f>
        <v>0</v>
      </c>
      <c r="J200" s="12"/>
      <c r="K200" s="21">
        <f ca="1">IFERROR(IF(VLOOKUP(Tableau15[[#This Row],[Motif Abs.]],Tmotif[],3,0)="oui",OFFSET($V$2,,WEEKDAY(Tableau15[[#This Row],[Date]],2)),0),0)</f>
        <v>0</v>
      </c>
      <c r="L200" s="10"/>
      <c r="M200" s="10"/>
      <c r="N200" s="21">
        <f ca="1">IF(COUNTIF('.Calendrier'!C:C,Tableau15[[#This Row],[Date]]),OFFSET($V$2,,WEEKDAY(Tableau15[[#This Row],[Date]],2)),0)</f>
        <v>0</v>
      </c>
      <c r="O20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00"/>
    </row>
    <row r="201" spans="2:22" x14ac:dyDescent="0.35">
      <c r="B201" s="26" t="str">
        <f>IF(WEEKDAY(Tableau15[[#This Row],[Date]],2)=3,_xlfn.ISOWEEKNUM(Tableau15[[#This Row],[Date]]),"")</f>
        <v/>
      </c>
      <c r="C201" s="2" t="str">
        <f>UPPER(TEXT(Tableau15[[#This Row],[Date]],"jjjj"))</f>
        <v>LUNDI</v>
      </c>
      <c r="D201" s="3">
        <f>_debut+ROW()-ROW(Tableau15[[#Headers],[Date]])-1</f>
        <v>44298</v>
      </c>
      <c r="E201" s="10"/>
      <c r="F201" s="10"/>
      <c r="G201" s="10"/>
      <c r="H201" s="10"/>
      <c r="I201" s="29">
        <f>Tableau15[[#This Row],[fin apm]]-Tableau15[[#This Row],[début apm]]+Tableau15[[#This Row],[fin matin]]-Tableau15[[#This Row],[début matin]]</f>
        <v>0</v>
      </c>
      <c r="J201" s="12"/>
      <c r="K201" s="21">
        <f ca="1">IFERROR(IF(VLOOKUP(Tableau15[[#This Row],[Motif Abs.]],Tmotif[],3,0)="oui",OFFSET($V$2,,WEEKDAY(Tableau15[[#This Row],[Date]],2)),0),0)</f>
        <v>0</v>
      </c>
      <c r="L201" s="10"/>
      <c r="M201" s="10"/>
      <c r="N201" s="21">
        <f ca="1">IF(COUNTIF('.Calendrier'!C:C,Tableau15[[#This Row],[Date]]),OFFSET($V$2,,WEEKDAY(Tableau15[[#This Row],[Date]],2)),0)</f>
        <v>0</v>
      </c>
      <c r="O20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01"/>
    </row>
    <row r="202" spans="2:22" x14ac:dyDescent="0.35">
      <c r="B202" s="26" t="str">
        <f>IF(WEEKDAY(Tableau15[[#This Row],[Date]],2)=3,_xlfn.ISOWEEKNUM(Tableau15[[#This Row],[Date]]),"")</f>
        <v/>
      </c>
      <c r="C202" s="2" t="str">
        <f>UPPER(TEXT(Tableau15[[#This Row],[Date]],"jjjj"))</f>
        <v>MARDI</v>
      </c>
      <c r="D202" s="3">
        <f>_debut+ROW()-ROW(Tableau15[[#Headers],[Date]])-1</f>
        <v>44299</v>
      </c>
      <c r="E202" s="10"/>
      <c r="F202" s="10"/>
      <c r="G202" s="10"/>
      <c r="H202" s="10"/>
      <c r="I202" s="29">
        <f>Tableau15[[#This Row],[fin apm]]-Tableau15[[#This Row],[début apm]]+Tableau15[[#This Row],[fin matin]]-Tableau15[[#This Row],[début matin]]</f>
        <v>0</v>
      </c>
      <c r="J202" s="12"/>
      <c r="K202" s="21">
        <f ca="1">IFERROR(IF(VLOOKUP(Tableau15[[#This Row],[Motif Abs.]],Tmotif[],3,0)="oui",OFFSET($V$2,,WEEKDAY(Tableau15[[#This Row],[Date]],2)),0),0)</f>
        <v>0</v>
      </c>
      <c r="L202" s="10"/>
      <c r="M202" s="10"/>
      <c r="N202" s="21">
        <f ca="1">IF(COUNTIF('.Calendrier'!C:C,Tableau15[[#This Row],[Date]]),OFFSET($V$2,,WEEKDAY(Tableau15[[#This Row],[Date]],2)),0)</f>
        <v>0</v>
      </c>
      <c r="O20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02"/>
    </row>
    <row r="203" spans="2:22" x14ac:dyDescent="0.35">
      <c r="B203" s="26">
        <f>IF(WEEKDAY(Tableau15[[#This Row],[Date]],2)=3,_xlfn.ISOWEEKNUM(Tableau15[[#This Row],[Date]]),"")</f>
        <v>15</v>
      </c>
      <c r="C203" s="2" t="str">
        <f>UPPER(TEXT(Tableau15[[#This Row],[Date]],"jjjj"))</f>
        <v>MERCREDI</v>
      </c>
      <c r="D203" s="3">
        <f>_debut+ROW()-ROW(Tableau15[[#Headers],[Date]])-1</f>
        <v>44300</v>
      </c>
      <c r="E203" s="10"/>
      <c r="F203" s="10"/>
      <c r="G203" s="10"/>
      <c r="H203" s="10"/>
      <c r="I203" s="29">
        <f>Tableau15[[#This Row],[fin apm]]-Tableau15[[#This Row],[début apm]]+Tableau15[[#This Row],[fin matin]]-Tableau15[[#This Row],[début matin]]</f>
        <v>0</v>
      </c>
      <c r="J203" s="12"/>
      <c r="K203" s="21">
        <f ca="1">IFERROR(IF(VLOOKUP(Tableau15[[#This Row],[Motif Abs.]],Tmotif[],3,0)="oui",OFFSET($V$2,,WEEKDAY(Tableau15[[#This Row],[Date]],2)),0),0)</f>
        <v>0</v>
      </c>
      <c r="L203" s="10"/>
      <c r="M203" s="10"/>
      <c r="N203" s="21">
        <f ca="1">IF(COUNTIF('.Calendrier'!C:C,Tableau15[[#This Row],[Date]]),OFFSET($V$2,,WEEKDAY(Tableau15[[#This Row],[Date]],2)),0)</f>
        <v>0</v>
      </c>
      <c r="O20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03"/>
    </row>
    <row r="204" spans="2:22" x14ac:dyDescent="0.35">
      <c r="B204" s="26" t="str">
        <f>IF(WEEKDAY(Tableau15[[#This Row],[Date]],2)=3,_xlfn.ISOWEEKNUM(Tableau15[[#This Row],[Date]]),"")</f>
        <v/>
      </c>
      <c r="C204" s="2" t="str">
        <f>UPPER(TEXT(Tableau15[[#This Row],[Date]],"jjjj"))</f>
        <v>JEUDI</v>
      </c>
      <c r="D204" s="3">
        <f>_debut+ROW()-ROW(Tableau15[[#Headers],[Date]])-1</f>
        <v>44301</v>
      </c>
      <c r="E204" s="10"/>
      <c r="F204" s="10"/>
      <c r="G204" s="10"/>
      <c r="H204" s="10"/>
      <c r="I204" s="29">
        <f>Tableau15[[#This Row],[fin apm]]-Tableau15[[#This Row],[début apm]]+Tableau15[[#This Row],[fin matin]]-Tableau15[[#This Row],[début matin]]</f>
        <v>0</v>
      </c>
      <c r="J204" s="12"/>
      <c r="K204" s="21">
        <f ca="1">IFERROR(IF(VLOOKUP(Tableau15[[#This Row],[Motif Abs.]],Tmotif[],3,0)="oui",OFFSET($V$2,,WEEKDAY(Tableau15[[#This Row],[Date]],2)),0),0)</f>
        <v>0</v>
      </c>
      <c r="L204" s="10"/>
      <c r="M204" s="10"/>
      <c r="N204" s="21">
        <f ca="1">IF(COUNTIF('.Calendrier'!C:C,Tableau15[[#This Row],[Date]]),OFFSET($V$2,,WEEKDAY(Tableau15[[#This Row],[Date]],2)),0)</f>
        <v>0</v>
      </c>
      <c r="O20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04"/>
    </row>
    <row r="205" spans="2:22" x14ac:dyDescent="0.35">
      <c r="B205" s="26" t="str">
        <f>IF(WEEKDAY(Tableau15[[#This Row],[Date]],2)=3,_xlfn.ISOWEEKNUM(Tableau15[[#This Row],[Date]]),"")</f>
        <v/>
      </c>
      <c r="C205" s="2" t="str">
        <f>UPPER(TEXT(Tableau15[[#This Row],[Date]],"jjjj"))</f>
        <v>VENDREDI</v>
      </c>
      <c r="D205" s="3">
        <f>_debut+ROW()-ROW(Tableau15[[#Headers],[Date]])-1</f>
        <v>44302</v>
      </c>
      <c r="E205" s="10"/>
      <c r="F205" s="10"/>
      <c r="G205" s="10"/>
      <c r="H205" s="10"/>
      <c r="I205" s="29">
        <f>Tableau15[[#This Row],[fin apm]]-Tableau15[[#This Row],[début apm]]+Tableau15[[#This Row],[fin matin]]-Tableau15[[#This Row],[début matin]]</f>
        <v>0</v>
      </c>
      <c r="J205" s="12"/>
      <c r="K205" s="21">
        <f ca="1">IFERROR(IF(VLOOKUP(Tableau15[[#This Row],[Motif Abs.]],Tmotif[],3,0)="oui",OFFSET($V$2,,WEEKDAY(Tableau15[[#This Row],[Date]],2)),0),0)</f>
        <v>0</v>
      </c>
      <c r="L205" s="10"/>
      <c r="M205" s="10"/>
      <c r="N205" s="21">
        <f ca="1">IF(COUNTIF('.Calendrier'!C:C,Tableau15[[#This Row],[Date]]),OFFSET($V$2,,WEEKDAY(Tableau15[[#This Row],[Date]],2)),0)</f>
        <v>0</v>
      </c>
      <c r="O20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05"/>
    </row>
    <row r="206" spans="2:22" x14ac:dyDescent="0.35">
      <c r="B206" s="26" t="str">
        <f>IF(WEEKDAY(Tableau15[[#This Row],[Date]],2)=3,_xlfn.ISOWEEKNUM(Tableau15[[#This Row],[Date]]),"")</f>
        <v/>
      </c>
      <c r="C206" s="2" t="str">
        <f>UPPER(TEXT(Tableau15[[#This Row],[Date]],"jjjj"))</f>
        <v>SAMEDI</v>
      </c>
      <c r="D206" s="3">
        <f>_debut+ROW()-ROW(Tableau15[[#Headers],[Date]])-1</f>
        <v>44303</v>
      </c>
      <c r="E206" s="10"/>
      <c r="F206" s="10"/>
      <c r="G206" s="10"/>
      <c r="H206" s="10"/>
      <c r="I206" s="29">
        <f>Tableau15[[#This Row],[fin apm]]-Tableau15[[#This Row],[début apm]]+Tableau15[[#This Row],[fin matin]]-Tableau15[[#This Row],[début matin]]</f>
        <v>0</v>
      </c>
      <c r="J206" s="12"/>
      <c r="K206" s="21">
        <f ca="1">IFERROR(IF(VLOOKUP(Tableau15[[#This Row],[Motif Abs.]],Tmotif[],3,0)="oui",OFFSET($V$2,,WEEKDAY(Tableau15[[#This Row],[Date]],2)),0),0)</f>
        <v>0</v>
      </c>
      <c r="L206" s="10"/>
      <c r="M206" s="10"/>
      <c r="N206" s="21">
        <f ca="1">IF(COUNTIF('.Calendrier'!C:C,Tableau15[[#This Row],[Date]]),OFFSET($V$2,,WEEKDAY(Tableau15[[#This Row],[Date]],2)),0)</f>
        <v>0</v>
      </c>
      <c r="O20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06"/>
    </row>
    <row r="207" spans="2:22" x14ac:dyDescent="0.35">
      <c r="B207" s="26" t="str">
        <f>IF(WEEKDAY(Tableau15[[#This Row],[Date]],2)=3,_xlfn.ISOWEEKNUM(Tableau15[[#This Row],[Date]]),"")</f>
        <v/>
      </c>
      <c r="C207" s="2" t="str">
        <f>UPPER(TEXT(Tableau15[[#This Row],[Date]],"jjjj"))</f>
        <v>DIMANCHE</v>
      </c>
      <c r="D207" s="3">
        <f>_debut+ROW()-ROW(Tableau15[[#Headers],[Date]])-1</f>
        <v>44304</v>
      </c>
      <c r="E207" s="10"/>
      <c r="F207" s="10"/>
      <c r="G207" s="10"/>
      <c r="H207" s="10"/>
      <c r="I207" s="29">
        <f>Tableau15[[#This Row],[fin apm]]-Tableau15[[#This Row],[début apm]]+Tableau15[[#This Row],[fin matin]]-Tableau15[[#This Row],[début matin]]</f>
        <v>0</v>
      </c>
      <c r="J207" s="12"/>
      <c r="K207" s="21">
        <f ca="1">IFERROR(IF(VLOOKUP(Tableau15[[#This Row],[Motif Abs.]],Tmotif[],3,0)="oui",OFFSET($V$2,,WEEKDAY(Tableau15[[#This Row],[Date]],2)),0),0)</f>
        <v>0</v>
      </c>
      <c r="L207" s="10"/>
      <c r="M207" s="10"/>
      <c r="N207" s="21">
        <f ca="1">IF(COUNTIF('.Calendrier'!C:C,Tableau15[[#This Row],[Date]]),OFFSET($V$2,,WEEKDAY(Tableau15[[#This Row],[Date]],2)),0)</f>
        <v>0</v>
      </c>
      <c r="O20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07"/>
    </row>
    <row r="208" spans="2:22" x14ac:dyDescent="0.35">
      <c r="B208" s="26" t="str">
        <f>IF(WEEKDAY(Tableau15[[#This Row],[Date]],2)=3,_xlfn.ISOWEEKNUM(Tableau15[[#This Row],[Date]]),"")</f>
        <v/>
      </c>
      <c r="C208" s="2" t="str">
        <f>UPPER(TEXT(Tableau15[[#This Row],[Date]],"jjjj"))</f>
        <v>LUNDI</v>
      </c>
      <c r="D208" s="3">
        <f>_debut+ROW()-ROW(Tableau15[[#Headers],[Date]])-1</f>
        <v>44305</v>
      </c>
      <c r="E208" s="10"/>
      <c r="F208" s="10"/>
      <c r="G208" s="10"/>
      <c r="H208" s="10"/>
      <c r="I208" s="29">
        <f>Tableau15[[#This Row],[fin apm]]-Tableau15[[#This Row],[début apm]]+Tableau15[[#This Row],[fin matin]]-Tableau15[[#This Row],[début matin]]</f>
        <v>0</v>
      </c>
      <c r="J208" s="12"/>
      <c r="K208" s="21">
        <f ca="1">IFERROR(IF(VLOOKUP(Tableau15[[#This Row],[Motif Abs.]],Tmotif[],3,0)="oui",OFFSET($V$2,,WEEKDAY(Tableau15[[#This Row],[Date]],2)),0),0)</f>
        <v>0</v>
      </c>
      <c r="L208" s="10"/>
      <c r="M208" s="10"/>
      <c r="N208" s="21">
        <f ca="1">IF(COUNTIF('.Calendrier'!C:C,Tableau15[[#This Row],[Date]]),OFFSET($V$2,,WEEKDAY(Tableau15[[#This Row],[Date]],2)),0)</f>
        <v>0</v>
      </c>
      <c r="O20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08"/>
    </row>
    <row r="209" spans="2:22" x14ac:dyDescent="0.35">
      <c r="B209" s="26" t="str">
        <f>IF(WEEKDAY(Tableau15[[#This Row],[Date]],2)=3,_xlfn.ISOWEEKNUM(Tableau15[[#This Row],[Date]]),"")</f>
        <v/>
      </c>
      <c r="C209" s="2" t="str">
        <f>UPPER(TEXT(Tableau15[[#This Row],[Date]],"jjjj"))</f>
        <v>MARDI</v>
      </c>
      <c r="D209" s="3">
        <f>_debut+ROW()-ROW(Tableau15[[#Headers],[Date]])-1</f>
        <v>44306</v>
      </c>
      <c r="E209" s="10"/>
      <c r="F209" s="10"/>
      <c r="G209" s="10"/>
      <c r="H209" s="10"/>
      <c r="I209" s="29">
        <f>Tableau15[[#This Row],[fin apm]]-Tableau15[[#This Row],[début apm]]+Tableau15[[#This Row],[fin matin]]-Tableau15[[#This Row],[début matin]]</f>
        <v>0</v>
      </c>
      <c r="J209" s="12"/>
      <c r="K209" s="21">
        <f ca="1">IFERROR(IF(VLOOKUP(Tableau15[[#This Row],[Motif Abs.]],Tmotif[],3,0)="oui",OFFSET($V$2,,WEEKDAY(Tableau15[[#This Row],[Date]],2)),0),0)</f>
        <v>0</v>
      </c>
      <c r="L209" s="10"/>
      <c r="M209" s="10"/>
      <c r="N209" s="21">
        <f ca="1">IF(COUNTIF('.Calendrier'!C:C,Tableau15[[#This Row],[Date]]),OFFSET($V$2,,WEEKDAY(Tableau15[[#This Row],[Date]],2)),0)</f>
        <v>0</v>
      </c>
      <c r="O20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09"/>
    </row>
    <row r="210" spans="2:22" x14ac:dyDescent="0.35">
      <c r="B210" s="26">
        <f>IF(WEEKDAY(Tableau15[[#This Row],[Date]],2)=3,_xlfn.ISOWEEKNUM(Tableau15[[#This Row],[Date]]),"")</f>
        <v>16</v>
      </c>
      <c r="C210" s="2" t="str">
        <f>UPPER(TEXT(Tableau15[[#This Row],[Date]],"jjjj"))</f>
        <v>MERCREDI</v>
      </c>
      <c r="D210" s="3">
        <f>_debut+ROW()-ROW(Tableau15[[#Headers],[Date]])-1</f>
        <v>44307</v>
      </c>
      <c r="E210" s="10"/>
      <c r="F210" s="10"/>
      <c r="G210" s="10"/>
      <c r="H210" s="10"/>
      <c r="I210" s="29">
        <f>Tableau15[[#This Row],[fin apm]]-Tableau15[[#This Row],[début apm]]+Tableau15[[#This Row],[fin matin]]-Tableau15[[#This Row],[début matin]]</f>
        <v>0</v>
      </c>
      <c r="J210" s="12"/>
      <c r="K210" s="21">
        <f ca="1">IFERROR(IF(VLOOKUP(Tableau15[[#This Row],[Motif Abs.]],Tmotif[],3,0)="oui",OFFSET($V$2,,WEEKDAY(Tableau15[[#This Row],[Date]],2)),0),0)</f>
        <v>0</v>
      </c>
      <c r="L210" s="10"/>
      <c r="M210" s="10"/>
      <c r="N210" s="21">
        <f ca="1">IF(COUNTIF('.Calendrier'!C:C,Tableau15[[#This Row],[Date]]),OFFSET($V$2,,WEEKDAY(Tableau15[[#This Row],[Date]],2)),0)</f>
        <v>0</v>
      </c>
      <c r="O21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10"/>
    </row>
    <row r="211" spans="2:22" x14ac:dyDescent="0.35">
      <c r="B211" s="26" t="str">
        <f>IF(WEEKDAY(Tableau15[[#This Row],[Date]],2)=3,_xlfn.ISOWEEKNUM(Tableau15[[#This Row],[Date]]),"")</f>
        <v/>
      </c>
      <c r="C211" s="2" t="str">
        <f>UPPER(TEXT(Tableau15[[#This Row],[Date]],"jjjj"))</f>
        <v>JEUDI</v>
      </c>
      <c r="D211" s="3">
        <f>_debut+ROW()-ROW(Tableau15[[#Headers],[Date]])-1</f>
        <v>44308</v>
      </c>
      <c r="E211" s="10"/>
      <c r="F211" s="10"/>
      <c r="G211" s="10"/>
      <c r="H211" s="10"/>
      <c r="I211" s="29">
        <f>Tableau15[[#This Row],[fin apm]]-Tableau15[[#This Row],[début apm]]+Tableau15[[#This Row],[fin matin]]-Tableau15[[#This Row],[début matin]]</f>
        <v>0</v>
      </c>
      <c r="J211" s="12"/>
      <c r="K211" s="21">
        <f ca="1">IFERROR(IF(VLOOKUP(Tableau15[[#This Row],[Motif Abs.]],Tmotif[],3,0)="oui",OFFSET($V$2,,WEEKDAY(Tableau15[[#This Row],[Date]],2)),0),0)</f>
        <v>0</v>
      </c>
      <c r="L211" s="10"/>
      <c r="M211" s="10"/>
      <c r="N211" s="21">
        <f ca="1">IF(COUNTIF('.Calendrier'!C:C,Tableau15[[#This Row],[Date]]),OFFSET($V$2,,WEEKDAY(Tableau15[[#This Row],[Date]],2)),0)</f>
        <v>0</v>
      </c>
      <c r="O21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11"/>
    </row>
    <row r="212" spans="2:22" x14ac:dyDescent="0.35">
      <c r="B212" s="26" t="str">
        <f>IF(WEEKDAY(Tableau15[[#This Row],[Date]],2)=3,_xlfn.ISOWEEKNUM(Tableau15[[#This Row],[Date]]),"")</f>
        <v/>
      </c>
      <c r="C212" s="2" t="str">
        <f>UPPER(TEXT(Tableau15[[#This Row],[Date]],"jjjj"))</f>
        <v>VENDREDI</v>
      </c>
      <c r="D212" s="3">
        <f>_debut+ROW()-ROW(Tableau15[[#Headers],[Date]])-1</f>
        <v>44309</v>
      </c>
      <c r="E212" s="10"/>
      <c r="F212" s="10"/>
      <c r="G212" s="10"/>
      <c r="H212" s="10"/>
      <c r="I212" s="29">
        <f>Tableau15[[#This Row],[fin apm]]-Tableau15[[#This Row],[début apm]]+Tableau15[[#This Row],[fin matin]]-Tableau15[[#This Row],[début matin]]</f>
        <v>0</v>
      </c>
      <c r="J212" s="12"/>
      <c r="K212" s="21">
        <f ca="1">IFERROR(IF(VLOOKUP(Tableau15[[#This Row],[Motif Abs.]],Tmotif[],3,0)="oui",OFFSET($V$2,,WEEKDAY(Tableau15[[#This Row],[Date]],2)),0),0)</f>
        <v>0</v>
      </c>
      <c r="L212" s="10"/>
      <c r="M212" s="10"/>
      <c r="N212" s="21">
        <f ca="1">IF(COUNTIF('.Calendrier'!C:C,Tableau15[[#This Row],[Date]]),OFFSET($V$2,,WEEKDAY(Tableau15[[#This Row],[Date]],2)),0)</f>
        <v>0</v>
      </c>
      <c r="O21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12"/>
    </row>
    <row r="213" spans="2:22" x14ac:dyDescent="0.35">
      <c r="B213" s="26" t="str">
        <f>IF(WEEKDAY(Tableau15[[#This Row],[Date]],2)=3,_xlfn.ISOWEEKNUM(Tableau15[[#This Row],[Date]]),"")</f>
        <v/>
      </c>
      <c r="C213" s="2" t="str">
        <f>UPPER(TEXT(Tableau15[[#This Row],[Date]],"jjjj"))</f>
        <v>SAMEDI</v>
      </c>
      <c r="D213" s="3">
        <f>_debut+ROW()-ROW(Tableau15[[#Headers],[Date]])-1</f>
        <v>44310</v>
      </c>
      <c r="E213" s="10"/>
      <c r="F213" s="10"/>
      <c r="G213" s="10"/>
      <c r="H213" s="10"/>
      <c r="I213" s="29">
        <f>Tableau15[[#This Row],[fin apm]]-Tableau15[[#This Row],[début apm]]+Tableau15[[#This Row],[fin matin]]-Tableau15[[#This Row],[début matin]]</f>
        <v>0</v>
      </c>
      <c r="J213" s="12"/>
      <c r="K213" s="21">
        <f ca="1">IFERROR(IF(VLOOKUP(Tableau15[[#This Row],[Motif Abs.]],Tmotif[],3,0)="oui",OFFSET($V$2,,WEEKDAY(Tableau15[[#This Row],[Date]],2)),0),0)</f>
        <v>0</v>
      </c>
      <c r="L213" s="10"/>
      <c r="M213" s="10"/>
      <c r="N213" s="21">
        <f ca="1">IF(COUNTIF('.Calendrier'!C:C,Tableau15[[#This Row],[Date]]),OFFSET($V$2,,WEEKDAY(Tableau15[[#This Row],[Date]],2)),0)</f>
        <v>0</v>
      </c>
      <c r="O21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13"/>
    </row>
    <row r="214" spans="2:22" x14ac:dyDescent="0.35">
      <c r="B214" s="26" t="str">
        <f>IF(WEEKDAY(Tableau15[[#This Row],[Date]],2)=3,_xlfn.ISOWEEKNUM(Tableau15[[#This Row],[Date]]),"")</f>
        <v/>
      </c>
      <c r="C214" s="2" t="str">
        <f>UPPER(TEXT(Tableau15[[#This Row],[Date]],"jjjj"))</f>
        <v>DIMANCHE</v>
      </c>
      <c r="D214" s="3">
        <f>_debut+ROW()-ROW(Tableau15[[#Headers],[Date]])-1</f>
        <v>44311</v>
      </c>
      <c r="E214" s="10"/>
      <c r="F214" s="10"/>
      <c r="G214" s="10"/>
      <c r="H214" s="10"/>
      <c r="I214" s="29">
        <f>Tableau15[[#This Row],[fin apm]]-Tableau15[[#This Row],[début apm]]+Tableau15[[#This Row],[fin matin]]-Tableau15[[#This Row],[début matin]]</f>
        <v>0</v>
      </c>
      <c r="J214" s="12"/>
      <c r="K214" s="21">
        <f ca="1">IFERROR(IF(VLOOKUP(Tableau15[[#This Row],[Motif Abs.]],Tmotif[],3,0)="oui",OFFSET($V$2,,WEEKDAY(Tableau15[[#This Row],[Date]],2)),0),0)</f>
        <v>0</v>
      </c>
      <c r="L214" s="10"/>
      <c r="M214" s="10"/>
      <c r="N214" s="21">
        <f ca="1">IF(COUNTIF('.Calendrier'!C:C,Tableau15[[#This Row],[Date]]),OFFSET($V$2,,WEEKDAY(Tableau15[[#This Row],[Date]],2)),0)</f>
        <v>0</v>
      </c>
      <c r="O21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14"/>
    </row>
    <row r="215" spans="2:22" x14ac:dyDescent="0.35">
      <c r="B215" s="26" t="str">
        <f>IF(WEEKDAY(Tableau15[[#This Row],[Date]],2)=3,_xlfn.ISOWEEKNUM(Tableau15[[#This Row],[Date]]),"")</f>
        <v/>
      </c>
      <c r="C215" s="2" t="str">
        <f>UPPER(TEXT(Tableau15[[#This Row],[Date]],"jjjj"))</f>
        <v>LUNDI</v>
      </c>
      <c r="D215" s="3">
        <f>_debut+ROW()-ROW(Tableau15[[#Headers],[Date]])-1</f>
        <v>44312</v>
      </c>
      <c r="E215" s="10"/>
      <c r="F215" s="10"/>
      <c r="G215" s="10"/>
      <c r="H215" s="10"/>
      <c r="I215" s="29">
        <f>Tableau15[[#This Row],[fin apm]]-Tableau15[[#This Row],[début apm]]+Tableau15[[#This Row],[fin matin]]-Tableau15[[#This Row],[début matin]]</f>
        <v>0</v>
      </c>
      <c r="J215" s="12"/>
      <c r="K215" s="21">
        <f ca="1">IFERROR(IF(VLOOKUP(Tableau15[[#This Row],[Motif Abs.]],Tmotif[],3,0)="oui",OFFSET($V$2,,WEEKDAY(Tableau15[[#This Row],[Date]],2)),0),0)</f>
        <v>0</v>
      </c>
      <c r="L215" s="10"/>
      <c r="M215" s="10"/>
      <c r="N215" s="21">
        <f ca="1">IF(COUNTIF('.Calendrier'!C:C,Tableau15[[#This Row],[Date]]),OFFSET($V$2,,WEEKDAY(Tableau15[[#This Row],[Date]],2)),0)</f>
        <v>0</v>
      </c>
      <c r="O21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15"/>
    </row>
    <row r="216" spans="2:22" x14ac:dyDescent="0.35">
      <c r="B216" s="26" t="str">
        <f>IF(WEEKDAY(Tableau15[[#This Row],[Date]],2)=3,_xlfn.ISOWEEKNUM(Tableau15[[#This Row],[Date]]),"")</f>
        <v/>
      </c>
      <c r="C216" s="2" t="str">
        <f>UPPER(TEXT(Tableau15[[#This Row],[Date]],"jjjj"))</f>
        <v>MARDI</v>
      </c>
      <c r="D216" s="3">
        <f>_debut+ROW()-ROW(Tableau15[[#Headers],[Date]])-1</f>
        <v>44313</v>
      </c>
      <c r="E216" s="10"/>
      <c r="F216" s="10"/>
      <c r="G216" s="10"/>
      <c r="H216" s="10"/>
      <c r="I216" s="29">
        <f>Tableau15[[#This Row],[fin apm]]-Tableau15[[#This Row],[début apm]]+Tableau15[[#This Row],[fin matin]]-Tableau15[[#This Row],[début matin]]</f>
        <v>0</v>
      </c>
      <c r="J216" s="12"/>
      <c r="K216" s="21">
        <f ca="1">IFERROR(IF(VLOOKUP(Tableau15[[#This Row],[Motif Abs.]],Tmotif[],3,0)="oui",OFFSET($V$2,,WEEKDAY(Tableau15[[#This Row],[Date]],2)),0),0)</f>
        <v>0</v>
      </c>
      <c r="L216" s="10"/>
      <c r="M216" s="10"/>
      <c r="N216" s="21">
        <f ca="1">IF(COUNTIF('.Calendrier'!C:C,Tableau15[[#This Row],[Date]]),OFFSET($V$2,,WEEKDAY(Tableau15[[#This Row],[Date]],2)),0)</f>
        <v>0</v>
      </c>
      <c r="O21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16"/>
    </row>
    <row r="217" spans="2:22" x14ac:dyDescent="0.35">
      <c r="B217" s="26">
        <f>IF(WEEKDAY(Tableau15[[#This Row],[Date]],2)=3,_xlfn.ISOWEEKNUM(Tableau15[[#This Row],[Date]]),"")</f>
        <v>17</v>
      </c>
      <c r="C217" s="2" t="str">
        <f>UPPER(TEXT(Tableau15[[#This Row],[Date]],"jjjj"))</f>
        <v>MERCREDI</v>
      </c>
      <c r="D217" s="3">
        <f>_debut+ROW()-ROW(Tableau15[[#Headers],[Date]])-1</f>
        <v>44314</v>
      </c>
      <c r="E217" s="10"/>
      <c r="F217" s="10"/>
      <c r="G217" s="10"/>
      <c r="H217" s="10"/>
      <c r="I217" s="29">
        <f>Tableau15[[#This Row],[fin apm]]-Tableau15[[#This Row],[début apm]]+Tableau15[[#This Row],[fin matin]]-Tableau15[[#This Row],[début matin]]</f>
        <v>0</v>
      </c>
      <c r="J217" s="12"/>
      <c r="K217" s="21">
        <f ca="1">IFERROR(IF(VLOOKUP(Tableau15[[#This Row],[Motif Abs.]],Tmotif[],3,0)="oui",OFFSET($V$2,,WEEKDAY(Tableau15[[#This Row],[Date]],2)),0),0)</f>
        <v>0</v>
      </c>
      <c r="L217" s="10"/>
      <c r="M217" s="10"/>
      <c r="N217" s="21">
        <f ca="1">IF(COUNTIF('.Calendrier'!C:C,Tableau15[[#This Row],[Date]]),OFFSET($V$2,,WEEKDAY(Tableau15[[#This Row],[Date]],2)),0)</f>
        <v>0</v>
      </c>
      <c r="O21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17"/>
    </row>
    <row r="218" spans="2:22" x14ac:dyDescent="0.35">
      <c r="B218" s="26" t="str">
        <f>IF(WEEKDAY(Tableau15[[#This Row],[Date]],2)=3,_xlfn.ISOWEEKNUM(Tableau15[[#This Row],[Date]]),"")</f>
        <v/>
      </c>
      <c r="C218" s="2" t="str">
        <f>UPPER(TEXT(Tableau15[[#This Row],[Date]],"jjjj"))</f>
        <v>JEUDI</v>
      </c>
      <c r="D218" s="3">
        <f>_debut+ROW()-ROW(Tableau15[[#Headers],[Date]])-1</f>
        <v>44315</v>
      </c>
      <c r="E218" s="10"/>
      <c r="F218" s="10"/>
      <c r="G218" s="10"/>
      <c r="H218" s="10"/>
      <c r="I218" s="29">
        <f>Tableau15[[#This Row],[fin apm]]-Tableau15[[#This Row],[début apm]]+Tableau15[[#This Row],[fin matin]]-Tableau15[[#This Row],[début matin]]</f>
        <v>0</v>
      </c>
      <c r="J218" s="12"/>
      <c r="K218" s="21">
        <f ca="1">IFERROR(IF(VLOOKUP(Tableau15[[#This Row],[Motif Abs.]],Tmotif[],3,0)="oui",OFFSET($V$2,,WEEKDAY(Tableau15[[#This Row],[Date]],2)),0),0)</f>
        <v>0</v>
      </c>
      <c r="L218" s="10"/>
      <c r="M218" s="10"/>
      <c r="N218" s="21">
        <f ca="1">IF(COUNTIF('.Calendrier'!C:C,Tableau15[[#This Row],[Date]]),OFFSET($V$2,,WEEKDAY(Tableau15[[#This Row],[Date]],2)),0)</f>
        <v>0</v>
      </c>
      <c r="O21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18"/>
    </row>
    <row r="219" spans="2:22" x14ac:dyDescent="0.35">
      <c r="B219" s="26" t="str">
        <f>IF(WEEKDAY(Tableau15[[#This Row],[Date]],2)=3,_xlfn.ISOWEEKNUM(Tableau15[[#This Row],[Date]]),"")</f>
        <v/>
      </c>
      <c r="C219" s="2" t="str">
        <f>UPPER(TEXT(Tableau15[[#This Row],[Date]],"jjjj"))</f>
        <v>VENDREDI</v>
      </c>
      <c r="D219" s="3">
        <f>_debut+ROW()-ROW(Tableau15[[#Headers],[Date]])-1</f>
        <v>44316</v>
      </c>
      <c r="E219" s="10"/>
      <c r="F219" s="10"/>
      <c r="G219" s="10"/>
      <c r="H219" s="10"/>
      <c r="I219" s="29">
        <f>Tableau15[[#This Row],[fin apm]]-Tableau15[[#This Row],[début apm]]+Tableau15[[#This Row],[fin matin]]-Tableau15[[#This Row],[début matin]]</f>
        <v>0</v>
      </c>
      <c r="J219" s="12"/>
      <c r="K219" s="21">
        <f ca="1">IFERROR(IF(VLOOKUP(Tableau15[[#This Row],[Motif Abs.]],Tmotif[],3,0)="oui",OFFSET($V$2,,WEEKDAY(Tableau15[[#This Row],[Date]],2)),0),0)</f>
        <v>0</v>
      </c>
      <c r="L219" s="10"/>
      <c r="M219" s="10"/>
      <c r="N219" s="21">
        <f ca="1">IF(COUNTIF('.Calendrier'!C:C,Tableau15[[#This Row],[Date]]),OFFSET($V$2,,WEEKDAY(Tableau15[[#This Row],[Date]],2)),0)</f>
        <v>0</v>
      </c>
      <c r="O21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19"/>
    </row>
    <row r="220" spans="2:22" x14ac:dyDescent="0.35">
      <c r="B220" s="26" t="str">
        <f>IF(WEEKDAY(Tableau15[[#This Row],[Date]],2)=3,_xlfn.ISOWEEKNUM(Tableau15[[#This Row],[Date]]),"")</f>
        <v/>
      </c>
      <c r="C220" s="2" t="str">
        <f>UPPER(TEXT(Tableau15[[#This Row],[Date]],"jjjj"))</f>
        <v>SAMEDI</v>
      </c>
      <c r="D220" s="3">
        <f>_debut+ROW()-ROW(Tableau15[[#Headers],[Date]])-1</f>
        <v>44317</v>
      </c>
      <c r="E220" s="10"/>
      <c r="F220" s="10"/>
      <c r="G220" s="10"/>
      <c r="H220" s="10"/>
      <c r="I220" s="29">
        <f>Tableau15[[#This Row],[fin apm]]-Tableau15[[#This Row],[début apm]]+Tableau15[[#This Row],[fin matin]]-Tableau15[[#This Row],[début matin]]</f>
        <v>0</v>
      </c>
      <c r="J220" s="12"/>
      <c r="K220" s="21">
        <f ca="1">IFERROR(IF(VLOOKUP(Tableau15[[#This Row],[Motif Abs.]],Tmotif[],3,0)="oui",OFFSET($V$2,,WEEKDAY(Tableau15[[#This Row],[Date]],2)),0),0)</f>
        <v>0</v>
      </c>
      <c r="L220" s="10"/>
      <c r="M220" s="10"/>
      <c r="N220" s="21">
        <f ca="1">IF(COUNTIF('.Calendrier'!C:C,Tableau15[[#This Row],[Date]]),OFFSET($V$2,,WEEKDAY(Tableau15[[#This Row],[Date]],2)),0)</f>
        <v>0</v>
      </c>
      <c r="O22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20"/>
    </row>
    <row r="221" spans="2:22" x14ac:dyDescent="0.35">
      <c r="B221" s="26" t="str">
        <f>IF(WEEKDAY(Tableau15[[#This Row],[Date]],2)=3,_xlfn.ISOWEEKNUM(Tableau15[[#This Row],[Date]]),"")</f>
        <v/>
      </c>
      <c r="C221" s="2" t="str">
        <f>UPPER(TEXT(Tableau15[[#This Row],[Date]],"jjjj"))</f>
        <v>DIMANCHE</v>
      </c>
      <c r="D221" s="3">
        <f>_debut+ROW()-ROW(Tableau15[[#Headers],[Date]])-1</f>
        <v>44318</v>
      </c>
      <c r="E221" s="10"/>
      <c r="F221" s="10"/>
      <c r="G221" s="10"/>
      <c r="H221" s="10"/>
      <c r="I221" s="29">
        <f>Tableau15[[#This Row],[fin apm]]-Tableau15[[#This Row],[début apm]]+Tableau15[[#This Row],[fin matin]]-Tableau15[[#This Row],[début matin]]</f>
        <v>0</v>
      </c>
      <c r="J221" s="12"/>
      <c r="K221" s="21">
        <f ca="1">IFERROR(IF(VLOOKUP(Tableau15[[#This Row],[Motif Abs.]],Tmotif[],3,0)="oui",OFFSET($V$2,,WEEKDAY(Tableau15[[#This Row],[Date]],2)),0),0)</f>
        <v>0</v>
      </c>
      <c r="L221" s="10"/>
      <c r="M221" s="10"/>
      <c r="N221" s="21">
        <f ca="1">IF(COUNTIF('.Calendrier'!C:C,Tableau15[[#This Row],[Date]]),OFFSET($V$2,,WEEKDAY(Tableau15[[#This Row],[Date]],2)),0)</f>
        <v>0</v>
      </c>
      <c r="O22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21"/>
    </row>
    <row r="222" spans="2:22" x14ac:dyDescent="0.35">
      <c r="B222" s="26" t="str">
        <f>IF(WEEKDAY(Tableau15[[#This Row],[Date]],2)=3,_xlfn.ISOWEEKNUM(Tableau15[[#This Row],[Date]]),"")</f>
        <v/>
      </c>
      <c r="C222" s="2" t="str">
        <f>UPPER(TEXT(Tableau15[[#This Row],[Date]],"jjjj"))</f>
        <v>LUNDI</v>
      </c>
      <c r="D222" s="3">
        <f>_debut+ROW()-ROW(Tableau15[[#Headers],[Date]])-1</f>
        <v>44319</v>
      </c>
      <c r="E222" s="10"/>
      <c r="F222" s="10"/>
      <c r="G222" s="10"/>
      <c r="H222" s="10"/>
      <c r="I222" s="29">
        <f>Tableau15[[#This Row],[fin apm]]-Tableau15[[#This Row],[début apm]]+Tableau15[[#This Row],[fin matin]]-Tableau15[[#This Row],[début matin]]</f>
        <v>0</v>
      </c>
      <c r="J222" s="12"/>
      <c r="K222" s="21">
        <f ca="1">IFERROR(IF(VLOOKUP(Tableau15[[#This Row],[Motif Abs.]],Tmotif[],3,0)="oui",OFFSET($V$2,,WEEKDAY(Tableau15[[#This Row],[Date]],2)),0),0)</f>
        <v>0</v>
      </c>
      <c r="L222" s="10"/>
      <c r="M222" s="10"/>
      <c r="N222" s="21">
        <f ca="1">IF(COUNTIF('.Calendrier'!C:C,Tableau15[[#This Row],[Date]]),OFFSET($V$2,,WEEKDAY(Tableau15[[#This Row],[Date]],2)),0)</f>
        <v>0</v>
      </c>
      <c r="O22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22"/>
    </row>
    <row r="223" spans="2:22" x14ac:dyDescent="0.35">
      <c r="B223" s="26" t="str">
        <f>IF(WEEKDAY(Tableau15[[#This Row],[Date]],2)=3,_xlfn.ISOWEEKNUM(Tableau15[[#This Row],[Date]]),"")</f>
        <v/>
      </c>
      <c r="C223" s="2" t="str">
        <f>UPPER(TEXT(Tableau15[[#This Row],[Date]],"jjjj"))</f>
        <v>MARDI</v>
      </c>
      <c r="D223" s="3">
        <f>_debut+ROW()-ROW(Tableau15[[#Headers],[Date]])-1</f>
        <v>44320</v>
      </c>
      <c r="E223" s="10"/>
      <c r="F223" s="10"/>
      <c r="G223" s="10"/>
      <c r="H223" s="10"/>
      <c r="I223" s="29">
        <f>Tableau15[[#This Row],[fin apm]]-Tableau15[[#This Row],[début apm]]+Tableau15[[#This Row],[fin matin]]-Tableau15[[#This Row],[début matin]]</f>
        <v>0</v>
      </c>
      <c r="J223" s="12"/>
      <c r="K223" s="21">
        <f ca="1">IFERROR(IF(VLOOKUP(Tableau15[[#This Row],[Motif Abs.]],Tmotif[],3,0)="oui",OFFSET($V$2,,WEEKDAY(Tableau15[[#This Row],[Date]],2)),0),0)</f>
        <v>0</v>
      </c>
      <c r="L223" s="10"/>
      <c r="M223" s="10"/>
      <c r="N223" s="21">
        <f ca="1">IF(COUNTIF('.Calendrier'!C:C,Tableau15[[#This Row],[Date]]),OFFSET($V$2,,WEEKDAY(Tableau15[[#This Row],[Date]],2)),0)</f>
        <v>0</v>
      </c>
      <c r="O22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23"/>
    </row>
    <row r="224" spans="2:22" x14ac:dyDescent="0.35">
      <c r="B224" s="26">
        <f>IF(WEEKDAY(Tableau15[[#This Row],[Date]],2)=3,_xlfn.ISOWEEKNUM(Tableau15[[#This Row],[Date]]),"")</f>
        <v>18</v>
      </c>
      <c r="C224" s="2" t="str">
        <f>UPPER(TEXT(Tableau15[[#This Row],[Date]],"jjjj"))</f>
        <v>MERCREDI</v>
      </c>
      <c r="D224" s="3">
        <f>_debut+ROW()-ROW(Tableau15[[#Headers],[Date]])-1</f>
        <v>44321</v>
      </c>
      <c r="E224" s="10"/>
      <c r="F224" s="10"/>
      <c r="G224" s="10"/>
      <c r="H224" s="10"/>
      <c r="I224" s="29">
        <f>Tableau15[[#This Row],[fin apm]]-Tableau15[[#This Row],[début apm]]+Tableau15[[#This Row],[fin matin]]-Tableau15[[#This Row],[début matin]]</f>
        <v>0</v>
      </c>
      <c r="J224" s="12"/>
      <c r="K224" s="21">
        <f ca="1">IFERROR(IF(VLOOKUP(Tableau15[[#This Row],[Motif Abs.]],Tmotif[],3,0)="oui",OFFSET($V$2,,WEEKDAY(Tableau15[[#This Row],[Date]],2)),0),0)</f>
        <v>0</v>
      </c>
      <c r="L224" s="10"/>
      <c r="M224" s="10"/>
      <c r="N224" s="21">
        <f ca="1">IF(COUNTIF('.Calendrier'!C:C,Tableau15[[#This Row],[Date]]),OFFSET($V$2,,WEEKDAY(Tableau15[[#This Row],[Date]],2)),0)</f>
        <v>0</v>
      </c>
      <c r="O22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24"/>
    </row>
    <row r="225" spans="2:22" x14ac:dyDescent="0.35">
      <c r="B225" s="26" t="str">
        <f>IF(WEEKDAY(Tableau15[[#This Row],[Date]],2)=3,_xlfn.ISOWEEKNUM(Tableau15[[#This Row],[Date]]),"")</f>
        <v/>
      </c>
      <c r="C225" s="2" t="str">
        <f>UPPER(TEXT(Tableau15[[#This Row],[Date]],"jjjj"))</f>
        <v>JEUDI</v>
      </c>
      <c r="D225" s="3">
        <f>_debut+ROW()-ROW(Tableau15[[#Headers],[Date]])-1</f>
        <v>44322</v>
      </c>
      <c r="E225" s="10"/>
      <c r="F225" s="10"/>
      <c r="G225" s="10"/>
      <c r="H225" s="10"/>
      <c r="I225" s="29">
        <f>Tableau15[[#This Row],[fin apm]]-Tableau15[[#This Row],[début apm]]+Tableau15[[#This Row],[fin matin]]-Tableau15[[#This Row],[début matin]]</f>
        <v>0</v>
      </c>
      <c r="J225" s="12"/>
      <c r="K225" s="21">
        <f ca="1">IFERROR(IF(VLOOKUP(Tableau15[[#This Row],[Motif Abs.]],Tmotif[],3,0)="oui",OFFSET($V$2,,WEEKDAY(Tableau15[[#This Row],[Date]],2)),0),0)</f>
        <v>0</v>
      </c>
      <c r="L225" s="10"/>
      <c r="M225" s="10"/>
      <c r="N225" s="21">
        <f ca="1">IF(COUNTIF('.Calendrier'!C:C,Tableau15[[#This Row],[Date]]),OFFSET($V$2,,WEEKDAY(Tableau15[[#This Row],[Date]],2)),0)</f>
        <v>0</v>
      </c>
      <c r="O22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25"/>
    </row>
    <row r="226" spans="2:22" x14ac:dyDescent="0.35">
      <c r="B226" s="26" t="str">
        <f>IF(WEEKDAY(Tableau15[[#This Row],[Date]],2)=3,_xlfn.ISOWEEKNUM(Tableau15[[#This Row],[Date]]),"")</f>
        <v/>
      </c>
      <c r="C226" s="2" t="str">
        <f>UPPER(TEXT(Tableau15[[#This Row],[Date]],"jjjj"))</f>
        <v>VENDREDI</v>
      </c>
      <c r="D226" s="3">
        <f>_debut+ROW()-ROW(Tableau15[[#Headers],[Date]])-1</f>
        <v>44323</v>
      </c>
      <c r="E226" s="10"/>
      <c r="F226" s="10"/>
      <c r="G226" s="10"/>
      <c r="H226" s="10"/>
      <c r="I226" s="29">
        <f>Tableau15[[#This Row],[fin apm]]-Tableau15[[#This Row],[début apm]]+Tableau15[[#This Row],[fin matin]]-Tableau15[[#This Row],[début matin]]</f>
        <v>0</v>
      </c>
      <c r="J226" s="12"/>
      <c r="K226" s="21">
        <f ca="1">IFERROR(IF(VLOOKUP(Tableau15[[#This Row],[Motif Abs.]],Tmotif[],3,0)="oui",OFFSET($V$2,,WEEKDAY(Tableau15[[#This Row],[Date]],2)),0),0)</f>
        <v>0</v>
      </c>
      <c r="L226" s="10"/>
      <c r="M226" s="10"/>
      <c r="N226" s="21">
        <f ca="1">IF(COUNTIF('.Calendrier'!C:C,Tableau15[[#This Row],[Date]]),OFFSET($V$2,,WEEKDAY(Tableau15[[#This Row],[Date]],2)),0)</f>
        <v>0</v>
      </c>
      <c r="O22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26"/>
    </row>
    <row r="227" spans="2:22" x14ac:dyDescent="0.35">
      <c r="B227" s="26" t="str">
        <f>IF(WEEKDAY(Tableau15[[#This Row],[Date]],2)=3,_xlfn.ISOWEEKNUM(Tableau15[[#This Row],[Date]]),"")</f>
        <v/>
      </c>
      <c r="C227" s="2" t="str">
        <f>UPPER(TEXT(Tableau15[[#This Row],[Date]],"jjjj"))</f>
        <v>SAMEDI</v>
      </c>
      <c r="D227" s="3">
        <f>_debut+ROW()-ROW(Tableau15[[#Headers],[Date]])-1</f>
        <v>44324</v>
      </c>
      <c r="E227" s="10"/>
      <c r="F227" s="10"/>
      <c r="G227" s="10"/>
      <c r="H227" s="10"/>
      <c r="I227" s="29">
        <f>Tableau15[[#This Row],[fin apm]]-Tableau15[[#This Row],[début apm]]+Tableau15[[#This Row],[fin matin]]-Tableau15[[#This Row],[début matin]]</f>
        <v>0</v>
      </c>
      <c r="J227" s="12"/>
      <c r="K227" s="21">
        <f ca="1">IFERROR(IF(VLOOKUP(Tableau15[[#This Row],[Motif Abs.]],Tmotif[],3,0)="oui",OFFSET($V$2,,WEEKDAY(Tableau15[[#This Row],[Date]],2)),0),0)</f>
        <v>0</v>
      </c>
      <c r="L227" s="10"/>
      <c r="M227" s="10"/>
      <c r="N227" s="21">
        <f ca="1">IF(COUNTIF('.Calendrier'!C:C,Tableau15[[#This Row],[Date]]),OFFSET($V$2,,WEEKDAY(Tableau15[[#This Row],[Date]],2)),0)</f>
        <v>0</v>
      </c>
      <c r="O22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27"/>
    </row>
    <row r="228" spans="2:22" x14ac:dyDescent="0.35">
      <c r="B228" s="26" t="str">
        <f>IF(WEEKDAY(Tableau15[[#This Row],[Date]],2)=3,_xlfn.ISOWEEKNUM(Tableau15[[#This Row],[Date]]),"")</f>
        <v/>
      </c>
      <c r="C228" s="2" t="str">
        <f>UPPER(TEXT(Tableau15[[#This Row],[Date]],"jjjj"))</f>
        <v>DIMANCHE</v>
      </c>
      <c r="D228" s="3">
        <f>_debut+ROW()-ROW(Tableau15[[#Headers],[Date]])-1</f>
        <v>44325</v>
      </c>
      <c r="E228" s="10"/>
      <c r="F228" s="10"/>
      <c r="G228" s="10"/>
      <c r="H228" s="10"/>
      <c r="I228" s="29">
        <f>Tableau15[[#This Row],[fin apm]]-Tableau15[[#This Row],[début apm]]+Tableau15[[#This Row],[fin matin]]-Tableau15[[#This Row],[début matin]]</f>
        <v>0</v>
      </c>
      <c r="J228" s="12"/>
      <c r="K228" s="21">
        <f ca="1">IFERROR(IF(VLOOKUP(Tableau15[[#This Row],[Motif Abs.]],Tmotif[],3,0)="oui",OFFSET($V$2,,WEEKDAY(Tableau15[[#This Row],[Date]],2)),0),0)</f>
        <v>0</v>
      </c>
      <c r="L228" s="10"/>
      <c r="M228" s="10"/>
      <c r="N228" s="21">
        <f ca="1">IF(COUNTIF('.Calendrier'!C:C,Tableau15[[#This Row],[Date]]),OFFSET($V$2,,WEEKDAY(Tableau15[[#This Row],[Date]],2)),0)</f>
        <v>0</v>
      </c>
      <c r="O22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28"/>
    </row>
    <row r="229" spans="2:22" x14ac:dyDescent="0.35">
      <c r="B229" s="26" t="str">
        <f>IF(WEEKDAY(Tableau15[[#This Row],[Date]],2)=3,_xlfn.ISOWEEKNUM(Tableau15[[#This Row],[Date]]),"")</f>
        <v/>
      </c>
      <c r="C229" s="2" t="str">
        <f>UPPER(TEXT(Tableau15[[#This Row],[Date]],"jjjj"))</f>
        <v>LUNDI</v>
      </c>
      <c r="D229" s="3">
        <f>_debut+ROW()-ROW(Tableau15[[#Headers],[Date]])-1</f>
        <v>44326</v>
      </c>
      <c r="E229" s="10"/>
      <c r="F229" s="10"/>
      <c r="G229" s="10"/>
      <c r="H229" s="10"/>
      <c r="I229" s="29">
        <f>Tableau15[[#This Row],[fin apm]]-Tableau15[[#This Row],[début apm]]+Tableau15[[#This Row],[fin matin]]-Tableau15[[#This Row],[début matin]]</f>
        <v>0</v>
      </c>
      <c r="J229" s="12"/>
      <c r="K229" s="21">
        <f ca="1">IFERROR(IF(VLOOKUP(Tableau15[[#This Row],[Motif Abs.]],Tmotif[],3,0)="oui",OFFSET($V$2,,WEEKDAY(Tableau15[[#This Row],[Date]],2)),0),0)</f>
        <v>0</v>
      </c>
      <c r="L229" s="10"/>
      <c r="M229" s="10"/>
      <c r="N229" s="21">
        <f ca="1">IF(COUNTIF('.Calendrier'!C:C,Tableau15[[#This Row],[Date]]),OFFSET($V$2,,WEEKDAY(Tableau15[[#This Row],[Date]],2)),0)</f>
        <v>0</v>
      </c>
      <c r="O22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29"/>
    </row>
    <row r="230" spans="2:22" x14ac:dyDescent="0.35">
      <c r="B230" s="26" t="str">
        <f>IF(WEEKDAY(Tableau15[[#This Row],[Date]],2)=3,_xlfn.ISOWEEKNUM(Tableau15[[#This Row],[Date]]),"")</f>
        <v/>
      </c>
      <c r="C230" s="2" t="str">
        <f>UPPER(TEXT(Tableau15[[#This Row],[Date]],"jjjj"))</f>
        <v>MARDI</v>
      </c>
      <c r="D230" s="3">
        <f>_debut+ROW()-ROW(Tableau15[[#Headers],[Date]])-1</f>
        <v>44327</v>
      </c>
      <c r="E230" s="10"/>
      <c r="F230" s="10"/>
      <c r="G230" s="10"/>
      <c r="H230" s="10"/>
      <c r="I230" s="29">
        <f>Tableau15[[#This Row],[fin apm]]-Tableau15[[#This Row],[début apm]]+Tableau15[[#This Row],[fin matin]]-Tableau15[[#This Row],[début matin]]</f>
        <v>0</v>
      </c>
      <c r="J230" s="12"/>
      <c r="K230" s="21">
        <f ca="1">IFERROR(IF(VLOOKUP(Tableau15[[#This Row],[Motif Abs.]],Tmotif[],3,0)="oui",OFFSET($V$2,,WEEKDAY(Tableau15[[#This Row],[Date]],2)),0),0)</f>
        <v>0</v>
      </c>
      <c r="L230" s="10"/>
      <c r="M230" s="10"/>
      <c r="N230" s="21">
        <f ca="1">IF(COUNTIF('.Calendrier'!C:C,Tableau15[[#This Row],[Date]]),OFFSET($V$2,,WEEKDAY(Tableau15[[#This Row],[Date]],2)),0)</f>
        <v>0</v>
      </c>
      <c r="O23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30"/>
    </row>
    <row r="231" spans="2:22" x14ac:dyDescent="0.35">
      <c r="B231" s="26">
        <f>IF(WEEKDAY(Tableau15[[#This Row],[Date]],2)=3,_xlfn.ISOWEEKNUM(Tableau15[[#This Row],[Date]]),"")</f>
        <v>19</v>
      </c>
      <c r="C231" s="2" t="str">
        <f>UPPER(TEXT(Tableau15[[#This Row],[Date]],"jjjj"))</f>
        <v>MERCREDI</v>
      </c>
      <c r="D231" s="3">
        <f>_debut+ROW()-ROW(Tableau15[[#Headers],[Date]])-1</f>
        <v>44328</v>
      </c>
      <c r="E231" s="10"/>
      <c r="F231" s="10"/>
      <c r="G231" s="10"/>
      <c r="H231" s="10"/>
      <c r="I231" s="29">
        <f>Tableau15[[#This Row],[fin apm]]-Tableau15[[#This Row],[début apm]]+Tableau15[[#This Row],[fin matin]]-Tableau15[[#This Row],[début matin]]</f>
        <v>0</v>
      </c>
      <c r="J231" s="12"/>
      <c r="K231" s="21">
        <f ca="1">IFERROR(IF(VLOOKUP(Tableau15[[#This Row],[Motif Abs.]],Tmotif[],3,0)="oui",OFFSET($V$2,,WEEKDAY(Tableau15[[#This Row],[Date]],2)),0),0)</f>
        <v>0</v>
      </c>
      <c r="L231" s="10"/>
      <c r="M231" s="10"/>
      <c r="N231" s="21">
        <f ca="1">IF(COUNTIF('.Calendrier'!C:C,Tableau15[[#This Row],[Date]]),OFFSET($V$2,,WEEKDAY(Tableau15[[#This Row],[Date]],2)),0)</f>
        <v>0</v>
      </c>
      <c r="O23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31"/>
    </row>
    <row r="232" spans="2:22" x14ac:dyDescent="0.35">
      <c r="B232" s="26" t="str">
        <f>IF(WEEKDAY(Tableau15[[#This Row],[Date]],2)=3,_xlfn.ISOWEEKNUM(Tableau15[[#This Row],[Date]]),"")</f>
        <v/>
      </c>
      <c r="C232" s="2" t="str">
        <f>UPPER(TEXT(Tableau15[[#This Row],[Date]],"jjjj"))</f>
        <v>JEUDI</v>
      </c>
      <c r="D232" s="3">
        <f>_debut+ROW()-ROW(Tableau15[[#Headers],[Date]])-1</f>
        <v>44329</v>
      </c>
      <c r="E232" s="10"/>
      <c r="F232" s="10"/>
      <c r="G232" s="10"/>
      <c r="H232" s="10"/>
      <c r="I232" s="29">
        <f>Tableau15[[#This Row],[fin apm]]-Tableau15[[#This Row],[début apm]]+Tableau15[[#This Row],[fin matin]]-Tableau15[[#This Row],[début matin]]</f>
        <v>0</v>
      </c>
      <c r="J232" s="12"/>
      <c r="K232" s="21">
        <f ca="1">IFERROR(IF(VLOOKUP(Tableau15[[#This Row],[Motif Abs.]],Tmotif[],3,0)="oui",OFFSET($V$2,,WEEKDAY(Tableau15[[#This Row],[Date]],2)),0),0)</f>
        <v>0</v>
      </c>
      <c r="L232" s="10"/>
      <c r="M232" s="10"/>
      <c r="N232" s="21">
        <f ca="1">IF(COUNTIF('.Calendrier'!C:C,Tableau15[[#This Row],[Date]]),OFFSET($V$2,,WEEKDAY(Tableau15[[#This Row],[Date]],2)),0)</f>
        <v>0.33333333333333331</v>
      </c>
      <c r="O23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32"/>
    </row>
    <row r="233" spans="2:22" x14ac:dyDescent="0.35">
      <c r="B233" s="26" t="str">
        <f>IF(WEEKDAY(Tableau15[[#This Row],[Date]],2)=3,_xlfn.ISOWEEKNUM(Tableau15[[#This Row],[Date]]),"")</f>
        <v/>
      </c>
      <c r="C233" s="2" t="str">
        <f>UPPER(TEXT(Tableau15[[#This Row],[Date]],"jjjj"))</f>
        <v>VENDREDI</v>
      </c>
      <c r="D233" s="3">
        <f>_debut+ROW()-ROW(Tableau15[[#Headers],[Date]])-1</f>
        <v>44330</v>
      </c>
      <c r="E233" s="10"/>
      <c r="F233" s="10"/>
      <c r="G233" s="10"/>
      <c r="H233" s="10"/>
      <c r="I233" s="29">
        <f>Tableau15[[#This Row],[fin apm]]-Tableau15[[#This Row],[début apm]]+Tableau15[[#This Row],[fin matin]]-Tableau15[[#This Row],[début matin]]</f>
        <v>0</v>
      </c>
      <c r="J233" s="12"/>
      <c r="K233" s="21">
        <f ca="1">IFERROR(IF(VLOOKUP(Tableau15[[#This Row],[Motif Abs.]],Tmotif[],3,0)="oui",OFFSET($V$2,,WEEKDAY(Tableau15[[#This Row],[Date]],2)),0),0)</f>
        <v>0</v>
      </c>
      <c r="L233" s="10"/>
      <c r="M233" s="10"/>
      <c r="N233" s="21">
        <f ca="1">IF(COUNTIF('.Calendrier'!C:C,Tableau15[[#This Row],[Date]]),OFFSET($V$2,,WEEKDAY(Tableau15[[#This Row],[Date]],2)),0)</f>
        <v>0</v>
      </c>
      <c r="O23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33"/>
    </row>
    <row r="234" spans="2:22" x14ac:dyDescent="0.35">
      <c r="B234" s="26" t="str">
        <f>IF(WEEKDAY(Tableau15[[#This Row],[Date]],2)=3,_xlfn.ISOWEEKNUM(Tableau15[[#This Row],[Date]]),"")</f>
        <v/>
      </c>
      <c r="C234" s="2" t="str">
        <f>UPPER(TEXT(Tableau15[[#This Row],[Date]],"jjjj"))</f>
        <v>SAMEDI</v>
      </c>
      <c r="D234" s="3">
        <f>_debut+ROW()-ROW(Tableau15[[#Headers],[Date]])-1</f>
        <v>44331</v>
      </c>
      <c r="E234" s="10"/>
      <c r="F234" s="10"/>
      <c r="G234" s="10"/>
      <c r="H234" s="10"/>
      <c r="I234" s="29">
        <f>Tableau15[[#This Row],[fin apm]]-Tableau15[[#This Row],[début apm]]+Tableau15[[#This Row],[fin matin]]-Tableau15[[#This Row],[début matin]]</f>
        <v>0</v>
      </c>
      <c r="J234" s="12"/>
      <c r="K234" s="21">
        <f ca="1">IFERROR(IF(VLOOKUP(Tableau15[[#This Row],[Motif Abs.]],Tmotif[],3,0)="oui",OFFSET($V$2,,WEEKDAY(Tableau15[[#This Row],[Date]],2)),0),0)</f>
        <v>0</v>
      </c>
      <c r="L234" s="10"/>
      <c r="M234" s="10"/>
      <c r="N234" s="21">
        <f ca="1">IF(COUNTIF('.Calendrier'!C:C,Tableau15[[#This Row],[Date]]),OFFSET($V$2,,WEEKDAY(Tableau15[[#This Row],[Date]],2)),0)</f>
        <v>0</v>
      </c>
      <c r="O23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34"/>
    </row>
    <row r="235" spans="2:22" x14ac:dyDescent="0.35">
      <c r="B235" s="26" t="str">
        <f>IF(WEEKDAY(Tableau15[[#This Row],[Date]],2)=3,_xlfn.ISOWEEKNUM(Tableau15[[#This Row],[Date]]),"")</f>
        <v/>
      </c>
      <c r="C235" s="2" t="str">
        <f>UPPER(TEXT(Tableau15[[#This Row],[Date]],"jjjj"))</f>
        <v>DIMANCHE</v>
      </c>
      <c r="D235" s="3">
        <f>_debut+ROW()-ROW(Tableau15[[#Headers],[Date]])-1</f>
        <v>44332</v>
      </c>
      <c r="E235" s="10"/>
      <c r="F235" s="10"/>
      <c r="G235" s="10"/>
      <c r="H235" s="10"/>
      <c r="I235" s="29">
        <f>Tableau15[[#This Row],[fin apm]]-Tableau15[[#This Row],[début apm]]+Tableau15[[#This Row],[fin matin]]-Tableau15[[#This Row],[début matin]]</f>
        <v>0</v>
      </c>
      <c r="J235" s="12"/>
      <c r="K235" s="21">
        <f ca="1">IFERROR(IF(VLOOKUP(Tableau15[[#This Row],[Motif Abs.]],Tmotif[],3,0)="oui",OFFSET($V$2,,WEEKDAY(Tableau15[[#This Row],[Date]],2)),0),0)</f>
        <v>0</v>
      </c>
      <c r="L235" s="10"/>
      <c r="M235" s="10"/>
      <c r="N235" s="21">
        <f ca="1">IF(COUNTIF('.Calendrier'!C:C,Tableau15[[#This Row],[Date]]),OFFSET($V$2,,WEEKDAY(Tableau15[[#This Row],[Date]],2)),0)</f>
        <v>0</v>
      </c>
      <c r="O23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35"/>
    </row>
    <row r="236" spans="2:22" x14ac:dyDescent="0.35">
      <c r="B236" s="26" t="str">
        <f>IF(WEEKDAY(Tableau15[[#This Row],[Date]],2)=3,_xlfn.ISOWEEKNUM(Tableau15[[#This Row],[Date]]),"")</f>
        <v/>
      </c>
      <c r="C236" s="2" t="str">
        <f>UPPER(TEXT(Tableau15[[#This Row],[Date]],"jjjj"))</f>
        <v>LUNDI</v>
      </c>
      <c r="D236" s="3">
        <f>_debut+ROW()-ROW(Tableau15[[#Headers],[Date]])-1</f>
        <v>44333</v>
      </c>
      <c r="E236" s="10"/>
      <c r="F236" s="10"/>
      <c r="G236" s="10"/>
      <c r="H236" s="10"/>
      <c r="I236" s="29">
        <f>Tableau15[[#This Row],[fin apm]]-Tableau15[[#This Row],[début apm]]+Tableau15[[#This Row],[fin matin]]-Tableau15[[#This Row],[début matin]]</f>
        <v>0</v>
      </c>
      <c r="J236" s="12"/>
      <c r="K236" s="21">
        <f ca="1">IFERROR(IF(VLOOKUP(Tableau15[[#This Row],[Motif Abs.]],Tmotif[],3,0)="oui",OFFSET($V$2,,WEEKDAY(Tableau15[[#This Row],[Date]],2)),0),0)</f>
        <v>0</v>
      </c>
      <c r="L236" s="10"/>
      <c r="M236" s="10"/>
      <c r="N236" s="21">
        <f ca="1">IF(COUNTIF('.Calendrier'!C:C,Tableau15[[#This Row],[Date]]),OFFSET($V$2,,WEEKDAY(Tableau15[[#This Row],[Date]],2)),0)</f>
        <v>0</v>
      </c>
      <c r="O23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36"/>
    </row>
    <row r="237" spans="2:22" x14ac:dyDescent="0.35">
      <c r="B237" s="26" t="str">
        <f>IF(WEEKDAY(Tableau15[[#This Row],[Date]],2)=3,_xlfn.ISOWEEKNUM(Tableau15[[#This Row],[Date]]),"")</f>
        <v/>
      </c>
      <c r="C237" s="2" t="str">
        <f>UPPER(TEXT(Tableau15[[#This Row],[Date]],"jjjj"))</f>
        <v>MARDI</v>
      </c>
      <c r="D237" s="3">
        <f>_debut+ROW()-ROW(Tableau15[[#Headers],[Date]])-1</f>
        <v>44334</v>
      </c>
      <c r="E237" s="10"/>
      <c r="F237" s="10"/>
      <c r="G237" s="10"/>
      <c r="H237" s="10"/>
      <c r="I237" s="29">
        <f>Tableau15[[#This Row],[fin apm]]-Tableau15[[#This Row],[début apm]]+Tableau15[[#This Row],[fin matin]]-Tableau15[[#This Row],[début matin]]</f>
        <v>0</v>
      </c>
      <c r="J237" s="12"/>
      <c r="K237" s="21">
        <f ca="1">IFERROR(IF(VLOOKUP(Tableau15[[#This Row],[Motif Abs.]],Tmotif[],3,0)="oui",OFFSET($V$2,,WEEKDAY(Tableau15[[#This Row],[Date]],2)),0),0)</f>
        <v>0</v>
      </c>
      <c r="L237" s="10"/>
      <c r="M237" s="10"/>
      <c r="N237" s="21">
        <f ca="1">IF(COUNTIF('.Calendrier'!C:C,Tableau15[[#This Row],[Date]]),OFFSET($V$2,,WEEKDAY(Tableau15[[#This Row],[Date]],2)),0)</f>
        <v>0</v>
      </c>
      <c r="O23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37"/>
    </row>
    <row r="238" spans="2:22" x14ac:dyDescent="0.35">
      <c r="B238" s="26">
        <f>IF(WEEKDAY(Tableau15[[#This Row],[Date]],2)=3,_xlfn.ISOWEEKNUM(Tableau15[[#This Row],[Date]]),"")</f>
        <v>20</v>
      </c>
      <c r="C238" s="2" t="str">
        <f>UPPER(TEXT(Tableau15[[#This Row],[Date]],"jjjj"))</f>
        <v>MERCREDI</v>
      </c>
      <c r="D238" s="3">
        <f>_debut+ROW()-ROW(Tableau15[[#Headers],[Date]])-1</f>
        <v>44335</v>
      </c>
      <c r="E238" s="10"/>
      <c r="F238" s="10"/>
      <c r="G238" s="10"/>
      <c r="H238" s="10"/>
      <c r="I238" s="29">
        <f>Tableau15[[#This Row],[fin apm]]-Tableau15[[#This Row],[début apm]]+Tableau15[[#This Row],[fin matin]]-Tableau15[[#This Row],[début matin]]</f>
        <v>0</v>
      </c>
      <c r="J238" s="12"/>
      <c r="K238" s="21">
        <f ca="1">IFERROR(IF(VLOOKUP(Tableau15[[#This Row],[Motif Abs.]],Tmotif[],3,0)="oui",OFFSET($V$2,,WEEKDAY(Tableau15[[#This Row],[Date]],2)),0),0)</f>
        <v>0</v>
      </c>
      <c r="L238" s="10"/>
      <c r="M238" s="10"/>
      <c r="N238" s="21">
        <f ca="1">IF(COUNTIF('.Calendrier'!C:C,Tableau15[[#This Row],[Date]]),OFFSET($V$2,,WEEKDAY(Tableau15[[#This Row],[Date]],2)),0)</f>
        <v>0</v>
      </c>
      <c r="O23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38"/>
    </row>
    <row r="239" spans="2:22" x14ac:dyDescent="0.35">
      <c r="B239" s="26" t="str">
        <f>IF(WEEKDAY(Tableau15[[#This Row],[Date]],2)=3,_xlfn.ISOWEEKNUM(Tableau15[[#This Row],[Date]]),"")</f>
        <v/>
      </c>
      <c r="C239" s="2" t="str">
        <f>UPPER(TEXT(Tableau15[[#This Row],[Date]],"jjjj"))</f>
        <v>JEUDI</v>
      </c>
      <c r="D239" s="3">
        <f>_debut+ROW()-ROW(Tableau15[[#Headers],[Date]])-1</f>
        <v>44336</v>
      </c>
      <c r="E239" s="10"/>
      <c r="F239" s="10"/>
      <c r="G239" s="10"/>
      <c r="H239" s="10"/>
      <c r="I239" s="29">
        <f>Tableau15[[#This Row],[fin apm]]-Tableau15[[#This Row],[début apm]]+Tableau15[[#This Row],[fin matin]]-Tableau15[[#This Row],[début matin]]</f>
        <v>0</v>
      </c>
      <c r="J239" s="12"/>
      <c r="K239" s="21">
        <f ca="1">IFERROR(IF(VLOOKUP(Tableau15[[#This Row],[Motif Abs.]],Tmotif[],3,0)="oui",OFFSET($V$2,,WEEKDAY(Tableau15[[#This Row],[Date]],2)),0),0)</f>
        <v>0</v>
      </c>
      <c r="L239" s="10"/>
      <c r="M239" s="10"/>
      <c r="N239" s="21">
        <f ca="1">IF(COUNTIF('.Calendrier'!C:C,Tableau15[[#This Row],[Date]]),OFFSET($V$2,,WEEKDAY(Tableau15[[#This Row],[Date]],2)),0)</f>
        <v>0</v>
      </c>
      <c r="O23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39"/>
    </row>
    <row r="240" spans="2:22" x14ac:dyDescent="0.35">
      <c r="B240" s="26" t="str">
        <f>IF(WEEKDAY(Tableau15[[#This Row],[Date]],2)=3,_xlfn.ISOWEEKNUM(Tableau15[[#This Row],[Date]]),"")</f>
        <v/>
      </c>
      <c r="C240" s="2" t="str">
        <f>UPPER(TEXT(Tableau15[[#This Row],[Date]],"jjjj"))</f>
        <v>VENDREDI</v>
      </c>
      <c r="D240" s="3">
        <f>_debut+ROW()-ROW(Tableau15[[#Headers],[Date]])-1</f>
        <v>44337</v>
      </c>
      <c r="E240" s="10"/>
      <c r="F240" s="10"/>
      <c r="G240" s="10"/>
      <c r="H240" s="10"/>
      <c r="I240" s="29">
        <f>Tableau15[[#This Row],[fin apm]]-Tableau15[[#This Row],[début apm]]+Tableau15[[#This Row],[fin matin]]-Tableau15[[#This Row],[début matin]]</f>
        <v>0</v>
      </c>
      <c r="J240" s="12"/>
      <c r="K240" s="21">
        <f ca="1">IFERROR(IF(VLOOKUP(Tableau15[[#This Row],[Motif Abs.]],Tmotif[],3,0)="oui",OFFSET($V$2,,WEEKDAY(Tableau15[[#This Row],[Date]],2)),0),0)</f>
        <v>0</v>
      </c>
      <c r="L240" s="10"/>
      <c r="M240" s="10"/>
      <c r="N240" s="21">
        <f ca="1">IF(COUNTIF('.Calendrier'!C:C,Tableau15[[#This Row],[Date]]),OFFSET($V$2,,WEEKDAY(Tableau15[[#This Row],[Date]],2)),0)</f>
        <v>0</v>
      </c>
      <c r="O24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40"/>
    </row>
    <row r="241" spans="2:22" x14ac:dyDescent="0.35">
      <c r="B241" s="26" t="str">
        <f>IF(WEEKDAY(Tableau15[[#This Row],[Date]],2)=3,_xlfn.ISOWEEKNUM(Tableau15[[#This Row],[Date]]),"")</f>
        <v/>
      </c>
      <c r="C241" s="2" t="str">
        <f>UPPER(TEXT(Tableau15[[#This Row],[Date]],"jjjj"))</f>
        <v>SAMEDI</v>
      </c>
      <c r="D241" s="3">
        <f>_debut+ROW()-ROW(Tableau15[[#Headers],[Date]])-1</f>
        <v>44338</v>
      </c>
      <c r="E241" s="10"/>
      <c r="F241" s="10"/>
      <c r="G241" s="10"/>
      <c r="H241" s="10"/>
      <c r="I241" s="29">
        <f>Tableau15[[#This Row],[fin apm]]-Tableau15[[#This Row],[début apm]]+Tableau15[[#This Row],[fin matin]]-Tableau15[[#This Row],[début matin]]</f>
        <v>0</v>
      </c>
      <c r="J241" s="12"/>
      <c r="K241" s="21">
        <f ca="1">IFERROR(IF(VLOOKUP(Tableau15[[#This Row],[Motif Abs.]],Tmotif[],3,0)="oui",OFFSET($V$2,,WEEKDAY(Tableau15[[#This Row],[Date]],2)),0),0)</f>
        <v>0</v>
      </c>
      <c r="L241" s="10"/>
      <c r="M241" s="10"/>
      <c r="N241" s="21">
        <f ca="1">IF(COUNTIF('.Calendrier'!C:C,Tableau15[[#This Row],[Date]]),OFFSET($V$2,,WEEKDAY(Tableau15[[#This Row],[Date]],2)),0)</f>
        <v>0</v>
      </c>
      <c r="O24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41"/>
    </row>
    <row r="242" spans="2:22" x14ac:dyDescent="0.35">
      <c r="B242" s="26" t="str">
        <f>IF(WEEKDAY(Tableau15[[#This Row],[Date]],2)=3,_xlfn.ISOWEEKNUM(Tableau15[[#This Row],[Date]]),"")</f>
        <v/>
      </c>
      <c r="C242" s="2" t="str">
        <f>UPPER(TEXT(Tableau15[[#This Row],[Date]],"jjjj"))</f>
        <v>DIMANCHE</v>
      </c>
      <c r="D242" s="3">
        <f>_debut+ROW()-ROW(Tableau15[[#Headers],[Date]])-1</f>
        <v>44339</v>
      </c>
      <c r="E242" s="10"/>
      <c r="F242" s="10"/>
      <c r="G242" s="10"/>
      <c r="H242" s="10"/>
      <c r="I242" s="29">
        <f>Tableau15[[#This Row],[fin apm]]-Tableau15[[#This Row],[début apm]]+Tableau15[[#This Row],[fin matin]]-Tableau15[[#This Row],[début matin]]</f>
        <v>0</v>
      </c>
      <c r="J242" s="12"/>
      <c r="K242" s="21">
        <f ca="1">IFERROR(IF(VLOOKUP(Tableau15[[#This Row],[Motif Abs.]],Tmotif[],3,0)="oui",OFFSET($V$2,,WEEKDAY(Tableau15[[#This Row],[Date]],2)),0),0)</f>
        <v>0</v>
      </c>
      <c r="L242" s="10"/>
      <c r="M242" s="10"/>
      <c r="N242" s="21">
        <f ca="1">IF(COUNTIF('.Calendrier'!C:C,Tableau15[[#This Row],[Date]]),OFFSET($V$2,,WEEKDAY(Tableau15[[#This Row],[Date]],2)),0)</f>
        <v>0</v>
      </c>
      <c r="O24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42"/>
    </row>
    <row r="243" spans="2:22" x14ac:dyDescent="0.35">
      <c r="B243" s="26" t="str">
        <f>IF(WEEKDAY(Tableau15[[#This Row],[Date]],2)=3,_xlfn.ISOWEEKNUM(Tableau15[[#This Row],[Date]]),"")</f>
        <v/>
      </c>
      <c r="C243" s="2" t="str">
        <f>UPPER(TEXT(Tableau15[[#This Row],[Date]],"jjjj"))</f>
        <v>LUNDI</v>
      </c>
      <c r="D243" s="3">
        <f>_debut+ROW()-ROW(Tableau15[[#Headers],[Date]])-1</f>
        <v>44340</v>
      </c>
      <c r="E243" s="10"/>
      <c r="F243" s="10"/>
      <c r="G243" s="10"/>
      <c r="H243" s="10"/>
      <c r="I243" s="29">
        <f>Tableau15[[#This Row],[fin apm]]-Tableau15[[#This Row],[début apm]]+Tableau15[[#This Row],[fin matin]]-Tableau15[[#This Row],[début matin]]</f>
        <v>0</v>
      </c>
      <c r="J243" s="12"/>
      <c r="K243" s="21">
        <f ca="1">IFERROR(IF(VLOOKUP(Tableau15[[#This Row],[Motif Abs.]],Tmotif[],3,0)="oui",OFFSET($V$2,,WEEKDAY(Tableau15[[#This Row],[Date]],2)),0),0)</f>
        <v>0</v>
      </c>
      <c r="L243" s="10"/>
      <c r="M243" s="10"/>
      <c r="N243" s="21">
        <f ca="1">IF(COUNTIF('.Calendrier'!C:C,Tableau15[[#This Row],[Date]]),OFFSET($V$2,,WEEKDAY(Tableau15[[#This Row],[Date]],2)),0)</f>
        <v>0.33333333333333331</v>
      </c>
      <c r="O24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43"/>
    </row>
    <row r="244" spans="2:22" x14ac:dyDescent="0.35">
      <c r="B244" s="26" t="str">
        <f>IF(WEEKDAY(Tableau15[[#This Row],[Date]],2)=3,_xlfn.ISOWEEKNUM(Tableau15[[#This Row],[Date]]),"")</f>
        <v/>
      </c>
      <c r="C244" s="2" t="str">
        <f>UPPER(TEXT(Tableau15[[#This Row],[Date]],"jjjj"))</f>
        <v>MARDI</v>
      </c>
      <c r="D244" s="3">
        <f>_debut+ROW()-ROW(Tableau15[[#Headers],[Date]])-1</f>
        <v>44341</v>
      </c>
      <c r="E244" s="10"/>
      <c r="F244" s="10"/>
      <c r="G244" s="10"/>
      <c r="H244" s="10"/>
      <c r="I244" s="29">
        <f>Tableau15[[#This Row],[fin apm]]-Tableau15[[#This Row],[début apm]]+Tableau15[[#This Row],[fin matin]]-Tableau15[[#This Row],[début matin]]</f>
        <v>0</v>
      </c>
      <c r="J244" s="12"/>
      <c r="K244" s="21">
        <f ca="1">IFERROR(IF(VLOOKUP(Tableau15[[#This Row],[Motif Abs.]],Tmotif[],3,0)="oui",OFFSET($V$2,,WEEKDAY(Tableau15[[#This Row],[Date]],2)),0),0)</f>
        <v>0</v>
      </c>
      <c r="L244" s="10"/>
      <c r="M244" s="10"/>
      <c r="N244" s="21">
        <f ca="1">IF(COUNTIF('.Calendrier'!C:C,Tableau15[[#This Row],[Date]]),OFFSET($V$2,,WEEKDAY(Tableau15[[#This Row],[Date]],2)),0)</f>
        <v>0</v>
      </c>
      <c r="O24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44"/>
    </row>
    <row r="245" spans="2:22" x14ac:dyDescent="0.35">
      <c r="B245" s="26">
        <f>IF(WEEKDAY(Tableau15[[#This Row],[Date]],2)=3,_xlfn.ISOWEEKNUM(Tableau15[[#This Row],[Date]]),"")</f>
        <v>21</v>
      </c>
      <c r="C245" s="2" t="str">
        <f>UPPER(TEXT(Tableau15[[#This Row],[Date]],"jjjj"))</f>
        <v>MERCREDI</v>
      </c>
      <c r="D245" s="3">
        <f>_debut+ROW()-ROW(Tableau15[[#Headers],[Date]])-1</f>
        <v>44342</v>
      </c>
      <c r="E245" s="10"/>
      <c r="F245" s="10"/>
      <c r="G245" s="10"/>
      <c r="H245" s="10"/>
      <c r="I245" s="29">
        <f>Tableau15[[#This Row],[fin apm]]-Tableau15[[#This Row],[début apm]]+Tableau15[[#This Row],[fin matin]]-Tableau15[[#This Row],[début matin]]</f>
        <v>0</v>
      </c>
      <c r="J245" s="12"/>
      <c r="K245" s="21">
        <f ca="1">IFERROR(IF(VLOOKUP(Tableau15[[#This Row],[Motif Abs.]],Tmotif[],3,0)="oui",OFFSET($V$2,,WEEKDAY(Tableau15[[#This Row],[Date]],2)),0),0)</f>
        <v>0</v>
      </c>
      <c r="L245" s="10"/>
      <c r="M245" s="10"/>
      <c r="N245" s="21">
        <f ca="1">IF(COUNTIF('.Calendrier'!C:C,Tableau15[[#This Row],[Date]]),OFFSET($V$2,,WEEKDAY(Tableau15[[#This Row],[Date]],2)),0)</f>
        <v>0</v>
      </c>
      <c r="O24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45"/>
    </row>
    <row r="246" spans="2:22" x14ac:dyDescent="0.35">
      <c r="B246" s="26" t="str">
        <f>IF(WEEKDAY(Tableau15[[#This Row],[Date]],2)=3,_xlfn.ISOWEEKNUM(Tableau15[[#This Row],[Date]]),"")</f>
        <v/>
      </c>
      <c r="C246" s="2" t="str">
        <f>UPPER(TEXT(Tableau15[[#This Row],[Date]],"jjjj"))</f>
        <v>JEUDI</v>
      </c>
      <c r="D246" s="3">
        <f>_debut+ROW()-ROW(Tableau15[[#Headers],[Date]])-1</f>
        <v>44343</v>
      </c>
      <c r="E246" s="10"/>
      <c r="F246" s="10"/>
      <c r="G246" s="10"/>
      <c r="H246" s="10"/>
      <c r="I246" s="29">
        <f>Tableau15[[#This Row],[fin apm]]-Tableau15[[#This Row],[début apm]]+Tableau15[[#This Row],[fin matin]]-Tableau15[[#This Row],[début matin]]</f>
        <v>0</v>
      </c>
      <c r="J246" s="12"/>
      <c r="K246" s="21">
        <f ca="1">IFERROR(IF(VLOOKUP(Tableau15[[#This Row],[Motif Abs.]],Tmotif[],3,0)="oui",OFFSET($V$2,,WEEKDAY(Tableau15[[#This Row],[Date]],2)),0),0)</f>
        <v>0</v>
      </c>
      <c r="L246" s="10"/>
      <c r="M246" s="10"/>
      <c r="N246" s="21">
        <f ca="1">IF(COUNTIF('.Calendrier'!C:C,Tableau15[[#This Row],[Date]]),OFFSET($V$2,,WEEKDAY(Tableau15[[#This Row],[Date]],2)),0)</f>
        <v>0</v>
      </c>
      <c r="O24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46"/>
    </row>
    <row r="247" spans="2:22" x14ac:dyDescent="0.35">
      <c r="B247" s="26" t="str">
        <f>IF(WEEKDAY(Tableau15[[#This Row],[Date]],2)=3,_xlfn.ISOWEEKNUM(Tableau15[[#This Row],[Date]]),"")</f>
        <v/>
      </c>
      <c r="C247" s="2" t="str">
        <f>UPPER(TEXT(Tableau15[[#This Row],[Date]],"jjjj"))</f>
        <v>VENDREDI</v>
      </c>
      <c r="D247" s="3">
        <f>_debut+ROW()-ROW(Tableau15[[#Headers],[Date]])-1</f>
        <v>44344</v>
      </c>
      <c r="E247" s="10"/>
      <c r="F247" s="10"/>
      <c r="G247" s="10"/>
      <c r="H247" s="10"/>
      <c r="I247" s="29">
        <f>Tableau15[[#This Row],[fin apm]]-Tableau15[[#This Row],[début apm]]+Tableau15[[#This Row],[fin matin]]-Tableau15[[#This Row],[début matin]]</f>
        <v>0</v>
      </c>
      <c r="J247" s="12"/>
      <c r="K247" s="21">
        <f ca="1">IFERROR(IF(VLOOKUP(Tableau15[[#This Row],[Motif Abs.]],Tmotif[],3,0)="oui",OFFSET($V$2,,WEEKDAY(Tableau15[[#This Row],[Date]],2)),0),0)</f>
        <v>0</v>
      </c>
      <c r="L247" s="10"/>
      <c r="M247" s="10"/>
      <c r="N247" s="21">
        <f ca="1">IF(COUNTIF('.Calendrier'!C:C,Tableau15[[#This Row],[Date]]),OFFSET($V$2,,WEEKDAY(Tableau15[[#This Row],[Date]],2)),0)</f>
        <v>0</v>
      </c>
      <c r="O24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47"/>
    </row>
    <row r="248" spans="2:22" x14ac:dyDescent="0.35">
      <c r="B248" s="26" t="str">
        <f>IF(WEEKDAY(Tableau15[[#This Row],[Date]],2)=3,_xlfn.ISOWEEKNUM(Tableau15[[#This Row],[Date]]),"")</f>
        <v/>
      </c>
      <c r="C248" s="2" t="str">
        <f>UPPER(TEXT(Tableau15[[#This Row],[Date]],"jjjj"))</f>
        <v>SAMEDI</v>
      </c>
      <c r="D248" s="3">
        <f>_debut+ROW()-ROW(Tableau15[[#Headers],[Date]])-1</f>
        <v>44345</v>
      </c>
      <c r="E248" s="10"/>
      <c r="F248" s="10"/>
      <c r="G248" s="10"/>
      <c r="H248" s="10"/>
      <c r="I248" s="29">
        <f>Tableau15[[#This Row],[fin apm]]-Tableau15[[#This Row],[début apm]]+Tableau15[[#This Row],[fin matin]]-Tableau15[[#This Row],[début matin]]</f>
        <v>0</v>
      </c>
      <c r="J248" s="12"/>
      <c r="K248" s="21">
        <f ca="1">IFERROR(IF(VLOOKUP(Tableau15[[#This Row],[Motif Abs.]],Tmotif[],3,0)="oui",OFFSET($V$2,,WEEKDAY(Tableau15[[#This Row],[Date]],2)),0),0)</f>
        <v>0</v>
      </c>
      <c r="L248" s="10"/>
      <c r="M248" s="10"/>
      <c r="N248" s="21">
        <f ca="1">IF(COUNTIF('.Calendrier'!C:C,Tableau15[[#This Row],[Date]]),OFFSET($V$2,,WEEKDAY(Tableau15[[#This Row],[Date]],2)),0)</f>
        <v>0</v>
      </c>
      <c r="O24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48"/>
    </row>
    <row r="249" spans="2:22" x14ac:dyDescent="0.35">
      <c r="B249" s="26" t="str">
        <f>IF(WEEKDAY(Tableau15[[#This Row],[Date]],2)=3,_xlfn.ISOWEEKNUM(Tableau15[[#This Row],[Date]]),"")</f>
        <v/>
      </c>
      <c r="C249" s="2" t="str">
        <f>UPPER(TEXT(Tableau15[[#This Row],[Date]],"jjjj"))</f>
        <v>DIMANCHE</v>
      </c>
      <c r="D249" s="3">
        <f>_debut+ROW()-ROW(Tableau15[[#Headers],[Date]])-1</f>
        <v>44346</v>
      </c>
      <c r="E249" s="10"/>
      <c r="F249" s="10"/>
      <c r="G249" s="10"/>
      <c r="H249" s="10"/>
      <c r="I249" s="29">
        <f>Tableau15[[#This Row],[fin apm]]-Tableau15[[#This Row],[début apm]]+Tableau15[[#This Row],[fin matin]]-Tableau15[[#This Row],[début matin]]</f>
        <v>0</v>
      </c>
      <c r="J249" s="12"/>
      <c r="K249" s="21">
        <f ca="1">IFERROR(IF(VLOOKUP(Tableau15[[#This Row],[Motif Abs.]],Tmotif[],3,0)="oui",OFFSET($V$2,,WEEKDAY(Tableau15[[#This Row],[Date]],2)),0),0)</f>
        <v>0</v>
      </c>
      <c r="L249" s="10"/>
      <c r="M249" s="10"/>
      <c r="N249" s="21">
        <f ca="1">IF(COUNTIF('.Calendrier'!C:C,Tableau15[[#This Row],[Date]]),OFFSET($V$2,,WEEKDAY(Tableau15[[#This Row],[Date]],2)),0)</f>
        <v>0</v>
      </c>
      <c r="O24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49"/>
    </row>
    <row r="250" spans="2:22" x14ac:dyDescent="0.35">
      <c r="B250" s="26" t="str">
        <f>IF(WEEKDAY(Tableau15[[#This Row],[Date]],2)=3,_xlfn.ISOWEEKNUM(Tableau15[[#This Row],[Date]]),"")</f>
        <v/>
      </c>
      <c r="C250" s="2" t="str">
        <f>UPPER(TEXT(Tableau15[[#This Row],[Date]],"jjjj"))</f>
        <v>LUNDI</v>
      </c>
      <c r="D250" s="3">
        <f>_debut+ROW()-ROW(Tableau15[[#Headers],[Date]])-1</f>
        <v>44347</v>
      </c>
      <c r="E250" s="10"/>
      <c r="F250" s="10"/>
      <c r="G250" s="10"/>
      <c r="H250" s="10"/>
      <c r="I250" s="29">
        <f>Tableau15[[#This Row],[fin apm]]-Tableau15[[#This Row],[début apm]]+Tableau15[[#This Row],[fin matin]]-Tableau15[[#This Row],[début matin]]</f>
        <v>0</v>
      </c>
      <c r="J250" s="12"/>
      <c r="K250" s="21">
        <f ca="1">IFERROR(IF(VLOOKUP(Tableau15[[#This Row],[Motif Abs.]],Tmotif[],3,0)="oui",OFFSET($V$2,,WEEKDAY(Tableau15[[#This Row],[Date]],2)),0),0)</f>
        <v>0</v>
      </c>
      <c r="L250" s="10"/>
      <c r="M250" s="10"/>
      <c r="N250" s="21">
        <f ca="1">IF(COUNTIF('.Calendrier'!C:C,Tableau15[[#This Row],[Date]]),OFFSET($V$2,,WEEKDAY(Tableau15[[#This Row],[Date]],2)),0)</f>
        <v>0</v>
      </c>
      <c r="O25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50"/>
    </row>
    <row r="251" spans="2:22" x14ac:dyDescent="0.35">
      <c r="B251" s="26" t="str">
        <f>IF(WEEKDAY(Tableau15[[#This Row],[Date]],2)=3,_xlfn.ISOWEEKNUM(Tableau15[[#This Row],[Date]]),"")</f>
        <v/>
      </c>
      <c r="C251" s="2" t="str">
        <f>UPPER(TEXT(Tableau15[[#This Row],[Date]],"jjjj"))</f>
        <v>MARDI</v>
      </c>
      <c r="D251" s="3">
        <f>_debut+ROW()-ROW(Tableau15[[#Headers],[Date]])-1</f>
        <v>44348</v>
      </c>
      <c r="E251" s="10"/>
      <c r="F251" s="10"/>
      <c r="G251" s="10"/>
      <c r="H251" s="10"/>
      <c r="I251" s="29">
        <f>Tableau15[[#This Row],[fin apm]]-Tableau15[[#This Row],[début apm]]+Tableau15[[#This Row],[fin matin]]-Tableau15[[#This Row],[début matin]]</f>
        <v>0</v>
      </c>
      <c r="J251" s="12"/>
      <c r="K251" s="21">
        <f ca="1">IFERROR(IF(VLOOKUP(Tableau15[[#This Row],[Motif Abs.]],Tmotif[],3,0)="oui",OFFSET($V$2,,WEEKDAY(Tableau15[[#This Row],[Date]],2)),0),0)</f>
        <v>0</v>
      </c>
      <c r="L251" s="10"/>
      <c r="M251" s="10"/>
      <c r="N251" s="21">
        <f ca="1">IF(COUNTIF('.Calendrier'!C:C,Tableau15[[#This Row],[Date]]),OFFSET($V$2,,WEEKDAY(Tableau15[[#This Row],[Date]],2)),0)</f>
        <v>0</v>
      </c>
      <c r="O25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51"/>
    </row>
    <row r="252" spans="2:22" x14ac:dyDescent="0.35">
      <c r="B252" s="26">
        <f>IF(WEEKDAY(Tableau15[[#This Row],[Date]],2)=3,_xlfn.ISOWEEKNUM(Tableau15[[#This Row],[Date]]),"")</f>
        <v>22</v>
      </c>
      <c r="C252" s="2" t="str">
        <f>UPPER(TEXT(Tableau15[[#This Row],[Date]],"jjjj"))</f>
        <v>MERCREDI</v>
      </c>
      <c r="D252" s="3">
        <f>_debut+ROW()-ROW(Tableau15[[#Headers],[Date]])-1</f>
        <v>44349</v>
      </c>
      <c r="E252" s="10"/>
      <c r="F252" s="10"/>
      <c r="G252" s="10"/>
      <c r="H252" s="10"/>
      <c r="I252" s="29">
        <f>Tableau15[[#This Row],[fin apm]]-Tableau15[[#This Row],[début apm]]+Tableau15[[#This Row],[fin matin]]-Tableau15[[#This Row],[début matin]]</f>
        <v>0</v>
      </c>
      <c r="J252" s="12"/>
      <c r="K252" s="21">
        <f ca="1">IFERROR(IF(VLOOKUP(Tableau15[[#This Row],[Motif Abs.]],Tmotif[],3,0)="oui",OFFSET($V$2,,WEEKDAY(Tableau15[[#This Row],[Date]],2)),0),0)</f>
        <v>0</v>
      </c>
      <c r="L252" s="10"/>
      <c r="M252" s="10"/>
      <c r="N252" s="21">
        <f ca="1">IF(COUNTIF('.Calendrier'!C:C,Tableau15[[#This Row],[Date]]),OFFSET($V$2,,WEEKDAY(Tableau15[[#This Row],[Date]],2)),0)</f>
        <v>0</v>
      </c>
      <c r="O25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52"/>
    </row>
    <row r="253" spans="2:22" x14ac:dyDescent="0.35">
      <c r="B253" s="26" t="str">
        <f>IF(WEEKDAY(Tableau15[[#This Row],[Date]],2)=3,_xlfn.ISOWEEKNUM(Tableau15[[#This Row],[Date]]),"")</f>
        <v/>
      </c>
      <c r="C253" s="2" t="str">
        <f>UPPER(TEXT(Tableau15[[#This Row],[Date]],"jjjj"))</f>
        <v>JEUDI</v>
      </c>
      <c r="D253" s="3">
        <f>_debut+ROW()-ROW(Tableau15[[#Headers],[Date]])-1</f>
        <v>44350</v>
      </c>
      <c r="E253" s="10"/>
      <c r="F253" s="10"/>
      <c r="G253" s="10"/>
      <c r="H253" s="10"/>
      <c r="I253" s="29">
        <f>Tableau15[[#This Row],[fin apm]]-Tableau15[[#This Row],[début apm]]+Tableau15[[#This Row],[fin matin]]-Tableau15[[#This Row],[début matin]]</f>
        <v>0</v>
      </c>
      <c r="J253" s="12"/>
      <c r="K253" s="21">
        <f ca="1">IFERROR(IF(VLOOKUP(Tableau15[[#This Row],[Motif Abs.]],Tmotif[],3,0)="oui",OFFSET($V$2,,WEEKDAY(Tableau15[[#This Row],[Date]],2)),0),0)</f>
        <v>0</v>
      </c>
      <c r="L253" s="10"/>
      <c r="M253" s="10"/>
      <c r="N253" s="21">
        <f ca="1">IF(COUNTIF('.Calendrier'!C:C,Tableau15[[#This Row],[Date]]),OFFSET($V$2,,WEEKDAY(Tableau15[[#This Row],[Date]],2)),0)</f>
        <v>0</v>
      </c>
      <c r="O25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53"/>
    </row>
    <row r="254" spans="2:22" x14ac:dyDescent="0.35">
      <c r="B254" s="26" t="str">
        <f>IF(WEEKDAY(Tableau15[[#This Row],[Date]],2)=3,_xlfn.ISOWEEKNUM(Tableau15[[#This Row],[Date]]),"")</f>
        <v/>
      </c>
      <c r="C254" s="2" t="str">
        <f>UPPER(TEXT(Tableau15[[#This Row],[Date]],"jjjj"))</f>
        <v>VENDREDI</v>
      </c>
      <c r="D254" s="3">
        <f>_debut+ROW()-ROW(Tableau15[[#Headers],[Date]])-1</f>
        <v>44351</v>
      </c>
      <c r="E254" s="10"/>
      <c r="F254" s="10"/>
      <c r="G254" s="10"/>
      <c r="H254" s="10"/>
      <c r="I254" s="29">
        <f>Tableau15[[#This Row],[fin apm]]-Tableau15[[#This Row],[début apm]]+Tableau15[[#This Row],[fin matin]]-Tableau15[[#This Row],[début matin]]</f>
        <v>0</v>
      </c>
      <c r="J254" s="12"/>
      <c r="K254" s="21">
        <f ca="1">IFERROR(IF(VLOOKUP(Tableau15[[#This Row],[Motif Abs.]],Tmotif[],3,0)="oui",OFFSET($V$2,,WEEKDAY(Tableau15[[#This Row],[Date]],2)),0),0)</f>
        <v>0</v>
      </c>
      <c r="L254" s="10"/>
      <c r="M254" s="10"/>
      <c r="N254" s="21">
        <f ca="1">IF(COUNTIF('.Calendrier'!C:C,Tableau15[[#This Row],[Date]]),OFFSET($V$2,,WEEKDAY(Tableau15[[#This Row],[Date]],2)),0)</f>
        <v>0</v>
      </c>
      <c r="O25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54"/>
    </row>
    <row r="255" spans="2:22" x14ac:dyDescent="0.35">
      <c r="B255" s="26" t="str">
        <f>IF(WEEKDAY(Tableau15[[#This Row],[Date]],2)=3,_xlfn.ISOWEEKNUM(Tableau15[[#This Row],[Date]]),"")</f>
        <v/>
      </c>
      <c r="C255" s="2" t="str">
        <f>UPPER(TEXT(Tableau15[[#This Row],[Date]],"jjjj"))</f>
        <v>SAMEDI</v>
      </c>
      <c r="D255" s="3">
        <f>_debut+ROW()-ROW(Tableau15[[#Headers],[Date]])-1</f>
        <v>44352</v>
      </c>
      <c r="E255" s="10"/>
      <c r="F255" s="10"/>
      <c r="G255" s="10"/>
      <c r="H255" s="10"/>
      <c r="I255" s="29">
        <f>Tableau15[[#This Row],[fin apm]]-Tableau15[[#This Row],[début apm]]+Tableau15[[#This Row],[fin matin]]-Tableau15[[#This Row],[début matin]]</f>
        <v>0</v>
      </c>
      <c r="J255" s="12"/>
      <c r="K255" s="21">
        <f ca="1">IFERROR(IF(VLOOKUP(Tableau15[[#This Row],[Motif Abs.]],Tmotif[],3,0)="oui",OFFSET($V$2,,WEEKDAY(Tableau15[[#This Row],[Date]],2)),0),0)</f>
        <v>0</v>
      </c>
      <c r="L255" s="10"/>
      <c r="M255" s="10"/>
      <c r="N255" s="21">
        <f ca="1">IF(COUNTIF('.Calendrier'!C:C,Tableau15[[#This Row],[Date]]),OFFSET($V$2,,WEEKDAY(Tableau15[[#This Row],[Date]],2)),0)</f>
        <v>0</v>
      </c>
      <c r="O25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55"/>
    </row>
    <row r="256" spans="2:22" x14ac:dyDescent="0.35">
      <c r="B256" s="26" t="str">
        <f>IF(WEEKDAY(Tableau15[[#This Row],[Date]],2)=3,_xlfn.ISOWEEKNUM(Tableau15[[#This Row],[Date]]),"")</f>
        <v/>
      </c>
      <c r="C256" s="2" t="str">
        <f>UPPER(TEXT(Tableau15[[#This Row],[Date]],"jjjj"))</f>
        <v>DIMANCHE</v>
      </c>
      <c r="D256" s="3">
        <f>_debut+ROW()-ROW(Tableau15[[#Headers],[Date]])-1</f>
        <v>44353</v>
      </c>
      <c r="E256" s="10"/>
      <c r="F256" s="10"/>
      <c r="G256" s="10"/>
      <c r="H256" s="10"/>
      <c r="I256" s="29">
        <f>Tableau15[[#This Row],[fin apm]]-Tableau15[[#This Row],[début apm]]+Tableau15[[#This Row],[fin matin]]-Tableau15[[#This Row],[début matin]]</f>
        <v>0</v>
      </c>
      <c r="J256" s="12"/>
      <c r="K256" s="21">
        <f ca="1">IFERROR(IF(VLOOKUP(Tableau15[[#This Row],[Motif Abs.]],Tmotif[],3,0)="oui",OFFSET($V$2,,WEEKDAY(Tableau15[[#This Row],[Date]],2)),0),0)</f>
        <v>0</v>
      </c>
      <c r="L256" s="10"/>
      <c r="M256" s="10"/>
      <c r="N256" s="21">
        <f ca="1">IF(COUNTIF('.Calendrier'!C:C,Tableau15[[#This Row],[Date]]),OFFSET($V$2,,WEEKDAY(Tableau15[[#This Row],[Date]],2)),0)</f>
        <v>0</v>
      </c>
      <c r="O25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56"/>
    </row>
    <row r="257" spans="2:22" x14ac:dyDescent="0.35">
      <c r="B257" s="26" t="str">
        <f>IF(WEEKDAY(Tableau15[[#This Row],[Date]],2)=3,_xlfn.ISOWEEKNUM(Tableau15[[#This Row],[Date]]),"")</f>
        <v/>
      </c>
      <c r="C257" s="2" t="str">
        <f>UPPER(TEXT(Tableau15[[#This Row],[Date]],"jjjj"))</f>
        <v>LUNDI</v>
      </c>
      <c r="D257" s="3">
        <f>_debut+ROW()-ROW(Tableau15[[#Headers],[Date]])-1</f>
        <v>44354</v>
      </c>
      <c r="E257" s="10"/>
      <c r="F257" s="10"/>
      <c r="G257" s="10"/>
      <c r="H257" s="10"/>
      <c r="I257" s="29">
        <f>Tableau15[[#This Row],[fin apm]]-Tableau15[[#This Row],[début apm]]+Tableau15[[#This Row],[fin matin]]-Tableau15[[#This Row],[début matin]]</f>
        <v>0</v>
      </c>
      <c r="J257" s="12"/>
      <c r="K257" s="21">
        <f ca="1">IFERROR(IF(VLOOKUP(Tableau15[[#This Row],[Motif Abs.]],Tmotif[],3,0)="oui",OFFSET($V$2,,WEEKDAY(Tableau15[[#This Row],[Date]],2)),0),0)</f>
        <v>0</v>
      </c>
      <c r="L257" s="10"/>
      <c r="M257" s="10"/>
      <c r="N257" s="21">
        <f ca="1">IF(COUNTIF('.Calendrier'!C:C,Tableau15[[#This Row],[Date]]),OFFSET($V$2,,WEEKDAY(Tableau15[[#This Row],[Date]],2)),0)</f>
        <v>0</v>
      </c>
      <c r="O25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57"/>
    </row>
    <row r="258" spans="2:22" x14ac:dyDescent="0.35">
      <c r="B258" s="26" t="str">
        <f>IF(WEEKDAY(Tableau15[[#This Row],[Date]],2)=3,_xlfn.ISOWEEKNUM(Tableau15[[#This Row],[Date]]),"")</f>
        <v/>
      </c>
      <c r="C258" s="2" t="str">
        <f>UPPER(TEXT(Tableau15[[#This Row],[Date]],"jjjj"))</f>
        <v>MARDI</v>
      </c>
      <c r="D258" s="3">
        <f>_debut+ROW()-ROW(Tableau15[[#Headers],[Date]])-1</f>
        <v>44355</v>
      </c>
      <c r="E258" s="10"/>
      <c r="F258" s="10"/>
      <c r="G258" s="10"/>
      <c r="H258" s="10"/>
      <c r="I258" s="29">
        <f>Tableau15[[#This Row],[fin apm]]-Tableau15[[#This Row],[début apm]]+Tableau15[[#This Row],[fin matin]]-Tableau15[[#This Row],[début matin]]</f>
        <v>0</v>
      </c>
      <c r="J258" s="12"/>
      <c r="K258" s="21">
        <f ca="1">IFERROR(IF(VLOOKUP(Tableau15[[#This Row],[Motif Abs.]],Tmotif[],3,0)="oui",OFFSET($V$2,,WEEKDAY(Tableau15[[#This Row],[Date]],2)),0),0)</f>
        <v>0</v>
      </c>
      <c r="L258" s="10"/>
      <c r="M258" s="10"/>
      <c r="N258" s="21">
        <f ca="1">IF(COUNTIF('.Calendrier'!C:C,Tableau15[[#This Row],[Date]]),OFFSET($V$2,,WEEKDAY(Tableau15[[#This Row],[Date]],2)),0)</f>
        <v>0</v>
      </c>
      <c r="O25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58"/>
    </row>
    <row r="259" spans="2:22" x14ac:dyDescent="0.35">
      <c r="B259" s="26">
        <f>IF(WEEKDAY(Tableau15[[#This Row],[Date]],2)=3,_xlfn.ISOWEEKNUM(Tableau15[[#This Row],[Date]]),"")</f>
        <v>23</v>
      </c>
      <c r="C259" s="2" t="str">
        <f>UPPER(TEXT(Tableau15[[#This Row],[Date]],"jjjj"))</f>
        <v>MERCREDI</v>
      </c>
      <c r="D259" s="3">
        <f>_debut+ROW()-ROW(Tableau15[[#Headers],[Date]])-1</f>
        <v>44356</v>
      </c>
      <c r="E259" s="10"/>
      <c r="F259" s="10"/>
      <c r="G259" s="10"/>
      <c r="H259" s="10"/>
      <c r="I259" s="29">
        <f>Tableau15[[#This Row],[fin apm]]-Tableau15[[#This Row],[début apm]]+Tableau15[[#This Row],[fin matin]]-Tableau15[[#This Row],[début matin]]</f>
        <v>0</v>
      </c>
      <c r="J259" s="12"/>
      <c r="K259" s="21">
        <f ca="1">IFERROR(IF(VLOOKUP(Tableau15[[#This Row],[Motif Abs.]],Tmotif[],3,0)="oui",OFFSET($V$2,,WEEKDAY(Tableau15[[#This Row],[Date]],2)),0),0)</f>
        <v>0</v>
      </c>
      <c r="L259" s="10"/>
      <c r="M259" s="10"/>
      <c r="N259" s="21">
        <f ca="1">IF(COUNTIF('.Calendrier'!C:C,Tableau15[[#This Row],[Date]]),OFFSET($V$2,,WEEKDAY(Tableau15[[#This Row],[Date]],2)),0)</f>
        <v>0</v>
      </c>
      <c r="O25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59"/>
    </row>
    <row r="260" spans="2:22" x14ac:dyDescent="0.35">
      <c r="B260" s="26" t="str">
        <f>IF(WEEKDAY(Tableau15[[#This Row],[Date]],2)=3,_xlfn.ISOWEEKNUM(Tableau15[[#This Row],[Date]]),"")</f>
        <v/>
      </c>
      <c r="C260" s="2" t="str">
        <f>UPPER(TEXT(Tableau15[[#This Row],[Date]],"jjjj"))</f>
        <v>JEUDI</v>
      </c>
      <c r="D260" s="3">
        <f>_debut+ROW()-ROW(Tableau15[[#Headers],[Date]])-1</f>
        <v>44357</v>
      </c>
      <c r="E260" s="10"/>
      <c r="F260" s="10"/>
      <c r="G260" s="10"/>
      <c r="H260" s="10"/>
      <c r="I260" s="29">
        <f>Tableau15[[#This Row],[fin apm]]-Tableau15[[#This Row],[début apm]]+Tableau15[[#This Row],[fin matin]]-Tableau15[[#This Row],[début matin]]</f>
        <v>0</v>
      </c>
      <c r="J260" s="12"/>
      <c r="K260" s="21">
        <f ca="1">IFERROR(IF(VLOOKUP(Tableau15[[#This Row],[Motif Abs.]],Tmotif[],3,0)="oui",OFFSET($V$2,,WEEKDAY(Tableau15[[#This Row],[Date]],2)),0),0)</f>
        <v>0</v>
      </c>
      <c r="L260" s="10"/>
      <c r="M260" s="10"/>
      <c r="N260" s="21">
        <f ca="1">IF(COUNTIF('.Calendrier'!C:C,Tableau15[[#This Row],[Date]]),OFFSET($V$2,,WEEKDAY(Tableau15[[#This Row],[Date]],2)),0)</f>
        <v>0</v>
      </c>
      <c r="O26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60"/>
    </row>
    <row r="261" spans="2:22" x14ac:dyDescent="0.35">
      <c r="B261" s="26" t="str">
        <f>IF(WEEKDAY(Tableau15[[#This Row],[Date]],2)=3,_xlfn.ISOWEEKNUM(Tableau15[[#This Row],[Date]]),"")</f>
        <v/>
      </c>
      <c r="C261" s="2" t="str">
        <f>UPPER(TEXT(Tableau15[[#This Row],[Date]],"jjjj"))</f>
        <v>VENDREDI</v>
      </c>
      <c r="D261" s="3">
        <f>_debut+ROW()-ROW(Tableau15[[#Headers],[Date]])-1</f>
        <v>44358</v>
      </c>
      <c r="E261" s="10"/>
      <c r="F261" s="10"/>
      <c r="G261" s="10"/>
      <c r="H261" s="10"/>
      <c r="I261" s="29">
        <f>Tableau15[[#This Row],[fin apm]]-Tableau15[[#This Row],[début apm]]+Tableau15[[#This Row],[fin matin]]-Tableau15[[#This Row],[début matin]]</f>
        <v>0</v>
      </c>
      <c r="J261" s="12"/>
      <c r="K261" s="21">
        <f ca="1">IFERROR(IF(VLOOKUP(Tableau15[[#This Row],[Motif Abs.]],Tmotif[],3,0)="oui",OFFSET($V$2,,WEEKDAY(Tableau15[[#This Row],[Date]],2)),0),0)</f>
        <v>0</v>
      </c>
      <c r="L261" s="10"/>
      <c r="M261" s="10"/>
      <c r="N261" s="21">
        <f ca="1">IF(COUNTIF('.Calendrier'!C:C,Tableau15[[#This Row],[Date]]),OFFSET($V$2,,WEEKDAY(Tableau15[[#This Row],[Date]],2)),0)</f>
        <v>0</v>
      </c>
      <c r="O26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61"/>
    </row>
    <row r="262" spans="2:22" x14ac:dyDescent="0.35">
      <c r="B262" s="26" t="str">
        <f>IF(WEEKDAY(Tableau15[[#This Row],[Date]],2)=3,_xlfn.ISOWEEKNUM(Tableau15[[#This Row],[Date]]),"")</f>
        <v/>
      </c>
      <c r="C262" s="2" t="str">
        <f>UPPER(TEXT(Tableau15[[#This Row],[Date]],"jjjj"))</f>
        <v>SAMEDI</v>
      </c>
      <c r="D262" s="3">
        <f>_debut+ROW()-ROW(Tableau15[[#Headers],[Date]])-1</f>
        <v>44359</v>
      </c>
      <c r="E262" s="10"/>
      <c r="F262" s="10"/>
      <c r="G262" s="10"/>
      <c r="H262" s="10"/>
      <c r="I262" s="29">
        <f>Tableau15[[#This Row],[fin apm]]-Tableau15[[#This Row],[début apm]]+Tableau15[[#This Row],[fin matin]]-Tableau15[[#This Row],[début matin]]</f>
        <v>0</v>
      </c>
      <c r="J262" s="12"/>
      <c r="K262" s="21">
        <f ca="1">IFERROR(IF(VLOOKUP(Tableau15[[#This Row],[Motif Abs.]],Tmotif[],3,0)="oui",OFFSET($V$2,,WEEKDAY(Tableau15[[#This Row],[Date]],2)),0),0)</f>
        <v>0</v>
      </c>
      <c r="L262" s="10"/>
      <c r="M262" s="10"/>
      <c r="N262" s="21">
        <f ca="1">IF(COUNTIF('.Calendrier'!C:C,Tableau15[[#This Row],[Date]]),OFFSET($V$2,,WEEKDAY(Tableau15[[#This Row],[Date]],2)),0)</f>
        <v>0</v>
      </c>
      <c r="O26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62"/>
    </row>
    <row r="263" spans="2:22" x14ac:dyDescent="0.35">
      <c r="B263" s="26" t="str">
        <f>IF(WEEKDAY(Tableau15[[#This Row],[Date]],2)=3,_xlfn.ISOWEEKNUM(Tableau15[[#This Row],[Date]]),"")</f>
        <v/>
      </c>
      <c r="C263" s="2" t="str">
        <f>UPPER(TEXT(Tableau15[[#This Row],[Date]],"jjjj"))</f>
        <v>DIMANCHE</v>
      </c>
      <c r="D263" s="3">
        <f>_debut+ROW()-ROW(Tableau15[[#Headers],[Date]])-1</f>
        <v>44360</v>
      </c>
      <c r="E263" s="10"/>
      <c r="F263" s="10"/>
      <c r="G263" s="10"/>
      <c r="H263" s="10"/>
      <c r="I263" s="29">
        <f>Tableau15[[#This Row],[fin apm]]-Tableau15[[#This Row],[début apm]]+Tableau15[[#This Row],[fin matin]]-Tableau15[[#This Row],[début matin]]</f>
        <v>0</v>
      </c>
      <c r="J263" s="12"/>
      <c r="K263" s="21">
        <f ca="1">IFERROR(IF(VLOOKUP(Tableau15[[#This Row],[Motif Abs.]],Tmotif[],3,0)="oui",OFFSET($V$2,,WEEKDAY(Tableau15[[#This Row],[Date]],2)),0),0)</f>
        <v>0</v>
      </c>
      <c r="L263" s="10"/>
      <c r="M263" s="10"/>
      <c r="N263" s="21">
        <f ca="1">IF(COUNTIF('.Calendrier'!C:C,Tableau15[[#This Row],[Date]]),OFFSET($V$2,,WEEKDAY(Tableau15[[#This Row],[Date]],2)),0)</f>
        <v>0</v>
      </c>
      <c r="O26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63"/>
    </row>
    <row r="264" spans="2:22" x14ac:dyDescent="0.35">
      <c r="B264" s="26" t="str">
        <f>IF(WEEKDAY(Tableau15[[#This Row],[Date]],2)=3,_xlfn.ISOWEEKNUM(Tableau15[[#This Row],[Date]]),"")</f>
        <v/>
      </c>
      <c r="C264" s="2" t="str">
        <f>UPPER(TEXT(Tableau15[[#This Row],[Date]],"jjjj"))</f>
        <v>LUNDI</v>
      </c>
      <c r="D264" s="3">
        <f>_debut+ROW()-ROW(Tableau15[[#Headers],[Date]])-1</f>
        <v>44361</v>
      </c>
      <c r="E264" s="10"/>
      <c r="F264" s="10"/>
      <c r="G264" s="10"/>
      <c r="H264" s="10"/>
      <c r="I264" s="29">
        <f>Tableau15[[#This Row],[fin apm]]-Tableau15[[#This Row],[début apm]]+Tableau15[[#This Row],[fin matin]]-Tableau15[[#This Row],[début matin]]</f>
        <v>0</v>
      </c>
      <c r="J264" s="12"/>
      <c r="K264" s="21">
        <f ca="1">IFERROR(IF(VLOOKUP(Tableau15[[#This Row],[Motif Abs.]],Tmotif[],3,0)="oui",OFFSET($V$2,,WEEKDAY(Tableau15[[#This Row],[Date]],2)),0),0)</f>
        <v>0</v>
      </c>
      <c r="L264" s="10"/>
      <c r="M264" s="10"/>
      <c r="N264" s="21">
        <f ca="1">IF(COUNTIF('.Calendrier'!C:C,Tableau15[[#This Row],[Date]]),OFFSET($V$2,,WEEKDAY(Tableau15[[#This Row],[Date]],2)),0)</f>
        <v>0</v>
      </c>
      <c r="O26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64"/>
    </row>
    <row r="265" spans="2:22" x14ac:dyDescent="0.35">
      <c r="B265" s="26" t="str">
        <f>IF(WEEKDAY(Tableau15[[#This Row],[Date]],2)=3,_xlfn.ISOWEEKNUM(Tableau15[[#This Row],[Date]]),"")</f>
        <v/>
      </c>
      <c r="C265" s="2" t="str">
        <f>UPPER(TEXT(Tableau15[[#This Row],[Date]],"jjjj"))</f>
        <v>MARDI</v>
      </c>
      <c r="D265" s="3">
        <f>_debut+ROW()-ROW(Tableau15[[#Headers],[Date]])-1</f>
        <v>44362</v>
      </c>
      <c r="E265" s="10"/>
      <c r="F265" s="10"/>
      <c r="G265" s="10"/>
      <c r="H265" s="10"/>
      <c r="I265" s="29">
        <f>Tableau15[[#This Row],[fin apm]]-Tableau15[[#This Row],[début apm]]+Tableau15[[#This Row],[fin matin]]-Tableau15[[#This Row],[début matin]]</f>
        <v>0</v>
      </c>
      <c r="J265" s="12"/>
      <c r="K265" s="21">
        <f ca="1">IFERROR(IF(VLOOKUP(Tableau15[[#This Row],[Motif Abs.]],Tmotif[],3,0)="oui",OFFSET($V$2,,WEEKDAY(Tableau15[[#This Row],[Date]],2)),0),0)</f>
        <v>0</v>
      </c>
      <c r="L265" s="10"/>
      <c r="M265" s="10"/>
      <c r="N265" s="21">
        <f ca="1">IF(COUNTIF('.Calendrier'!C:C,Tableau15[[#This Row],[Date]]),OFFSET($V$2,,WEEKDAY(Tableau15[[#This Row],[Date]],2)),0)</f>
        <v>0</v>
      </c>
      <c r="O26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65"/>
    </row>
    <row r="266" spans="2:22" x14ac:dyDescent="0.35">
      <c r="B266" s="26">
        <f>IF(WEEKDAY(Tableau15[[#This Row],[Date]],2)=3,_xlfn.ISOWEEKNUM(Tableau15[[#This Row],[Date]]),"")</f>
        <v>24</v>
      </c>
      <c r="C266" s="2" t="str">
        <f>UPPER(TEXT(Tableau15[[#This Row],[Date]],"jjjj"))</f>
        <v>MERCREDI</v>
      </c>
      <c r="D266" s="3">
        <f>_debut+ROW()-ROW(Tableau15[[#Headers],[Date]])-1</f>
        <v>44363</v>
      </c>
      <c r="E266" s="10"/>
      <c r="F266" s="10"/>
      <c r="G266" s="10"/>
      <c r="H266" s="10"/>
      <c r="I266" s="29">
        <f>Tableau15[[#This Row],[fin apm]]-Tableau15[[#This Row],[début apm]]+Tableau15[[#This Row],[fin matin]]-Tableau15[[#This Row],[début matin]]</f>
        <v>0</v>
      </c>
      <c r="J266" s="12"/>
      <c r="K266" s="21">
        <f ca="1">IFERROR(IF(VLOOKUP(Tableau15[[#This Row],[Motif Abs.]],Tmotif[],3,0)="oui",OFFSET($V$2,,WEEKDAY(Tableau15[[#This Row],[Date]],2)),0),0)</f>
        <v>0</v>
      </c>
      <c r="L266" s="10"/>
      <c r="M266" s="10"/>
      <c r="N266" s="21">
        <f ca="1">IF(COUNTIF('.Calendrier'!C:C,Tableau15[[#This Row],[Date]]),OFFSET($V$2,,WEEKDAY(Tableau15[[#This Row],[Date]],2)),0)</f>
        <v>0</v>
      </c>
      <c r="O26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66"/>
    </row>
    <row r="267" spans="2:22" x14ac:dyDescent="0.35">
      <c r="B267" s="26" t="str">
        <f>IF(WEEKDAY(Tableau15[[#This Row],[Date]],2)=3,_xlfn.ISOWEEKNUM(Tableau15[[#This Row],[Date]]),"")</f>
        <v/>
      </c>
      <c r="C267" s="2" t="str">
        <f>UPPER(TEXT(Tableau15[[#This Row],[Date]],"jjjj"))</f>
        <v>JEUDI</v>
      </c>
      <c r="D267" s="3">
        <f>_debut+ROW()-ROW(Tableau15[[#Headers],[Date]])-1</f>
        <v>44364</v>
      </c>
      <c r="E267" s="10"/>
      <c r="F267" s="10"/>
      <c r="G267" s="10"/>
      <c r="H267" s="10"/>
      <c r="I267" s="29">
        <f>Tableau15[[#This Row],[fin apm]]-Tableau15[[#This Row],[début apm]]+Tableau15[[#This Row],[fin matin]]-Tableau15[[#This Row],[début matin]]</f>
        <v>0</v>
      </c>
      <c r="J267" s="12"/>
      <c r="K267" s="21">
        <f ca="1">IFERROR(IF(VLOOKUP(Tableau15[[#This Row],[Motif Abs.]],Tmotif[],3,0)="oui",OFFSET($V$2,,WEEKDAY(Tableau15[[#This Row],[Date]],2)),0),0)</f>
        <v>0</v>
      </c>
      <c r="L267" s="10"/>
      <c r="M267" s="10"/>
      <c r="N267" s="21">
        <f ca="1">IF(COUNTIF('.Calendrier'!C:C,Tableau15[[#This Row],[Date]]),OFFSET($V$2,,WEEKDAY(Tableau15[[#This Row],[Date]],2)),0)</f>
        <v>0</v>
      </c>
      <c r="O26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67"/>
    </row>
    <row r="268" spans="2:22" x14ac:dyDescent="0.35">
      <c r="B268" s="26" t="str">
        <f>IF(WEEKDAY(Tableau15[[#This Row],[Date]],2)=3,_xlfn.ISOWEEKNUM(Tableau15[[#This Row],[Date]]),"")</f>
        <v/>
      </c>
      <c r="C268" s="2" t="str">
        <f>UPPER(TEXT(Tableau15[[#This Row],[Date]],"jjjj"))</f>
        <v>VENDREDI</v>
      </c>
      <c r="D268" s="3">
        <f>_debut+ROW()-ROW(Tableau15[[#Headers],[Date]])-1</f>
        <v>44365</v>
      </c>
      <c r="E268" s="10"/>
      <c r="F268" s="10"/>
      <c r="G268" s="10"/>
      <c r="H268" s="10"/>
      <c r="I268" s="29">
        <f>Tableau15[[#This Row],[fin apm]]-Tableau15[[#This Row],[début apm]]+Tableau15[[#This Row],[fin matin]]-Tableau15[[#This Row],[début matin]]</f>
        <v>0</v>
      </c>
      <c r="J268" s="12"/>
      <c r="K268" s="21">
        <f ca="1">IFERROR(IF(VLOOKUP(Tableau15[[#This Row],[Motif Abs.]],Tmotif[],3,0)="oui",OFFSET($V$2,,WEEKDAY(Tableau15[[#This Row],[Date]],2)),0),0)</f>
        <v>0</v>
      </c>
      <c r="L268" s="10"/>
      <c r="M268" s="10"/>
      <c r="N268" s="21">
        <f ca="1">IF(COUNTIF('.Calendrier'!C:C,Tableau15[[#This Row],[Date]]),OFFSET($V$2,,WEEKDAY(Tableau15[[#This Row],[Date]],2)),0)</f>
        <v>0</v>
      </c>
      <c r="O26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68"/>
    </row>
    <row r="269" spans="2:22" x14ac:dyDescent="0.35">
      <c r="B269" s="26" t="str">
        <f>IF(WEEKDAY(Tableau15[[#This Row],[Date]],2)=3,_xlfn.ISOWEEKNUM(Tableau15[[#This Row],[Date]]),"")</f>
        <v/>
      </c>
      <c r="C269" s="2" t="str">
        <f>UPPER(TEXT(Tableau15[[#This Row],[Date]],"jjjj"))</f>
        <v>SAMEDI</v>
      </c>
      <c r="D269" s="3">
        <f>_debut+ROW()-ROW(Tableau15[[#Headers],[Date]])-1</f>
        <v>44366</v>
      </c>
      <c r="E269" s="10"/>
      <c r="F269" s="10"/>
      <c r="G269" s="10"/>
      <c r="H269" s="10"/>
      <c r="I269" s="29">
        <f>Tableau15[[#This Row],[fin apm]]-Tableau15[[#This Row],[début apm]]+Tableau15[[#This Row],[fin matin]]-Tableau15[[#This Row],[début matin]]</f>
        <v>0</v>
      </c>
      <c r="J269" s="12"/>
      <c r="K269" s="21">
        <f ca="1">IFERROR(IF(VLOOKUP(Tableau15[[#This Row],[Motif Abs.]],Tmotif[],3,0)="oui",OFFSET($V$2,,WEEKDAY(Tableau15[[#This Row],[Date]],2)),0),0)</f>
        <v>0</v>
      </c>
      <c r="L269" s="10"/>
      <c r="M269" s="10"/>
      <c r="N269" s="21">
        <f ca="1">IF(COUNTIF('.Calendrier'!C:C,Tableau15[[#This Row],[Date]]),OFFSET($V$2,,WEEKDAY(Tableau15[[#This Row],[Date]],2)),0)</f>
        <v>0</v>
      </c>
      <c r="O26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69"/>
    </row>
    <row r="270" spans="2:22" x14ac:dyDescent="0.35">
      <c r="B270" s="26" t="str">
        <f>IF(WEEKDAY(Tableau15[[#This Row],[Date]],2)=3,_xlfn.ISOWEEKNUM(Tableau15[[#This Row],[Date]]),"")</f>
        <v/>
      </c>
      <c r="C270" s="2" t="str">
        <f>UPPER(TEXT(Tableau15[[#This Row],[Date]],"jjjj"))</f>
        <v>DIMANCHE</v>
      </c>
      <c r="D270" s="3">
        <f>_debut+ROW()-ROW(Tableau15[[#Headers],[Date]])-1</f>
        <v>44367</v>
      </c>
      <c r="E270" s="10"/>
      <c r="F270" s="10"/>
      <c r="G270" s="10"/>
      <c r="H270" s="10"/>
      <c r="I270" s="29">
        <f>Tableau15[[#This Row],[fin apm]]-Tableau15[[#This Row],[début apm]]+Tableau15[[#This Row],[fin matin]]-Tableau15[[#This Row],[début matin]]</f>
        <v>0</v>
      </c>
      <c r="J270" s="12"/>
      <c r="K270" s="21">
        <f ca="1">IFERROR(IF(VLOOKUP(Tableau15[[#This Row],[Motif Abs.]],Tmotif[],3,0)="oui",OFFSET($V$2,,WEEKDAY(Tableau15[[#This Row],[Date]],2)),0),0)</f>
        <v>0</v>
      </c>
      <c r="L270" s="10"/>
      <c r="M270" s="10"/>
      <c r="N270" s="21">
        <f ca="1">IF(COUNTIF('.Calendrier'!C:C,Tableau15[[#This Row],[Date]]),OFFSET($V$2,,WEEKDAY(Tableau15[[#This Row],[Date]],2)),0)</f>
        <v>0</v>
      </c>
      <c r="O27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70"/>
    </row>
    <row r="271" spans="2:22" x14ac:dyDescent="0.35">
      <c r="B271" s="26" t="str">
        <f>IF(WEEKDAY(Tableau15[[#This Row],[Date]],2)=3,_xlfn.ISOWEEKNUM(Tableau15[[#This Row],[Date]]),"")</f>
        <v/>
      </c>
      <c r="C271" s="2" t="str">
        <f>UPPER(TEXT(Tableau15[[#This Row],[Date]],"jjjj"))</f>
        <v>LUNDI</v>
      </c>
      <c r="D271" s="3">
        <f>_debut+ROW()-ROW(Tableau15[[#Headers],[Date]])-1</f>
        <v>44368</v>
      </c>
      <c r="E271" s="10"/>
      <c r="F271" s="10"/>
      <c r="G271" s="10"/>
      <c r="H271" s="10"/>
      <c r="I271" s="29">
        <f>Tableau15[[#This Row],[fin apm]]-Tableau15[[#This Row],[début apm]]+Tableau15[[#This Row],[fin matin]]-Tableau15[[#This Row],[début matin]]</f>
        <v>0</v>
      </c>
      <c r="J271" s="12"/>
      <c r="K271" s="21">
        <f ca="1">IFERROR(IF(VLOOKUP(Tableau15[[#This Row],[Motif Abs.]],Tmotif[],3,0)="oui",OFFSET($V$2,,WEEKDAY(Tableau15[[#This Row],[Date]],2)),0),0)</f>
        <v>0</v>
      </c>
      <c r="L271" s="10"/>
      <c r="M271" s="10"/>
      <c r="N271" s="21">
        <f ca="1">IF(COUNTIF('.Calendrier'!C:C,Tableau15[[#This Row],[Date]]),OFFSET($V$2,,WEEKDAY(Tableau15[[#This Row],[Date]],2)),0)</f>
        <v>0</v>
      </c>
      <c r="O27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71"/>
    </row>
    <row r="272" spans="2:22" x14ac:dyDescent="0.35">
      <c r="B272" s="26" t="str">
        <f>IF(WEEKDAY(Tableau15[[#This Row],[Date]],2)=3,_xlfn.ISOWEEKNUM(Tableau15[[#This Row],[Date]]),"")</f>
        <v/>
      </c>
      <c r="C272" s="2" t="str">
        <f>UPPER(TEXT(Tableau15[[#This Row],[Date]],"jjjj"))</f>
        <v>MARDI</v>
      </c>
      <c r="D272" s="3">
        <f>_debut+ROW()-ROW(Tableau15[[#Headers],[Date]])-1</f>
        <v>44369</v>
      </c>
      <c r="E272" s="10"/>
      <c r="F272" s="10"/>
      <c r="G272" s="10"/>
      <c r="H272" s="10"/>
      <c r="I272" s="29">
        <f>Tableau15[[#This Row],[fin apm]]-Tableau15[[#This Row],[début apm]]+Tableau15[[#This Row],[fin matin]]-Tableau15[[#This Row],[début matin]]</f>
        <v>0</v>
      </c>
      <c r="J272" s="12"/>
      <c r="K272" s="21">
        <f ca="1">IFERROR(IF(VLOOKUP(Tableau15[[#This Row],[Motif Abs.]],Tmotif[],3,0)="oui",OFFSET($V$2,,WEEKDAY(Tableau15[[#This Row],[Date]],2)),0),0)</f>
        <v>0</v>
      </c>
      <c r="L272" s="10"/>
      <c r="M272" s="10"/>
      <c r="N272" s="21">
        <f ca="1">IF(COUNTIF('.Calendrier'!C:C,Tableau15[[#This Row],[Date]]),OFFSET($V$2,,WEEKDAY(Tableau15[[#This Row],[Date]],2)),0)</f>
        <v>0</v>
      </c>
      <c r="O27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72"/>
    </row>
    <row r="273" spans="2:22" x14ac:dyDescent="0.35">
      <c r="B273" s="26">
        <f>IF(WEEKDAY(Tableau15[[#This Row],[Date]],2)=3,_xlfn.ISOWEEKNUM(Tableau15[[#This Row],[Date]]),"")</f>
        <v>25</v>
      </c>
      <c r="C273" s="2" t="str">
        <f>UPPER(TEXT(Tableau15[[#This Row],[Date]],"jjjj"))</f>
        <v>MERCREDI</v>
      </c>
      <c r="D273" s="3">
        <f>_debut+ROW()-ROW(Tableau15[[#Headers],[Date]])-1</f>
        <v>44370</v>
      </c>
      <c r="E273" s="10"/>
      <c r="F273" s="10"/>
      <c r="G273" s="10"/>
      <c r="H273" s="10"/>
      <c r="I273" s="29">
        <f>Tableau15[[#This Row],[fin apm]]-Tableau15[[#This Row],[début apm]]+Tableau15[[#This Row],[fin matin]]-Tableau15[[#This Row],[début matin]]</f>
        <v>0</v>
      </c>
      <c r="J273" s="12"/>
      <c r="K273" s="21">
        <f ca="1">IFERROR(IF(VLOOKUP(Tableau15[[#This Row],[Motif Abs.]],Tmotif[],3,0)="oui",OFFSET($V$2,,WEEKDAY(Tableau15[[#This Row],[Date]],2)),0),0)</f>
        <v>0</v>
      </c>
      <c r="L273" s="10"/>
      <c r="M273" s="10"/>
      <c r="N273" s="21">
        <f ca="1">IF(COUNTIF('.Calendrier'!C:C,Tableau15[[#This Row],[Date]]),OFFSET($V$2,,WEEKDAY(Tableau15[[#This Row],[Date]],2)),0)</f>
        <v>0</v>
      </c>
      <c r="O27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73"/>
    </row>
    <row r="274" spans="2:22" x14ac:dyDescent="0.35">
      <c r="B274" s="26" t="str">
        <f>IF(WEEKDAY(Tableau15[[#This Row],[Date]],2)=3,_xlfn.ISOWEEKNUM(Tableau15[[#This Row],[Date]]),"")</f>
        <v/>
      </c>
      <c r="C274" s="2" t="str">
        <f>UPPER(TEXT(Tableau15[[#This Row],[Date]],"jjjj"))</f>
        <v>JEUDI</v>
      </c>
      <c r="D274" s="3">
        <f>_debut+ROW()-ROW(Tableau15[[#Headers],[Date]])-1</f>
        <v>44371</v>
      </c>
      <c r="E274" s="10"/>
      <c r="F274" s="10"/>
      <c r="G274" s="10"/>
      <c r="H274" s="10"/>
      <c r="I274" s="29">
        <f>Tableau15[[#This Row],[fin apm]]-Tableau15[[#This Row],[début apm]]+Tableau15[[#This Row],[fin matin]]-Tableau15[[#This Row],[début matin]]</f>
        <v>0</v>
      </c>
      <c r="J274" s="12"/>
      <c r="K274" s="21">
        <f ca="1">IFERROR(IF(VLOOKUP(Tableau15[[#This Row],[Motif Abs.]],Tmotif[],3,0)="oui",OFFSET($V$2,,WEEKDAY(Tableau15[[#This Row],[Date]],2)),0),0)</f>
        <v>0</v>
      </c>
      <c r="L274" s="10"/>
      <c r="M274" s="10"/>
      <c r="N274" s="21">
        <f ca="1">IF(COUNTIF('.Calendrier'!C:C,Tableau15[[#This Row],[Date]]),OFFSET($V$2,,WEEKDAY(Tableau15[[#This Row],[Date]],2)),0)</f>
        <v>0</v>
      </c>
      <c r="O27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74"/>
    </row>
    <row r="275" spans="2:22" x14ac:dyDescent="0.35">
      <c r="B275" s="26" t="str">
        <f>IF(WEEKDAY(Tableau15[[#This Row],[Date]],2)=3,_xlfn.ISOWEEKNUM(Tableau15[[#This Row],[Date]]),"")</f>
        <v/>
      </c>
      <c r="C275" s="2" t="str">
        <f>UPPER(TEXT(Tableau15[[#This Row],[Date]],"jjjj"))</f>
        <v>VENDREDI</v>
      </c>
      <c r="D275" s="3">
        <f>_debut+ROW()-ROW(Tableau15[[#Headers],[Date]])-1</f>
        <v>44372</v>
      </c>
      <c r="E275" s="10"/>
      <c r="F275" s="10"/>
      <c r="G275" s="10"/>
      <c r="H275" s="10"/>
      <c r="I275" s="29">
        <f>Tableau15[[#This Row],[fin apm]]-Tableau15[[#This Row],[début apm]]+Tableau15[[#This Row],[fin matin]]-Tableau15[[#This Row],[début matin]]</f>
        <v>0</v>
      </c>
      <c r="J275" s="12"/>
      <c r="K275" s="21">
        <f ca="1">IFERROR(IF(VLOOKUP(Tableau15[[#This Row],[Motif Abs.]],Tmotif[],3,0)="oui",OFFSET($V$2,,WEEKDAY(Tableau15[[#This Row],[Date]],2)),0),0)</f>
        <v>0</v>
      </c>
      <c r="L275" s="10"/>
      <c r="M275" s="10"/>
      <c r="N275" s="21">
        <f ca="1">IF(COUNTIF('.Calendrier'!C:C,Tableau15[[#This Row],[Date]]),OFFSET($V$2,,WEEKDAY(Tableau15[[#This Row],[Date]],2)),0)</f>
        <v>0</v>
      </c>
      <c r="O27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75"/>
    </row>
    <row r="276" spans="2:22" x14ac:dyDescent="0.35">
      <c r="B276" s="26" t="str">
        <f>IF(WEEKDAY(Tableau15[[#This Row],[Date]],2)=3,_xlfn.ISOWEEKNUM(Tableau15[[#This Row],[Date]]),"")</f>
        <v/>
      </c>
      <c r="C276" s="2" t="str">
        <f>UPPER(TEXT(Tableau15[[#This Row],[Date]],"jjjj"))</f>
        <v>SAMEDI</v>
      </c>
      <c r="D276" s="3">
        <f>_debut+ROW()-ROW(Tableau15[[#Headers],[Date]])-1</f>
        <v>44373</v>
      </c>
      <c r="E276" s="10"/>
      <c r="F276" s="10"/>
      <c r="G276" s="10"/>
      <c r="H276" s="10"/>
      <c r="I276" s="29">
        <f>Tableau15[[#This Row],[fin apm]]-Tableau15[[#This Row],[début apm]]+Tableau15[[#This Row],[fin matin]]-Tableau15[[#This Row],[début matin]]</f>
        <v>0</v>
      </c>
      <c r="J276" s="12"/>
      <c r="K276" s="21">
        <f ca="1">IFERROR(IF(VLOOKUP(Tableau15[[#This Row],[Motif Abs.]],Tmotif[],3,0)="oui",OFFSET($V$2,,WEEKDAY(Tableau15[[#This Row],[Date]],2)),0),0)</f>
        <v>0</v>
      </c>
      <c r="L276" s="10"/>
      <c r="M276" s="10"/>
      <c r="N276" s="21">
        <f ca="1">IF(COUNTIF('.Calendrier'!C:C,Tableau15[[#This Row],[Date]]),OFFSET($V$2,,WEEKDAY(Tableau15[[#This Row],[Date]],2)),0)</f>
        <v>0</v>
      </c>
      <c r="O27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76"/>
    </row>
    <row r="277" spans="2:22" x14ac:dyDescent="0.35">
      <c r="B277" s="26" t="str">
        <f>IF(WEEKDAY(Tableau15[[#This Row],[Date]],2)=3,_xlfn.ISOWEEKNUM(Tableau15[[#This Row],[Date]]),"")</f>
        <v/>
      </c>
      <c r="C277" s="2" t="str">
        <f>UPPER(TEXT(Tableau15[[#This Row],[Date]],"jjjj"))</f>
        <v>DIMANCHE</v>
      </c>
      <c r="D277" s="3">
        <f>_debut+ROW()-ROW(Tableau15[[#Headers],[Date]])-1</f>
        <v>44374</v>
      </c>
      <c r="E277" s="10"/>
      <c r="F277" s="10"/>
      <c r="G277" s="10"/>
      <c r="H277" s="10"/>
      <c r="I277" s="29">
        <f>Tableau15[[#This Row],[fin apm]]-Tableau15[[#This Row],[début apm]]+Tableau15[[#This Row],[fin matin]]-Tableau15[[#This Row],[début matin]]</f>
        <v>0</v>
      </c>
      <c r="J277" s="12"/>
      <c r="K277" s="21">
        <f ca="1">IFERROR(IF(VLOOKUP(Tableau15[[#This Row],[Motif Abs.]],Tmotif[],3,0)="oui",OFFSET($V$2,,WEEKDAY(Tableau15[[#This Row],[Date]],2)),0),0)</f>
        <v>0</v>
      </c>
      <c r="L277" s="10"/>
      <c r="M277" s="10"/>
      <c r="N277" s="21">
        <f ca="1">IF(COUNTIF('.Calendrier'!C:C,Tableau15[[#This Row],[Date]]),OFFSET($V$2,,WEEKDAY(Tableau15[[#This Row],[Date]],2)),0)</f>
        <v>0</v>
      </c>
      <c r="O27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77"/>
    </row>
    <row r="278" spans="2:22" x14ac:dyDescent="0.35">
      <c r="B278" s="26" t="str">
        <f>IF(WEEKDAY(Tableau15[[#This Row],[Date]],2)=3,_xlfn.ISOWEEKNUM(Tableau15[[#This Row],[Date]]),"")</f>
        <v/>
      </c>
      <c r="C278" s="2" t="str">
        <f>UPPER(TEXT(Tableau15[[#This Row],[Date]],"jjjj"))</f>
        <v>LUNDI</v>
      </c>
      <c r="D278" s="3">
        <f>_debut+ROW()-ROW(Tableau15[[#Headers],[Date]])-1</f>
        <v>44375</v>
      </c>
      <c r="E278" s="10"/>
      <c r="F278" s="10"/>
      <c r="G278" s="10"/>
      <c r="H278" s="10"/>
      <c r="I278" s="29">
        <f>Tableau15[[#This Row],[fin apm]]-Tableau15[[#This Row],[début apm]]+Tableau15[[#This Row],[fin matin]]-Tableau15[[#This Row],[début matin]]</f>
        <v>0</v>
      </c>
      <c r="J278" s="12"/>
      <c r="K278" s="21">
        <f ca="1">IFERROR(IF(VLOOKUP(Tableau15[[#This Row],[Motif Abs.]],Tmotif[],3,0)="oui",OFFSET($V$2,,WEEKDAY(Tableau15[[#This Row],[Date]],2)),0),0)</f>
        <v>0</v>
      </c>
      <c r="L278" s="10"/>
      <c r="M278" s="10"/>
      <c r="N278" s="21">
        <f ca="1">IF(COUNTIF('.Calendrier'!C:C,Tableau15[[#This Row],[Date]]),OFFSET($V$2,,WEEKDAY(Tableau15[[#This Row],[Date]],2)),0)</f>
        <v>0</v>
      </c>
      <c r="O27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78"/>
    </row>
    <row r="279" spans="2:22" x14ac:dyDescent="0.35">
      <c r="B279" s="26" t="str">
        <f>IF(WEEKDAY(Tableau15[[#This Row],[Date]],2)=3,_xlfn.ISOWEEKNUM(Tableau15[[#This Row],[Date]]),"")</f>
        <v/>
      </c>
      <c r="C279" s="2" t="str">
        <f>UPPER(TEXT(Tableau15[[#This Row],[Date]],"jjjj"))</f>
        <v>MARDI</v>
      </c>
      <c r="D279" s="3">
        <f>_debut+ROW()-ROW(Tableau15[[#Headers],[Date]])-1</f>
        <v>44376</v>
      </c>
      <c r="E279" s="10"/>
      <c r="F279" s="10"/>
      <c r="G279" s="10"/>
      <c r="H279" s="10"/>
      <c r="I279" s="29">
        <f>Tableau15[[#This Row],[fin apm]]-Tableau15[[#This Row],[début apm]]+Tableau15[[#This Row],[fin matin]]-Tableau15[[#This Row],[début matin]]</f>
        <v>0</v>
      </c>
      <c r="J279" s="12"/>
      <c r="K279" s="21">
        <f ca="1">IFERROR(IF(VLOOKUP(Tableau15[[#This Row],[Motif Abs.]],Tmotif[],3,0)="oui",OFFSET($V$2,,WEEKDAY(Tableau15[[#This Row],[Date]],2)),0),0)</f>
        <v>0</v>
      </c>
      <c r="L279" s="10"/>
      <c r="M279" s="10"/>
      <c r="N279" s="21">
        <f ca="1">IF(COUNTIF('.Calendrier'!C:C,Tableau15[[#This Row],[Date]]),OFFSET($V$2,,WEEKDAY(Tableau15[[#This Row],[Date]],2)),0)</f>
        <v>0</v>
      </c>
      <c r="O27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79"/>
    </row>
    <row r="280" spans="2:22" x14ac:dyDescent="0.35">
      <c r="B280" s="26">
        <f>IF(WEEKDAY(Tableau15[[#This Row],[Date]],2)=3,_xlfn.ISOWEEKNUM(Tableau15[[#This Row],[Date]]),"")</f>
        <v>26</v>
      </c>
      <c r="C280" s="2" t="str">
        <f>UPPER(TEXT(Tableau15[[#This Row],[Date]],"jjjj"))</f>
        <v>MERCREDI</v>
      </c>
      <c r="D280" s="3">
        <f>_debut+ROW()-ROW(Tableau15[[#Headers],[Date]])-1</f>
        <v>44377</v>
      </c>
      <c r="E280" s="10"/>
      <c r="F280" s="10"/>
      <c r="G280" s="10"/>
      <c r="H280" s="10"/>
      <c r="I280" s="29">
        <f>Tableau15[[#This Row],[fin apm]]-Tableau15[[#This Row],[début apm]]+Tableau15[[#This Row],[fin matin]]-Tableau15[[#This Row],[début matin]]</f>
        <v>0</v>
      </c>
      <c r="J280" s="12"/>
      <c r="K280" s="21">
        <f ca="1">IFERROR(IF(VLOOKUP(Tableau15[[#This Row],[Motif Abs.]],Tmotif[],3,0)="oui",OFFSET($V$2,,WEEKDAY(Tableau15[[#This Row],[Date]],2)),0),0)</f>
        <v>0</v>
      </c>
      <c r="L280" s="10"/>
      <c r="M280" s="10"/>
      <c r="N280" s="21">
        <f ca="1">IF(COUNTIF('.Calendrier'!C:C,Tableau15[[#This Row],[Date]]),OFFSET($V$2,,WEEKDAY(Tableau15[[#This Row],[Date]],2)),0)</f>
        <v>0</v>
      </c>
      <c r="O28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80"/>
    </row>
    <row r="281" spans="2:22" x14ac:dyDescent="0.35">
      <c r="B281" s="26" t="str">
        <f>IF(WEEKDAY(Tableau15[[#This Row],[Date]],2)=3,_xlfn.ISOWEEKNUM(Tableau15[[#This Row],[Date]]),"")</f>
        <v/>
      </c>
      <c r="C281" s="2" t="str">
        <f>UPPER(TEXT(Tableau15[[#This Row],[Date]],"jjjj"))</f>
        <v>JEUDI</v>
      </c>
      <c r="D281" s="3">
        <f>_debut+ROW()-ROW(Tableau15[[#Headers],[Date]])-1</f>
        <v>44378</v>
      </c>
      <c r="E281" s="10"/>
      <c r="F281" s="10"/>
      <c r="G281" s="10"/>
      <c r="H281" s="10"/>
      <c r="I281" s="29">
        <f>Tableau15[[#This Row],[fin apm]]-Tableau15[[#This Row],[début apm]]+Tableau15[[#This Row],[fin matin]]-Tableau15[[#This Row],[début matin]]</f>
        <v>0</v>
      </c>
      <c r="J281" s="12"/>
      <c r="K281" s="21">
        <f ca="1">IFERROR(IF(VLOOKUP(Tableau15[[#This Row],[Motif Abs.]],Tmotif[],3,0)="oui",OFFSET($V$2,,WEEKDAY(Tableau15[[#This Row],[Date]],2)),0),0)</f>
        <v>0</v>
      </c>
      <c r="L281" s="10"/>
      <c r="M281" s="10"/>
      <c r="N281" s="21">
        <f ca="1">IF(COUNTIF('.Calendrier'!C:C,Tableau15[[#This Row],[Date]]),OFFSET($V$2,,WEEKDAY(Tableau15[[#This Row],[Date]],2)),0)</f>
        <v>0</v>
      </c>
      <c r="O28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81"/>
    </row>
    <row r="282" spans="2:22" x14ac:dyDescent="0.35">
      <c r="B282" s="26" t="str">
        <f>IF(WEEKDAY(Tableau15[[#This Row],[Date]],2)=3,_xlfn.ISOWEEKNUM(Tableau15[[#This Row],[Date]]),"")</f>
        <v/>
      </c>
      <c r="C282" s="2" t="str">
        <f>UPPER(TEXT(Tableau15[[#This Row],[Date]],"jjjj"))</f>
        <v>VENDREDI</v>
      </c>
      <c r="D282" s="3">
        <f>_debut+ROW()-ROW(Tableau15[[#Headers],[Date]])-1</f>
        <v>44379</v>
      </c>
      <c r="E282" s="10"/>
      <c r="F282" s="10"/>
      <c r="G282" s="10"/>
      <c r="H282" s="10"/>
      <c r="I282" s="29">
        <f>Tableau15[[#This Row],[fin apm]]-Tableau15[[#This Row],[début apm]]+Tableau15[[#This Row],[fin matin]]-Tableau15[[#This Row],[début matin]]</f>
        <v>0</v>
      </c>
      <c r="J282" s="12"/>
      <c r="K282" s="21">
        <f ca="1">IFERROR(IF(VLOOKUP(Tableau15[[#This Row],[Motif Abs.]],Tmotif[],3,0)="oui",OFFSET($V$2,,WEEKDAY(Tableau15[[#This Row],[Date]],2)),0),0)</f>
        <v>0</v>
      </c>
      <c r="L282" s="10"/>
      <c r="M282" s="10"/>
      <c r="N282" s="21">
        <f ca="1">IF(COUNTIF('.Calendrier'!C:C,Tableau15[[#This Row],[Date]]),OFFSET($V$2,,WEEKDAY(Tableau15[[#This Row],[Date]],2)),0)</f>
        <v>0</v>
      </c>
      <c r="O28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82"/>
    </row>
    <row r="283" spans="2:22" x14ac:dyDescent="0.35">
      <c r="B283" s="26" t="str">
        <f>IF(WEEKDAY(Tableau15[[#This Row],[Date]],2)=3,_xlfn.ISOWEEKNUM(Tableau15[[#This Row],[Date]]),"")</f>
        <v/>
      </c>
      <c r="C283" s="2" t="str">
        <f>UPPER(TEXT(Tableau15[[#This Row],[Date]],"jjjj"))</f>
        <v>SAMEDI</v>
      </c>
      <c r="D283" s="3">
        <f>_debut+ROW()-ROW(Tableau15[[#Headers],[Date]])-1</f>
        <v>44380</v>
      </c>
      <c r="E283" s="10"/>
      <c r="F283" s="10"/>
      <c r="G283" s="10"/>
      <c r="H283" s="10"/>
      <c r="I283" s="29">
        <f>Tableau15[[#This Row],[fin apm]]-Tableau15[[#This Row],[début apm]]+Tableau15[[#This Row],[fin matin]]-Tableau15[[#This Row],[début matin]]</f>
        <v>0</v>
      </c>
      <c r="J283" s="12"/>
      <c r="K283" s="21">
        <f ca="1">IFERROR(IF(VLOOKUP(Tableau15[[#This Row],[Motif Abs.]],Tmotif[],3,0)="oui",OFFSET($V$2,,WEEKDAY(Tableau15[[#This Row],[Date]],2)),0),0)</f>
        <v>0</v>
      </c>
      <c r="L283" s="10"/>
      <c r="M283" s="10"/>
      <c r="N283" s="21">
        <f ca="1">IF(COUNTIF('.Calendrier'!C:C,Tableau15[[#This Row],[Date]]),OFFSET($V$2,,WEEKDAY(Tableau15[[#This Row],[Date]],2)),0)</f>
        <v>0</v>
      </c>
      <c r="O28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83"/>
    </row>
    <row r="284" spans="2:22" x14ac:dyDescent="0.35">
      <c r="B284" s="26" t="str">
        <f>IF(WEEKDAY(Tableau15[[#This Row],[Date]],2)=3,_xlfn.ISOWEEKNUM(Tableau15[[#This Row],[Date]]),"")</f>
        <v/>
      </c>
      <c r="C284" s="2" t="str">
        <f>UPPER(TEXT(Tableau15[[#This Row],[Date]],"jjjj"))</f>
        <v>DIMANCHE</v>
      </c>
      <c r="D284" s="3">
        <f>_debut+ROW()-ROW(Tableau15[[#Headers],[Date]])-1</f>
        <v>44381</v>
      </c>
      <c r="E284" s="10"/>
      <c r="F284" s="10"/>
      <c r="G284" s="10"/>
      <c r="H284" s="10"/>
      <c r="I284" s="29">
        <f>Tableau15[[#This Row],[fin apm]]-Tableau15[[#This Row],[début apm]]+Tableau15[[#This Row],[fin matin]]-Tableau15[[#This Row],[début matin]]</f>
        <v>0</v>
      </c>
      <c r="J284" s="12"/>
      <c r="K284" s="21">
        <f ca="1">IFERROR(IF(VLOOKUP(Tableau15[[#This Row],[Motif Abs.]],Tmotif[],3,0)="oui",OFFSET($V$2,,WEEKDAY(Tableau15[[#This Row],[Date]],2)),0),0)</f>
        <v>0</v>
      </c>
      <c r="L284" s="10"/>
      <c r="M284" s="10"/>
      <c r="N284" s="21">
        <f ca="1">IF(COUNTIF('.Calendrier'!C:C,Tableau15[[#This Row],[Date]]),OFFSET($V$2,,WEEKDAY(Tableau15[[#This Row],[Date]],2)),0)</f>
        <v>0</v>
      </c>
      <c r="O28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84"/>
    </row>
    <row r="285" spans="2:22" x14ac:dyDescent="0.35">
      <c r="B285" s="26" t="str">
        <f>IF(WEEKDAY(Tableau15[[#This Row],[Date]],2)=3,_xlfn.ISOWEEKNUM(Tableau15[[#This Row],[Date]]),"")</f>
        <v/>
      </c>
      <c r="C285" s="2" t="str">
        <f>UPPER(TEXT(Tableau15[[#This Row],[Date]],"jjjj"))</f>
        <v>LUNDI</v>
      </c>
      <c r="D285" s="3">
        <f>_debut+ROW()-ROW(Tableau15[[#Headers],[Date]])-1</f>
        <v>44382</v>
      </c>
      <c r="E285" s="10"/>
      <c r="F285" s="10"/>
      <c r="G285" s="10"/>
      <c r="H285" s="10"/>
      <c r="I285" s="29">
        <f>Tableau15[[#This Row],[fin apm]]-Tableau15[[#This Row],[début apm]]+Tableau15[[#This Row],[fin matin]]-Tableau15[[#This Row],[début matin]]</f>
        <v>0</v>
      </c>
      <c r="J285" s="12"/>
      <c r="K285" s="21">
        <f ca="1">IFERROR(IF(VLOOKUP(Tableau15[[#This Row],[Motif Abs.]],Tmotif[],3,0)="oui",OFFSET($V$2,,WEEKDAY(Tableau15[[#This Row],[Date]],2)),0),0)</f>
        <v>0</v>
      </c>
      <c r="L285" s="10"/>
      <c r="M285" s="10"/>
      <c r="N285" s="21">
        <f ca="1">IF(COUNTIF('.Calendrier'!C:C,Tableau15[[#This Row],[Date]]),OFFSET($V$2,,WEEKDAY(Tableau15[[#This Row],[Date]],2)),0)</f>
        <v>0</v>
      </c>
      <c r="O28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85"/>
    </row>
    <row r="286" spans="2:22" x14ac:dyDescent="0.35">
      <c r="B286" s="26" t="str">
        <f>IF(WEEKDAY(Tableau15[[#This Row],[Date]],2)=3,_xlfn.ISOWEEKNUM(Tableau15[[#This Row],[Date]]),"")</f>
        <v/>
      </c>
      <c r="C286" s="2" t="str">
        <f>UPPER(TEXT(Tableau15[[#This Row],[Date]],"jjjj"))</f>
        <v>MARDI</v>
      </c>
      <c r="D286" s="3">
        <f>_debut+ROW()-ROW(Tableau15[[#Headers],[Date]])-1</f>
        <v>44383</v>
      </c>
      <c r="E286" s="10"/>
      <c r="F286" s="10"/>
      <c r="G286" s="10"/>
      <c r="H286" s="10"/>
      <c r="I286" s="29">
        <f>Tableau15[[#This Row],[fin apm]]-Tableau15[[#This Row],[début apm]]+Tableau15[[#This Row],[fin matin]]-Tableau15[[#This Row],[début matin]]</f>
        <v>0</v>
      </c>
      <c r="J286" s="12"/>
      <c r="K286" s="21">
        <f ca="1">IFERROR(IF(VLOOKUP(Tableau15[[#This Row],[Motif Abs.]],Tmotif[],3,0)="oui",OFFSET($V$2,,WEEKDAY(Tableau15[[#This Row],[Date]],2)),0),0)</f>
        <v>0</v>
      </c>
      <c r="L286" s="10"/>
      <c r="M286" s="10"/>
      <c r="N286" s="21">
        <f ca="1">IF(COUNTIF('.Calendrier'!C:C,Tableau15[[#This Row],[Date]]),OFFSET($V$2,,WEEKDAY(Tableau15[[#This Row],[Date]],2)),0)</f>
        <v>0</v>
      </c>
      <c r="O28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86"/>
    </row>
    <row r="287" spans="2:22" x14ac:dyDescent="0.35">
      <c r="B287" s="26">
        <f>IF(WEEKDAY(Tableau15[[#This Row],[Date]],2)=3,_xlfn.ISOWEEKNUM(Tableau15[[#This Row],[Date]]),"")</f>
        <v>27</v>
      </c>
      <c r="C287" s="2" t="str">
        <f>UPPER(TEXT(Tableau15[[#This Row],[Date]],"jjjj"))</f>
        <v>MERCREDI</v>
      </c>
      <c r="D287" s="3">
        <f>_debut+ROW()-ROW(Tableau15[[#Headers],[Date]])-1</f>
        <v>44384</v>
      </c>
      <c r="E287" s="10"/>
      <c r="F287" s="10"/>
      <c r="G287" s="10"/>
      <c r="H287" s="10"/>
      <c r="I287" s="29">
        <f>Tableau15[[#This Row],[fin apm]]-Tableau15[[#This Row],[début apm]]+Tableau15[[#This Row],[fin matin]]-Tableau15[[#This Row],[début matin]]</f>
        <v>0</v>
      </c>
      <c r="J287" s="12"/>
      <c r="K287" s="21">
        <f ca="1">IFERROR(IF(VLOOKUP(Tableau15[[#This Row],[Motif Abs.]],Tmotif[],3,0)="oui",OFFSET($V$2,,WEEKDAY(Tableau15[[#This Row],[Date]],2)),0),0)</f>
        <v>0</v>
      </c>
      <c r="L287" s="10"/>
      <c r="M287" s="10"/>
      <c r="N287" s="21">
        <f ca="1">IF(COUNTIF('.Calendrier'!C:C,Tableau15[[#This Row],[Date]]),OFFSET($V$2,,WEEKDAY(Tableau15[[#This Row],[Date]],2)),0)</f>
        <v>0</v>
      </c>
      <c r="O28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87"/>
    </row>
    <row r="288" spans="2:22" x14ac:dyDescent="0.35">
      <c r="B288" s="26" t="str">
        <f>IF(WEEKDAY(Tableau15[[#This Row],[Date]],2)=3,_xlfn.ISOWEEKNUM(Tableau15[[#This Row],[Date]]),"")</f>
        <v/>
      </c>
      <c r="C288" s="2" t="str">
        <f>UPPER(TEXT(Tableau15[[#This Row],[Date]],"jjjj"))</f>
        <v>JEUDI</v>
      </c>
      <c r="D288" s="3">
        <f>_debut+ROW()-ROW(Tableau15[[#Headers],[Date]])-1</f>
        <v>44385</v>
      </c>
      <c r="E288" s="10"/>
      <c r="F288" s="10"/>
      <c r="G288" s="10"/>
      <c r="H288" s="10"/>
      <c r="I288" s="29">
        <f>Tableau15[[#This Row],[fin apm]]-Tableau15[[#This Row],[début apm]]+Tableau15[[#This Row],[fin matin]]-Tableau15[[#This Row],[début matin]]</f>
        <v>0</v>
      </c>
      <c r="J288" s="12"/>
      <c r="K288" s="21">
        <f ca="1">IFERROR(IF(VLOOKUP(Tableau15[[#This Row],[Motif Abs.]],Tmotif[],3,0)="oui",OFFSET($V$2,,WEEKDAY(Tableau15[[#This Row],[Date]],2)),0),0)</f>
        <v>0</v>
      </c>
      <c r="L288" s="10"/>
      <c r="M288" s="10"/>
      <c r="N288" s="21">
        <f ca="1">IF(COUNTIF('.Calendrier'!C:C,Tableau15[[#This Row],[Date]]),OFFSET($V$2,,WEEKDAY(Tableau15[[#This Row],[Date]],2)),0)</f>
        <v>0</v>
      </c>
      <c r="O28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88"/>
    </row>
    <row r="289" spans="2:22" x14ac:dyDescent="0.35">
      <c r="B289" s="26" t="str">
        <f>IF(WEEKDAY(Tableau15[[#This Row],[Date]],2)=3,_xlfn.ISOWEEKNUM(Tableau15[[#This Row],[Date]]),"")</f>
        <v/>
      </c>
      <c r="C289" s="2" t="str">
        <f>UPPER(TEXT(Tableau15[[#This Row],[Date]],"jjjj"))</f>
        <v>VENDREDI</v>
      </c>
      <c r="D289" s="3">
        <f>_debut+ROW()-ROW(Tableau15[[#Headers],[Date]])-1</f>
        <v>44386</v>
      </c>
      <c r="E289" s="10"/>
      <c r="F289" s="10"/>
      <c r="G289" s="10"/>
      <c r="H289" s="10"/>
      <c r="I289" s="29">
        <f>Tableau15[[#This Row],[fin apm]]-Tableau15[[#This Row],[début apm]]+Tableau15[[#This Row],[fin matin]]-Tableau15[[#This Row],[début matin]]</f>
        <v>0</v>
      </c>
      <c r="J289" s="12"/>
      <c r="K289" s="21">
        <f ca="1">IFERROR(IF(VLOOKUP(Tableau15[[#This Row],[Motif Abs.]],Tmotif[],3,0)="oui",OFFSET($V$2,,WEEKDAY(Tableau15[[#This Row],[Date]],2)),0),0)</f>
        <v>0</v>
      </c>
      <c r="L289" s="10"/>
      <c r="M289" s="10"/>
      <c r="N289" s="21">
        <f ca="1">IF(COUNTIF('.Calendrier'!C:C,Tableau15[[#This Row],[Date]]),OFFSET($V$2,,WEEKDAY(Tableau15[[#This Row],[Date]],2)),0)</f>
        <v>0</v>
      </c>
      <c r="O28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89"/>
    </row>
    <row r="290" spans="2:22" x14ac:dyDescent="0.35">
      <c r="B290" s="26" t="str">
        <f>IF(WEEKDAY(Tableau15[[#This Row],[Date]],2)=3,_xlfn.ISOWEEKNUM(Tableau15[[#This Row],[Date]]),"")</f>
        <v/>
      </c>
      <c r="C290" s="2" t="str">
        <f>UPPER(TEXT(Tableau15[[#This Row],[Date]],"jjjj"))</f>
        <v>SAMEDI</v>
      </c>
      <c r="D290" s="3">
        <f>_debut+ROW()-ROW(Tableau15[[#Headers],[Date]])-1</f>
        <v>44387</v>
      </c>
      <c r="E290" s="10"/>
      <c r="F290" s="10"/>
      <c r="G290" s="10"/>
      <c r="H290" s="10"/>
      <c r="I290" s="29">
        <f>Tableau15[[#This Row],[fin apm]]-Tableau15[[#This Row],[début apm]]+Tableau15[[#This Row],[fin matin]]-Tableau15[[#This Row],[début matin]]</f>
        <v>0</v>
      </c>
      <c r="J290" s="12"/>
      <c r="K290" s="21">
        <f ca="1">IFERROR(IF(VLOOKUP(Tableau15[[#This Row],[Motif Abs.]],Tmotif[],3,0)="oui",OFFSET($V$2,,WEEKDAY(Tableau15[[#This Row],[Date]],2)),0),0)</f>
        <v>0</v>
      </c>
      <c r="L290" s="10"/>
      <c r="M290" s="10"/>
      <c r="N290" s="21">
        <f ca="1">IF(COUNTIF('.Calendrier'!C:C,Tableau15[[#This Row],[Date]]),OFFSET($V$2,,WEEKDAY(Tableau15[[#This Row],[Date]],2)),0)</f>
        <v>0</v>
      </c>
      <c r="O29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90"/>
    </row>
    <row r="291" spans="2:22" x14ac:dyDescent="0.35">
      <c r="B291" s="26" t="str">
        <f>IF(WEEKDAY(Tableau15[[#This Row],[Date]],2)=3,_xlfn.ISOWEEKNUM(Tableau15[[#This Row],[Date]]),"")</f>
        <v/>
      </c>
      <c r="C291" s="2" t="str">
        <f>UPPER(TEXT(Tableau15[[#This Row],[Date]],"jjjj"))</f>
        <v>DIMANCHE</v>
      </c>
      <c r="D291" s="3">
        <f>_debut+ROW()-ROW(Tableau15[[#Headers],[Date]])-1</f>
        <v>44388</v>
      </c>
      <c r="E291" s="10"/>
      <c r="F291" s="10"/>
      <c r="G291" s="10"/>
      <c r="H291" s="10"/>
      <c r="I291" s="29">
        <f>Tableau15[[#This Row],[fin apm]]-Tableau15[[#This Row],[début apm]]+Tableau15[[#This Row],[fin matin]]-Tableau15[[#This Row],[début matin]]</f>
        <v>0</v>
      </c>
      <c r="J291" s="12"/>
      <c r="K291" s="21">
        <f ca="1">IFERROR(IF(VLOOKUP(Tableau15[[#This Row],[Motif Abs.]],Tmotif[],3,0)="oui",OFFSET($V$2,,WEEKDAY(Tableau15[[#This Row],[Date]],2)),0),0)</f>
        <v>0</v>
      </c>
      <c r="L291" s="10"/>
      <c r="M291" s="10"/>
      <c r="N291" s="21">
        <f ca="1">IF(COUNTIF('.Calendrier'!C:C,Tableau15[[#This Row],[Date]]),OFFSET($V$2,,WEEKDAY(Tableau15[[#This Row],[Date]],2)),0)</f>
        <v>0</v>
      </c>
      <c r="O29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91"/>
    </row>
    <row r="292" spans="2:22" x14ac:dyDescent="0.35">
      <c r="B292" s="26" t="str">
        <f>IF(WEEKDAY(Tableau15[[#This Row],[Date]],2)=3,_xlfn.ISOWEEKNUM(Tableau15[[#This Row],[Date]]),"")</f>
        <v/>
      </c>
      <c r="C292" s="2" t="str">
        <f>UPPER(TEXT(Tableau15[[#This Row],[Date]],"jjjj"))</f>
        <v>LUNDI</v>
      </c>
      <c r="D292" s="3">
        <f>_debut+ROW()-ROW(Tableau15[[#Headers],[Date]])-1</f>
        <v>44389</v>
      </c>
      <c r="E292" s="10"/>
      <c r="F292" s="10"/>
      <c r="G292" s="10"/>
      <c r="H292" s="10"/>
      <c r="I292" s="29">
        <f>Tableau15[[#This Row],[fin apm]]-Tableau15[[#This Row],[début apm]]+Tableau15[[#This Row],[fin matin]]-Tableau15[[#This Row],[début matin]]</f>
        <v>0</v>
      </c>
      <c r="J292" s="12"/>
      <c r="K292" s="21">
        <f ca="1">IFERROR(IF(VLOOKUP(Tableau15[[#This Row],[Motif Abs.]],Tmotif[],3,0)="oui",OFFSET($V$2,,WEEKDAY(Tableau15[[#This Row],[Date]],2)),0),0)</f>
        <v>0</v>
      </c>
      <c r="L292" s="10"/>
      <c r="M292" s="10"/>
      <c r="N292" s="21">
        <f ca="1">IF(COUNTIF('.Calendrier'!C:C,Tableau15[[#This Row],[Date]]),OFFSET($V$2,,WEEKDAY(Tableau15[[#This Row],[Date]],2)),0)</f>
        <v>0</v>
      </c>
      <c r="O29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92"/>
    </row>
    <row r="293" spans="2:22" x14ac:dyDescent="0.35">
      <c r="B293" s="26" t="str">
        <f>IF(WEEKDAY(Tableau15[[#This Row],[Date]],2)=3,_xlfn.ISOWEEKNUM(Tableau15[[#This Row],[Date]]),"")</f>
        <v/>
      </c>
      <c r="C293" s="2" t="str">
        <f>UPPER(TEXT(Tableau15[[#This Row],[Date]],"jjjj"))</f>
        <v>MARDI</v>
      </c>
      <c r="D293" s="3">
        <f>_debut+ROW()-ROW(Tableau15[[#Headers],[Date]])-1</f>
        <v>44390</v>
      </c>
      <c r="E293" s="10"/>
      <c r="F293" s="10"/>
      <c r="G293" s="10"/>
      <c r="H293" s="10"/>
      <c r="I293" s="29">
        <f>Tableau15[[#This Row],[fin apm]]-Tableau15[[#This Row],[début apm]]+Tableau15[[#This Row],[fin matin]]-Tableau15[[#This Row],[début matin]]</f>
        <v>0</v>
      </c>
      <c r="J293" s="12"/>
      <c r="K293" s="21">
        <f ca="1">IFERROR(IF(VLOOKUP(Tableau15[[#This Row],[Motif Abs.]],Tmotif[],3,0)="oui",OFFSET($V$2,,WEEKDAY(Tableau15[[#This Row],[Date]],2)),0),0)</f>
        <v>0</v>
      </c>
      <c r="L293" s="10"/>
      <c r="M293" s="10"/>
      <c r="N293" s="21">
        <f ca="1">IF(COUNTIF('.Calendrier'!C:C,Tableau15[[#This Row],[Date]]),OFFSET($V$2,,WEEKDAY(Tableau15[[#This Row],[Date]],2)),0)</f>
        <v>0</v>
      </c>
      <c r="O29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93"/>
    </row>
    <row r="294" spans="2:22" x14ac:dyDescent="0.35">
      <c r="B294" s="26">
        <f>IF(WEEKDAY(Tableau15[[#This Row],[Date]],2)=3,_xlfn.ISOWEEKNUM(Tableau15[[#This Row],[Date]]),"")</f>
        <v>28</v>
      </c>
      <c r="C294" s="2" t="str">
        <f>UPPER(TEXT(Tableau15[[#This Row],[Date]],"jjjj"))</f>
        <v>MERCREDI</v>
      </c>
      <c r="D294" s="3">
        <f>_debut+ROW()-ROW(Tableau15[[#Headers],[Date]])-1</f>
        <v>44391</v>
      </c>
      <c r="E294" s="10"/>
      <c r="F294" s="10"/>
      <c r="G294" s="10"/>
      <c r="H294" s="10"/>
      <c r="I294" s="29">
        <f>Tableau15[[#This Row],[fin apm]]-Tableau15[[#This Row],[début apm]]+Tableau15[[#This Row],[fin matin]]-Tableau15[[#This Row],[début matin]]</f>
        <v>0</v>
      </c>
      <c r="J294" s="12"/>
      <c r="K294" s="21">
        <f ca="1">IFERROR(IF(VLOOKUP(Tableau15[[#This Row],[Motif Abs.]],Tmotif[],3,0)="oui",OFFSET($V$2,,WEEKDAY(Tableau15[[#This Row],[Date]],2)),0),0)</f>
        <v>0</v>
      </c>
      <c r="L294" s="10"/>
      <c r="M294" s="10"/>
      <c r="N294" s="21">
        <f ca="1">IF(COUNTIF('.Calendrier'!C:C,Tableau15[[#This Row],[Date]]),OFFSET($V$2,,WEEKDAY(Tableau15[[#This Row],[Date]],2)),0)</f>
        <v>0.33333333333333331</v>
      </c>
      <c r="O29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94"/>
    </row>
    <row r="295" spans="2:22" x14ac:dyDescent="0.35">
      <c r="B295" s="26" t="str">
        <f>IF(WEEKDAY(Tableau15[[#This Row],[Date]],2)=3,_xlfn.ISOWEEKNUM(Tableau15[[#This Row],[Date]]),"")</f>
        <v/>
      </c>
      <c r="C295" s="2" t="str">
        <f>UPPER(TEXT(Tableau15[[#This Row],[Date]],"jjjj"))</f>
        <v>JEUDI</v>
      </c>
      <c r="D295" s="3">
        <f>_debut+ROW()-ROW(Tableau15[[#Headers],[Date]])-1</f>
        <v>44392</v>
      </c>
      <c r="E295" s="10"/>
      <c r="F295" s="10"/>
      <c r="G295" s="10"/>
      <c r="H295" s="10"/>
      <c r="I295" s="29">
        <f>Tableau15[[#This Row],[fin apm]]-Tableau15[[#This Row],[début apm]]+Tableau15[[#This Row],[fin matin]]-Tableau15[[#This Row],[début matin]]</f>
        <v>0</v>
      </c>
      <c r="J295" s="12"/>
      <c r="K295" s="21">
        <f ca="1">IFERROR(IF(VLOOKUP(Tableau15[[#This Row],[Motif Abs.]],Tmotif[],3,0)="oui",OFFSET($V$2,,WEEKDAY(Tableau15[[#This Row],[Date]],2)),0),0)</f>
        <v>0</v>
      </c>
      <c r="L295" s="10"/>
      <c r="M295" s="10"/>
      <c r="N295" s="21">
        <f ca="1">IF(COUNTIF('.Calendrier'!C:C,Tableau15[[#This Row],[Date]]),OFFSET($V$2,,WEEKDAY(Tableau15[[#This Row],[Date]],2)),0)</f>
        <v>0</v>
      </c>
      <c r="O29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95"/>
    </row>
    <row r="296" spans="2:22" x14ac:dyDescent="0.35">
      <c r="B296" s="26" t="str">
        <f>IF(WEEKDAY(Tableau15[[#This Row],[Date]],2)=3,_xlfn.ISOWEEKNUM(Tableau15[[#This Row],[Date]]),"")</f>
        <v/>
      </c>
      <c r="C296" s="2" t="str">
        <f>UPPER(TEXT(Tableau15[[#This Row],[Date]],"jjjj"))</f>
        <v>VENDREDI</v>
      </c>
      <c r="D296" s="3">
        <f>_debut+ROW()-ROW(Tableau15[[#Headers],[Date]])-1</f>
        <v>44393</v>
      </c>
      <c r="E296" s="10"/>
      <c r="F296" s="10"/>
      <c r="G296" s="10"/>
      <c r="H296" s="10"/>
      <c r="I296" s="29">
        <f>Tableau15[[#This Row],[fin apm]]-Tableau15[[#This Row],[début apm]]+Tableau15[[#This Row],[fin matin]]-Tableau15[[#This Row],[début matin]]</f>
        <v>0</v>
      </c>
      <c r="J296" s="12"/>
      <c r="K296" s="21">
        <f ca="1">IFERROR(IF(VLOOKUP(Tableau15[[#This Row],[Motif Abs.]],Tmotif[],3,0)="oui",OFFSET($V$2,,WEEKDAY(Tableau15[[#This Row],[Date]],2)),0),0)</f>
        <v>0</v>
      </c>
      <c r="L296" s="10"/>
      <c r="M296" s="10"/>
      <c r="N296" s="21">
        <f ca="1">IF(COUNTIF('.Calendrier'!C:C,Tableau15[[#This Row],[Date]]),OFFSET($V$2,,WEEKDAY(Tableau15[[#This Row],[Date]],2)),0)</f>
        <v>0</v>
      </c>
      <c r="O29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96"/>
    </row>
    <row r="297" spans="2:22" x14ac:dyDescent="0.35">
      <c r="B297" s="26" t="str">
        <f>IF(WEEKDAY(Tableau15[[#This Row],[Date]],2)=3,_xlfn.ISOWEEKNUM(Tableau15[[#This Row],[Date]]),"")</f>
        <v/>
      </c>
      <c r="C297" s="2" t="str">
        <f>UPPER(TEXT(Tableau15[[#This Row],[Date]],"jjjj"))</f>
        <v>SAMEDI</v>
      </c>
      <c r="D297" s="3">
        <f>_debut+ROW()-ROW(Tableau15[[#Headers],[Date]])-1</f>
        <v>44394</v>
      </c>
      <c r="E297" s="10"/>
      <c r="F297" s="10"/>
      <c r="G297" s="10"/>
      <c r="H297" s="10"/>
      <c r="I297" s="29">
        <f>Tableau15[[#This Row],[fin apm]]-Tableau15[[#This Row],[début apm]]+Tableau15[[#This Row],[fin matin]]-Tableau15[[#This Row],[début matin]]</f>
        <v>0</v>
      </c>
      <c r="J297" s="12"/>
      <c r="K297" s="21">
        <f ca="1">IFERROR(IF(VLOOKUP(Tableau15[[#This Row],[Motif Abs.]],Tmotif[],3,0)="oui",OFFSET($V$2,,WEEKDAY(Tableau15[[#This Row],[Date]],2)),0),0)</f>
        <v>0</v>
      </c>
      <c r="L297" s="10"/>
      <c r="M297" s="10"/>
      <c r="N297" s="21">
        <f ca="1">IF(COUNTIF('.Calendrier'!C:C,Tableau15[[#This Row],[Date]]),OFFSET($V$2,,WEEKDAY(Tableau15[[#This Row],[Date]],2)),0)</f>
        <v>0</v>
      </c>
      <c r="O29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97"/>
    </row>
    <row r="298" spans="2:22" x14ac:dyDescent="0.35">
      <c r="B298" s="26" t="str">
        <f>IF(WEEKDAY(Tableau15[[#This Row],[Date]],2)=3,_xlfn.ISOWEEKNUM(Tableau15[[#This Row],[Date]]),"")</f>
        <v/>
      </c>
      <c r="C298" s="2" t="str">
        <f>UPPER(TEXT(Tableau15[[#This Row],[Date]],"jjjj"))</f>
        <v>DIMANCHE</v>
      </c>
      <c r="D298" s="3">
        <f>_debut+ROW()-ROW(Tableau15[[#Headers],[Date]])-1</f>
        <v>44395</v>
      </c>
      <c r="E298" s="10"/>
      <c r="F298" s="10"/>
      <c r="G298" s="10"/>
      <c r="H298" s="10"/>
      <c r="I298" s="29">
        <f>Tableau15[[#This Row],[fin apm]]-Tableau15[[#This Row],[début apm]]+Tableau15[[#This Row],[fin matin]]-Tableau15[[#This Row],[début matin]]</f>
        <v>0</v>
      </c>
      <c r="J298" s="12"/>
      <c r="K298" s="21">
        <f ca="1">IFERROR(IF(VLOOKUP(Tableau15[[#This Row],[Motif Abs.]],Tmotif[],3,0)="oui",OFFSET($V$2,,WEEKDAY(Tableau15[[#This Row],[Date]],2)),0),0)</f>
        <v>0</v>
      </c>
      <c r="L298" s="10"/>
      <c r="M298" s="10"/>
      <c r="N298" s="21">
        <f ca="1">IF(COUNTIF('.Calendrier'!C:C,Tableau15[[#This Row],[Date]]),OFFSET($V$2,,WEEKDAY(Tableau15[[#This Row],[Date]],2)),0)</f>
        <v>0</v>
      </c>
      <c r="O29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98"/>
    </row>
    <row r="299" spans="2:22" x14ac:dyDescent="0.35">
      <c r="B299" s="26" t="str">
        <f>IF(WEEKDAY(Tableau15[[#This Row],[Date]],2)=3,_xlfn.ISOWEEKNUM(Tableau15[[#This Row],[Date]]),"")</f>
        <v/>
      </c>
      <c r="C299" s="2" t="str">
        <f>UPPER(TEXT(Tableau15[[#This Row],[Date]],"jjjj"))</f>
        <v>LUNDI</v>
      </c>
      <c r="D299" s="3">
        <f>_debut+ROW()-ROW(Tableau15[[#Headers],[Date]])-1</f>
        <v>44396</v>
      </c>
      <c r="E299" s="10"/>
      <c r="F299" s="10"/>
      <c r="G299" s="10"/>
      <c r="H299" s="10"/>
      <c r="I299" s="29">
        <f>Tableau15[[#This Row],[fin apm]]-Tableau15[[#This Row],[début apm]]+Tableau15[[#This Row],[fin matin]]-Tableau15[[#This Row],[début matin]]</f>
        <v>0</v>
      </c>
      <c r="J299" s="12"/>
      <c r="K299" s="21">
        <f ca="1">IFERROR(IF(VLOOKUP(Tableau15[[#This Row],[Motif Abs.]],Tmotif[],3,0)="oui",OFFSET($V$2,,WEEKDAY(Tableau15[[#This Row],[Date]],2)),0),0)</f>
        <v>0</v>
      </c>
      <c r="L299" s="10"/>
      <c r="M299" s="10"/>
      <c r="N299" s="21">
        <f ca="1">IF(COUNTIF('.Calendrier'!C:C,Tableau15[[#This Row],[Date]]),OFFSET($V$2,,WEEKDAY(Tableau15[[#This Row],[Date]],2)),0)</f>
        <v>0</v>
      </c>
      <c r="O29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299"/>
    </row>
    <row r="300" spans="2:22" x14ac:dyDescent="0.35">
      <c r="B300" s="26" t="str">
        <f>IF(WEEKDAY(Tableau15[[#This Row],[Date]],2)=3,_xlfn.ISOWEEKNUM(Tableau15[[#This Row],[Date]]),"")</f>
        <v/>
      </c>
      <c r="C300" s="2" t="str">
        <f>UPPER(TEXT(Tableau15[[#This Row],[Date]],"jjjj"))</f>
        <v>MARDI</v>
      </c>
      <c r="D300" s="3">
        <f>_debut+ROW()-ROW(Tableau15[[#Headers],[Date]])-1</f>
        <v>44397</v>
      </c>
      <c r="E300" s="10"/>
      <c r="F300" s="10"/>
      <c r="G300" s="10"/>
      <c r="H300" s="10"/>
      <c r="I300" s="29">
        <f>Tableau15[[#This Row],[fin apm]]-Tableau15[[#This Row],[début apm]]+Tableau15[[#This Row],[fin matin]]-Tableau15[[#This Row],[début matin]]</f>
        <v>0</v>
      </c>
      <c r="J300" s="12"/>
      <c r="K300" s="21">
        <f ca="1">IFERROR(IF(VLOOKUP(Tableau15[[#This Row],[Motif Abs.]],Tmotif[],3,0)="oui",OFFSET($V$2,,WEEKDAY(Tableau15[[#This Row],[Date]],2)),0),0)</f>
        <v>0</v>
      </c>
      <c r="L300" s="10"/>
      <c r="M300" s="10"/>
      <c r="N300" s="21">
        <f ca="1">IF(COUNTIF('.Calendrier'!C:C,Tableau15[[#This Row],[Date]]),OFFSET($V$2,,WEEKDAY(Tableau15[[#This Row],[Date]],2)),0)</f>
        <v>0</v>
      </c>
      <c r="O30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00"/>
    </row>
    <row r="301" spans="2:22" x14ac:dyDescent="0.35">
      <c r="B301" s="26">
        <f>IF(WEEKDAY(Tableau15[[#This Row],[Date]],2)=3,_xlfn.ISOWEEKNUM(Tableau15[[#This Row],[Date]]),"")</f>
        <v>29</v>
      </c>
      <c r="C301" s="2" t="str">
        <f>UPPER(TEXT(Tableau15[[#This Row],[Date]],"jjjj"))</f>
        <v>MERCREDI</v>
      </c>
      <c r="D301" s="3">
        <f>_debut+ROW()-ROW(Tableau15[[#Headers],[Date]])-1</f>
        <v>44398</v>
      </c>
      <c r="E301" s="10"/>
      <c r="F301" s="10"/>
      <c r="G301" s="10"/>
      <c r="H301" s="10"/>
      <c r="I301" s="29">
        <f>Tableau15[[#This Row],[fin apm]]-Tableau15[[#This Row],[début apm]]+Tableau15[[#This Row],[fin matin]]-Tableau15[[#This Row],[début matin]]</f>
        <v>0</v>
      </c>
      <c r="J301" s="12"/>
      <c r="K301" s="21">
        <f ca="1">IFERROR(IF(VLOOKUP(Tableau15[[#This Row],[Motif Abs.]],Tmotif[],3,0)="oui",OFFSET($V$2,,WEEKDAY(Tableau15[[#This Row],[Date]],2)),0),0)</f>
        <v>0</v>
      </c>
      <c r="L301" s="10"/>
      <c r="M301" s="10"/>
      <c r="N301" s="21">
        <f ca="1">IF(COUNTIF('.Calendrier'!C:C,Tableau15[[#This Row],[Date]]),OFFSET($V$2,,WEEKDAY(Tableau15[[#This Row],[Date]],2)),0)</f>
        <v>0</v>
      </c>
      <c r="O30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01"/>
    </row>
    <row r="302" spans="2:22" x14ac:dyDescent="0.35">
      <c r="B302" s="26" t="str">
        <f>IF(WEEKDAY(Tableau15[[#This Row],[Date]],2)=3,_xlfn.ISOWEEKNUM(Tableau15[[#This Row],[Date]]),"")</f>
        <v/>
      </c>
      <c r="C302" s="2" t="str">
        <f>UPPER(TEXT(Tableau15[[#This Row],[Date]],"jjjj"))</f>
        <v>JEUDI</v>
      </c>
      <c r="D302" s="3">
        <f>_debut+ROW()-ROW(Tableau15[[#Headers],[Date]])-1</f>
        <v>44399</v>
      </c>
      <c r="E302" s="10"/>
      <c r="F302" s="10"/>
      <c r="G302" s="10"/>
      <c r="H302" s="10"/>
      <c r="I302" s="29">
        <f>Tableau15[[#This Row],[fin apm]]-Tableau15[[#This Row],[début apm]]+Tableau15[[#This Row],[fin matin]]-Tableau15[[#This Row],[début matin]]</f>
        <v>0</v>
      </c>
      <c r="J302" s="12"/>
      <c r="K302" s="21">
        <f ca="1">IFERROR(IF(VLOOKUP(Tableau15[[#This Row],[Motif Abs.]],Tmotif[],3,0)="oui",OFFSET($V$2,,WEEKDAY(Tableau15[[#This Row],[Date]],2)),0),0)</f>
        <v>0</v>
      </c>
      <c r="L302" s="10"/>
      <c r="M302" s="10"/>
      <c r="N302" s="21">
        <f ca="1">IF(COUNTIF('.Calendrier'!C:C,Tableau15[[#This Row],[Date]]),OFFSET($V$2,,WEEKDAY(Tableau15[[#This Row],[Date]],2)),0)</f>
        <v>0</v>
      </c>
      <c r="O30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02"/>
    </row>
    <row r="303" spans="2:22" x14ac:dyDescent="0.35">
      <c r="B303" s="26" t="str">
        <f>IF(WEEKDAY(Tableau15[[#This Row],[Date]],2)=3,_xlfn.ISOWEEKNUM(Tableau15[[#This Row],[Date]]),"")</f>
        <v/>
      </c>
      <c r="C303" s="2" t="str">
        <f>UPPER(TEXT(Tableau15[[#This Row],[Date]],"jjjj"))</f>
        <v>VENDREDI</v>
      </c>
      <c r="D303" s="3">
        <f>_debut+ROW()-ROW(Tableau15[[#Headers],[Date]])-1</f>
        <v>44400</v>
      </c>
      <c r="E303" s="10"/>
      <c r="F303" s="10"/>
      <c r="G303" s="10"/>
      <c r="H303" s="10"/>
      <c r="I303" s="29">
        <f>Tableau15[[#This Row],[fin apm]]-Tableau15[[#This Row],[début apm]]+Tableau15[[#This Row],[fin matin]]-Tableau15[[#This Row],[début matin]]</f>
        <v>0</v>
      </c>
      <c r="J303" s="12"/>
      <c r="K303" s="21">
        <f ca="1">IFERROR(IF(VLOOKUP(Tableau15[[#This Row],[Motif Abs.]],Tmotif[],3,0)="oui",OFFSET($V$2,,WEEKDAY(Tableau15[[#This Row],[Date]],2)),0),0)</f>
        <v>0</v>
      </c>
      <c r="L303" s="10"/>
      <c r="M303" s="10"/>
      <c r="N303" s="21">
        <f ca="1">IF(COUNTIF('.Calendrier'!C:C,Tableau15[[#This Row],[Date]]),OFFSET($V$2,,WEEKDAY(Tableau15[[#This Row],[Date]],2)),0)</f>
        <v>0</v>
      </c>
      <c r="O30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03"/>
    </row>
    <row r="304" spans="2:22" x14ac:dyDescent="0.35">
      <c r="B304" s="26" t="str">
        <f>IF(WEEKDAY(Tableau15[[#This Row],[Date]],2)=3,_xlfn.ISOWEEKNUM(Tableau15[[#This Row],[Date]]),"")</f>
        <v/>
      </c>
      <c r="C304" s="2" t="str">
        <f>UPPER(TEXT(Tableau15[[#This Row],[Date]],"jjjj"))</f>
        <v>SAMEDI</v>
      </c>
      <c r="D304" s="3">
        <f>_debut+ROW()-ROW(Tableau15[[#Headers],[Date]])-1</f>
        <v>44401</v>
      </c>
      <c r="E304" s="10"/>
      <c r="F304" s="10"/>
      <c r="G304" s="10"/>
      <c r="H304" s="10"/>
      <c r="I304" s="29">
        <f>Tableau15[[#This Row],[fin apm]]-Tableau15[[#This Row],[début apm]]+Tableau15[[#This Row],[fin matin]]-Tableau15[[#This Row],[début matin]]</f>
        <v>0</v>
      </c>
      <c r="J304" s="12"/>
      <c r="K304" s="21">
        <f ca="1">IFERROR(IF(VLOOKUP(Tableau15[[#This Row],[Motif Abs.]],Tmotif[],3,0)="oui",OFFSET($V$2,,WEEKDAY(Tableau15[[#This Row],[Date]],2)),0),0)</f>
        <v>0</v>
      </c>
      <c r="L304" s="10"/>
      <c r="M304" s="10"/>
      <c r="N304" s="21">
        <f ca="1">IF(COUNTIF('.Calendrier'!C:C,Tableau15[[#This Row],[Date]]),OFFSET($V$2,,WEEKDAY(Tableau15[[#This Row],[Date]],2)),0)</f>
        <v>0</v>
      </c>
      <c r="O30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04"/>
    </row>
    <row r="305" spans="2:22" x14ac:dyDescent="0.35">
      <c r="B305" s="26" t="str">
        <f>IF(WEEKDAY(Tableau15[[#This Row],[Date]],2)=3,_xlfn.ISOWEEKNUM(Tableau15[[#This Row],[Date]]),"")</f>
        <v/>
      </c>
      <c r="C305" s="2" t="str">
        <f>UPPER(TEXT(Tableau15[[#This Row],[Date]],"jjjj"))</f>
        <v>DIMANCHE</v>
      </c>
      <c r="D305" s="3">
        <f>_debut+ROW()-ROW(Tableau15[[#Headers],[Date]])-1</f>
        <v>44402</v>
      </c>
      <c r="E305" s="10"/>
      <c r="F305" s="10"/>
      <c r="G305" s="10"/>
      <c r="H305" s="10"/>
      <c r="I305" s="29">
        <f>Tableau15[[#This Row],[fin apm]]-Tableau15[[#This Row],[début apm]]+Tableau15[[#This Row],[fin matin]]-Tableau15[[#This Row],[début matin]]</f>
        <v>0</v>
      </c>
      <c r="J305" s="12"/>
      <c r="K305" s="21">
        <f ca="1">IFERROR(IF(VLOOKUP(Tableau15[[#This Row],[Motif Abs.]],Tmotif[],3,0)="oui",OFFSET($V$2,,WEEKDAY(Tableau15[[#This Row],[Date]],2)),0),0)</f>
        <v>0</v>
      </c>
      <c r="L305" s="10"/>
      <c r="M305" s="10"/>
      <c r="N305" s="21">
        <f ca="1">IF(COUNTIF('.Calendrier'!C:C,Tableau15[[#This Row],[Date]]),OFFSET($V$2,,WEEKDAY(Tableau15[[#This Row],[Date]],2)),0)</f>
        <v>0</v>
      </c>
      <c r="O30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05"/>
    </row>
    <row r="306" spans="2:22" x14ac:dyDescent="0.35">
      <c r="B306" s="26" t="str">
        <f>IF(WEEKDAY(Tableau15[[#This Row],[Date]],2)=3,_xlfn.ISOWEEKNUM(Tableau15[[#This Row],[Date]]),"")</f>
        <v/>
      </c>
      <c r="C306" s="2" t="str">
        <f>UPPER(TEXT(Tableau15[[#This Row],[Date]],"jjjj"))</f>
        <v>LUNDI</v>
      </c>
      <c r="D306" s="3">
        <f>_debut+ROW()-ROW(Tableau15[[#Headers],[Date]])-1</f>
        <v>44403</v>
      </c>
      <c r="E306" s="10"/>
      <c r="F306" s="10"/>
      <c r="G306" s="10"/>
      <c r="H306" s="10"/>
      <c r="I306" s="29">
        <f>Tableau15[[#This Row],[fin apm]]-Tableau15[[#This Row],[début apm]]+Tableau15[[#This Row],[fin matin]]-Tableau15[[#This Row],[début matin]]</f>
        <v>0</v>
      </c>
      <c r="J306" s="12"/>
      <c r="K306" s="21">
        <f ca="1">IFERROR(IF(VLOOKUP(Tableau15[[#This Row],[Motif Abs.]],Tmotif[],3,0)="oui",OFFSET($V$2,,WEEKDAY(Tableau15[[#This Row],[Date]],2)),0),0)</f>
        <v>0</v>
      </c>
      <c r="L306" s="10"/>
      <c r="M306" s="10"/>
      <c r="N306" s="21">
        <f ca="1">IF(COUNTIF('.Calendrier'!C:C,Tableau15[[#This Row],[Date]]),OFFSET($V$2,,WEEKDAY(Tableau15[[#This Row],[Date]],2)),0)</f>
        <v>0</v>
      </c>
      <c r="O30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06"/>
    </row>
    <row r="307" spans="2:22" x14ac:dyDescent="0.35">
      <c r="B307" s="26" t="str">
        <f>IF(WEEKDAY(Tableau15[[#This Row],[Date]],2)=3,_xlfn.ISOWEEKNUM(Tableau15[[#This Row],[Date]]),"")</f>
        <v/>
      </c>
      <c r="C307" s="2" t="str">
        <f>UPPER(TEXT(Tableau15[[#This Row],[Date]],"jjjj"))</f>
        <v>MARDI</v>
      </c>
      <c r="D307" s="3">
        <f>_debut+ROW()-ROW(Tableau15[[#Headers],[Date]])-1</f>
        <v>44404</v>
      </c>
      <c r="E307" s="10"/>
      <c r="F307" s="10"/>
      <c r="G307" s="10"/>
      <c r="H307" s="10"/>
      <c r="I307" s="29">
        <f>Tableau15[[#This Row],[fin apm]]-Tableau15[[#This Row],[début apm]]+Tableau15[[#This Row],[fin matin]]-Tableau15[[#This Row],[début matin]]</f>
        <v>0</v>
      </c>
      <c r="J307" s="12"/>
      <c r="K307" s="21">
        <f ca="1">IFERROR(IF(VLOOKUP(Tableau15[[#This Row],[Motif Abs.]],Tmotif[],3,0)="oui",OFFSET($V$2,,WEEKDAY(Tableau15[[#This Row],[Date]],2)),0),0)</f>
        <v>0</v>
      </c>
      <c r="L307" s="10"/>
      <c r="M307" s="10"/>
      <c r="N307" s="21">
        <f ca="1">IF(COUNTIF('.Calendrier'!C:C,Tableau15[[#This Row],[Date]]),OFFSET($V$2,,WEEKDAY(Tableau15[[#This Row],[Date]],2)),0)</f>
        <v>0</v>
      </c>
      <c r="O30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07"/>
    </row>
    <row r="308" spans="2:22" x14ac:dyDescent="0.35">
      <c r="B308" s="26">
        <f>IF(WEEKDAY(Tableau15[[#This Row],[Date]],2)=3,_xlfn.ISOWEEKNUM(Tableau15[[#This Row],[Date]]),"")</f>
        <v>30</v>
      </c>
      <c r="C308" s="2" t="str">
        <f>UPPER(TEXT(Tableau15[[#This Row],[Date]],"jjjj"))</f>
        <v>MERCREDI</v>
      </c>
      <c r="D308" s="3">
        <f>_debut+ROW()-ROW(Tableau15[[#Headers],[Date]])-1</f>
        <v>44405</v>
      </c>
      <c r="E308" s="10"/>
      <c r="F308" s="10"/>
      <c r="G308" s="10"/>
      <c r="H308" s="10"/>
      <c r="I308" s="29">
        <f>Tableau15[[#This Row],[fin apm]]-Tableau15[[#This Row],[début apm]]+Tableau15[[#This Row],[fin matin]]-Tableau15[[#This Row],[début matin]]</f>
        <v>0</v>
      </c>
      <c r="J308" s="12"/>
      <c r="K308" s="21">
        <f ca="1">IFERROR(IF(VLOOKUP(Tableau15[[#This Row],[Motif Abs.]],Tmotif[],3,0)="oui",OFFSET($V$2,,WEEKDAY(Tableau15[[#This Row],[Date]],2)),0),0)</f>
        <v>0</v>
      </c>
      <c r="L308" s="10"/>
      <c r="M308" s="10"/>
      <c r="N308" s="21">
        <f ca="1">IF(COUNTIF('.Calendrier'!C:C,Tableau15[[#This Row],[Date]]),OFFSET($V$2,,WEEKDAY(Tableau15[[#This Row],[Date]],2)),0)</f>
        <v>0</v>
      </c>
      <c r="O30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08"/>
    </row>
    <row r="309" spans="2:22" x14ac:dyDescent="0.35">
      <c r="B309" s="26" t="str">
        <f>IF(WEEKDAY(Tableau15[[#This Row],[Date]],2)=3,_xlfn.ISOWEEKNUM(Tableau15[[#This Row],[Date]]),"")</f>
        <v/>
      </c>
      <c r="C309" s="2" t="str">
        <f>UPPER(TEXT(Tableau15[[#This Row],[Date]],"jjjj"))</f>
        <v>JEUDI</v>
      </c>
      <c r="D309" s="3">
        <f>_debut+ROW()-ROW(Tableau15[[#Headers],[Date]])-1</f>
        <v>44406</v>
      </c>
      <c r="E309" s="10"/>
      <c r="F309" s="10"/>
      <c r="G309" s="10"/>
      <c r="H309" s="10"/>
      <c r="I309" s="29">
        <f>Tableau15[[#This Row],[fin apm]]-Tableau15[[#This Row],[début apm]]+Tableau15[[#This Row],[fin matin]]-Tableau15[[#This Row],[début matin]]</f>
        <v>0</v>
      </c>
      <c r="J309" s="12"/>
      <c r="K309" s="21">
        <f ca="1">IFERROR(IF(VLOOKUP(Tableau15[[#This Row],[Motif Abs.]],Tmotif[],3,0)="oui",OFFSET($V$2,,WEEKDAY(Tableau15[[#This Row],[Date]],2)),0),0)</f>
        <v>0</v>
      </c>
      <c r="L309" s="10"/>
      <c r="M309" s="10"/>
      <c r="N309" s="21">
        <f ca="1">IF(COUNTIF('.Calendrier'!C:C,Tableau15[[#This Row],[Date]]),OFFSET($V$2,,WEEKDAY(Tableau15[[#This Row],[Date]],2)),0)</f>
        <v>0</v>
      </c>
      <c r="O30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09"/>
    </row>
    <row r="310" spans="2:22" x14ac:dyDescent="0.35">
      <c r="B310" s="26" t="str">
        <f>IF(WEEKDAY(Tableau15[[#This Row],[Date]],2)=3,_xlfn.ISOWEEKNUM(Tableau15[[#This Row],[Date]]),"")</f>
        <v/>
      </c>
      <c r="C310" s="2" t="str">
        <f>UPPER(TEXT(Tableau15[[#This Row],[Date]],"jjjj"))</f>
        <v>VENDREDI</v>
      </c>
      <c r="D310" s="3">
        <f>_debut+ROW()-ROW(Tableau15[[#Headers],[Date]])-1</f>
        <v>44407</v>
      </c>
      <c r="E310" s="10"/>
      <c r="F310" s="10"/>
      <c r="G310" s="10"/>
      <c r="H310" s="10"/>
      <c r="I310" s="29">
        <f>Tableau15[[#This Row],[fin apm]]-Tableau15[[#This Row],[début apm]]+Tableau15[[#This Row],[fin matin]]-Tableau15[[#This Row],[début matin]]</f>
        <v>0</v>
      </c>
      <c r="J310" s="12"/>
      <c r="K310" s="21">
        <f ca="1">IFERROR(IF(VLOOKUP(Tableau15[[#This Row],[Motif Abs.]],Tmotif[],3,0)="oui",OFFSET($V$2,,WEEKDAY(Tableau15[[#This Row],[Date]],2)),0),0)</f>
        <v>0</v>
      </c>
      <c r="L310" s="10"/>
      <c r="M310" s="10"/>
      <c r="N310" s="21">
        <f ca="1">IF(COUNTIF('.Calendrier'!C:C,Tableau15[[#This Row],[Date]]),OFFSET($V$2,,WEEKDAY(Tableau15[[#This Row],[Date]],2)),0)</f>
        <v>0</v>
      </c>
      <c r="O31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10"/>
    </row>
    <row r="311" spans="2:22" x14ac:dyDescent="0.35">
      <c r="B311" s="26" t="str">
        <f>IF(WEEKDAY(Tableau15[[#This Row],[Date]],2)=3,_xlfn.ISOWEEKNUM(Tableau15[[#This Row],[Date]]),"")</f>
        <v/>
      </c>
      <c r="C311" s="2" t="str">
        <f>UPPER(TEXT(Tableau15[[#This Row],[Date]],"jjjj"))</f>
        <v>SAMEDI</v>
      </c>
      <c r="D311" s="3">
        <f>_debut+ROW()-ROW(Tableau15[[#Headers],[Date]])-1</f>
        <v>44408</v>
      </c>
      <c r="E311" s="10"/>
      <c r="F311" s="10"/>
      <c r="G311" s="10"/>
      <c r="H311" s="10"/>
      <c r="I311" s="29">
        <f>Tableau15[[#This Row],[fin apm]]-Tableau15[[#This Row],[début apm]]+Tableau15[[#This Row],[fin matin]]-Tableau15[[#This Row],[début matin]]</f>
        <v>0</v>
      </c>
      <c r="J311" s="12"/>
      <c r="K311" s="21">
        <f ca="1">IFERROR(IF(VLOOKUP(Tableau15[[#This Row],[Motif Abs.]],Tmotif[],3,0)="oui",OFFSET($V$2,,WEEKDAY(Tableau15[[#This Row],[Date]],2)),0),0)</f>
        <v>0</v>
      </c>
      <c r="L311" s="10"/>
      <c r="M311" s="10"/>
      <c r="N311" s="21">
        <f ca="1">IF(COUNTIF('.Calendrier'!C:C,Tableau15[[#This Row],[Date]]),OFFSET($V$2,,WEEKDAY(Tableau15[[#This Row],[Date]],2)),0)</f>
        <v>0</v>
      </c>
      <c r="O31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11"/>
    </row>
    <row r="312" spans="2:22" x14ac:dyDescent="0.35">
      <c r="B312" s="26" t="str">
        <f>IF(WEEKDAY(Tableau15[[#This Row],[Date]],2)=3,_xlfn.ISOWEEKNUM(Tableau15[[#This Row],[Date]]),"")</f>
        <v/>
      </c>
      <c r="C312" s="2" t="str">
        <f>UPPER(TEXT(Tableau15[[#This Row],[Date]],"jjjj"))</f>
        <v>DIMANCHE</v>
      </c>
      <c r="D312" s="3">
        <f>_debut+ROW()-ROW(Tableau15[[#Headers],[Date]])-1</f>
        <v>44409</v>
      </c>
      <c r="E312" s="10"/>
      <c r="F312" s="10"/>
      <c r="G312" s="10"/>
      <c r="H312" s="10"/>
      <c r="I312" s="29">
        <f>Tableau15[[#This Row],[fin apm]]-Tableau15[[#This Row],[début apm]]+Tableau15[[#This Row],[fin matin]]-Tableau15[[#This Row],[début matin]]</f>
        <v>0</v>
      </c>
      <c r="J312" s="12"/>
      <c r="K312" s="21">
        <f ca="1">IFERROR(IF(VLOOKUP(Tableau15[[#This Row],[Motif Abs.]],Tmotif[],3,0)="oui",OFFSET($V$2,,WEEKDAY(Tableau15[[#This Row],[Date]],2)),0),0)</f>
        <v>0</v>
      </c>
      <c r="L312" s="10"/>
      <c r="M312" s="10"/>
      <c r="N312" s="21">
        <f ca="1">IF(COUNTIF('.Calendrier'!C:C,Tableau15[[#This Row],[Date]]),OFFSET($V$2,,WEEKDAY(Tableau15[[#This Row],[Date]],2)),0)</f>
        <v>0</v>
      </c>
      <c r="O31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12"/>
    </row>
    <row r="313" spans="2:22" x14ac:dyDescent="0.35">
      <c r="B313" s="26" t="str">
        <f>IF(WEEKDAY(Tableau15[[#This Row],[Date]],2)=3,_xlfn.ISOWEEKNUM(Tableau15[[#This Row],[Date]]),"")</f>
        <v/>
      </c>
      <c r="C313" s="2" t="str">
        <f>UPPER(TEXT(Tableau15[[#This Row],[Date]],"jjjj"))</f>
        <v>LUNDI</v>
      </c>
      <c r="D313" s="3">
        <f>_debut+ROW()-ROW(Tableau15[[#Headers],[Date]])-1</f>
        <v>44410</v>
      </c>
      <c r="E313" s="10"/>
      <c r="F313" s="10"/>
      <c r="G313" s="10"/>
      <c r="H313" s="10"/>
      <c r="I313" s="29">
        <f>Tableau15[[#This Row],[fin apm]]-Tableau15[[#This Row],[début apm]]+Tableau15[[#This Row],[fin matin]]-Tableau15[[#This Row],[début matin]]</f>
        <v>0</v>
      </c>
      <c r="J313" s="12"/>
      <c r="K313" s="21">
        <f ca="1">IFERROR(IF(VLOOKUP(Tableau15[[#This Row],[Motif Abs.]],Tmotif[],3,0)="oui",OFFSET($V$2,,WEEKDAY(Tableau15[[#This Row],[Date]],2)),0),0)</f>
        <v>0</v>
      </c>
      <c r="L313" s="10"/>
      <c r="M313" s="10"/>
      <c r="N313" s="21">
        <f ca="1">IF(COUNTIF('.Calendrier'!C:C,Tableau15[[#This Row],[Date]]),OFFSET($V$2,,WEEKDAY(Tableau15[[#This Row],[Date]],2)),0)</f>
        <v>0</v>
      </c>
      <c r="O31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13"/>
    </row>
    <row r="314" spans="2:22" x14ac:dyDescent="0.35">
      <c r="B314" s="26" t="str">
        <f>IF(WEEKDAY(Tableau15[[#This Row],[Date]],2)=3,_xlfn.ISOWEEKNUM(Tableau15[[#This Row],[Date]]),"")</f>
        <v/>
      </c>
      <c r="C314" s="2" t="str">
        <f>UPPER(TEXT(Tableau15[[#This Row],[Date]],"jjjj"))</f>
        <v>MARDI</v>
      </c>
      <c r="D314" s="3">
        <f>_debut+ROW()-ROW(Tableau15[[#Headers],[Date]])-1</f>
        <v>44411</v>
      </c>
      <c r="E314" s="10"/>
      <c r="F314" s="10"/>
      <c r="G314" s="10"/>
      <c r="H314" s="10"/>
      <c r="I314" s="29">
        <f>Tableau15[[#This Row],[fin apm]]-Tableau15[[#This Row],[début apm]]+Tableau15[[#This Row],[fin matin]]-Tableau15[[#This Row],[début matin]]</f>
        <v>0</v>
      </c>
      <c r="J314" s="12"/>
      <c r="K314" s="21">
        <f ca="1">IFERROR(IF(VLOOKUP(Tableau15[[#This Row],[Motif Abs.]],Tmotif[],3,0)="oui",OFFSET($V$2,,WEEKDAY(Tableau15[[#This Row],[Date]],2)),0),0)</f>
        <v>0</v>
      </c>
      <c r="L314" s="10"/>
      <c r="M314" s="10"/>
      <c r="N314" s="21">
        <f ca="1">IF(COUNTIF('.Calendrier'!C:C,Tableau15[[#This Row],[Date]]),OFFSET($V$2,,WEEKDAY(Tableau15[[#This Row],[Date]],2)),0)</f>
        <v>0</v>
      </c>
      <c r="O31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14"/>
    </row>
    <row r="315" spans="2:22" x14ac:dyDescent="0.35">
      <c r="B315" s="26">
        <f>IF(WEEKDAY(Tableau15[[#This Row],[Date]],2)=3,_xlfn.ISOWEEKNUM(Tableau15[[#This Row],[Date]]),"")</f>
        <v>31</v>
      </c>
      <c r="C315" s="2" t="str">
        <f>UPPER(TEXT(Tableau15[[#This Row],[Date]],"jjjj"))</f>
        <v>MERCREDI</v>
      </c>
      <c r="D315" s="3">
        <f>_debut+ROW()-ROW(Tableau15[[#Headers],[Date]])-1</f>
        <v>44412</v>
      </c>
      <c r="E315" s="10"/>
      <c r="F315" s="10"/>
      <c r="G315" s="10"/>
      <c r="H315" s="10"/>
      <c r="I315" s="29">
        <f>Tableau15[[#This Row],[fin apm]]-Tableau15[[#This Row],[début apm]]+Tableau15[[#This Row],[fin matin]]-Tableau15[[#This Row],[début matin]]</f>
        <v>0</v>
      </c>
      <c r="J315" s="12"/>
      <c r="K315" s="21">
        <f ca="1">IFERROR(IF(VLOOKUP(Tableau15[[#This Row],[Motif Abs.]],Tmotif[],3,0)="oui",OFFSET($V$2,,WEEKDAY(Tableau15[[#This Row],[Date]],2)),0),0)</f>
        <v>0</v>
      </c>
      <c r="L315" s="10"/>
      <c r="M315" s="10"/>
      <c r="N315" s="21">
        <f ca="1">IF(COUNTIF('.Calendrier'!C:C,Tableau15[[#This Row],[Date]]),OFFSET($V$2,,WEEKDAY(Tableau15[[#This Row],[Date]],2)),0)</f>
        <v>0</v>
      </c>
      <c r="O31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15"/>
    </row>
    <row r="316" spans="2:22" x14ac:dyDescent="0.35">
      <c r="B316" s="26" t="str">
        <f>IF(WEEKDAY(Tableau15[[#This Row],[Date]],2)=3,_xlfn.ISOWEEKNUM(Tableau15[[#This Row],[Date]]),"")</f>
        <v/>
      </c>
      <c r="C316" s="2" t="str">
        <f>UPPER(TEXT(Tableau15[[#This Row],[Date]],"jjjj"))</f>
        <v>JEUDI</v>
      </c>
      <c r="D316" s="3">
        <f>_debut+ROW()-ROW(Tableau15[[#Headers],[Date]])-1</f>
        <v>44413</v>
      </c>
      <c r="E316" s="10"/>
      <c r="F316" s="10"/>
      <c r="G316" s="10"/>
      <c r="H316" s="10"/>
      <c r="I316" s="29">
        <f>Tableau15[[#This Row],[fin apm]]-Tableau15[[#This Row],[début apm]]+Tableau15[[#This Row],[fin matin]]-Tableau15[[#This Row],[début matin]]</f>
        <v>0</v>
      </c>
      <c r="J316" s="12"/>
      <c r="K316" s="21">
        <f ca="1">IFERROR(IF(VLOOKUP(Tableau15[[#This Row],[Motif Abs.]],Tmotif[],3,0)="oui",OFFSET($V$2,,WEEKDAY(Tableau15[[#This Row],[Date]],2)),0),0)</f>
        <v>0</v>
      </c>
      <c r="L316" s="10"/>
      <c r="M316" s="10"/>
      <c r="N316" s="21">
        <f ca="1">IF(COUNTIF('.Calendrier'!C:C,Tableau15[[#This Row],[Date]]),OFFSET($V$2,,WEEKDAY(Tableau15[[#This Row],[Date]],2)),0)</f>
        <v>0</v>
      </c>
      <c r="O31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16"/>
    </row>
    <row r="317" spans="2:22" x14ac:dyDescent="0.35">
      <c r="B317" s="26" t="str">
        <f>IF(WEEKDAY(Tableau15[[#This Row],[Date]],2)=3,_xlfn.ISOWEEKNUM(Tableau15[[#This Row],[Date]]),"")</f>
        <v/>
      </c>
      <c r="C317" s="2" t="str">
        <f>UPPER(TEXT(Tableau15[[#This Row],[Date]],"jjjj"))</f>
        <v>VENDREDI</v>
      </c>
      <c r="D317" s="3">
        <f>_debut+ROW()-ROW(Tableau15[[#Headers],[Date]])-1</f>
        <v>44414</v>
      </c>
      <c r="E317" s="10"/>
      <c r="F317" s="10"/>
      <c r="G317" s="10"/>
      <c r="H317" s="10"/>
      <c r="I317" s="29">
        <f>Tableau15[[#This Row],[fin apm]]-Tableau15[[#This Row],[début apm]]+Tableau15[[#This Row],[fin matin]]-Tableau15[[#This Row],[début matin]]</f>
        <v>0</v>
      </c>
      <c r="J317" s="12"/>
      <c r="K317" s="21">
        <f ca="1">IFERROR(IF(VLOOKUP(Tableau15[[#This Row],[Motif Abs.]],Tmotif[],3,0)="oui",OFFSET($V$2,,WEEKDAY(Tableau15[[#This Row],[Date]],2)),0),0)</f>
        <v>0</v>
      </c>
      <c r="L317" s="10"/>
      <c r="M317" s="10"/>
      <c r="N317" s="21">
        <f ca="1">IF(COUNTIF('.Calendrier'!C:C,Tableau15[[#This Row],[Date]]),OFFSET($V$2,,WEEKDAY(Tableau15[[#This Row],[Date]],2)),0)</f>
        <v>0</v>
      </c>
      <c r="O31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17"/>
    </row>
    <row r="318" spans="2:22" x14ac:dyDescent="0.35">
      <c r="B318" s="26" t="str">
        <f>IF(WEEKDAY(Tableau15[[#This Row],[Date]],2)=3,_xlfn.ISOWEEKNUM(Tableau15[[#This Row],[Date]]),"")</f>
        <v/>
      </c>
      <c r="C318" s="2" t="str">
        <f>UPPER(TEXT(Tableau15[[#This Row],[Date]],"jjjj"))</f>
        <v>SAMEDI</v>
      </c>
      <c r="D318" s="3">
        <f>_debut+ROW()-ROW(Tableau15[[#Headers],[Date]])-1</f>
        <v>44415</v>
      </c>
      <c r="E318" s="10"/>
      <c r="F318" s="10"/>
      <c r="G318" s="10"/>
      <c r="H318" s="10"/>
      <c r="I318" s="29">
        <f>Tableau15[[#This Row],[fin apm]]-Tableau15[[#This Row],[début apm]]+Tableau15[[#This Row],[fin matin]]-Tableau15[[#This Row],[début matin]]</f>
        <v>0</v>
      </c>
      <c r="J318" s="12"/>
      <c r="K318" s="21">
        <f ca="1">IFERROR(IF(VLOOKUP(Tableau15[[#This Row],[Motif Abs.]],Tmotif[],3,0)="oui",OFFSET($V$2,,WEEKDAY(Tableau15[[#This Row],[Date]],2)),0),0)</f>
        <v>0</v>
      </c>
      <c r="L318" s="10"/>
      <c r="M318" s="10"/>
      <c r="N318" s="21">
        <f ca="1">IF(COUNTIF('.Calendrier'!C:C,Tableau15[[#This Row],[Date]]),OFFSET($V$2,,WEEKDAY(Tableau15[[#This Row],[Date]],2)),0)</f>
        <v>0</v>
      </c>
      <c r="O31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18"/>
    </row>
    <row r="319" spans="2:22" x14ac:dyDescent="0.35">
      <c r="B319" s="26" t="str">
        <f>IF(WEEKDAY(Tableau15[[#This Row],[Date]],2)=3,_xlfn.ISOWEEKNUM(Tableau15[[#This Row],[Date]]),"")</f>
        <v/>
      </c>
      <c r="C319" s="2" t="str">
        <f>UPPER(TEXT(Tableau15[[#This Row],[Date]],"jjjj"))</f>
        <v>DIMANCHE</v>
      </c>
      <c r="D319" s="3">
        <f>_debut+ROW()-ROW(Tableau15[[#Headers],[Date]])-1</f>
        <v>44416</v>
      </c>
      <c r="E319" s="10"/>
      <c r="F319" s="10"/>
      <c r="G319" s="10"/>
      <c r="H319" s="10"/>
      <c r="I319" s="29">
        <f>Tableau15[[#This Row],[fin apm]]-Tableau15[[#This Row],[début apm]]+Tableau15[[#This Row],[fin matin]]-Tableau15[[#This Row],[début matin]]</f>
        <v>0</v>
      </c>
      <c r="J319" s="12"/>
      <c r="K319" s="21">
        <f ca="1">IFERROR(IF(VLOOKUP(Tableau15[[#This Row],[Motif Abs.]],Tmotif[],3,0)="oui",OFFSET($V$2,,WEEKDAY(Tableau15[[#This Row],[Date]],2)),0),0)</f>
        <v>0</v>
      </c>
      <c r="L319" s="10"/>
      <c r="M319" s="10"/>
      <c r="N319" s="21">
        <f ca="1">IF(COUNTIF('.Calendrier'!C:C,Tableau15[[#This Row],[Date]]),OFFSET($V$2,,WEEKDAY(Tableau15[[#This Row],[Date]],2)),0)</f>
        <v>0</v>
      </c>
      <c r="O31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19"/>
    </row>
    <row r="320" spans="2:22" x14ac:dyDescent="0.35">
      <c r="B320" s="26" t="str">
        <f>IF(WEEKDAY(Tableau15[[#This Row],[Date]],2)=3,_xlfn.ISOWEEKNUM(Tableau15[[#This Row],[Date]]),"")</f>
        <v/>
      </c>
      <c r="C320" s="2" t="str">
        <f>UPPER(TEXT(Tableau15[[#This Row],[Date]],"jjjj"))</f>
        <v>LUNDI</v>
      </c>
      <c r="D320" s="3">
        <f>_debut+ROW()-ROW(Tableau15[[#Headers],[Date]])-1</f>
        <v>44417</v>
      </c>
      <c r="E320" s="10"/>
      <c r="F320" s="10"/>
      <c r="G320" s="10"/>
      <c r="H320" s="10"/>
      <c r="I320" s="29">
        <f>Tableau15[[#This Row],[fin apm]]-Tableau15[[#This Row],[début apm]]+Tableau15[[#This Row],[fin matin]]-Tableau15[[#This Row],[début matin]]</f>
        <v>0</v>
      </c>
      <c r="J320" s="12"/>
      <c r="K320" s="21">
        <f ca="1">IFERROR(IF(VLOOKUP(Tableau15[[#This Row],[Motif Abs.]],Tmotif[],3,0)="oui",OFFSET($V$2,,WEEKDAY(Tableau15[[#This Row],[Date]],2)),0),0)</f>
        <v>0</v>
      </c>
      <c r="L320" s="10"/>
      <c r="M320" s="10"/>
      <c r="N320" s="21">
        <f ca="1">IF(COUNTIF('.Calendrier'!C:C,Tableau15[[#This Row],[Date]]),OFFSET($V$2,,WEEKDAY(Tableau15[[#This Row],[Date]],2)),0)</f>
        <v>0</v>
      </c>
      <c r="O32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20"/>
    </row>
    <row r="321" spans="2:22" x14ac:dyDescent="0.35">
      <c r="B321" s="26" t="str">
        <f>IF(WEEKDAY(Tableau15[[#This Row],[Date]],2)=3,_xlfn.ISOWEEKNUM(Tableau15[[#This Row],[Date]]),"")</f>
        <v/>
      </c>
      <c r="C321" s="2" t="str">
        <f>UPPER(TEXT(Tableau15[[#This Row],[Date]],"jjjj"))</f>
        <v>MARDI</v>
      </c>
      <c r="D321" s="3">
        <f>_debut+ROW()-ROW(Tableau15[[#Headers],[Date]])-1</f>
        <v>44418</v>
      </c>
      <c r="E321" s="10"/>
      <c r="F321" s="10"/>
      <c r="G321" s="10"/>
      <c r="H321" s="10"/>
      <c r="I321" s="29">
        <f>Tableau15[[#This Row],[fin apm]]-Tableau15[[#This Row],[début apm]]+Tableau15[[#This Row],[fin matin]]-Tableau15[[#This Row],[début matin]]</f>
        <v>0</v>
      </c>
      <c r="J321" s="12"/>
      <c r="K321" s="21">
        <f ca="1">IFERROR(IF(VLOOKUP(Tableau15[[#This Row],[Motif Abs.]],Tmotif[],3,0)="oui",OFFSET($V$2,,WEEKDAY(Tableau15[[#This Row],[Date]],2)),0),0)</f>
        <v>0</v>
      </c>
      <c r="L321" s="10"/>
      <c r="M321" s="10"/>
      <c r="N321" s="21">
        <f ca="1">IF(COUNTIF('.Calendrier'!C:C,Tableau15[[#This Row],[Date]]),OFFSET($V$2,,WEEKDAY(Tableau15[[#This Row],[Date]],2)),0)</f>
        <v>0</v>
      </c>
      <c r="O32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21"/>
    </row>
    <row r="322" spans="2:22" x14ac:dyDescent="0.35">
      <c r="B322" s="26">
        <f>IF(WEEKDAY(Tableau15[[#This Row],[Date]],2)=3,_xlfn.ISOWEEKNUM(Tableau15[[#This Row],[Date]]),"")</f>
        <v>32</v>
      </c>
      <c r="C322" s="2" t="str">
        <f>UPPER(TEXT(Tableau15[[#This Row],[Date]],"jjjj"))</f>
        <v>MERCREDI</v>
      </c>
      <c r="D322" s="3">
        <f>_debut+ROW()-ROW(Tableau15[[#Headers],[Date]])-1</f>
        <v>44419</v>
      </c>
      <c r="E322" s="10"/>
      <c r="F322" s="10"/>
      <c r="G322" s="10"/>
      <c r="H322" s="10"/>
      <c r="I322" s="29">
        <f>Tableau15[[#This Row],[fin apm]]-Tableau15[[#This Row],[début apm]]+Tableau15[[#This Row],[fin matin]]-Tableau15[[#This Row],[début matin]]</f>
        <v>0</v>
      </c>
      <c r="J322" s="12"/>
      <c r="K322" s="21">
        <f ca="1">IFERROR(IF(VLOOKUP(Tableau15[[#This Row],[Motif Abs.]],Tmotif[],3,0)="oui",OFFSET($V$2,,WEEKDAY(Tableau15[[#This Row],[Date]],2)),0),0)</f>
        <v>0</v>
      </c>
      <c r="L322" s="10"/>
      <c r="M322" s="10"/>
      <c r="N322" s="21">
        <f ca="1">IF(COUNTIF('.Calendrier'!C:C,Tableau15[[#This Row],[Date]]),OFFSET($V$2,,WEEKDAY(Tableau15[[#This Row],[Date]],2)),0)</f>
        <v>0</v>
      </c>
      <c r="O32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22"/>
    </row>
    <row r="323" spans="2:22" x14ac:dyDescent="0.35">
      <c r="B323" s="26" t="str">
        <f>IF(WEEKDAY(Tableau15[[#This Row],[Date]],2)=3,_xlfn.ISOWEEKNUM(Tableau15[[#This Row],[Date]]),"")</f>
        <v/>
      </c>
      <c r="C323" s="2" t="str">
        <f>UPPER(TEXT(Tableau15[[#This Row],[Date]],"jjjj"))</f>
        <v>JEUDI</v>
      </c>
      <c r="D323" s="3">
        <f>_debut+ROW()-ROW(Tableau15[[#Headers],[Date]])-1</f>
        <v>44420</v>
      </c>
      <c r="E323" s="10"/>
      <c r="F323" s="10"/>
      <c r="G323" s="10"/>
      <c r="H323" s="10"/>
      <c r="I323" s="29">
        <f>Tableau15[[#This Row],[fin apm]]-Tableau15[[#This Row],[début apm]]+Tableau15[[#This Row],[fin matin]]-Tableau15[[#This Row],[début matin]]</f>
        <v>0</v>
      </c>
      <c r="J323" s="12"/>
      <c r="K323" s="21">
        <f ca="1">IFERROR(IF(VLOOKUP(Tableau15[[#This Row],[Motif Abs.]],Tmotif[],3,0)="oui",OFFSET($V$2,,WEEKDAY(Tableau15[[#This Row],[Date]],2)),0),0)</f>
        <v>0</v>
      </c>
      <c r="L323" s="10"/>
      <c r="M323" s="10"/>
      <c r="N323" s="21">
        <f ca="1">IF(COUNTIF('.Calendrier'!C:C,Tableau15[[#This Row],[Date]]),OFFSET($V$2,,WEEKDAY(Tableau15[[#This Row],[Date]],2)),0)</f>
        <v>0</v>
      </c>
      <c r="O32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23"/>
    </row>
    <row r="324" spans="2:22" x14ac:dyDescent="0.35">
      <c r="B324" s="26" t="str">
        <f>IF(WEEKDAY(Tableau15[[#This Row],[Date]],2)=3,_xlfn.ISOWEEKNUM(Tableau15[[#This Row],[Date]]),"")</f>
        <v/>
      </c>
      <c r="C324" s="2" t="str">
        <f>UPPER(TEXT(Tableau15[[#This Row],[Date]],"jjjj"))</f>
        <v>VENDREDI</v>
      </c>
      <c r="D324" s="3">
        <f>_debut+ROW()-ROW(Tableau15[[#Headers],[Date]])-1</f>
        <v>44421</v>
      </c>
      <c r="E324" s="10"/>
      <c r="F324" s="10"/>
      <c r="G324" s="10"/>
      <c r="H324" s="10"/>
      <c r="I324" s="29">
        <f>Tableau15[[#This Row],[fin apm]]-Tableau15[[#This Row],[début apm]]+Tableau15[[#This Row],[fin matin]]-Tableau15[[#This Row],[début matin]]</f>
        <v>0</v>
      </c>
      <c r="J324" s="12"/>
      <c r="K324" s="21">
        <f ca="1">IFERROR(IF(VLOOKUP(Tableau15[[#This Row],[Motif Abs.]],Tmotif[],3,0)="oui",OFFSET($V$2,,WEEKDAY(Tableau15[[#This Row],[Date]],2)),0),0)</f>
        <v>0</v>
      </c>
      <c r="L324" s="10"/>
      <c r="M324" s="10"/>
      <c r="N324" s="21">
        <f ca="1">IF(COUNTIF('.Calendrier'!C:C,Tableau15[[#This Row],[Date]]),OFFSET($V$2,,WEEKDAY(Tableau15[[#This Row],[Date]],2)),0)</f>
        <v>0</v>
      </c>
      <c r="O32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24"/>
    </row>
    <row r="325" spans="2:22" x14ac:dyDescent="0.35">
      <c r="B325" s="26" t="str">
        <f>IF(WEEKDAY(Tableau15[[#This Row],[Date]],2)=3,_xlfn.ISOWEEKNUM(Tableau15[[#This Row],[Date]]),"")</f>
        <v/>
      </c>
      <c r="C325" s="2" t="str">
        <f>UPPER(TEXT(Tableau15[[#This Row],[Date]],"jjjj"))</f>
        <v>SAMEDI</v>
      </c>
      <c r="D325" s="3">
        <f>_debut+ROW()-ROW(Tableau15[[#Headers],[Date]])-1</f>
        <v>44422</v>
      </c>
      <c r="E325" s="10"/>
      <c r="F325" s="10"/>
      <c r="G325" s="10"/>
      <c r="H325" s="10"/>
      <c r="I325" s="29">
        <f>Tableau15[[#This Row],[fin apm]]-Tableau15[[#This Row],[début apm]]+Tableau15[[#This Row],[fin matin]]-Tableau15[[#This Row],[début matin]]</f>
        <v>0</v>
      </c>
      <c r="J325" s="12"/>
      <c r="K325" s="21">
        <f ca="1">IFERROR(IF(VLOOKUP(Tableau15[[#This Row],[Motif Abs.]],Tmotif[],3,0)="oui",OFFSET($V$2,,WEEKDAY(Tableau15[[#This Row],[Date]],2)),0),0)</f>
        <v>0</v>
      </c>
      <c r="L325" s="10"/>
      <c r="M325" s="10"/>
      <c r="N325" s="21">
        <f ca="1">IF(COUNTIF('.Calendrier'!C:C,Tableau15[[#This Row],[Date]]),OFFSET($V$2,,WEEKDAY(Tableau15[[#This Row],[Date]],2)),0)</f>
        <v>0</v>
      </c>
      <c r="O32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25"/>
    </row>
    <row r="326" spans="2:22" x14ac:dyDescent="0.35">
      <c r="B326" s="26" t="str">
        <f>IF(WEEKDAY(Tableau15[[#This Row],[Date]],2)=3,_xlfn.ISOWEEKNUM(Tableau15[[#This Row],[Date]]),"")</f>
        <v/>
      </c>
      <c r="C326" s="2" t="str">
        <f>UPPER(TEXT(Tableau15[[#This Row],[Date]],"jjjj"))</f>
        <v>DIMANCHE</v>
      </c>
      <c r="D326" s="3">
        <f>_debut+ROW()-ROW(Tableau15[[#Headers],[Date]])-1</f>
        <v>44423</v>
      </c>
      <c r="E326" s="10"/>
      <c r="F326" s="10"/>
      <c r="G326" s="10"/>
      <c r="H326" s="10"/>
      <c r="I326" s="29">
        <f>Tableau15[[#This Row],[fin apm]]-Tableau15[[#This Row],[début apm]]+Tableau15[[#This Row],[fin matin]]-Tableau15[[#This Row],[début matin]]</f>
        <v>0</v>
      </c>
      <c r="J326" s="12"/>
      <c r="K326" s="21">
        <f ca="1">IFERROR(IF(VLOOKUP(Tableau15[[#This Row],[Motif Abs.]],Tmotif[],3,0)="oui",OFFSET($V$2,,WEEKDAY(Tableau15[[#This Row],[Date]],2)),0),0)</f>
        <v>0</v>
      </c>
      <c r="L326" s="10"/>
      <c r="M326" s="10"/>
      <c r="N326" s="21">
        <f ca="1">IF(COUNTIF('.Calendrier'!C:C,Tableau15[[#This Row],[Date]]),OFFSET($V$2,,WEEKDAY(Tableau15[[#This Row],[Date]],2)),0)</f>
        <v>0</v>
      </c>
      <c r="O32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26"/>
    </row>
    <row r="327" spans="2:22" x14ac:dyDescent="0.35">
      <c r="B327" s="26" t="str">
        <f>IF(WEEKDAY(Tableau15[[#This Row],[Date]],2)=3,_xlfn.ISOWEEKNUM(Tableau15[[#This Row],[Date]]),"")</f>
        <v/>
      </c>
      <c r="C327" s="2" t="str">
        <f>UPPER(TEXT(Tableau15[[#This Row],[Date]],"jjjj"))</f>
        <v>LUNDI</v>
      </c>
      <c r="D327" s="3">
        <f>_debut+ROW()-ROW(Tableau15[[#Headers],[Date]])-1</f>
        <v>44424</v>
      </c>
      <c r="E327" s="10"/>
      <c r="F327" s="10"/>
      <c r="G327" s="10"/>
      <c r="H327" s="10"/>
      <c r="I327" s="29">
        <f>Tableau15[[#This Row],[fin apm]]-Tableau15[[#This Row],[début apm]]+Tableau15[[#This Row],[fin matin]]-Tableau15[[#This Row],[début matin]]</f>
        <v>0</v>
      </c>
      <c r="J327" s="12"/>
      <c r="K327" s="21">
        <f ca="1">IFERROR(IF(VLOOKUP(Tableau15[[#This Row],[Motif Abs.]],Tmotif[],3,0)="oui",OFFSET($V$2,,WEEKDAY(Tableau15[[#This Row],[Date]],2)),0),0)</f>
        <v>0</v>
      </c>
      <c r="L327" s="10"/>
      <c r="M327" s="10"/>
      <c r="N327" s="21">
        <f ca="1">IF(COUNTIF('.Calendrier'!C:C,Tableau15[[#This Row],[Date]]),OFFSET($V$2,,WEEKDAY(Tableau15[[#This Row],[Date]],2)),0)</f>
        <v>0</v>
      </c>
      <c r="O32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27"/>
    </row>
    <row r="328" spans="2:22" x14ac:dyDescent="0.35">
      <c r="B328" s="26" t="str">
        <f>IF(WEEKDAY(Tableau15[[#This Row],[Date]],2)=3,_xlfn.ISOWEEKNUM(Tableau15[[#This Row],[Date]]),"")</f>
        <v/>
      </c>
      <c r="C328" s="2" t="str">
        <f>UPPER(TEXT(Tableau15[[#This Row],[Date]],"jjjj"))</f>
        <v>MARDI</v>
      </c>
      <c r="D328" s="3">
        <f>_debut+ROW()-ROW(Tableau15[[#Headers],[Date]])-1</f>
        <v>44425</v>
      </c>
      <c r="E328" s="10"/>
      <c r="F328" s="10"/>
      <c r="G328" s="10"/>
      <c r="H328" s="10"/>
      <c r="I328" s="29">
        <f>Tableau15[[#This Row],[fin apm]]-Tableau15[[#This Row],[début apm]]+Tableau15[[#This Row],[fin matin]]-Tableau15[[#This Row],[début matin]]</f>
        <v>0</v>
      </c>
      <c r="J328" s="12"/>
      <c r="K328" s="21">
        <f ca="1">IFERROR(IF(VLOOKUP(Tableau15[[#This Row],[Motif Abs.]],Tmotif[],3,0)="oui",OFFSET($V$2,,WEEKDAY(Tableau15[[#This Row],[Date]],2)),0),0)</f>
        <v>0</v>
      </c>
      <c r="L328" s="10"/>
      <c r="M328" s="10"/>
      <c r="N328" s="21">
        <f ca="1">IF(COUNTIF('.Calendrier'!C:C,Tableau15[[#This Row],[Date]]),OFFSET($V$2,,WEEKDAY(Tableau15[[#This Row],[Date]],2)),0)</f>
        <v>0</v>
      </c>
      <c r="O32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28"/>
    </row>
    <row r="329" spans="2:22" x14ac:dyDescent="0.35">
      <c r="B329" s="26">
        <f>IF(WEEKDAY(Tableau15[[#This Row],[Date]],2)=3,_xlfn.ISOWEEKNUM(Tableau15[[#This Row],[Date]]),"")</f>
        <v>33</v>
      </c>
      <c r="C329" s="2" t="str">
        <f>UPPER(TEXT(Tableau15[[#This Row],[Date]],"jjjj"))</f>
        <v>MERCREDI</v>
      </c>
      <c r="D329" s="3">
        <f>_debut+ROW()-ROW(Tableau15[[#Headers],[Date]])-1</f>
        <v>44426</v>
      </c>
      <c r="E329" s="10"/>
      <c r="F329" s="10"/>
      <c r="G329" s="10"/>
      <c r="H329" s="10"/>
      <c r="I329" s="29">
        <f>Tableau15[[#This Row],[fin apm]]-Tableau15[[#This Row],[début apm]]+Tableau15[[#This Row],[fin matin]]-Tableau15[[#This Row],[début matin]]</f>
        <v>0</v>
      </c>
      <c r="J329" s="12"/>
      <c r="K329" s="21">
        <f ca="1">IFERROR(IF(VLOOKUP(Tableau15[[#This Row],[Motif Abs.]],Tmotif[],3,0)="oui",OFFSET($V$2,,WEEKDAY(Tableau15[[#This Row],[Date]],2)),0),0)</f>
        <v>0</v>
      </c>
      <c r="L329" s="10"/>
      <c r="M329" s="10"/>
      <c r="N329" s="21">
        <f ca="1">IF(COUNTIF('.Calendrier'!C:C,Tableau15[[#This Row],[Date]]),OFFSET($V$2,,WEEKDAY(Tableau15[[#This Row],[Date]],2)),0)</f>
        <v>0</v>
      </c>
      <c r="O32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29"/>
    </row>
    <row r="330" spans="2:22" x14ac:dyDescent="0.35">
      <c r="B330" s="26" t="str">
        <f>IF(WEEKDAY(Tableau15[[#This Row],[Date]],2)=3,_xlfn.ISOWEEKNUM(Tableau15[[#This Row],[Date]]),"")</f>
        <v/>
      </c>
      <c r="C330" s="2" t="str">
        <f>UPPER(TEXT(Tableau15[[#This Row],[Date]],"jjjj"))</f>
        <v>JEUDI</v>
      </c>
      <c r="D330" s="3">
        <f>_debut+ROW()-ROW(Tableau15[[#Headers],[Date]])-1</f>
        <v>44427</v>
      </c>
      <c r="E330" s="10"/>
      <c r="F330" s="10"/>
      <c r="G330" s="10"/>
      <c r="H330" s="10"/>
      <c r="I330" s="29">
        <f>Tableau15[[#This Row],[fin apm]]-Tableau15[[#This Row],[début apm]]+Tableau15[[#This Row],[fin matin]]-Tableau15[[#This Row],[début matin]]</f>
        <v>0</v>
      </c>
      <c r="J330" s="12"/>
      <c r="K330" s="21">
        <f ca="1">IFERROR(IF(VLOOKUP(Tableau15[[#This Row],[Motif Abs.]],Tmotif[],3,0)="oui",OFFSET($V$2,,WEEKDAY(Tableau15[[#This Row],[Date]],2)),0),0)</f>
        <v>0</v>
      </c>
      <c r="L330" s="10"/>
      <c r="M330" s="10"/>
      <c r="N330" s="21">
        <f ca="1">IF(COUNTIF('.Calendrier'!C:C,Tableau15[[#This Row],[Date]]),OFFSET($V$2,,WEEKDAY(Tableau15[[#This Row],[Date]],2)),0)</f>
        <v>0</v>
      </c>
      <c r="O33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30"/>
    </row>
    <row r="331" spans="2:22" x14ac:dyDescent="0.35">
      <c r="B331" s="26" t="str">
        <f>IF(WEEKDAY(Tableau15[[#This Row],[Date]],2)=3,_xlfn.ISOWEEKNUM(Tableau15[[#This Row],[Date]]),"")</f>
        <v/>
      </c>
      <c r="C331" s="2" t="str">
        <f>UPPER(TEXT(Tableau15[[#This Row],[Date]],"jjjj"))</f>
        <v>VENDREDI</v>
      </c>
      <c r="D331" s="3">
        <f>_debut+ROW()-ROW(Tableau15[[#Headers],[Date]])-1</f>
        <v>44428</v>
      </c>
      <c r="E331" s="10"/>
      <c r="F331" s="10"/>
      <c r="G331" s="10"/>
      <c r="H331" s="10"/>
      <c r="I331" s="29">
        <f>Tableau15[[#This Row],[fin apm]]-Tableau15[[#This Row],[début apm]]+Tableau15[[#This Row],[fin matin]]-Tableau15[[#This Row],[début matin]]</f>
        <v>0</v>
      </c>
      <c r="J331" s="12"/>
      <c r="K331" s="21">
        <f ca="1">IFERROR(IF(VLOOKUP(Tableau15[[#This Row],[Motif Abs.]],Tmotif[],3,0)="oui",OFFSET($V$2,,WEEKDAY(Tableau15[[#This Row],[Date]],2)),0),0)</f>
        <v>0</v>
      </c>
      <c r="L331" s="10"/>
      <c r="M331" s="10"/>
      <c r="N331" s="21">
        <f ca="1">IF(COUNTIF('.Calendrier'!C:C,Tableau15[[#This Row],[Date]]),OFFSET($V$2,,WEEKDAY(Tableau15[[#This Row],[Date]],2)),0)</f>
        <v>0</v>
      </c>
      <c r="O33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31"/>
    </row>
    <row r="332" spans="2:22" x14ac:dyDescent="0.35">
      <c r="B332" s="26" t="str">
        <f>IF(WEEKDAY(Tableau15[[#This Row],[Date]],2)=3,_xlfn.ISOWEEKNUM(Tableau15[[#This Row],[Date]]),"")</f>
        <v/>
      </c>
      <c r="C332" s="2" t="str">
        <f>UPPER(TEXT(Tableau15[[#This Row],[Date]],"jjjj"))</f>
        <v>SAMEDI</v>
      </c>
      <c r="D332" s="3">
        <f>_debut+ROW()-ROW(Tableau15[[#Headers],[Date]])-1</f>
        <v>44429</v>
      </c>
      <c r="E332" s="10"/>
      <c r="F332" s="10"/>
      <c r="G332" s="10"/>
      <c r="H332" s="10"/>
      <c r="I332" s="29">
        <f>Tableau15[[#This Row],[fin apm]]-Tableau15[[#This Row],[début apm]]+Tableau15[[#This Row],[fin matin]]-Tableau15[[#This Row],[début matin]]</f>
        <v>0</v>
      </c>
      <c r="J332" s="12"/>
      <c r="K332" s="21">
        <f ca="1">IFERROR(IF(VLOOKUP(Tableau15[[#This Row],[Motif Abs.]],Tmotif[],3,0)="oui",OFFSET($V$2,,WEEKDAY(Tableau15[[#This Row],[Date]],2)),0),0)</f>
        <v>0</v>
      </c>
      <c r="L332" s="10"/>
      <c r="M332" s="10"/>
      <c r="N332" s="21">
        <f ca="1">IF(COUNTIF('.Calendrier'!C:C,Tableau15[[#This Row],[Date]]),OFFSET($V$2,,WEEKDAY(Tableau15[[#This Row],[Date]],2)),0)</f>
        <v>0</v>
      </c>
      <c r="O33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32"/>
    </row>
    <row r="333" spans="2:22" x14ac:dyDescent="0.35">
      <c r="B333" s="26" t="str">
        <f>IF(WEEKDAY(Tableau15[[#This Row],[Date]],2)=3,_xlfn.ISOWEEKNUM(Tableau15[[#This Row],[Date]]),"")</f>
        <v/>
      </c>
      <c r="C333" s="2" t="str">
        <f>UPPER(TEXT(Tableau15[[#This Row],[Date]],"jjjj"))</f>
        <v>DIMANCHE</v>
      </c>
      <c r="D333" s="3">
        <f>_debut+ROW()-ROW(Tableau15[[#Headers],[Date]])-1</f>
        <v>44430</v>
      </c>
      <c r="E333" s="10"/>
      <c r="F333" s="10"/>
      <c r="G333" s="10"/>
      <c r="H333" s="10"/>
      <c r="I333" s="29">
        <f>Tableau15[[#This Row],[fin apm]]-Tableau15[[#This Row],[début apm]]+Tableau15[[#This Row],[fin matin]]-Tableau15[[#This Row],[début matin]]</f>
        <v>0</v>
      </c>
      <c r="J333" s="12"/>
      <c r="K333" s="21">
        <f ca="1">IFERROR(IF(VLOOKUP(Tableau15[[#This Row],[Motif Abs.]],Tmotif[],3,0)="oui",OFFSET($V$2,,WEEKDAY(Tableau15[[#This Row],[Date]],2)),0),0)</f>
        <v>0</v>
      </c>
      <c r="L333" s="10"/>
      <c r="M333" s="10"/>
      <c r="N333" s="21">
        <f ca="1">IF(COUNTIF('.Calendrier'!C:C,Tableau15[[#This Row],[Date]]),OFFSET($V$2,,WEEKDAY(Tableau15[[#This Row],[Date]],2)),0)</f>
        <v>0</v>
      </c>
      <c r="O33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33"/>
    </row>
    <row r="334" spans="2:22" x14ac:dyDescent="0.35">
      <c r="B334" s="26" t="str">
        <f>IF(WEEKDAY(Tableau15[[#This Row],[Date]],2)=3,_xlfn.ISOWEEKNUM(Tableau15[[#This Row],[Date]]),"")</f>
        <v/>
      </c>
      <c r="C334" s="2" t="str">
        <f>UPPER(TEXT(Tableau15[[#This Row],[Date]],"jjjj"))</f>
        <v>LUNDI</v>
      </c>
      <c r="D334" s="3">
        <f>_debut+ROW()-ROW(Tableau15[[#Headers],[Date]])-1</f>
        <v>44431</v>
      </c>
      <c r="E334" s="10"/>
      <c r="F334" s="10"/>
      <c r="G334" s="10"/>
      <c r="H334" s="10"/>
      <c r="I334" s="29">
        <f>Tableau15[[#This Row],[fin apm]]-Tableau15[[#This Row],[début apm]]+Tableau15[[#This Row],[fin matin]]-Tableau15[[#This Row],[début matin]]</f>
        <v>0</v>
      </c>
      <c r="J334" s="12"/>
      <c r="K334" s="21">
        <f ca="1">IFERROR(IF(VLOOKUP(Tableau15[[#This Row],[Motif Abs.]],Tmotif[],3,0)="oui",OFFSET($V$2,,WEEKDAY(Tableau15[[#This Row],[Date]],2)),0),0)</f>
        <v>0</v>
      </c>
      <c r="L334" s="10"/>
      <c r="M334" s="10"/>
      <c r="N334" s="21">
        <f ca="1">IF(COUNTIF('.Calendrier'!C:C,Tableau15[[#This Row],[Date]]),OFFSET($V$2,,WEEKDAY(Tableau15[[#This Row],[Date]],2)),0)</f>
        <v>0</v>
      </c>
      <c r="O33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34"/>
    </row>
    <row r="335" spans="2:22" x14ac:dyDescent="0.35">
      <c r="B335" s="26" t="str">
        <f>IF(WEEKDAY(Tableau15[[#This Row],[Date]],2)=3,_xlfn.ISOWEEKNUM(Tableau15[[#This Row],[Date]]),"")</f>
        <v/>
      </c>
      <c r="C335" s="2" t="str">
        <f>UPPER(TEXT(Tableau15[[#This Row],[Date]],"jjjj"))</f>
        <v>MARDI</v>
      </c>
      <c r="D335" s="3">
        <f>_debut+ROW()-ROW(Tableau15[[#Headers],[Date]])-1</f>
        <v>44432</v>
      </c>
      <c r="E335" s="10"/>
      <c r="F335" s="10"/>
      <c r="G335" s="10"/>
      <c r="H335" s="10"/>
      <c r="I335" s="29">
        <f>Tableau15[[#This Row],[fin apm]]-Tableau15[[#This Row],[début apm]]+Tableau15[[#This Row],[fin matin]]-Tableau15[[#This Row],[début matin]]</f>
        <v>0</v>
      </c>
      <c r="J335" s="12"/>
      <c r="K335" s="21">
        <f ca="1">IFERROR(IF(VLOOKUP(Tableau15[[#This Row],[Motif Abs.]],Tmotif[],3,0)="oui",OFFSET($V$2,,WEEKDAY(Tableau15[[#This Row],[Date]],2)),0),0)</f>
        <v>0</v>
      </c>
      <c r="L335" s="10"/>
      <c r="M335" s="10"/>
      <c r="N335" s="21">
        <f ca="1">IF(COUNTIF('.Calendrier'!C:C,Tableau15[[#This Row],[Date]]),OFFSET($V$2,,WEEKDAY(Tableau15[[#This Row],[Date]],2)),0)</f>
        <v>0</v>
      </c>
      <c r="O33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35"/>
    </row>
    <row r="336" spans="2:22" x14ac:dyDescent="0.35">
      <c r="B336" s="26">
        <f>IF(WEEKDAY(Tableau15[[#This Row],[Date]],2)=3,_xlfn.ISOWEEKNUM(Tableau15[[#This Row],[Date]]),"")</f>
        <v>34</v>
      </c>
      <c r="C336" s="2" t="str">
        <f>UPPER(TEXT(Tableau15[[#This Row],[Date]],"jjjj"))</f>
        <v>MERCREDI</v>
      </c>
      <c r="D336" s="3">
        <f>_debut+ROW()-ROW(Tableau15[[#Headers],[Date]])-1</f>
        <v>44433</v>
      </c>
      <c r="E336" s="10"/>
      <c r="F336" s="10"/>
      <c r="G336" s="10"/>
      <c r="H336" s="10"/>
      <c r="I336" s="29">
        <f>Tableau15[[#This Row],[fin apm]]-Tableau15[[#This Row],[début apm]]+Tableau15[[#This Row],[fin matin]]-Tableau15[[#This Row],[début matin]]</f>
        <v>0</v>
      </c>
      <c r="J336" s="12"/>
      <c r="K336" s="21">
        <f ca="1">IFERROR(IF(VLOOKUP(Tableau15[[#This Row],[Motif Abs.]],Tmotif[],3,0)="oui",OFFSET($V$2,,WEEKDAY(Tableau15[[#This Row],[Date]],2)),0),0)</f>
        <v>0</v>
      </c>
      <c r="L336" s="10"/>
      <c r="M336" s="10"/>
      <c r="N336" s="21">
        <f ca="1">IF(COUNTIF('.Calendrier'!C:C,Tableau15[[#This Row],[Date]]),OFFSET($V$2,,WEEKDAY(Tableau15[[#This Row],[Date]],2)),0)</f>
        <v>0</v>
      </c>
      <c r="O33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36"/>
    </row>
    <row r="337" spans="2:22" x14ac:dyDescent="0.35">
      <c r="B337" s="26" t="str">
        <f>IF(WEEKDAY(Tableau15[[#This Row],[Date]],2)=3,_xlfn.ISOWEEKNUM(Tableau15[[#This Row],[Date]]),"")</f>
        <v/>
      </c>
      <c r="C337" s="2" t="str">
        <f>UPPER(TEXT(Tableau15[[#This Row],[Date]],"jjjj"))</f>
        <v>JEUDI</v>
      </c>
      <c r="D337" s="3">
        <f>_debut+ROW()-ROW(Tableau15[[#Headers],[Date]])-1</f>
        <v>44434</v>
      </c>
      <c r="E337" s="10"/>
      <c r="F337" s="10"/>
      <c r="G337" s="10"/>
      <c r="H337" s="10"/>
      <c r="I337" s="29">
        <f>Tableau15[[#This Row],[fin apm]]-Tableau15[[#This Row],[début apm]]+Tableau15[[#This Row],[fin matin]]-Tableau15[[#This Row],[début matin]]</f>
        <v>0</v>
      </c>
      <c r="J337" s="12"/>
      <c r="K337" s="21">
        <f ca="1">IFERROR(IF(VLOOKUP(Tableau15[[#This Row],[Motif Abs.]],Tmotif[],3,0)="oui",OFFSET($V$2,,WEEKDAY(Tableau15[[#This Row],[Date]],2)),0),0)</f>
        <v>0</v>
      </c>
      <c r="L337" s="10"/>
      <c r="M337" s="10"/>
      <c r="N337" s="21">
        <f ca="1">IF(COUNTIF('.Calendrier'!C:C,Tableau15[[#This Row],[Date]]),OFFSET($V$2,,WEEKDAY(Tableau15[[#This Row],[Date]],2)),0)</f>
        <v>0</v>
      </c>
      <c r="O33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37"/>
    </row>
    <row r="338" spans="2:22" x14ac:dyDescent="0.35">
      <c r="B338" s="26" t="str">
        <f>IF(WEEKDAY(Tableau15[[#This Row],[Date]],2)=3,_xlfn.ISOWEEKNUM(Tableau15[[#This Row],[Date]]),"")</f>
        <v/>
      </c>
      <c r="C338" s="2" t="str">
        <f>UPPER(TEXT(Tableau15[[#This Row],[Date]],"jjjj"))</f>
        <v>VENDREDI</v>
      </c>
      <c r="D338" s="3">
        <f>_debut+ROW()-ROW(Tableau15[[#Headers],[Date]])-1</f>
        <v>44435</v>
      </c>
      <c r="E338" s="10"/>
      <c r="F338" s="10"/>
      <c r="G338" s="10"/>
      <c r="H338" s="10"/>
      <c r="I338" s="29">
        <f>Tableau15[[#This Row],[fin apm]]-Tableau15[[#This Row],[début apm]]+Tableau15[[#This Row],[fin matin]]-Tableau15[[#This Row],[début matin]]</f>
        <v>0</v>
      </c>
      <c r="J338" s="12"/>
      <c r="K338" s="21">
        <f ca="1">IFERROR(IF(VLOOKUP(Tableau15[[#This Row],[Motif Abs.]],Tmotif[],3,0)="oui",OFFSET($V$2,,WEEKDAY(Tableau15[[#This Row],[Date]],2)),0),0)</f>
        <v>0</v>
      </c>
      <c r="L338" s="10"/>
      <c r="M338" s="10"/>
      <c r="N338" s="21">
        <f ca="1">IF(COUNTIF('.Calendrier'!C:C,Tableau15[[#This Row],[Date]]),OFFSET($V$2,,WEEKDAY(Tableau15[[#This Row],[Date]],2)),0)</f>
        <v>0</v>
      </c>
      <c r="O33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38"/>
    </row>
    <row r="339" spans="2:22" x14ac:dyDescent="0.35">
      <c r="B339" s="26" t="str">
        <f>IF(WEEKDAY(Tableau15[[#This Row],[Date]],2)=3,_xlfn.ISOWEEKNUM(Tableau15[[#This Row],[Date]]),"")</f>
        <v/>
      </c>
      <c r="C339" s="2" t="str">
        <f>UPPER(TEXT(Tableau15[[#This Row],[Date]],"jjjj"))</f>
        <v>SAMEDI</v>
      </c>
      <c r="D339" s="3">
        <f>_debut+ROW()-ROW(Tableau15[[#Headers],[Date]])-1</f>
        <v>44436</v>
      </c>
      <c r="E339" s="10"/>
      <c r="F339" s="10"/>
      <c r="G339" s="10"/>
      <c r="H339" s="10"/>
      <c r="I339" s="29">
        <f>Tableau15[[#This Row],[fin apm]]-Tableau15[[#This Row],[début apm]]+Tableau15[[#This Row],[fin matin]]-Tableau15[[#This Row],[début matin]]</f>
        <v>0</v>
      </c>
      <c r="J339" s="12"/>
      <c r="K339" s="21">
        <f ca="1">IFERROR(IF(VLOOKUP(Tableau15[[#This Row],[Motif Abs.]],Tmotif[],3,0)="oui",OFFSET($V$2,,WEEKDAY(Tableau15[[#This Row],[Date]],2)),0),0)</f>
        <v>0</v>
      </c>
      <c r="L339" s="10"/>
      <c r="M339" s="10"/>
      <c r="N339" s="21">
        <f ca="1">IF(COUNTIF('.Calendrier'!C:C,Tableau15[[#This Row],[Date]]),OFFSET($V$2,,WEEKDAY(Tableau15[[#This Row],[Date]],2)),0)</f>
        <v>0</v>
      </c>
      <c r="O33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39"/>
    </row>
    <row r="340" spans="2:22" x14ac:dyDescent="0.35">
      <c r="B340" s="26" t="str">
        <f>IF(WEEKDAY(Tableau15[[#This Row],[Date]],2)=3,_xlfn.ISOWEEKNUM(Tableau15[[#This Row],[Date]]),"")</f>
        <v/>
      </c>
      <c r="C340" s="2" t="str">
        <f>UPPER(TEXT(Tableau15[[#This Row],[Date]],"jjjj"))</f>
        <v>DIMANCHE</v>
      </c>
      <c r="D340" s="3">
        <f>_debut+ROW()-ROW(Tableau15[[#Headers],[Date]])-1</f>
        <v>44437</v>
      </c>
      <c r="E340" s="10"/>
      <c r="F340" s="10"/>
      <c r="G340" s="10"/>
      <c r="H340" s="10"/>
      <c r="I340" s="29">
        <f>Tableau15[[#This Row],[fin apm]]-Tableau15[[#This Row],[début apm]]+Tableau15[[#This Row],[fin matin]]-Tableau15[[#This Row],[début matin]]</f>
        <v>0</v>
      </c>
      <c r="J340" s="12"/>
      <c r="K340" s="21">
        <f ca="1">IFERROR(IF(VLOOKUP(Tableau15[[#This Row],[Motif Abs.]],Tmotif[],3,0)="oui",OFFSET($V$2,,WEEKDAY(Tableau15[[#This Row],[Date]],2)),0),0)</f>
        <v>0</v>
      </c>
      <c r="L340" s="10"/>
      <c r="M340" s="10"/>
      <c r="N340" s="21">
        <f ca="1">IF(COUNTIF('.Calendrier'!C:C,Tableau15[[#This Row],[Date]]),OFFSET($V$2,,WEEKDAY(Tableau15[[#This Row],[Date]],2)),0)</f>
        <v>0</v>
      </c>
      <c r="O34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40"/>
    </row>
    <row r="341" spans="2:22" x14ac:dyDescent="0.35">
      <c r="B341" s="26" t="str">
        <f>IF(WEEKDAY(Tableau15[[#This Row],[Date]],2)=3,_xlfn.ISOWEEKNUM(Tableau15[[#This Row],[Date]]),"")</f>
        <v/>
      </c>
      <c r="C341" s="2" t="str">
        <f>UPPER(TEXT(Tableau15[[#This Row],[Date]],"jjjj"))</f>
        <v>LUNDI</v>
      </c>
      <c r="D341" s="3">
        <f>_debut+ROW()-ROW(Tableau15[[#Headers],[Date]])-1</f>
        <v>44438</v>
      </c>
      <c r="E341" s="10"/>
      <c r="F341" s="10"/>
      <c r="G341" s="10"/>
      <c r="H341" s="10"/>
      <c r="I341" s="29">
        <f>Tableau15[[#This Row],[fin apm]]-Tableau15[[#This Row],[début apm]]+Tableau15[[#This Row],[fin matin]]-Tableau15[[#This Row],[début matin]]</f>
        <v>0</v>
      </c>
      <c r="J341" s="12"/>
      <c r="K341" s="21">
        <f ca="1">IFERROR(IF(VLOOKUP(Tableau15[[#This Row],[Motif Abs.]],Tmotif[],3,0)="oui",OFFSET($V$2,,WEEKDAY(Tableau15[[#This Row],[Date]],2)),0),0)</f>
        <v>0</v>
      </c>
      <c r="L341" s="10"/>
      <c r="M341" s="10"/>
      <c r="N341" s="21">
        <f ca="1">IF(COUNTIF('.Calendrier'!C:C,Tableau15[[#This Row],[Date]]),OFFSET($V$2,,WEEKDAY(Tableau15[[#This Row],[Date]],2)),0)</f>
        <v>0</v>
      </c>
      <c r="O34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41"/>
    </row>
    <row r="342" spans="2:22" x14ac:dyDescent="0.35">
      <c r="B342" s="26" t="str">
        <f>IF(WEEKDAY(Tableau15[[#This Row],[Date]],2)=3,_xlfn.ISOWEEKNUM(Tableau15[[#This Row],[Date]]),"")</f>
        <v/>
      </c>
      <c r="C342" s="2" t="str">
        <f>UPPER(TEXT(Tableau15[[#This Row],[Date]],"jjjj"))</f>
        <v>MARDI</v>
      </c>
      <c r="D342" s="3">
        <f>_debut+ROW()-ROW(Tableau15[[#Headers],[Date]])-1</f>
        <v>44439</v>
      </c>
      <c r="E342" s="10"/>
      <c r="F342" s="10"/>
      <c r="G342" s="10"/>
      <c r="H342" s="10"/>
      <c r="I342" s="29">
        <f>Tableau15[[#This Row],[fin apm]]-Tableau15[[#This Row],[début apm]]+Tableau15[[#This Row],[fin matin]]-Tableau15[[#This Row],[début matin]]</f>
        <v>0</v>
      </c>
      <c r="J342" s="12"/>
      <c r="K342" s="21">
        <f ca="1">IFERROR(IF(VLOOKUP(Tableau15[[#This Row],[Motif Abs.]],Tmotif[],3,0)="oui",OFFSET($V$2,,WEEKDAY(Tableau15[[#This Row],[Date]],2)),0),0)</f>
        <v>0</v>
      </c>
      <c r="L342" s="10"/>
      <c r="M342" s="10"/>
      <c r="N342" s="21">
        <f ca="1">IF(COUNTIF('.Calendrier'!C:C,Tableau15[[#This Row],[Date]]),OFFSET($V$2,,WEEKDAY(Tableau15[[#This Row],[Date]],2)),0)</f>
        <v>0</v>
      </c>
      <c r="O34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42"/>
    </row>
    <row r="343" spans="2:22" x14ac:dyDescent="0.35">
      <c r="B343" s="26">
        <f>IF(WEEKDAY(Tableau15[[#This Row],[Date]],2)=3,_xlfn.ISOWEEKNUM(Tableau15[[#This Row],[Date]]),"")</f>
        <v>35</v>
      </c>
      <c r="C343" s="2" t="str">
        <f>UPPER(TEXT(Tableau15[[#This Row],[Date]],"jjjj"))</f>
        <v>MERCREDI</v>
      </c>
      <c r="D343" s="3">
        <f>_debut+ROW()-ROW(Tableau15[[#Headers],[Date]])-1</f>
        <v>44440</v>
      </c>
      <c r="E343" s="10"/>
      <c r="F343" s="10"/>
      <c r="G343" s="10"/>
      <c r="H343" s="10"/>
      <c r="I343" s="29">
        <f>Tableau15[[#This Row],[fin apm]]-Tableau15[[#This Row],[début apm]]+Tableau15[[#This Row],[fin matin]]-Tableau15[[#This Row],[début matin]]</f>
        <v>0</v>
      </c>
      <c r="J343" s="12"/>
      <c r="K343" s="21">
        <f ca="1">IFERROR(IF(VLOOKUP(Tableau15[[#This Row],[Motif Abs.]],Tmotif[],3,0)="oui",OFFSET($V$2,,WEEKDAY(Tableau15[[#This Row],[Date]],2)),0),0)</f>
        <v>0</v>
      </c>
      <c r="L343" s="10"/>
      <c r="M343" s="10"/>
      <c r="N343" s="21">
        <f ca="1">IF(COUNTIF('.Calendrier'!C:C,Tableau15[[#This Row],[Date]]),OFFSET($V$2,,WEEKDAY(Tableau15[[#This Row],[Date]],2)),0)</f>
        <v>0</v>
      </c>
      <c r="O34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43"/>
    </row>
    <row r="344" spans="2:22" x14ac:dyDescent="0.35">
      <c r="B344" s="26" t="str">
        <f>IF(WEEKDAY(Tableau15[[#This Row],[Date]],2)=3,_xlfn.ISOWEEKNUM(Tableau15[[#This Row],[Date]]),"")</f>
        <v/>
      </c>
      <c r="C344" s="2" t="str">
        <f>UPPER(TEXT(Tableau15[[#This Row],[Date]],"jjjj"))</f>
        <v>JEUDI</v>
      </c>
      <c r="D344" s="3">
        <f>_debut+ROW()-ROW(Tableau15[[#Headers],[Date]])-1</f>
        <v>44441</v>
      </c>
      <c r="E344" s="10"/>
      <c r="F344" s="10"/>
      <c r="G344" s="10"/>
      <c r="H344" s="10"/>
      <c r="I344" s="29">
        <f>Tableau15[[#This Row],[fin apm]]-Tableau15[[#This Row],[début apm]]+Tableau15[[#This Row],[fin matin]]-Tableau15[[#This Row],[début matin]]</f>
        <v>0</v>
      </c>
      <c r="J344" s="12"/>
      <c r="K344" s="21">
        <f ca="1">IFERROR(IF(VLOOKUP(Tableau15[[#This Row],[Motif Abs.]],Tmotif[],3,0)="oui",OFFSET($V$2,,WEEKDAY(Tableau15[[#This Row],[Date]],2)),0),0)</f>
        <v>0</v>
      </c>
      <c r="L344" s="10"/>
      <c r="M344" s="10"/>
      <c r="N344" s="21">
        <f ca="1">IF(COUNTIF('.Calendrier'!C:C,Tableau15[[#This Row],[Date]]),OFFSET($V$2,,WEEKDAY(Tableau15[[#This Row],[Date]],2)),0)</f>
        <v>0</v>
      </c>
      <c r="O34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44"/>
    </row>
    <row r="345" spans="2:22" x14ac:dyDescent="0.35">
      <c r="B345" s="26" t="str">
        <f>IF(WEEKDAY(Tableau15[[#This Row],[Date]],2)=3,_xlfn.ISOWEEKNUM(Tableau15[[#This Row],[Date]]),"")</f>
        <v/>
      </c>
      <c r="C345" s="2" t="str">
        <f>UPPER(TEXT(Tableau15[[#This Row],[Date]],"jjjj"))</f>
        <v>VENDREDI</v>
      </c>
      <c r="D345" s="3">
        <f>_debut+ROW()-ROW(Tableau15[[#Headers],[Date]])-1</f>
        <v>44442</v>
      </c>
      <c r="E345" s="10"/>
      <c r="F345" s="10"/>
      <c r="G345" s="10"/>
      <c r="H345" s="10"/>
      <c r="I345" s="29">
        <f>Tableau15[[#This Row],[fin apm]]-Tableau15[[#This Row],[début apm]]+Tableau15[[#This Row],[fin matin]]-Tableau15[[#This Row],[début matin]]</f>
        <v>0</v>
      </c>
      <c r="J345" s="12"/>
      <c r="K345" s="21">
        <f ca="1">IFERROR(IF(VLOOKUP(Tableau15[[#This Row],[Motif Abs.]],Tmotif[],3,0)="oui",OFFSET($V$2,,WEEKDAY(Tableau15[[#This Row],[Date]],2)),0),0)</f>
        <v>0</v>
      </c>
      <c r="L345" s="10"/>
      <c r="M345" s="10"/>
      <c r="N345" s="21">
        <f ca="1">IF(COUNTIF('.Calendrier'!C:C,Tableau15[[#This Row],[Date]]),OFFSET($V$2,,WEEKDAY(Tableau15[[#This Row],[Date]],2)),0)</f>
        <v>0</v>
      </c>
      <c r="O34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45"/>
    </row>
    <row r="346" spans="2:22" x14ac:dyDescent="0.35">
      <c r="B346" s="26" t="str">
        <f>IF(WEEKDAY(Tableau15[[#This Row],[Date]],2)=3,_xlfn.ISOWEEKNUM(Tableau15[[#This Row],[Date]]),"")</f>
        <v/>
      </c>
      <c r="C346" s="2" t="str">
        <f>UPPER(TEXT(Tableau15[[#This Row],[Date]],"jjjj"))</f>
        <v>SAMEDI</v>
      </c>
      <c r="D346" s="3">
        <f>_debut+ROW()-ROW(Tableau15[[#Headers],[Date]])-1</f>
        <v>44443</v>
      </c>
      <c r="E346" s="10"/>
      <c r="F346" s="10"/>
      <c r="G346" s="10"/>
      <c r="H346" s="10"/>
      <c r="I346" s="29">
        <f>Tableau15[[#This Row],[fin apm]]-Tableau15[[#This Row],[début apm]]+Tableau15[[#This Row],[fin matin]]-Tableau15[[#This Row],[début matin]]</f>
        <v>0</v>
      </c>
      <c r="J346" s="12"/>
      <c r="K346" s="21">
        <f ca="1">IFERROR(IF(VLOOKUP(Tableau15[[#This Row],[Motif Abs.]],Tmotif[],3,0)="oui",OFFSET($V$2,,WEEKDAY(Tableau15[[#This Row],[Date]],2)),0),0)</f>
        <v>0</v>
      </c>
      <c r="L346" s="10"/>
      <c r="M346" s="10"/>
      <c r="N346" s="21">
        <f ca="1">IF(COUNTIF('.Calendrier'!C:C,Tableau15[[#This Row],[Date]]),OFFSET($V$2,,WEEKDAY(Tableau15[[#This Row],[Date]],2)),0)</f>
        <v>0</v>
      </c>
      <c r="O34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46"/>
    </row>
    <row r="347" spans="2:22" x14ac:dyDescent="0.35">
      <c r="B347" s="26" t="str">
        <f>IF(WEEKDAY(Tableau15[[#This Row],[Date]],2)=3,_xlfn.ISOWEEKNUM(Tableau15[[#This Row],[Date]]),"")</f>
        <v/>
      </c>
      <c r="C347" s="2" t="str">
        <f>UPPER(TEXT(Tableau15[[#This Row],[Date]],"jjjj"))</f>
        <v>DIMANCHE</v>
      </c>
      <c r="D347" s="3">
        <f>_debut+ROW()-ROW(Tableau15[[#Headers],[Date]])-1</f>
        <v>44444</v>
      </c>
      <c r="E347" s="10"/>
      <c r="F347" s="10"/>
      <c r="G347" s="10"/>
      <c r="H347" s="10"/>
      <c r="I347" s="29">
        <f>Tableau15[[#This Row],[fin apm]]-Tableau15[[#This Row],[début apm]]+Tableau15[[#This Row],[fin matin]]-Tableau15[[#This Row],[début matin]]</f>
        <v>0</v>
      </c>
      <c r="J347" s="12"/>
      <c r="K347" s="21">
        <f ca="1">IFERROR(IF(VLOOKUP(Tableau15[[#This Row],[Motif Abs.]],Tmotif[],3,0)="oui",OFFSET($V$2,,WEEKDAY(Tableau15[[#This Row],[Date]],2)),0),0)</f>
        <v>0</v>
      </c>
      <c r="L347" s="10"/>
      <c r="M347" s="10"/>
      <c r="N347" s="21">
        <f ca="1">IF(COUNTIF('.Calendrier'!C:C,Tableau15[[#This Row],[Date]]),OFFSET($V$2,,WEEKDAY(Tableau15[[#This Row],[Date]],2)),0)</f>
        <v>0</v>
      </c>
      <c r="O34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47"/>
    </row>
    <row r="348" spans="2:22" x14ac:dyDescent="0.35">
      <c r="B348" s="26" t="str">
        <f>IF(WEEKDAY(Tableau15[[#This Row],[Date]],2)=3,_xlfn.ISOWEEKNUM(Tableau15[[#This Row],[Date]]),"")</f>
        <v/>
      </c>
      <c r="C348" s="2" t="str">
        <f>UPPER(TEXT(Tableau15[[#This Row],[Date]],"jjjj"))</f>
        <v>LUNDI</v>
      </c>
      <c r="D348" s="3">
        <f>_debut+ROW()-ROW(Tableau15[[#Headers],[Date]])-1</f>
        <v>44445</v>
      </c>
      <c r="E348" s="10"/>
      <c r="F348" s="10"/>
      <c r="G348" s="10"/>
      <c r="H348" s="10"/>
      <c r="I348" s="29">
        <f>Tableau15[[#This Row],[fin apm]]-Tableau15[[#This Row],[début apm]]+Tableau15[[#This Row],[fin matin]]-Tableau15[[#This Row],[début matin]]</f>
        <v>0</v>
      </c>
      <c r="J348" s="12"/>
      <c r="K348" s="21">
        <f ca="1">IFERROR(IF(VLOOKUP(Tableau15[[#This Row],[Motif Abs.]],Tmotif[],3,0)="oui",OFFSET($V$2,,WEEKDAY(Tableau15[[#This Row],[Date]],2)),0),0)</f>
        <v>0</v>
      </c>
      <c r="L348" s="10"/>
      <c r="M348" s="10"/>
      <c r="N348" s="21">
        <f ca="1">IF(COUNTIF('.Calendrier'!C:C,Tableau15[[#This Row],[Date]]),OFFSET($V$2,,WEEKDAY(Tableau15[[#This Row],[Date]],2)),0)</f>
        <v>0</v>
      </c>
      <c r="O34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48"/>
    </row>
    <row r="349" spans="2:22" x14ac:dyDescent="0.35">
      <c r="B349" s="26" t="str">
        <f>IF(WEEKDAY(Tableau15[[#This Row],[Date]],2)=3,_xlfn.ISOWEEKNUM(Tableau15[[#This Row],[Date]]),"")</f>
        <v/>
      </c>
      <c r="C349" s="2" t="str">
        <f>UPPER(TEXT(Tableau15[[#This Row],[Date]],"jjjj"))</f>
        <v>MARDI</v>
      </c>
      <c r="D349" s="3">
        <f>_debut+ROW()-ROW(Tableau15[[#Headers],[Date]])-1</f>
        <v>44446</v>
      </c>
      <c r="E349" s="10"/>
      <c r="F349" s="10"/>
      <c r="G349" s="10"/>
      <c r="H349" s="10"/>
      <c r="I349" s="29">
        <f>Tableau15[[#This Row],[fin apm]]-Tableau15[[#This Row],[début apm]]+Tableau15[[#This Row],[fin matin]]-Tableau15[[#This Row],[début matin]]</f>
        <v>0</v>
      </c>
      <c r="J349" s="12"/>
      <c r="K349" s="21">
        <f ca="1">IFERROR(IF(VLOOKUP(Tableau15[[#This Row],[Motif Abs.]],Tmotif[],3,0)="oui",OFFSET($V$2,,WEEKDAY(Tableau15[[#This Row],[Date]],2)),0),0)</f>
        <v>0</v>
      </c>
      <c r="L349" s="10"/>
      <c r="M349" s="10"/>
      <c r="N349" s="21">
        <f ca="1">IF(COUNTIF('.Calendrier'!C:C,Tableau15[[#This Row],[Date]]),OFFSET($V$2,,WEEKDAY(Tableau15[[#This Row],[Date]],2)),0)</f>
        <v>0</v>
      </c>
      <c r="O34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49"/>
    </row>
    <row r="350" spans="2:22" x14ac:dyDescent="0.35">
      <c r="B350" s="26">
        <f>IF(WEEKDAY(Tableau15[[#This Row],[Date]],2)=3,_xlfn.ISOWEEKNUM(Tableau15[[#This Row],[Date]]),"")</f>
        <v>36</v>
      </c>
      <c r="C350" s="2" t="str">
        <f>UPPER(TEXT(Tableau15[[#This Row],[Date]],"jjjj"))</f>
        <v>MERCREDI</v>
      </c>
      <c r="D350" s="3">
        <f>_debut+ROW()-ROW(Tableau15[[#Headers],[Date]])-1</f>
        <v>44447</v>
      </c>
      <c r="E350" s="10"/>
      <c r="F350" s="10"/>
      <c r="G350" s="10"/>
      <c r="H350" s="10"/>
      <c r="I350" s="29">
        <f>Tableau15[[#This Row],[fin apm]]-Tableau15[[#This Row],[début apm]]+Tableau15[[#This Row],[fin matin]]-Tableau15[[#This Row],[début matin]]</f>
        <v>0</v>
      </c>
      <c r="J350" s="12"/>
      <c r="K350" s="21">
        <f ca="1">IFERROR(IF(VLOOKUP(Tableau15[[#This Row],[Motif Abs.]],Tmotif[],3,0)="oui",OFFSET($V$2,,WEEKDAY(Tableau15[[#This Row],[Date]],2)),0),0)</f>
        <v>0</v>
      </c>
      <c r="L350" s="10"/>
      <c r="M350" s="10"/>
      <c r="N350" s="21">
        <f ca="1">IF(COUNTIF('.Calendrier'!C:C,Tableau15[[#This Row],[Date]]),OFFSET($V$2,,WEEKDAY(Tableau15[[#This Row],[Date]],2)),0)</f>
        <v>0</v>
      </c>
      <c r="O35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50"/>
    </row>
    <row r="351" spans="2:22" x14ac:dyDescent="0.35">
      <c r="B351" s="26" t="str">
        <f>IF(WEEKDAY(Tableau15[[#This Row],[Date]],2)=3,_xlfn.ISOWEEKNUM(Tableau15[[#This Row],[Date]]),"")</f>
        <v/>
      </c>
      <c r="C351" s="2" t="str">
        <f>UPPER(TEXT(Tableau15[[#This Row],[Date]],"jjjj"))</f>
        <v>JEUDI</v>
      </c>
      <c r="D351" s="3">
        <f>_debut+ROW()-ROW(Tableau15[[#Headers],[Date]])-1</f>
        <v>44448</v>
      </c>
      <c r="E351" s="10"/>
      <c r="F351" s="10"/>
      <c r="G351" s="10"/>
      <c r="H351" s="10"/>
      <c r="I351" s="29">
        <f>Tableau15[[#This Row],[fin apm]]-Tableau15[[#This Row],[début apm]]+Tableau15[[#This Row],[fin matin]]-Tableau15[[#This Row],[début matin]]</f>
        <v>0</v>
      </c>
      <c r="J351" s="12"/>
      <c r="K351" s="21">
        <f ca="1">IFERROR(IF(VLOOKUP(Tableau15[[#This Row],[Motif Abs.]],Tmotif[],3,0)="oui",OFFSET($V$2,,WEEKDAY(Tableau15[[#This Row],[Date]],2)),0),0)</f>
        <v>0</v>
      </c>
      <c r="L351" s="10"/>
      <c r="M351" s="10"/>
      <c r="N351" s="21">
        <f ca="1">IF(COUNTIF('.Calendrier'!C:C,Tableau15[[#This Row],[Date]]),OFFSET($V$2,,WEEKDAY(Tableau15[[#This Row],[Date]],2)),0)</f>
        <v>0</v>
      </c>
      <c r="O35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51"/>
    </row>
    <row r="352" spans="2:22" x14ac:dyDescent="0.35">
      <c r="B352" s="26" t="str">
        <f>IF(WEEKDAY(Tableau15[[#This Row],[Date]],2)=3,_xlfn.ISOWEEKNUM(Tableau15[[#This Row],[Date]]),"")</f>
        <v/>
      </c>
      <c r="C352" s="2" t="str">
        <f>UPPER(TEXT(Tableau15[[#This Row],[Date]],"jjjj"))</f>
        <v>VENDREDI</v>
      </c>
      <c r="D352" s="3">
        <f>_debut+ROW()-ROW(Tableau15[[#Headers],[Date]])-1</f>
        <v>44449</v>
      </c>
      <c r="E352" s="10"/>
      <c r="F352" s="10"/>
      <c r="G352" s="10"/>
      <c r="H352" s="10"/>
      <c r="I352" s="29">
        <f>Tableau15[[#This Row],[fin apm]]-Tableau15[[#This Row],[début apm]]+Tableau15[[#This Row],[fin matin]]-Tableau15[[#This Row],[début matin]]</f>
        <v>0</v>
      </c>
      <c r="J352" s="12"/>
      <c r="K352" s="21">
        <f ca="1">IFERROR(IF(VLOOKUP(Tableau15[[#This Row],[Motif Abs.]],Tmotif[],3,0)="oui",OFFSET($V$2,,WEEKDAY(Tableau15[[#This Row],[Date]],2)),0),0)</f>
        <v>0</v>
      </c>
      <c r="L352" s="10"/>
      <c r="M352" s="10"/>
      <c r="N352" s="21">
        <f ca="1">IF(COUNTIF('.Calendrier'!C:C,Tableau15[[#This Row],[Date]]),OFFSET($V$2,,WEEKDAY(Tableau15[[#This Row],[Date]],2)),0)</f>
        <v>0</v>
      </c>
      <c r="O35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52"/>
    </row>
    <row r="353" spans="2:22" x14ac:dyDescent="0.35">
      <c r="B353" s="26" t="str">
        <f>IF(WEEKDAY(Tableau15[[#This Row],[Date]],2)=3,_xlfn.ISOWEEKNUM(Tableau15[[#This Row],[Date]]),"")</f>
        <v/>
      </c>
      <c r="C353" s="2" t="str">
        <f>UPPER(TEXT(Tableau15[[#This Row],[Date]],"jjjj"))</f>
        <v>SAMEDI</v>
      </c>
      <c r="D353" s="3">
        <f>_debut+ROW()-ROW(Tableau15[[#Headers],[Date]])-1</f>
        <v>44450</v>
      </c>
      <c r="E353" s="10"/>
      <c r="F353" s="10"/>
      <c r="G353" s="10"/>
      <c r="H353" s="10"/>
      <c r="I353" s="29">
        <f>Tableau15[[#This Row],[fin apm]]-Tableau15[[#This Row],[début apm]]+Tableau15[[#This Row],[fin matin]]-Tableau15[[#This Row],[début matin]]</f>
        <v>0</v>
      </c>
      <c r="J353" s="12"/>
      <c r="K353" s="21">
        <f ca="1">IFERROR(IF(VLOOKUP(Tableau15[[#This Row],[Motif Abs.]],Tmotif[],3,0)="oui",OFFSET($V$2,,WEEKDAY(Tableau15[[#This Row],[Date]],2)),0),0)</f>
        <v>0</v>
      </c>
      <c r="L353" s="10"/>
      <c r="M353" s="10"/>
      <c r="N353" s="21">
        <f ca="1">IF(COUNTIF('.Calendrier'!C:C,Tableau15[[#This Row],[Date]]),OFFSET($V$2,,WEEKDAY(Tableau15[[#This Row],[Date]],2)),0)</f>
        <v>0</v>
      </c>
      <c r="O35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53"/>
    </row>
    <row r="354" spans="2:22" x14ac:dyDescent="0.35">
      <c r="B354" s="26" t="str">
        <f>IF(WEEKDAY(Tableau15[[#This Row],[Date]],2)=3,_xlfn.ISOWEEKNUM(Tableau15[[#This Row],[Date]]),"")</f>
        <v/>
      </c>
      <c r="C354" s="2" t="str">
        <f>UPPER(TEXT(Tableau15[[#This Row],[Date]],"jjjj"))</f>
        <v>DIMANCHE</v>
      </c>
      <c r="D354" s="3">
        <f>_debut+ROW()-ROW(Tableau15[[#Headers],[Date]])-1</f>
        <v>44451</v>
      </c>
      <c r="E354" s="10"/>
      <c r="F354" s="10"/>
      <c r="G354" s="10"/>
      <c r="H354" s="10"/>
      <c r="I354" s="29">
        <f>Tableau15[[#This Row],[fin apm]]-Tableau15[[#This Row],[début apm]]+Tableau15[[#This Row],[fin matin]]-Tableau15[[#This Row],[début matin]]</f>
        <v>0</v>
      </c>
      <c r="J354" s="12"/>
      <c r="K354" s="21">
        <f ca="1">IFERROR(IF(VLOOKUP(Tableau15[[#This Row],[Motif Abs.]],Tmotif[],3,0)="oui",OFFSET($V$2,,WEEKDAY(Tableau15[[#This Row],[Date]],2)),0),0)</f>
        <v>0</v>
      </c>
      <c r="L354" s="10"/>
      <c r="M354" s="10"/>
      <c r="N354" s="21">
        <f ca="1">IF(COUNTIF('.Calendrier'!C:C,Tableau15[[#This Row],[Date]]),OFFSET($V$2,,WEEKDAY(Tableau15[[#This Row],[Date]],2)),0)</f>
        <v>0</v>
      </c>
      <c r="O35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54"/>
    </row>
    <row r="355" spans="2:22" x14ac:dyDescent="0.35">
      <c r="B355" s="26" t="str">
        <f>IF(WEEKDAY(Tableau15[[#This Row],[Date]],2)=3,_xlfn.ISOWEEKNUM(Tableau15[[#This Row],[Date]]),"")</f>
        <v/>
      </c>
      <c r="C355" s="2" t="str">
        <f>UPPER(TEXT(Tableau15[[#This Row],[Date]],"jjjj"))</f>
        <v>LUNDI</v>
      </c>
      <c r="D355" s="3">
        <f>_debut+ROW()-ROW(Tableau15[[#Headers],[Date]])-1</f>
        <v>44452</v>
      </c>
      <c r="E355" s="10"/>
      <c r="F355" s="10"/>
      <c r="G355" s="10"/>
      <c r="H355" s="10"/>
      <c r="I355" s="29">
        <f>Tableau15[[#This Row],[fin apm]]-Tableau15[[#This Row],[début apm]]+Tableau15[[#This Row],[fin matin]]-Tableau15[[#This Row],[début matin]]</f>
        <v>0</v>
      </c>
      <c r="J355" s="12"/>
      <c r="K355" s="21">
        <f ca="1">IFERROR(IF(VLOOKUP(Tableau15[[#This Row],[Motif Abs.]],Tmotif[],3,0)="oui",OFFSET($V$2,,WEEKDAY(Tableau15[[#This Row],[Date]],2)),0),0)</f>
        <v>0</v>
      </c>
      <c r="L355" s="10"/>
      <c r="M355" s="10"/>
      <c r="N355" s="21">
        <f ca="1">IF(COUNTIF('.Calendrier'!C:C,Tableau15[[#This Row],[Date]]),OFFSET($V$2,,WEEKDAY(Tableau15[[#This Row],[Date]],2)),0)</f>
        <v>0</v>
      </c>
      <c r="O35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55"/>
    </row>
    <row r="356" spans="2:22" x14ac:dyDescent="0.35">
      <c r="B356" s="26" t="str">
        <f>IF(WEEKDAY(Tableau15[[#This Row],[Date]],2)=3,_xlfn.ISOWEEKNUM(Tableau15[[#This Row],[Date]]),"")</f>
        <v/>
      </c>
      <c r="C356" s="2" t="str">
        <f>UPPER(TEXT(Tableau15[[#This Row],[Date]],"jjjj"))</f>
        <v>MARDI</v>
      </c>
      <c r="D356" s="3">
        <f>_debut+ROW()-ROW(Tableau15[[#Headers],[Date]])-1</f>
        <v>44453</v>
      </c>
      <c r="E356" s="10"/>
      <c r="F356" s="10"/>
      <c r="G356" s="10"/>
      <c r="H356" s="10"/>
      <c r="I356" s="29">
        <f>Tableau15[[#This Row],[fin apm]]-Tableau15[[#This Row],[début apm]]+Tableau15[[#This Row],[fin matin]]-Tableau15[[#This Row],[début matin]]</f>
        <v>0</v>
      </c>
      <c r="J356" s="12"/>
      <c r="K356" s="21">
        <f ca="1">IFERROR(IF(VLOOKUP(Tableau15[[#This Row],[Motif Abs.]],Tmotif[],3,0)="oui",OFFSET($V$2,,WEEKDAY(Tableau15[[#This Row],[Date]],2)),0),0)</f>
        <v>0</v>
      </c>
      <c r="L356" s="10"/>
      <c r="M356" s="10"/>
      <c r="N356" s="21">
        <f ca="1">IF(COUNTIF('.Calendrier'!C:C,Tableau15[[#This Row],[Date]]),OFFSET($V$2,,WEEKDAY(Tableau15[[#This Row],[Date]],2)),0)</f>
        <v>0</v>
      </c>
      <c r="O35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56"/>
    </row>
    <row r="357" spans="2:22" x14ac:dyDescent="0.35">
      <c r="B357" s="26">
        <f>IF(WEEKDAY(Tableau15[[#This Row],[Date]],2)=3,_xlfn.ISOWEEKNUM(Tableau15[[#This Row],[Date]]),"")</f>
        <v>37</v>
      </c>
      <c r="C357" s="2" t="str">
        <f>UPPER(TEXT(Tableau15[[#This Row],[Date]],"jjjj"))</f>
        <v>MERCREDI</v>
      </c>
      <c r="D357" s="3">
        <f>_debut+ROW()-ROW(Tableau15[[#Headers],[Date]])-1</f>
        <v>44454</v>
      </c>
      <c r="E357" s="10"/>
      <c r="F357" s="10"/>
      <c r="G357" s="10"/>
      <c r="H357" s="10"/>
      <c r="I357" s="29">
        <f>Tableau15[[#This Row],[fin apm]]-Tableau15[[#This Row],[début apm]]+Tableau15[[#This Row],[fin matin]]-Tableau15[[#This Row],[début matin]]</f>
        <v>0</v>
      </c>
      <c r="J357" s="12"/>
      <c r="K357" s="21">
        <f ca="1">IFERROR(IF(VLOOKUP(Tableau15[[#This Row],[Motif Abs.]],Tmotif[],3,0)="oui",OFFSET($V$2,,WEEKDAY(Tableau15[[#This Row],[Date]],2)),0),0)</f>
        <v>0</v>
      </c>
      <c r="L357" s="10"/>
      <c r="M357" s="10"/>
      <c r="N357" s="21">
        <f ca="1">IF(COUNTIF('.Calendrier'!C:C,Tableau15[[#This Row],[Date]]),OFFSET($V$2,,WEEKDAY(Tableau15[[#This Row],[Date]],2)),0)</f>
        <v>0</v>
      </c>
      <c r="O35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57"/>
    </row>
    <row r="358" spans="2:22" x14ac:dyDescent="0.35">
      <c r="B358" s="26" t="str">
        <f>IF(WEEKDAY(Tableau15[[#This Row],[Date]],2)=3,_xlfn.ISOWEEKNUM(Tableau15[[#This Row],[Date]]),"")</f>
        <v/>
      </c>
      <c r="C358" s="2" t="str">
        <f>UPPER(TEXT(Tableau15[[#This Row],[Date]],"jjjj"))</f>
        <v>JEUDI</v>
      </c>
      <c r="D358" s="3">
        <f>_debut+ROW()-ROW(Tableau15[[#Headers],[Date]])-1</f>
        <v>44455</v>
      </c>
      <c r="E358" s="10"/>
      <c r="F358" s="10"/>
      <c r="G358" s="10"/>
      <c r="H358" s="10"/>
      <c r="I358" s="29">
        <f>Tableau15[[#This Row],[fin apm]]-Tableau15[[#This Row],[début apm]]+Tableau15[[#This Row],[fin matin]]-Tableau15[[#This Row],[début matin]]</f>
        <v>0</v>
      </c>
      <c r="J358" s="12"/>
      <c r="K358" s="21">
        <f ca="1">IFERROR(IF(VLOOKUP(Tableau15[[#This Row],[Motif Abs.]],Tmotif[],3,0)="oui",OFFSET($V$2,,WEEKDAY(Tableau15[[#This Row],[Date]],2)),0),0)</f>
        <v>0</v>
      </c>
      <c r="L358" s="10"/>
      <c r="M358" s="10"/>
      <c r="N358" s="21">
        <f ca="1">IF(COUNTIF('.Calendrier'!C:C,Tableau15[[#This Row],[Date]]),OFFSET($V$2,,WEEKDAY(Tableau15[[#This Row],[Date]],2)),0)</f>
        <v>0</v>
      </c>
      <c r="O35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58"/>
    </row>
    <row r="359" spans="2:22" x14ac:dyDescent="0.35">
      <c r="B359" s="26" t="str">
        <f>IF(WEEKDAY(Tableau15[[#This Row],[Date]],2)=3,_xlfn.ISOWEEKNUM(Tableau15[[#This Row],[Date]]),"")</f>
        <v/>
      </c>
      <c r="C359" s="2" t="str">
        <f>UPPER(TEXT(Tableau15[[#This Row],[Date]],"jjjj"))</f>
        <v>VENDREDI</v>
      </c>
      <c r="D359" s="3">
        <f>_debut+ROW()-ROW(Tableau15[[#Headers],[Date]])-1</f>
        <v>44456</v>
      </c>
      <c r="E359" s="10"/>
      <c r="F359" s="10"/>
      <c r="G359" s="10"/>
      <c r="H359" s="10"/>
      <c r="I359" s="29">
        <f>Tableau15[[#This Row],[fin apm]]-Tableau15[[#This Row],[début apm]]+Tableau15[[#This Row],[fin matin]]-Tableau15[[#This Row],[début matin]]</f>
        <v>0</v>
      </c>
      <c r="J359" s="12"/>
      <c r="K359" s="21">
        <f ca="1">IFERROR(IF(VLOOKUP(Tableau15[[#This Row],[Motif Abs.]],Tmotif[],3,0)="oui",OFFSET($V$2,,WEEKDAY(Tableau15[[#This Row],[Date]],2)),0),0)</f>
        <v>0</v>
      </c>
      <c r="L359" s="10"/>
      <c r="M359" s="10"/>
      <c r="N359" s="21">
        <f ca="1">IF(COUNTIF('.Calendrier'!C:C,Tableau15[[#This Row],[Date]]),OFFSET($V$2,,WEEKDAY(Tableau15[[#This Row],[Date]],2)),0)</f>
        <v>0</v>
      </c>
      <c r="O35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59"/>
    </row>
    <row r="360" spans="2:22" x14ac:dyDescent="0.35">
      <c r="B360" s="26" t="str">
        <f>IF(WEEKDAY(Tableau15[[#This Row],[Date]],2)=3,_xlfn.ISOWEEKNUM(Tableau15[[#This Row],[Date]]),"")</f>
        <v/>
      </c>
      <c r="C360" s="2" t="str">
        <f>UPPER(TEXT(Tableau15[[#This Row],[Date]],"jjjj"))</f>
        <v>SAMEDI</v>
      </c>
      <c r="D360" s="3">
        <f>_debut+ROW()-ROW(Tableau15[[#Headers],[Date]])-1</f>
        <v>44457</v>
      </c>
      <c r="E360" s="10"/>
      <c r="F360" s="10"/>
      <c r="G360" s="10"/>
      <c r="H360" s="10"/>
      <c r="I360" s="29">
        <f>Tableau15[[#This Row],[fin apm]]-Tableau15[[#This Row],[début apm]]+Tableau15[[#This Row],[fin matin]]-Tableau15[[#This Row],[début matin]]</f>
        <v>0</v>
      </c>
      <c r="J360" s="12"/>
      <c r="K360" s="21">
        <f ca="1">IFERROR(IF(VLOOKUP(Tableau15[[#This Row],[Motif Abs.]],Tmotif[],3,0)="oui",OFFSET($V$2,,WEEKDAY(Tableau15[[#This Row],[Date]],2)),0),0)</f>
        <v>0</v>
      </c>
      <c r="L360" s="10"/>
      <c r="M360" s="10"/>
      <c r="N360" s="21">
        <f ca="1">IF(COUNTIF('.Calendrier'!C:C,Tableau15[[#This Row],[Date]]),OFFSET($V$2,,WEEKDAY(Tableau15[[#This Row],[Date]],2)),0)</f>
        <v>0</v>
      </c>
      <c r="O36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60"/>
    </row>
    <row r="361" spans="2:22" x14ac:dyDescent="0.35">
      <c r="B361" s="26" t="str">
        <f>IF(WEEKDAY(Tableau15[[#This Row],[Date]],2)=3,_xlfn.ISOWEEKNUM(Tableau15[[#This Row],[Date]]),"")</f>
        <v/>
      </c>
      <c r="C361" s="2" t="str">
        <f>UPPER(TEXT(Tableau15[[#This Row],[Date]],"jjjj"))</f>
        <v>DIMANCHE</v>
      </c>
      <c r="D361" s="3">
        <f>_debut+ROW()-ROW(Tableau15[[#Headers],[Date]])-1</f>
        <v>44458</v>
      </c>
      <c r="E361" s="10"/>
      <c r="F361" s="10"/>
      <c r="G361" s="10"/>
      <c r="H361" s="10"/>
      <c r="I361" s="29">
        <f>Tableau15[[#This Row],[fin apm]]-Tableau15[[#This Row],[début apm]]+Tableau15[[#This Row],[fin matin]]-Tableau15[[#This Row],[début matin]]</f>
        <v>0</v>
      </c>
      <c r="J361" s="12"/>
      <c r="K361" s="21">
        <f ca="1">IFERROR(IF(VLOOKUP(Tableau15[[#This Row],[Motif Abs.]],Tmotif[],3,0)="oui",OFFSET($V$2,,WEEKDAY(Tableau15[[#This Row],[Date]],2)),0),0)</f>
        <v>0</v>
      </c>
      <c r="L361" s="10"/>
      <c r="M361" s="10"/>
      <c r="N361" s="21">
        <f ca="1">IF(COUNTIF('.Calendrier'!C:C,Tableau15[[#This Row],[Date]]),OFFSET($V$2,,WEEKDAY(Tableau15[[#This Row],[Date]],2)),0)</f>
        <v>0</v>
      </c>
      <c r="O36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61"/>
    </row>
    <row r="362" spans="2:22" x14ac:dyDescent="0.35">
      <c r="B362" s="26" t="str">
        <f>IF(WEEKDAY(Tableau15[[#This Row],[Date]],2)=3,_xlfn.ISOWEEKNUM(Tableau15[[#This Row],[Date]]),"")</f>
        <v/>
      </c>
      <c r="C362" s="2" t="str">
        <f>UPPER(TEXT(Tableau15[[#This Row],[Date]],"jjjj"))</f>
        <v>LUNDI</v>
      </c>
      <c r="D362" s="3">
        <f>_debut+ROW()-ROW(Tableau15[[#Headers],[Date]])-1</f>
        <v>44459</v>
      </c>
      <c r="E362" s="10"/>
      <c r="F362" s="10"/>
      <c r="G362" s="10"/>
      <c r="H362" s="10"/>
      <c r="I362" s="29">
        <f>Tableau15[[#This Row],[fin apm]]-Tableau15[[#This Row],[début apm]]+Tableau15[[#This Row],[fin matin]]-Tableau15[[#This Row],[début matin]]</f>
        <v>0</v>
      </c>
      <c r="J362" s="12"/>
      <c r="K362" s="21">
        <f ca="1">IFERROR(IF(VLOOKUP(Tableau15[[#This Row],[Motif Abs.]],Tmotif[],3,0)="oui",OFFSET($V$2,,WEEKDAY(Tableau15[[#This Row],[Date]],2)),0),0)</f>
        <v>0</v>
      </c>
      <c r="L362" s="10"/>
      <c r="M362" s="10"/>
      <c r="N362" s="21">
        <f ca="1">IF(COUNTIF('.Calendrier'!C:C,Tableau15[[#This Row],[Date]]),OFFSET($V$2,,WEEKDAY(Tableau15[[#This Row],[Date]],2)),0)</f>
        <v>0</v>
      </c>
      <c r="O36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62"/>
    </row>
    <row r="363" spans="2:22" x14ac:dyDescent="0.35">
      <c r="B363" s="26" t="str">
        <f>IF(WEEKDAY(Tableau15[[#This Row],[Date]],2)=3,_xlfn.ISOWEEKNUM(Tableau15[[#This Row],[Date]]),"")</f>
        <v/>
      </c>
      <c r="C363" s="2" t="str">
        <f>UPPER(TEXT(Tableau15[[#This Row],[Date]],"jjjj"))</f>
        <v>MARDI</v>
      </c>
      <c r="D363" s="3">
        <f>_debut+ROW()-ROW(Tableau15[[#Headers],[Date]])-1</f>
        <v>44460</v>
      </c>
      <c r="E363" s="10"/>
      <c r="F363" s="10"/>
      <c r="G363" s="10"/>
      <c r="H363" s="10"/>
      <c r="I363" s="29">
        <f>Tableau15[[#This Row],[fin apm]]-Tableau15[[#This Row],[début apm]]+Tableau15[[#This Row],[fin matin]]-Tableau15[[#This Row],[début matin]]</f>
        <v>0</v>
      </c>
      <c r="J363" s="12"/>
      <c r="K363" s="21">
        <f ca="1">IFERROR(IF(VLOOKUP(Tableau15[[#This Row],[Motif Abs.]],Tmotif[],3,0)="oui",OFFSET($V$2,,WEEKDAY(Tableau15[[#This Row],[Date]],2)),0),0)</f>
        <v>0</v>
      </c>
      <c r="L363" s="10"/>
      <c r="M363" s="10"/>
      <c r="N363" s="21">
        <f ca="1">IF(COUNTIF('.Calendrier'!C:C,Tableau15[[#This Row],[Date]]),OFFSET($V$2,,WEEKDAY(Tableau15[[#This Row],[Date]],2)),0)</f>
        <v>0</v>
      </c>
      <c r="O36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63"/>
    </row>
    <row r="364" spans="2:22" x14ac:dyDescent="0.35">
      <c r="B364" s="26">
        <f>IF(WEEKDAY(Tableau15[[#This Row],[Date]],2)=3,_xlfn.ISOWEEKNUM(Tableau15[[#This Row],[Date]]),"")</f>
        <v>38</v>
      </c>
      <c r="C364" s="2" t="str">
        <f>UPPER(TEXT(Tableau15[[#This Row],[Date]],"jjjj"))</f>
        <v>MERCREDI</v>
      </c>
      <c r="D364" s="3">
        <f>_debut+ROW()-ROW(Tableau15[[#Headers],[Date]])-1</f>
        <v>44461</v>
      </c>
      <c r="E364" s="10"/>
      <c r="F364" s="10"/>
      <c r="G364" s="10"/>
      <c r="H364" s="10"/>
      <c r="I364" s="29">
        <f>Tableau15[[#This Row],[fin apm]]-Tableau15[[#This Row],[début apm]]+Tableau15[[#This Row],[fin matin]]-Tableau15[[#This Row],[début matin]]</f>
        <v>0</v>
      </c>
      <c r="J364" s="12"/>
      <c r="K364" s="21">
        <f ca="1">IFERROR(IF(VLOOKUP(Tableau15[[#This Row],[Motif Abs.]],Tmotif[],3,0)="oui",OFFSET($V$2,,WEEKDAY(Tableau15[[#This Row],[Date]],2)),0),0)</f>
        <v>0</v>
      </c>
      <c r="L364" s="10"/>
      <c r="M364" s="10"/>
      <c r="N364" s="21">
        <f ca="1">IF(COUNTIF('.Calendrier'!C:C,Tableau15[[#This Row],[Date]]),OFFSET($V$2,,WEEKDAY(Tableau15[[#This Row],[Date]],2)),0)</f>
        <v>0</v>
      </c>
      <c r="O36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64"/>
    </row>
    <row r="365" spans="2:22" x14ac:dyDescent="0.35">
      <c r="B365" s="26" t="str">
        <f>IF(WEEKDAY(Tableau15[[#This Row],[Date]],2)=3,_xlfn.ISOWEEKNUM(Tableau15[[#This Row],[Date]]),"")</f>
        <v/>
      </c>
      <c r="C365" s="2" t="str">
        <f>UPPER(TEXT(Tableau15[[#This Row],[Date]],"jjjj"))</f>
        <v>JEUDI</v>
      </c>
      <c r="D365" s="3">
        <f>_debut+ROW()-ROW(Tableau15[[#Headers],[Date]])-1</f>
        <v>44462</v>
      </c>
      <c r="E365" s="10"/>
      <c r="F365" s="10"/>
      <c r="G365" s="10"/>
      <c r="H365" s="10"/>
      <c r="I365" s="29">
        <f>Tableau15[[#This Row],[fin apm]]-Tableau15[[#This Row],[début apm]]+Tableau15[[#This Row],[fin matin]]-Tableau15[[#This Row],[début matin]]</f>
        <v>0</v>
      </c>
      <c r="J365" s="12"/>
      <c r="K365" s="21">
        <f ca="1">IFERROR(IF(VLOOKUP(Tableau15[[#This Row],[Motif Abs.]],Tmotif[],3,0)="oui",OFFSET($V$2,,WEEKDAY(Tableau15[[#This Row],[Date]],2)),0),0)</f>
        <v>0</v>
      </c>
      <c r="L365" s="10"/>
      <c r="M365" s="10"/>
      <c r="N365" s="21">
        <f ca="1">IF(COUNTIF('.Calendrier'!C:C,Tableau15[[#This Row],[Date]]),OFFSET($V$2,,WEEKDAY(Tableau15[[#This Row],[Date]],2)),0)</f>
        <v>0</v>
      </c>
      <c r="O36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65"/>
    </row>
    <row r="366" spans="2:22" x14ac:dyDescent="0.35">
      <c r="B366" s="26" t="str">
        <f>IF(WEEKDAY(Tableau15[[#This Row],[Date]],2)=3,_xlfn.ISOWEEKNUM(Tableau15[[#This Row],[Date]]),"")</f>
        <v/>
      </c>
      <c r="C366" s="2" t="str">
        <f>UPPER(TEXT(Tableau15[[#This Row],[Date]],"jjjj"))</f>
        <v>VENDREDI</v>
      </c>
      <c r="D366" s="3">
        <f>_debut+ROW()-ROW(Tableau15[[#Headers],[Date]])-1</f>
        <v>44463</v>
      </c>
      <c r="E366" s="10"/>
      <c r="F366" s="10"/>
      <c r="G366" s="10"/>
      <c r="H366" s="10"/>
      <c r="I366" s="29">
        <f>Tableau15[[#This Row],[fin apm]]-Tableau15[[#This Row],[début apm]]+Tableau15[[#This Row],[fin matin]]-Tableau15[[#This Row],[début matin]]</f>
        <v>0</v>
      </c>
      <c r="J366" s="12"/>
      <c r="K366" s="21">
        <f ca="1">IFERROR(IF(VLOOKUP(Tableau15[[#This Row],[Motif Abs.]],Tmotif[],3,0)="oui",OFFSET($V$2,,WEEKDAY(Tableau15[[#This Row],[Date]],2)),0),0)</f>
        <v>0</v>
      </c>
      <c r="L366" s="10"/>
      <c r="M366" s="10"/>
      <c r="N366" s="21">
        <f ca="1">IF(COUNTIF('.Calendrier'!C:C,Tableau15[[#This Row],[Date]]),OFFSET($V$2,,WEEKDAY(Tableau15[[#This Row],[Date]],2)),0)</f>
        <v>0</v>
      </c>
      <c r="O36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66"/>
    </row>
    <row r="367" spans="2:22" x14ac:dyDescent="0.35">
      <c r="B367" s="26" t="str">
        <f>IF(WEEKDAY(Tableau15[[#This Row],[Date]],2)=3,_xlfn.ISOWEEKNUM(Tableau15[[#This Row],[Date]]),"")</f>
        <v/>
      </c>
      <c r="C367" s="2" t="str">
        <f>UPPER(TEXT(Tableau15[[#This Row],[Date]],"jjjj"))</f>
        <v>SAMEDI</v>
      </c>
      <c r="D367" s="3">
        <f>_debut+ROW()-ROW(Tableau15[[#Headers],[Date]])-1</f>
        <v>44464</v>
      </c>
      <c r="E367" s="10"/>
      <c r="F367" s="10"/>
      <c r="G367" s="10"/>
      <c r="H367" s="10"/>
      <c r="I367" s="29">
        <f>Tableau15[[#This Row],[fin apm]]-Tableau15[[#This Row],[début apm]]+Tableau15[[#This Row],[fin matin]]-Tableau15[[#This Row],[début matin]]</f>
        <v>0</v>
      </c>
      <c r="J367" s="12"/>
      <c r="K367" s="21">
        <f ca="1">IFERROR(IF(VLOOKUP(Tableau15[[#This Row],[Motif Abs.]],Tmotif[],3,0)="oui",OFFSET($V$2,,WEEKDAY(Tableau15[[#This Row],[Date]],2)),0),0)</f>
        <v>0</v>
      </c>
      <c r="L367" s="10"/>
      <c r="M367" s="10"/>
      <c r="N367" s="21">
        <f ca="1">IF(COUNTIF('.Calendrier'!C:C,Tableau15[[#This Row],[Date]]),OFFSET($V$2,,WEEKDAY(Tableau15[[#This Row],[Date]],2)),0)</f>
        <v>0</v>
      </c>
      <c r="O36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67"/>
    </row>
    <row r="368" spans="2:22" x14ac:dyDescent="0.35">
      <c r="B368" s="26" t="str">
        <f>IF(WEEKDAY(Tableau15[[#This Row],[Date]],2)=3,_xlfn.ISOWEEKNUM(Tableau15[[#This Row],[Date]]),"")</f>
        <v/>
      </c>
      <c r="C368" s="2" t="str">
        <f>UPPER(TEXT(Tableau15[[#This Row],[Date]],"jjjj"))</f>
        <v>DIMANCHE</v>
      </c>
      <c r="D368" s="3">
        <f>_debut+ROW()-ROW(Tableau15[[#Headers],[Date]])-1</f>
        <v>44465</v>
      </c>
      <c r="E368" s="10"/>
      <c r="F368" s="10"/>
      <c r="G368" s="10"/>
      <c r="H368" s="10"/>
      <c r="I368" s="29">
        <f>Tableau15[[#This Row],[fin apm]]-Tableau15[[#This Row],[début apm]]+Tableau15[[#This Row],[fin matin]]-Tableau15[[#This Row],[début matin]]</f>
        <v>0</v>
      </c>
      <c r="J368" s="12"/>
      <c r="K368" s="21">
        <f ca="1">IFERROR(IF(VLOOKUP(Tableau15[[#This Row],[Motif Abs.]],Tmotif[],3,0)="oui",OFFSET($V$2,,WEEKDAY(Tableau15[[#This Row],[Date]],2)),0),0)</f>
        <v>0</v>
      </c>
      <c r="L368" s="10"/>
      <c r="M368" s="10"/>
      <c r="N368" s="21">
        <f ca="1">IF(COUNTIF('.Calendrier'!C:C,Tableau15[[#This Row],[Date]]),OFFSET($V$2,,WEEKDAY(Tableau15[[#This Row],[Date]],2)),0)</f>
        <v>0</v>
      </c>
      <c r="O36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68"/>
    </row>
    <row r="369" spans="2:22" x14ac:dyDescent="0.35">
      <c r="B369" s="26" t="str">
        <f>IF(WEEKDAY(Tableau15[[#This Row],[Date]],2)=3,_xlfn.ISOWEEKNUM(Tableau15[[#This Row],[Date]]),"")</f>
        <v/>
      </c>
      <c r="C369" s="2" t="str">
        <f>UPPER(TEXT(Tableau15[[#This Row],[Date]],"jjjj"))</f>
        <v>LUNDI</v>
      </c>
      <c r="D369" s="3">
        <f>_debut+ROW()-ROW(Tableau15[[#Headers],[Date]])-1</f>
        <v>44466</v>
      </c>
      <c r="E369" s="10"/>
      <c r="F369" s="10"/>
      <c r="G369" s="10"/>
      <c r="H369" s="10"/>
      <c r="I369" s="29">
        <f>Tableau15[[#This Row],[fin apm]]-Tableau15[[#This Row],[début apm]]+Tableau15[[#This Row],[fin matin]]-Tableau15[[#This Row],[début matin]]</f>
        <v>0</v>
      </c>
      <c r="J369" s="12"/>
      <c r="K369" s="21">
        <f ca="1">IFERROR(IF(VLOOKUP(Tableau15[[#This Row],[Motif Abs.]],Tmotif[],3,0)="oui",OFFSET($V$2,,WEEKDAY(Tableau15[[#This Row],[Date]],2)),0),0)</f>
        <v>0</v>
      </c>
      <c r="L369" s="10"/>
      <c r="M369" s="10"/>
      <c r="N369" s="21">
        <f ca="1">IF(COUNTIF('.Calendrier'!C:C,Tableau15[[#This Row],[Date]]),OFFSET($V$2,,WEEKDAY(Tableau15[[#This Row],[Date]],2)),0)</f>
        <v>0</v>
      </c>
      <c r="O36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69"/>
    </row>
    <row r="370" spans="2:22" x14ac:dyDescent="0.35">
      <c r="B370" s="26" t="str">
        <f>IF(WEEKDAY(Tableau15[[#This Row],[Date]],2)=3,_xlfn.ISOWEEKNUM(Tableau15[[#This Row],[Date]]),"")</f>
        <v/>
      </c>
      <c r="C370" s="2" t="str">
        <f>UPPER(TEXT(Tableau15[[#This Row],[Date]],"jjjj"))</f>
        <v>MARDI</v>
      </c>
      <c r="D370" s="3">
        <f>_debut+ROW()-ROW(Tableau15[[#Headers],[Date]])-1</f>
        <v>44467</v>
      </c>
      <c r="E370" s="10"/>
      <c r="F370" s="10"/>
      <c r="G370" s="10"/>
      <c r="H370" s="10"/>
      <c r="I370" s="29">
        <f>Tableau15[[#This Row],[fin apm]]-Tableau15[[#This Row],[début apm]]+Tableau15[[#This Row],[fin matin]]-Tableau15[[#This Row],[début matin]]</f>
        <v>0</v>
      </c>
      <c r="J370" s="12"/>
      <c r="K370" s="21">
        <f ca="1">IFERROR(IF(VLOOKUP(Tableau15[[#This Row],[Motif Abs.]],Tmotif[],3,0)="oui",OFFSET($V$2,,WEEKDAY(Tableau15[[#This Row],[Date]],2)),0),0)</f>
        <v>0</v>
      </c>
      <c r="L370" s="10"/>
      <c r="M370" s="10"/>
      <c r="N370" s="21">
        <f ca="1">IF(COUNTIF('.Calendrier'!C:C,Tableau15[[#This Row],[Date]]),OFFSET($V$2,,WEEKDAY(Tableau15[[#This Row],[Date]],2)),0)</f>
        <v>0</v>
      </c>
      <c r="O37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70"/>
    </row>
    <row r="371" spans="2:22" x14ac:dyDescent="0.35">
      <c r="B371" s="26">
        <f>IF(WEEKDAY(Tableau15[[#This Row],[Date]],2)=3,_xlfn.ISOWEEKNUM(Tableau15[[#This Row],[Date]]),"")</f>
        <v>39</v>
      </c>
      <c r="C371" s="2" t="str">
        <f>UPPER(TEXT(Tableau15[[#This Row],[Date]],"jjjj"))</f>
        <v>MERCREDI</v>
      </c>
      <c r="D371" s="3">
        <f>_debut+ROW()-ROW(Tableau15[[#Headers],[Date]])-1</f>
        <v>44468</v>
      </c>
      <c r="E371" s="10"/>
      <c r="F371" s="10"/>
      <c r="G371" s="10"/>
      <c r="H371" s="10"/>
      <c r="I371" s="29">
        <f>Tableau15[[#This Row],[fin apm]]-Tableau15[[#This Row],[début apm]]+Tableau15[[#This Row],[fin matin]]-Tableau15[[#This Row],[début matin]]</f>
        <v>0</v>
      </c>
      <c r="J371" s="12"/>
      <c r="K371" s="21">
        <f ca="1">IFERROR(IF(VLOOKUP(Tableau15[[#This Row],[Motif Abs.]],Tmotif[],3,0)="oui",OFFSET($V$2,,WEEKDAY(Tableau15[[#This Row],[Date]],2)),0),0)</f>
        <v>0</v>
      </c>
      <c r="L371" s="10"/>
      <c r="M371" s="10"/>
      <c r="N371" s="21">
        <f ca="1">IF(COUNTIF('.Calendrier'!C:C,Tableau15[[#This Row],[Date]]),OFFSET($V$2,,WEEKDAY(Tableau15[[#This Row],[Date]],2)),0)</f>
        <v>0</v>
      </c>
      <c r="O37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71"/>
    </row>
    <row r="372" spans="2:22" x14ac:dyDescent="0.35">
      <c r="B372" s="26" t="str">
        <f>IF(WEEKDAY(Tableau15[[#This Row],[Date]],2)=3,_xlfn.ISOWEEKNUM(Tableau15[[#This Row],[Date]]),"")</f>
        <v/>
      </c>
      <c r="C372" s="2" t="str">
        <f>UPPER(TEXT(Tableau15[[#This Row],[Date]],"jjjj"))</f>
        <v>JEUDI</v>
      </c>
      <c r="D372" s="3">
        <f>_debut+ROW()-ROW(Tableau15[[#Headers],[Date]])-1</f>
        <v>44469</v>
      </c>
      <c r="E372" s="10"/>
      <c r="F372" s="10"/>
      <c r="G372" s="10"/>
      <c r="H372" s="10"/>
      <c r="I372" s="29">
        <f>Tableau15[[#This Row],[fin apm]]-Tableau15[[#This Row],[début apm]]+Tableau15[[#This Row],[fin matin]]-Tableau15[[#This Row],[début matin]]</f>
        <v>0</v>
      </c>
      <c r="J372" s="12"/>
      <c r="K372" s="21">
        <f ca="1">IFERROR(IF(VLOOKUP(Tableau15[[#This Row],[Motif Abs.]],Tmotif[],3,0)="oui",OFFSET($V$2,,WEEKDAY(Tableau15[[#This Row],[Date]],2)),0),0)</f>
        <v>0</v>
      </c>
      <c r="L372" s="10"/>
      <c r="M372" s="10"/>
      <c r="N372" s="21">
        <f ca="1">IF(COUNTIF('.Calendrier'!C:C,Tableau15[[#This Row],[Date]]),OFFSET($V$2,,WEEKDAY(Tableau15[[#This Row],[Date]],2)),0)</f>
        <v>0</v>
      </c>
      <c r="O37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72"/>
    </row>
    <row r="373" spans="2:22" x14ac:dyDescent="0.35">
      <c r="B373" s="26" t="str">
        <f>IF(WEEKDAY(Tableau15[[#This Row],[Date]],2)=3,_xlfn.ISOWEEKNUM(Tableau15[[#This Row],[Date]]),"")</f>
        <v/>
      </c>
      <c r="C373" s="2" t="str">
        <f>UPPER(TEXT(Tableau15[[#This Row],[Date]],"jjjj"))</f>
        <v>VENDREDI</v>
      </c>
      <c r="D373" s="3">
        <f>_debut+ROW()-ROW(Tableau15[[#Headers],[Date]])-1</f>
        <v>44470</v>
      </c>
      <c r="E373" s="10"/>
      <c r="F373" s="10"/>
      <c r="G373" s="10"/>
      <c r="H373" s="10"/>
      <c r="I373" s="29">
        <f>Tableau15[[#This Row],[fin apm]]-Tableau15[[#This Row],[début apm]]+Tableau15[[#This Row],[fin matin]]-Tableau15[[#This Row],[début matin]]</f>
        <v>0</v>
      </c>
      <c r="J373" s="12"/>
      <c r="K373" s="21">
        <f ca="1">IFERROR(IF(VLOOKUP(Tableau15[[#This Row],[Motif Abs.]],Tmotif[],3,0)="oui",OFFSET($V$2,,WEEKDAY(Tableau15[[#This Row],[Date]],2)),0),0)</f>
        <v>0</v>
      </c>
      <c r="L373" s="10"/>
      <c r="M373" s="10"/>
      <c r="N373" s="21">
        <f ca="1">IF(COUNTIF('.Calendrier'!C:C,Tableau15[[#This Row],[Date]]),OFFSET($V$2,,WEEKDAY(Tableau15[[#This Row],[Date]],2)),0)</f>
        <v>0</v>
      </c>
      <c r="O37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73"/>
    </row>
    <row r="374" spans="2:22" x14ac:dyDescent="0.35">
      <c r="B374" s="26" t="str">
        <f>IF(WEEKDAY(Tableau15[[#This Row],[Date]],2)=3,_xlfn.ISOWEEKNUM(Tableau15[[#This Row],[Date]]),"")</f>
        <v/>
      </c>
      <c r="C374" s="2" t="str">
        <f>UPPER(TEXT(Tableau15[[#This Row],[Date]],"jjjj"))</f>
        <v>SAMEDI</v>
      </c>
      <c r="D374" s="3">
        <f>_debut+ROW()-ROW(Tableau15[[#Headers],[Date]])-1</f>
        <v>44471</v>
      </c>
      <c r="E374" s="10"/>
      <c r="F374" s="10"/>
      <c r="G374" s="10"/>
      <c r="H374" s="10"/>
      <c r="I374" s="29">
        <f>Tableau15[[#This Row],[fin apm]]-Tableau15[[#This Row],[début apm]]+Tableau15[[#This Row],[fin matin]]-Tableau15[[#This Row],[début matin]]</f>
        <v>0</v>
      </c>
      <c r="J374" s="12"/>
      <c r="K374" s="21">
        <f ca="1">IFERROR(IF(VLOOKUP(Tableau15[[#This Row],[Motif Abs.]],Tmotif[],3,0)="oui",OFFSET($V$2,,WEEKDAY(Tableau15[[#This Row],[Date]],2)),0),0)</f>
        <v>0</v>
      </c>
      <c r="L374" s="10"/>
      <c r="M374" s="10"/>
      <c r="N374" s="21">
        <f ca="1">IF(COUNTIF('.Calendrier'!C:C,Tableau15[[#This Row],[Date]]),OFFSET($V$2,,WEEKDAY(Tableau15[[#This Row],[Date]],2)),0)</f>
        <v>0</v>
      </c>
      <c r="O37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74"/>
    </row>
    <row r="375" spans="2:22" x14ac:dyDescent="0.35">
      <c r="B375" s="26" t="str">
        <f>IF(WEEKDAY(Tableau15[[#This Row],[Date]],2)=3,_xlfn.ISOWEEKNUM(Tableau15[[#This Row],[Date]]),"")</f>
        <v/>
      </c>
      <c r="C375" s="2" t="str">
        <f>UPPER(TEXT(Tableau15[[#This Row],[Date]],"jjjj"))</f>
        <v>DIMANCHE</v>
      </c>
      <c r="D375" s="3">
        <f>_debut+ROW()-ROW(Tableau15[[#Headers],[Date]])-1</f>
        <v>44472</v>
      </c>
      <c r="E375" s="10"/>
      <c r="F375" s="10"/>
      <c r="G375" s="10"/>
      <c r="H375" s="10"/>
      <c r="I375" s="29">
        <f>Tableau15[[#This Row],[fin apm]]-Tableau15[[#This Row],[début apm]]+Tableau15[[#This Row],[fin matin]]-Tableau15[[#This Row],[début matin]]</f>
        <v>0</v>
      </c>
      <c r="J375" s="12"/>
      <c r="K375" s="21">
        <f ca="1">IFERROR(IF(VLOOKUP(Tableau15[[#This Row],[Motif Abs.]],Tmotif[],3,0)="oui",OFFSET($V$2,,WEEKDAY(Tableau15[[#This Row],[Date]],2)),0),0)</f>
        <v>0</v>
      </c>
      <c r="L375" s="10"/>
      <c r="M375" s="10"/>
      <c r="N375" s="21">
        <f ca="1">IF(COUNTIF('.Calendrier'!C:C,Tableau15[[#This Row],[Date]]),OFFSET($V$2,,WEEKDAY(Tableau15[[#This Row],[Date]],2)),0)</f>
        <v>0</v>
      </c>
      <c r="O37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75"/>
    </row>
    <row r="376" spans="2:22" x14ac:dyDescent="0.35">
      <c r="B376" s="26" t="str">
        <f>IF(WEEKDAY(Tableau15[[#This Row],[Date]],2)=3,_xlfn.ISOWEEKNUM(Tableau15[[#This Row],[Date]]),"")</f>
        <v/>
      </c>
      <c r="C376" s="2" t="str">
        <f>UPPER(TEXT(Tableau15[[#This Row],[Date]],"jjjj"))</f>
        <v>LUNDI</v>
      </c>
      <c r="D376" s="3">
        <f>_debut+ROW()-ROW(Tableau15[[#Headers],[Date]])-1</f>
        <v>44473</v>
      </c>
      <c r="E376" s="10"/>
      <c r="F376" s="10"/>
      <c r="G376" s="10"/>
      <c r="H376" s="10"/>
      <c r="I376" s="29">
        <f>Tableau15[[#This Row],[fin apm]]-Tableau15[[#This Row],[début apm]]+Tableau15[[#This Row],[fin matin]]-Tableau15[[#This Row],[début matin]]</f>
        <v>0</v>
      </c>
      <c r="J376" s="12"/>
      <c r="K376" s="21">
        <f ca="1">IFERROR(IF(VLOOKUP(Tableau15[[#This Row],[Motif Abs.]],Tmotif[],3,0)="oui",OFFSET($V$2,,WEEKDAY(Tableau15[[#This Row],[Date]],2)),0),0)</f>
        <v>0</v>
      </c>
      <c r="L376" s="10"/>
      <c r="M376" s="10"/>
      <c r="N376" s="21">
        <f ca="1">IF(COUNTIF('.Calendrier'!C:C,Tableau15[[#This Row],[Date]]),OFFSET($V$2,,WEEKDAY(Tableau15[[#This Row],[Date]],2)),0)</f>
        <v>0</v>
      </c>
      <c r="O37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76"/>
    </row>
    <row r="377" spans="2:22" x14ac:dyDescent="0.35">
      <c r="B377" s="26" t="str">
        <f>IF(WEEKDAY(Tableau15[[#This Row],[Date]],2)=3,_xlfn.ISOWEEKNUM(Tableau15[[#This Row],[Date]]),"")</f>
        <v/>
      </c>
      <c r="C377" s="2" t="str">
        <f>UPPER(TEXT(Tableau15[[#This Row],[Date]],"jjjj"))</f>
        <v>MARDI</v>
      </c>
      <c r="D377" s="3">
        <f>_debut+ROW()-ROW(Tableau15[[#Headers],[Date]])-1</f>
        <v>44474</v>
      </c>
      <c r="E377" s="10"/>
      <c r="F377" s="10"/>
      <c r="G377" s="10"/>
      <c r="H377" s="10"/>
      <c r="I377" s="29">
        <f>Tableau15[[#This Row],[fin apm]]-Tableau15[[#This Row],[début apm]]+Tableau15[[#This Row],[fin matin]]-Tableau15[[#This Row],[début matin]]</f>
        <v>0</v>
      </c>
      <c r="J377" s="12"/>
      <c r="K377" s="21">
        <f ca="1">IFERROR(IF(VLOOKUP(Tableau15[[#This Row],[Motif Abs.]],Tmotif[],3,0)="oui",OFFSET($V$2,,WEEKDAY(Tableau15[[#This Row],[Date]],2)),0),0)</f>
        <v>0</v>
      </c>
      <c r="L377" s="10"/>
      <c r="M377" s="10"/>
      <c r="N377" s="21">
        <f ca="1">IF(COUNTIF('.Calendrier'!C:C,Tableau15[[#This Row],[Date]]),OFFSET($V$2,,WEEKDAY(Tableau15[[#This Row],[Date]],2)),0)</f>
        <v>0</v>
      </c>
      <c r="O37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77"/>
    </row>
    <row r="378" spans="2:22" x14ac:dyDescent="0.35">
      <c r="B378" s="26">
        <f>IF(WEEKDAY(Tableau15[[#This Row],[Date]],2)=3,_xlfn.ISOWEEKNUM(Tableau15[[#This Row],[Date]]),"")</f>
        <v>40</v>
      </c>
      <c r="C378" s="2" t="str">
        <f>UPPER(TEXT(Tableau15[[#This Row],[Date]],"jjjj"))</f>
        <v>MERCREDI</v>
      </c>
      <c r="D378" s="3">
        <f>_debut+ROW()-ROW(Tableau15[[#Headers],[Date]])-1</f>
        <v>44475</v>
      </c>
      <c r="E378" s="10"/>
      <c r="F378" s="10"/>
      <c r="G378" s="10"/>
      <c r="H378" s="10"/>
      <c r="I378" s="29">
        <f>Tableau15[[#This Row],[fin apm]]-Tableau15[[#This Row],[début apm]]+Tableau15[[#This Row],[fin matin]]-Tableau15[[#This Row],[début matin]]</f>
        <v>0</v>
      </c>
      <c r="J378" s="12"/>
      <c r="K378" s="21">
        <f ca="1">IFERROR(IF(VLOOKUP(Tableau15[[#This Row],[Motif Abs.]],Tmotif[],3,0)="oui",OFFSET($V$2,,WEEKDAY(Tableau15[[#This Row],[Date]],2)),0),0)</f>
        <v>0</v>
      </c>
      <c r="L378" s="10"/>
      <c r="M378" s="10"/>
      <c r="N378" s="21">
        <f ca="1">IF(COUNTIF('.Calendrier'!C:C,Tableau15[[#This Row],[Date]]),OFFSET($V$2,,WEEKDAY(Tableau15[[#This Row],[Date]],2)),0)</f>
        <v>0</v>
      </c>
      <c r="O37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78"/>
    </row>
    <row r="379" spans="2:22" x14ac:dyDescent="0.35">
      <c r="B379" s="26" t="str">
        <f>IF(WEEKDAY(Tableau15[[#This Row],[Date]],2)=3,_xlfn.ISOWEEKNUM(Tableau15[[#This Row],[Date]]),"")</f>
        <v/>
      </c>
      <c r="C379" s="2" t="str">
        <f>UPPER(TEXT(Tableau15[[#This Row],[Date]],"jjjj"))</f>
        <v>JEUDI</v>
      </c>
      <c r="D379" s="3">
        <f>_debut+ROW()-ROW(Tableau15[[#Headers],[Date]])-1</f>
        <v>44476</v>
      </c>
      <c r="E379" s="10"/>
      <c r="F379" s="10"/>
      <c r="G379" s="10"/>
      <c r="H379" s="10"/>
      <c r="I379" s="29">
        <f>Tableau15[[#This Row],[fin apm]]-Tableau15[[#This Row],[début apm]]+Tableau15[[#This Row],[fin matin]]-Tableau15[[#This Row],[début matin]]</f>
        <v>0</v>
      </c>
      <c r="J379" s="12"/>
      <c r="K379" s="21">
        <f ca="1">IFERROR(IF(VLOOKUP(Tableau15[[#This Row],[Motif Abs.]],Tmotif[],3,0)="oui",OFFSET($V$2,,WEEKDAY(Tableau15[[#This Row],[Date]],2)),0),0)</f>
        <v>0</v>
      </c>
      <c r="L379" s="10"/>
      <c r="M379" s="10"/>
      <c r="N379" s="21">
        <f ca="1">IF(COUNTIF('.Calendrier'!C:C,Tableau15[[#This Row],[Date]]),OFFSET($V$2,,WEEKDAY(Tableau15[[#This Row],[Date]],2)),0)</f>
        <v>0</v>
      </c>
      <c r="O37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79"/>
    </row>
    <row r="380" spans="2:22" x14ac:dyDescent="0.35">
      <c r="B380" s="26" t="str">
        <f>IF(WEEKDAY(Tableau15[[#This Row],[Date]],2)=3,_xlfn.ISOWEEKNUM(Tableau15[[#This Row],[Date]]),"")</f>
        <v/>
      </c>
      <c r="C380" s="2" t="str">
        <f>UPPER(TEXT(Tableau15[[#This Row],[Date]],"jjjj"))</f>
        <v>VENDREDI</v>
      </c>
      <c r="D380" s="3">
        <f>_debut+ROW()-ROW(Tableau15[[#Headers],[Date]])-1</f>
        <v>44477</v>
      </c>
      <c r="E380" s="10"/>
      <c r="F380" s="10"/>
      <c r="G380" s="10"/>
      <c r="H380" s="10"/>
      <c r="I380" s="29">
        <f>Tableau15[[#This Row],[fin apm]]-Tableau15[[#This Row],[début apm]]+Tableau15[[#This Row],[fin matin]]-Tableau15[[#This Row],[début matin]]</f>
        <v>0</v>
      </c>
      <c r="J380" s="12"/>
      <c r="K380" s="21">
        <f ca="1">IFERROR(IF(VLOOKUP(Tableau15[[#This Row],[Motif Abs.]],Tmotif[],3,0)="oui",OFFSET($V$2,,WEEKDAY(Tableau15[[#This Row],[Date]],2)),0),0)</f>
        <v>0</v>
      </c>
      <c r="L380" s="10"/>
      <c r="M380" s="10"/>
      <c r="N380" s="21">
        <f ca="1">IF(COUNTIF('.Calendrier'!C:C,Tableau15[[#This Row],[Date]]),OFFSET($V$2,,WEEKDAY(Tableau15[[#This Row],[Date]],2)),0)</f>
        <v>0</v>
      </c>
      <c r="O38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80"/>
    </row>
    <row r="381" spans="2:22" x14ac:dyDescent="0.35">
      <c r="B381" s="26" t="str">
        <f>IF(WEEKDAY(Tableau15[[#This Row],[Date]],2)=3,_xlfn.ISOWEEKNUM(Tableau15[[#This Row],[Date]]),"")</f>
        <v/>
      </c>
      <c r="C381" s="2" t="str">
        <f>UPPER(TEXT(Tableau15[[#This Row],[Date]],"jjjj"))</f>
        <v>SAMEDI</v>
      </c>
      <c r="D381" s="3">
        <f>_debut+ROW()-ROW(Tableau15[[#Headers],[Date]])-1</f>
        <v>44478</v>
      </c>
      <c r="E381" s="10"/>
      <c r="F381" s="10"/>
      <c r="G381" s="10"/>
      <c r="H381" s="10"/>
      <c r="I381" s="29">
        <f>Tableau15[[#This Row],[fin apm]]-Tableau15[[#This Row],[début apm]]+Tableau15[[#This Row],[fin matin]]-Tableau15[[#This Row],[début matin]]</f>
        <v>0</v>
      </c>
      <c r="J381" s="12"/>
      <c r="K381" s="21">
        <f ca="1">IFERROR(IF(VLOOKUP(Tableau15[[#This Row],[Motif Abs.]],Tmotif[],3,0)="oui",OFFSET($V$2,,WEEKDAY(Tableau15[[#This Row],[Date]],2)),0),0)</f>
        <v>0</v>
      </c>
      <c r="L381" s="10"/>
      <c r="M381" s="10"/>
      <c r="N381" s="21">
        <f ca="1">IF(COUNTIF('.Calendrier'!C:C,Tableau15[[#This Row],[Date]]),OFFSET($V$2,,WEEKDAY(Tableau15[[#This Row],[Date]],2)),0)</f>
        <v>0</v>
      </c>
      <c r="O38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81"/>
    </row>
    <row r="382" spans="2:22" x14ac:dyDescent="0.35">
      <c r="B382" s="26" t="str">
        <f>IF(WEEKDAY(Tableau15[[#This Row],[Date]],2)=3,_xlfn.ISOWEEKNUM(Tableau15[[#This Row],[Date]]),"")</f>
        <v/>
      </c>
      <c r="C382" s="2" t="str">
        <f>UPPER(TEXT(Tableau15[[#This Row],[Date]],"jjjj"))</f>
        <v>DIMANCHE</v>
      </c>
      <c r="D382" s="3">
        <f>_debut+ROW()-ROW(Tableau15[[#Headers],[Date]])-1</f>
        <v>44479</v>
      </c>
      <c r="E382" s="10"/>
      <c r="F382" s="10"/>
      <c r="G382" s="10"/>
      <c r="H382" s="10"/>
      <c r="I382" s="29">
        <f>Tableau15[[#This Row],[fin apm]]-Tableau15[[#This Row],[début apm]]+Tableau15[[#This Row],[fin matin]]-Tableau15[[#This Row],[début matin]]</f>
        <v>0</v>
      </c>
      <c r="J382" s="12"/>
      <c r="K382" s="21">
        <f ca="1">IFERROR(IF(VLOOKUP(Tableau15[[#This Row],[Motif Abs.]],Tmotif[],3,0)="oui",OFFSET($V$2,,WEEKDAY(Tableau15[[#This Row],[Date]],2)),0),0)</f>
        <v>0</v>
      </c>
      <c r="L382" s="10"/>
      <c r="M382" s="10"/>
      <c r="N382" s="21">
        <f ca="1">IF(COUNTIF('.Calendrier'!C:C,Tableau15[[#This Row],[Date]]),OFFSET($V$2,,WEEKDAY(Tableau15[[#This Row],[Date]],2)),0)</f>
        <v>0</v>
      </c>
      <c r="O38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82"/>
    </row>
    <row r="383" spans="2:22" x14ac:dyDescent="0.35">
      <c r="B383" s="26" t="str">
        <f>IF(WEEKDAY(Tableau15[[#This Row],[Date]],2)=3,_xlfn.ISOWEEKNUM(Tableau15[[#This Row],[Date]]),"")</f>
        <v/>
      </c>
      <c r="C383" s="2" t="str">
        <f>UPPER(TEXT(Tableau15[[#This Row],[Date]],"jjjj"))</f>
        <v>LUNDI</v>
      </c>
      <c r="D383" s="3">
        <f>_debut+ROW()-ROW(Tableau15[[#Headers],[Date]])-1</f>
        <v>44480</v>
      </c>
      <c r="E383" s="10"/>
      <c r="F383" s="10"/>
      <c r="G383" s="10"/>
      <c r="H383" s="10"/>
      <c r="I383" s="29">
        <f>Tableau15[[#This Row],[fin apm]]-Tableau15[[#This Row],[début apm]]+Tableau15[[#This Row],[fin matin]]-Tableau15[[#This Row],[début matin]]</f>
        <v>0</v>
      </c>
      <c r="J383" s="12"/>
      <c r="K383" s="21">
        <f ca="1">IFERROR(IF(VLOOKUP(Tableau15[[#This Row],[Motif Abs.]],Tmotif[],3,0)="oui",OFFSET($V$2,,WEEKDAY(Tableau15[[#This Row],[Date]],2)),0),0)</f>
        <v>0</v>
      </c>
      <c r="L383" s="10"/>
      <c r="M383" s="10"/>
      <c r="N383" s="21">
        <f ca="1">IF(COUNTIF('.Calendrier'!C:C,Tableau15[[#This Row],[Date]]),OFFSET($V$2,,WEEKDAY(Tableau15[[#This Row],[Date]],2)),0)</f>
        <v>0</v>
      </c>
      <c r="O38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83"/>
    </row>
    <row r="384" spans="2:22" x14ac:dyDescent="0.35">
      <c r="B384" s="26" t="str">
        <f>IF(WEEKDAY(Tableau15[[#This Row],[Date]],2)=3,_xlfn.ISOWEEKNUM(Tableau15[[#This Row],[Date]]),"")</f>
        <v/>
      </c>
      <c r="C384" s="2" t="str">
        <f>UPPER(TEXT(Tableau15[[#This Row],[Date]],"jjjj"))</f>
        <v>MARDI</v>
      </c>
      <c r="D384" s="3">
        <f>_debut+ROW()-ROW(Tableau15[[#Headers],[Date]])-1</f>
        <v>44481</v>
      </c>
      <c r="E384" s="10"/>
      <c r="F384" s="10"/>
      <c r="G384" s="10"/>
      <c r="H384" s="10"/>
      <c r="I384" s="29">
        <f>Tableau15[[#This Row],[fin apm]]-Tableau15[[#This Row],[début apm]]+Tableau15[[#This Row],[fin matin]]-Tableau15[[#This Row],[début matin]]</f>
        <v>0</v>
      </c>
      <c r="J384" s="12"/>
      <c r="K384" s="21">
        <f ca="1">IFERROR(IF(VLOOKUP(Tableau15[[#This Row],[Motif Abs.]],Tmotif[],3,0)="oui",OFFSET($V$2,,WEEKDAY(Tableau15[[#This Row],[Date]],2)),0),0)</f>
        <v>0</v>
      </c>
      <c r="L384" s="10"/>
      <c r="M384" s="10"/>
      <c r="N384" s="21">
        <f ca="1">IF(COUNTIF('.Calendrier'!C:C,Tableau15[[#This Row],[Date]]),OFFSET($V$2,,WEEKDAY(Tableau15[[#This Row],[Date]],2)),0)</f>
        <v>0</v>
      </c>
      <c r="O38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84"/>
    </row>
    <row r="385" spans="2:22" x14ac:dyDescent="0.35">
      <c r="B385" s="26">
        <f>IF(WEEKDAY(Tableau15[[#This Row],[Date]],2)=3,_xlfn.ISOWEEKNUM(Tableau15[[#This Row],[Date]]),"")</f>
        <v>41</v>
      </c>
      <c r="C385" s="2" t="str">
        <f>UPPER(TEXT(Tableau15[[#This Row],[Date]],"jjjj"))</f>
        <v>MERCREDI</v>
      </c>
      <c r="D385" s="3">
        <f>_debut+ROW()-ROW(Tableau15[[#Headers],[Date]])-1</f>
        <v>44482</v>
      </c>
      <c r="E385" s="10"/>
      <c r="F385" s="10"/>
      <c r="G385" s="10"/>
      <c r="H385" s="10"/>
      <c r="I385" s="29">
        <f>Tableau15[[#This Row],[fin apm]]-Tableau15[[#This Row],[début apm]]+Tableau15[[#This Row],[fin matin]]-Tableau15[[#This Row],[début matin]]</f>
        <v>0</v>
      </c>
      <c r="J385" s="12"/>
      <c r="K385" s="21">
        <f ca="1">IFERROR(IF(VLOOKUP(Tableau15[[#This Row],[Motif Abs.]],Tmotif[],3,0)="oui",OFFSET($V$2,,WEEKDAY(Tableau15[[#This Row],[Date]],2)),0),0)</f>
        <v>0</v>
      </c>
      <c r="L385" s="10"/>
      <c r="M385" s="10"/>
      <c r="N385" s="21">
        <f ca="1">IF(COUNTIF('.Calendrier'!C:C,Tableau15[[#This Row],[Date]]),OFFSET($V$2,,WEEKDAY(Tableau15[[#This Row],[Date]],2)),0)</f>
        <v>0</v>
      </c>
      <c r="O38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85"/>
    </row>
    <row r="386" spans="2:22" x14ac:dyDescent="0.35">
      <c r="B386" s="26" t="str">
        <f>IF(WEEKDAY(Tableau15[[#This Row],[Date]],2)=3,_xlfn.ISOWEEKNUM(Tableau15[[#This Row],[Date]]),"")</f>
        <v/>
      </c>
      <c r="C386" s="2" t="str">
        <f>UPPER(TEXT(Tableau15[[#This Row],[Date]],"jjjj"))</f>
        <v>JEUDI</v>
      </c>
      <c r="D386" s="3">
        <f>_debut+ROW()-ROW(Tableau15[[#Headers],[Date]])-1</f>
        <v>44483</v>
      </c>
      <c r="E386" s="10"/>
      <c r="F386" s="10"/>
      <c r="G386" s="10"/>
      <c r="H386" s="10"/>
      <c r="I386" s="29">
        <f>Tableau15[[#This Row],[fin apm]]-Tableau15[[#This Row],[début apm]]+Tableau15[[#This Row],[fin matin]]-Tableau15[[#This Row],[début matin]]</f>
        <v>0</v>
      </c>
      <c r="J386" s="12"/>
      <c r="K386" s="21">
        <f ca="1">IFERROR(IF(VLOOKUP(Tableau15[[#This Row],[Motif Abs.]],Tmotif[],3,0)="oui",OFFSET($V$2,,WEEKDAY(Tableau15[[#This Row],[Date]],2)),0),0)</f>
        <v>0</v>
      </c>
      <c r="L386" s="10"/>
      <c r="M386" s="10"/>
      <c r="N386" s="21">
        <f ca="1">IF(COUNTIF('.Calendrier'!C:C,Tableau15[[#This Row],[Date]]),OFFSET($V$2,,WEEKDAY(Tableau15[[#This Row],[Date]],2)),0)</f>
        <v>0</v>
      </c>
      <c r="O38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86"/>
    </row>
    <row r="387" spans="2:22" x14ac:dyDescent="0.35">
      <c r="B387" s="26" t="str">
        <f>IF(WEEKDAY(Tableau15[[#This Row],[Date]],2)=3,_xlfn.ISOWEEKNUM(Tableau15[[#This Row],[Date]]),"")</f>
        <v/>
      </c>
      <c r="C387" s="2" t="str">
        <f>UPPER(TEXT(Tableau15[[#This Row],[Date]],"jjjj"))</f>
        <v>VENDREDI</v>
      </c>
      <c r="D387" s="3">
        <f>_debut+ROW()-ROW(Tableau15[[#Headers],[Date]])-1</f>
        <v>44484</v>
      </c>
      <c r="E387" s="10"/>
      <c r="F387" s="10"/>
      <c r="G387" s="10"/>
      <c r="H387" s="10"/>
      <c r="I387" s="29">
        <f>Tableau15[[#This Row],[fin apm]]-Tableau15[[#This Row],[début apm]]+Tableau15[[#This Row],[fin matin]]-Tableau15[[#This Row],[début matin]]</f>
        <v>0</v>
      </c>
      <c r="J387" s="12"/>
      <c r="K387" s="21">
        <f ca="1">IFERROR(IF(VLOOKUP(Tableau15[[#This Row],[Motif Abs.]],Tmotif[],3,0)="oui",OFFSET($V$2,,WEEKDAY(Tableau15[[#This Row],[Date]],2)),0),0)</f>
        <v>0</v>
      </c>
      <c r="L387" s="10"/>
      <c r="M387" s="10"/>
      <c r="N387" s="21">
        <f ca="1">IF(COUNTIF('.Calendrier'!C:C,Tableau15[[#This Row],[Date]]),OFFSET($V$2,,WEEKDAY(Tableau15[[#This Row],[Date]],2)),0)</f>
        <v>0</v>
      </c>
      <c r="O38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87"/>
    </row>
    <row r="388" spans="2:22" x14ac:dyDescent="0.35">
      <c r="B388" s="26" t="str">
        <f>IF(WEEKDAY(Tableau15[[#This Row],[Date]],2)=3,_xlfn.ISOWEEKNUM(Tableau15[[#This Row],[Date]]),"")</f>
        <v/>
      </c>
      <c r="C388" s="2" t="str">
        <f>UPPER(TEXT(Tableau15[[#This Row],[Date]],"jjjj"))</f>
        <v>SAMEDI</v>
      </c>
      <c r="D388" s="3">
        <f>_debut+ROW()-ROW(Tableau15[[#Headers],[Date]])-1</f>
        <v>44485</v>
      </c>
      <c r="E388" s="10"/>
      <c r="F388" s="10"/>
      <c r="G388" s="10"/>
      <c r="H388" s="10"/>
      <c r="I388" s="29">
        <f>Tableau15[[#This Row],[fin apm]]-Tableau15[[#This Row],[début apm]]+Tableau15[[#This Row],[fin matin]]-Tableau15[[#This Row],[début matin]]</f>
        <v>0</v>
      </c>
      <c r="J388" s="12"/>
      <c r="K388" s="21">
        <f ca="1">IFERROR(IF(VLOOKUP(Tableau15[[#This Row],[Motif Abs.]],Tmotif[],3,0)="oui",OFFSET($V$2,,WEEKDAY(Tableau15[[#This Row],[Date]],2)),0),0)</f>
        <v>0</v>
      </c>
      <c r="L388" s="10"/>
      <c r="M388" s="10"/>
      <c r="N388" s="21">
        <f ca="1">IF(COUNTIF('.Calendrier'!C:C,Tableau15[[#This Row],[Date]]),OFFSET($V$2,,WEEKDAY(Tableau15[[#This Row],[Date]],2)),0)</f>
        <v>0</v>
      </c>
      <c r="O38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88"/>
    </row>
    <row r="389" spans="2:22" x14ac:dyDescent="0.35">
      <c r="B389" s="26" t="str">
        <f>IF(WEEKDAY(Tableau15[[#This Row],[Date]],2)=3,_xlfn.ISOWEEKNUM(Tableau15[[#This Row],[Date]]),"")</f>
        <v/>
      </c>
      <c r="C389" s="2" t="str">
        <f>UPPER(TEXT(Tableau15[[#This Row],[Date]],"jjjj"))</f>
        <v>DIMANCHE</v>
      </c>
      <c r="D389" s="3">
        <f>_debut+ROW()-ROW(Tableau15[[#Headers],[Date]])-1</f>
        <v>44486</v>
      </c>
      <c r="E389" s="10"/>
      <c r="F389" s="10"/>
      <c r="G389" s="10"/>
      <c r="H389" s="10"/>
      <c r="I389" s="29">
        <f>Tableau15[[#This Row],[fin apm]]-Tableau15[[#This Row],[début apm]]+Tableau15[[#This Row],[fin matin]]-Tableau15[[#This Row],[début matin]]</f>
        <v>0</v>
      </c>
      <c r="J389" s="12"/>
      <c r="K389" s="21">
        <f ca="1">IFERROR(IF(VLOOKUP(Tableau15[[#This Row],[Motif Abs.]],Tmotif[],3,0)="oui",OFFSET($V$2,,WEEKDAY(Tableau15[[#This Row],[Date]],2)),0),0)</f>
        <v>0</v>
      </c>
      <c r="L389" s="10"/>
      <c r="M389" s="10"/>
      <c r="N389" s="21">
        <f ca="1">IF(COUNTIF('.Calendrier'!C:C,Tableau15[[#This Row],[Date]]),OFFSET($V$2,,WEEKDAY(Tableau15[[#This Row],[Date]],2)),0)</f>
        <v>0</v>
      </c>
      <c r="O38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89"/>
    </row>
    <row r="390" spans="2:22" x14ac:dyDescent="0.35">
      <c r="B390" s="26" t="str">
        <f>IF(WEEKDAY(Tableau15[[#This Row],[Date]],2)=3,_xlfn.ISOWEEKNUM(Tableau15[[#This Row],[Date]]),"")</f>
        <v/>
      </c>
      <c r="C390" s="2" t="str">
        <f>UPPER(TEXT(Tableau15[[#This Row],[Date]],"jjjj"))</f>
        <v>LUNDI</v>
      </c>
      <c r="D390" s="3">
        <f>_debut+ROW()-ROW(Tableau15[[#Headers],[Date]])-1</f>
        <v>44487</v>
      </c>
      <c r="E390" s="10"/>
      <c r="F390" s="10"/>
      <c r="G390" s="10"/>
      <c r="H390" s="10"/>
      <c r="I390" s="29">
        <f>Tableau15[[#This Row],[fin apm]]-Tableau15[[#This Row],[début apm]]+Tableau15[[#This Row],[fin matin]]-Tableau15[[#This Row],[début matin]]</f>
        <v>0</v>
      </c>
      <c r="J390" s="12"/>
      <c r="K390" s="21">
        <f ca="1">IFERROR(IF(VLOOKUP(Tableau15[[#This Row],[Motif Abs.]],Tmotif[],3,0)="oui",OFFSET($V$2,,WEEKDAY(Tableau15[[#This Row],[Date]],2)),0),0)</f>
        <v>0</v>
      </c>
      <c r="L390" s="10"/>
      <c r="M390" s="10"/>
      <c r="N390" s="21">
        <f ca="1">IF(COUNTIF('.Calendrier'!C:C,Tableau15[[#This Row],[Date]]),OFFSET($V$2,,WEEKDAY(Tableau15[[#This Row],[Date]],2)),0)</f>
        <v>0</v>
      </c>
      <c r="O39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90"/>
    </row>
    <row r="391" spans="2:22" x14ac:dyDescent="0.35">
      <c r="B391" s="26" t="str">
        <f>IF(WEEKDAY(Tableau15[[#This Row],[Date]],2)=3,_xlfn.ISOWEEKNUM(Tableau15[[#This Row],[Date]]),"")</f>
        <v/>
      </c>
      <c r="C391" s="2" t="str">
        <f>UPPER(TEXT(Tableau15[[#This Row],[Date]],"jjjj"))</f>
        <v>MARDI</v>
      </c>
      <c r="D391" s="3">
        <f>_debut+ROW()-ROW(Tableau15[[#Headers],[Date]])-1</f>
        <v>44488</v>
      </c>
      <c r="E391" s="10"/>
      <c r="F391" s="10"/>
      <c r="G391" s="10"/>
      <c r="H391" s="10"/>
      <c r="I391" s="29">
        <f>Tableau15[[#This Row],[fin apm]]-Tableau15[[#This Row],[début apm]]+Tableau15[[#This Row],[fin matin]]-Tableau15[[#This Row],[début matin]]</f>
        <v>0</v>
      </c>
      <c r="J391" s="12"/>
      <c r="K391" s="21">
        <f ca="1">IFERROR(IF(VLOOKUP(Tableau15[[#This Row],[Motif Abs.]],Tmotif[],3,0)="oui",OFFSET($V$2,,WEEKDAY(Tableau15[[#This Row],[Date]],2)),0),0)</f>
        <v>0</v>
      </c>
      <c r="L391" s="10"/>
      <c r="M391" s="10"/>
      <c r="N391" s="21">
        <f ca="1">IF(COUNTIF('.Calendrier'!C:C,Tableau15[[#This Row],[Date]]),OFFSET($V$2,,WEEKDAY(Tableau15[[#This Row],[Date]],2)),0)</f>
        <v>0</v>
      </c>
      <c r="O39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91"/>
    </row>
    <row r="392" spans="2:22" x14ac:dyDescent="0.35">
      <c r="B392" s="26">
        <f>IF(WEEKDAY(Tableau15[[#This Row],[Date]],2)=3,_xlfn.ISOWEEKNUM(Tableau15[[#This Row],[Date]]),"")</f>
        <v>42</v>
      </c>
      <c r="C392" s="2" t="str">
        <f>UPPER(TEXT(Tableau15[[#This Row],[Date]],"jjjj"))</f>
        <v>MERCREDI</v>
      </c>
      <c r="D392" s="3">
        <f>_debut+ROW()-ROW(Tableau15[[#Headers],[Date]])-1</f>
        <v>44489</v>
      </c>
      <c r="E392" s="10"/>
      <c r="F392" s="10"/>
      <c r="G392" s="10"/>
      <c r="H392" s="10"/>
      <c r="I392" s="29">
        <f>Tableau15[[#This Row],[fin apm]]-Tableau15[[#This Row],[début apm]]+Tableau15[[#This Row],[fin matin]]-Tableau15[[#This Row],[début matin]]</f>
        <v>0</v>
      </c>
      <c r="J392" s="12"/>
      <c r="K392" s="21">
        <f ca="1">IFERROR(IF(VLOOKUP(Tableau15[[#This Row],[Motif Abs.]],Tmotif[],3,0)="oui",OFFSET($V$2,,WEEKDAY(Tableau15[[#This Row],[Date]],2)),0),0)</f>
        <v>0</v>
      </c>
      <c r="L392" s="10"/>
      <c r="M392" s="10"/>
      <c r="N392" s="21">
        <f ca="1">IF(COUNTIF('.Calendrier'!C:C,Tableau15[[#This Row],[Date]]),OFFSET($V$2,,WEEKDAY(Tableau15[[#This Row],[Date]],2)),0)</f>
        <v>0</v>
      </c>
      <c r="O39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92"/>
    </row>
    <row r="393" spans="2:22" x14ac:dyDescent="0.35">
      <c r="B393" s="26" t="str">
        <f>IF(WEEKDAY(Tableau15[[#This Row],[Date]],2)=3,_xlfn.ISOWEEKNUM(Tableau15[[#This Row],[Date]]),"")</f>
        <v/>
      </c>
      <c r="C393" s="2" t="str">
        <f>UPPER(TEXT(Tableau15[[#This Row],[Date]],"jjjj"))</f>
        <v>JEUDI</v>
      </c>
      <c r="D393" s="3">
        <f>_debut+ROW()-ROW(Tableau15[[#Headers],[Date]])-1</f>
        <v>44490</v>
      </c>
      <c r="E393" s="10"/>
      <c r="F393" s="10"/>
      <c r="G393" s="10"/>
      <c r="H393" s="10"/>
      <c r="I393" s="29">
        <f>Tableau15[[#This Row],[fin apm]]-Tableau15[[#This Row],[début apm]]+Tableau15[[#This Row],[fin matin]]-Tableau15[[#This Row],[début matin]]</f>
        <v>0</v>
      </c>
      <c r="J393" s="12"/>
      <c r="K393" s="21">
        <f ca="1">IFERROR(IF(VLOOKUP(Tableau15[[#This Row],[Motif Abs.]],Tmotif[],3,0)="oui",OFFSET($V$2,,WEEKDAY(Tableau15[[#This Row],[Date]],2)),0),0)</f>
        <v>0</v>
      </c>
      <c r="L393" s="10"/>
      <c r="M393" s="10"/>
      <c r="N393" s="21">
        <f ca="1">IF(COUNTIF('.Calendrier'!C:C,Tableau15[[#This Row],[Date]]),OFFSET($V$2,,WEEKDAY(Tableau15[[#This Row],[Date]],2)),0)</f>
        <v>0</v>
      </c>
      <c r="O39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93"/>
    </row>
    <row r="394" spans="2:22" x14ac:dyDescent="0.35">
      <c r="B394" s="26" t="str">
        <f>IF(WEEKDAY(Tableau15[[#This Row],[Date]],2)=3,_xlfn.ISOWEEKNUM(Tableau15[[#This Row],[Date]]),"")</f>
        <v/>
      </c>
      <c r="C394" s="2" t="str">
        <f>UPPER(TEXT(Tableau15[[#This Row],[Date]],"jjjj"))</f>
        <v>VENDREDI</v>
      </c>
      <c r="D394" s="3">
        <f>_debut+ROW()-ROW(Tableau15[[#Headers],[Date]])-1</f>
        <v>44491</v>
      </c>
      <c r="E394" s="10"/>
      <c r="F394" s="10"/>
      <c r="G394" s="10"/>
      <c r="H394" s="10"/>
      <c r="I394" s="29">
        <f>Tableau15[[#This Row],[fin apm]]-Tableau15[[#This Row],[début apm]]+Tableau15[[#This Row],[fin matin]]-Tableau15[[#This Row],[début matin]]</f>
        <v>0</v>
      </c>
      <c r="J394" s="12"/>
      <c r="K394" s="21">
        <f ca="1">IFERROR(IF(VLOOKUP(Tableau15[[#This Row],[Motif Abs.]],Tmotif[],3,0)="oui",OFFSET($V$2,,WEEKDAY(Tableau15[[#This Row],[Date]],2)),0),0)</f>
        <v>0</v>
      </c>
      <c r="L394" s="10"/>
      <c r="M394" s="10"/>
      <c r="N394" s="21">
        <f ca="1">IF(COUNTIF('.Calendrier'!C:C,Tableau15[[#This Row],[Date]]),OFFSET($V$2,,WEEKDAY(Tableau15[[#This Row],[Date]],2)),0)</f>
        <v>0</v>
      </c>
      <c r="O39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94"/>
    </row>
    <row r="395" spans="2:22" x14ac:dyDescent="0.35">
      <c r="B395" s="26" t="str">
        <f>IF(WEEKDAY(Tableau15[[#This Row],[Date]],2)=3,_xlfn.ISOWEEKNUM(Tableau15[[#This Row],[Date]]),"")</f>
        <v/>
      </c>
      <c r="C395" s="2" t="str">
        <f>UPPER(TEXT(Tableau15[[#This Row],[Date]],"jjjj"))</f>
        <v>SAMEDI</v>
      </c>
      <c r="D395" s="3">
        <f>_debut+ROW()-ROW(Tableau15[[#Headers],[Date]])-1</f>
        <v>44492</v>
      </c>
      <c r="E395" s="10"/>
      <c r="F395" s="10"/>
      <c r="G395" s="10"/>
      <c r="H395" s="10"/>
      <c r="I395" s="29">
        <f>Tableau15[[#This Row],[fin apm]]-Tableau15[[#This Row],[début apm]]+Tableau15[[#This Row],[fin matin]]-Tableau15[[#This Row],[début matin]]</f>
        <v>0</v>
      </c>
      <c r="J395" s="12"/>
      <c r="K395" s="21">
        <f ca="1">IFERROR(IF(VLOOKUP(Tableau15[[#This Row],[Motif Abs.]],Tmotif[],3,0)="oui",OFFSET($V$2,,WEEKDAY(Tableau15[[#This Row],[Date]],2)),0),0)</f>
        <v>0</v>
      </c>
      <c r="L395" s="10"/>
      <c r="M395" s="10"/>
      <c r="N395" s="21">
        <f ca="1">IF(COUNTIF('.Calendrier'!C:C,Tableau15[[#This Row],[Date]]),OFFSET($V$2,,WEEKDAY(Tableau15[[#This Row],[Date]],2)),0)</f>
        <v>0</v>
      </c>
      <c r="O39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95"/>
    </row>
    <row r="396" spans="2:22" x14ac:dyDescent="0.35">
      <c r="B396" s="26" t="str">
        <f>IF(WEEKDAY(Tableau15[[#This Row],[Date]],2)=3,_xlfn.ISOWEEKNUM(Tableau15[[#This Row],[Date]]),"")</f>
        <v/>
      </c>
      <c r="C396" s="2" t="str">
        <f>UPPER(TEXT(Tableau15[[#This Row],[Date]],"jjjj"))</f>
        <v>DIMANCHE</v>
      </c>
      <c r="D396" s="3">
        <f>_debut+ROW()-ROW(Tableau15[[#Headers],[Date]])-1</f>
        <v>44493</v>
      </c>
      <c r="E396" s="10"/>
      <c r="F396" s="10"/>
      <c r="G396" s="10"/>
      <c r="H396" s="10"/>
      <c r="I396" s="29">
        <f>Tableau15[[#This Row],[fin apm]]-Tableau15[[#This Row],[début apm]]+Tableau15[[#This Row],[fin matin]]-Tableau15[[#This Row],[début matin]]</f>
        <v>0</v>
      </c>
      <c r="J396" s="12"/>
      <c r="K396" s="21">
        <f ca="1">IFERROR(IF(VLOOKUP(Tableau15[[#This Row],[Motif Abs.]],Tmotif[],3,0)="oui",OFFSET($V$2,,WEEKDAY(Tableau15[[#This Row],[Date]],2)),0),0)</f>
        <v>0</v>
      </c>
      <c r="L396" s="10"/>
      <c r="M396" s="10"/>
      <c r="N396" s="21">
        <f ca="1">IF(COUNTIF('.Calendrier'!C:C,Tableau15[[#This Row],[Date]]),OFFSET($V$2,,WEEKDAY(Tableau15[[#This Row],[Date]],2)),0)</f>
        <v>0</v>
      </c>
      <c r="O39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96"/>
    </row>
    <row r="397" spans="2:22" x14ac:dyDescent="0.35">
      <c r="B397" s="26" t="str">
        <f>IF(WEEKDAY(Tableau15[[#This Row],[Date]],2)=3,_xlfn.ISOWEEKNUM(Tableau15[[#This Row],[Date]]),"")</f>
        <v/>
      </c>
      <c r="C397" s="2" t="str">
        <f>UPPER(TEXT(Tableau15[[#This Row],[Date]],"jjjj"))</f>
        <v>LUNDI</v>
      </c>
      <c r="D397" s="3">
        <f>_debut+ROW()-ROW(Tableau15[[#Headers],[Date]])-1</f>
        <v>44494</v>
      </c>
      <c r="E397" s="10"/>
      <c r="F397" s="10"/>
      <c r="G397" s="10"/>
      <c r="H397" s="10"/>
      <c r="I397" s="29">
        <f>Tableau15[[#This Row],[fin apm]]-Tableau15[[#This Row],[début apm]]+Tableau15[[#This Row],[fin matin]]-Tableau15[[#This Row],[début matin]]</f>
        <v>0</v>
      </c>
      <c r="J397" s="12"/>
      <c r="K397" s="21">
        <f ca="1">IFERROR(IF(VLOOKUP(Tableau15[[#This Row],[Motif Abs.]],Tmotif[],3,0)="oui",OFFSET($V$2,,WEEKDAY(Tableau15[[#This Row],[Date]],2)),0),0)</f>
        <v>0</v>
      </c>
      <c r="L397" s="10"/>
      <c r="M397" s="10"/>
      <c r="N397" s="21">
        <f ca="1">IF(COUNTIF('.Calendrier'!C:C,Tableau15[[#This Row],[Date]]),OFFSET($V$2,,WEEKDAY(Tableau15[[#This Row],[Date]],2)),0)</f>
        <v>0</v>
      </c>
      <c r="O39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97"/>
    </row>
    <row r="398" spans="2:22" x14ac:dyDescent="0.35">
      <c r="B398" s="26" t="str">
        <f>IF(WEEKDAY(Tableau15[[#This Row],[Date]],2)=3,_xlfn.ISOWEEKNUM(Tableau15[[#This Row],[Date]]),"")</f>
        <v/>
      </c>
      <c r="C398" s="2" t="str">
        <f>UPPER(TEXT(Tableau15[[#This Row],[Date]],"jjjj"))</f>
        <v>MARDI</v>
      </c>
      <c r="D398" s="3">
        <f>_debut+ROW()-ROW(Tableau15[[#Headers],[Date]])-1</f>
        <v>44495</v>
      </c>
      <c r="E398" s="10"/>
      <c r="F398" s="10"/>
      <c r="G398" s="10"/>
      <c r="H398" s="10"/>
      <c r="I398" s="29">
        <f>Tableau15[[#This Row],[fin apm]]-Tableau15[[#This Row],[début apm]]+Tableau15[[#This Row],[fin matin]]-Tableau15[[#This Row],[début matin]]</f>
        <v>0</v>
      </c>
      <c r="J398" s="12"/>
      <c r="K398" s="21">
        <f ca="1">IFERROR(IF(VLOOKUP(Tableau15[[#This Row],[Motif Abs.]],Tmotif[],3,0)="oui",OFFSET($V$2,,WEEKDAY(Tableau15[[#This Row],[Date]],2)),0),0)</f>
        <v>0</v>
      </c>
      <c r="L398" s="10"/>
      <c r="M398" s="10"/>
      <c r="N398" s="21">
        <f ca="1">IF(COUNTIF('.Calendrier'!C:C,Tableau15[[#This Row],[Date]]),OFFSET($V$2,,WEEKDAY(Tableau15[[#This Row],[Date]],2)),0)</f>
        <v>0</v>
      </c>
      <c r="O39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98"/>
    </row>
    <row r="399" spans="2:22" x14ac:dyDescent="0.35">
      <c r="B399" s="26">
        <f>IF(WEEKDAY(Tableau15[[#This Row],[Date]],2)=3,_xlfn.ISOWEEKNUM(Tableau15[[#This Row],[Date]]),"")</f>
        <v>43</v>
      </c>
      <c r="C399" s="2" t="str">
        <f>UPPER(TEXT(Tableau15[[#This Row],[Date]],"jjjj"))</f>
        <v>MERCREDI</v>
      </c>
      <c r="D399" s="3">
        <f>_debut+ROW()-ROW(Tableau15[[#Headers],[Date]])-1</f>
        <v>44496</v>
      </c>
      <c r="E399" s="10"/>
      <c r="F399" s="10"/>
      <c r="G399" s="10"/>
      <c r="H399" s="10"/>
      <c r="I399" s="29">
        <f>Tableau15[[#This Row],[fin apm]]-Tableau15[[#This Row],[début apm]]+Tableau15[[#This Row],[fin matin]]-Tableau15[[#This Row],[début matin]]</f>
        <v>0</v>
      </c>
      <c r="J399" s="12"/>
      <c r="K399" s="21">
        <f ca="1">IFERROR(IF(VLOOKUP(Tableau15[[#This Row],[Motif Abs.]],Tmotif[],3,0)="oui",OFFSET($V$2,,WEEKDAY(Tableau15[[#This Row],[Date]],2)),0),0)</f>
        <v>0</v>
      </c>
      <c r="L399" s="10"/>
      <c r="M399" s="10"/>
      <c r="N399" s="21">
        <f ca="1">IF(COUNTIF('.Calendrier'!C:C,Tableau15[[#This Row],[Date]]),OFFSET($V$2,,WEEKDAY(Tableau15[[#This Row],[Date]],2)),0)</f>
        <v>0</v>
      </c>
      <c r="O39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399"/>
    </row>
    <row r="400" spans="2:22" x14ac:dyDescent="0.35">
      <c r="B400" s="26" t="str">
        <f>IF(WEEKDAY(Tableau15[[#This Row],[Date]],2)=3,_xlfn.ISOWEEKNUM(Tableau15[[#This Row],[Date]]),"")</f>
        <v/>
      </c>
      <c r="C400" s="2" t="str">
        <f>UPPER(TEXT(Tableau15[[#This Row],[Date]],"jjjj"))</f>
        <v>JEUDI</v>
      </c>
      <c r="D400" s="3">
        <f>_debut+ROW()-ROW(Tableau15[[#Headers],[Date]])-1</f>
        <v>44497</v>
      </c>
      <c r="E400" s="10"/>
      <c r="F400" s="10"/>
      <c r="G400" s="10"/>
      <c r="H400" s="10"/>
      <c r="I400" s="29">
        <f>Tableau15[[#This Row],[fin apm]]-Tableau15[[#This Row],[début apm]]+Tableau15[[#This Row],[fin matin]]-Tableau15[[#This Row],[début matin]]</f>
        <v>0</v>
      </c>
      <c r="J400" s="12"/>
      <c r="K400" s="21">
        <f ca="1">IFERROR(IF(VLOOKUP(Tableau15[[#This Row],[Motif Abs.]],Tmotif[],3,0)="oui",OFFSET($V$2,,WEEKDAY(Tableau15[[#This Row],[Date]],2)),0),0)</f>
        <v>0</v>
      </c>
      <c r="L400" s="10"/>
      <c r="M400" s="10"/>
      <c r="N400" s="21">
        <f ca="1">IF(COUNTIF('.Calendrier'!C:C,Tableau15[[#This Row],[Date]]),OFFSET($V$2,,WEEKDAY(Tableau15[[#This Row],[Date]],2)),0)</f>
        <v>0</v>
      </c>
      <c r="O40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00"/>
    </row>
    <row r="401" spans="2:22" x14ac:dyDescent="0.35">
      <c r="B401" s="26" t="str">
        <f>IF(WEEKDAY(Tableau15[[#This Row],[Date]],2)=3,_xlfn.ISOWEEKNUM(Tableau15[[#This Row],[Date]]),"")</f>
        <v/>
      </c>
      <c r="C401" s="2" t="str">
        <f>UPPER(TEXT(Tableau15[[#This Row],[Date]],"jjjj"))</f>
        <v>VENDREDI</v>
      </c>
      <c r="D401" s="3">
        <f>_debut+ROW()-ROW(Tableau15[[#Headers],[Date]])-1</f>
        <v>44498</v>
      </c>
      <c r="E401" s="10"/>
      <c r="F401" s="10"/>
      <c r="G401" s="10"/>
      <c r="H401" s="10"/>
      <c r="I401" s="29">
        <f>Tableau15[[#This Row],[fin apm]]-Tableau15[[#This Row],[début apm]]+Tableau15[[#This Row],[fin matin]]-Tableau15[[#This Row],[début matin]]</f>
        <v>0</v>
      </c>
      <c r="J401" s="12"/>
      <c r="K401" s="21">
        <f ca="1">IFERROR(IF(VLOOKUP(Tableau15[[#This Row],[Motif Abs.]],Tmotif[],3,0)="oui",OFFSET($V$2,,WEEKDAY(Tableau15[[#This Row],[Date]],2)),0),0)</f>
        <v>0</v>
      </c>
      <c r="L401" s="10"/>
      <c r="M401" s="10"/>
      <c r="N401" s="21">
        <f ca="1">IF(COUNTIF('.Calendrier'!C:C,Tableau15[[#This Row],[Date]]),OFFSET($V$2,,WEEKDAY(Tableau15[[#This Row],[Date]],2)),0)</f>
        <v>0</v>
      </c>
      <c r="O40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01"/>
    </row>
    <row r="402" spans="2:22" x14ac:dyDescent="0.35">
      <c r="B402" s="26" t="str">
        <f>IF(WEEKDAY(Tableau15[[#This Row],[Date]],2)=3,_xlfn.ISOWEEKNUM(Tableau15[[#This Row],[Date]]),"")</f>
        <v/>
      </c>
      <c r="C402" s="2" t="str">
        <f>UPPER(TEXT(Tableau15[[#This Row],[Date]],"jjjj"))</f>
        <v>SAMEDI</v>
      </c>
      <c r="D402" s="3">
        <f>_debut+ROW()-ROW(Tableau15[[#Headers],[Date]])-1</f>
        <v>44499</v>
      </c>
      <c r="E402" s="10"/>
      <c r="F402" s="10"/>
      <c r="G402" s="10"/>
      <c r="H402" s="10"/>
      <c r="I402" s="29">
        <f>Tableau15[[#This Row],[fin apm]]-Tableau15[[#This Row],[début apm]]+Tableau15[[#This Row],[fin matin]]-Tableau15[[#This Row],[début matin]]</f>
        <v>0</v>
      </c>
      <c r="J402" s="12"/>
      <c r="K402" s="21">
        <f ca="1">IFERROR(IF(VLOOKUP(Tableau15[[#This Row],[Motif Abs.]],Tmotif[],3,0)="oui",OFFSET($V$2,,WEEKDAY(Tableau15[[#This Row],[Date]],2)),0),0)</f>
        <v>0</v>
      </c>
      <c r="L402" s="10"/>
      <c r="M402" s="10"/>
      <c r="N402" s="21">
        <f ca="1">IF(COUNTIF('.Calendrier'!C:C,Tableau15[[#This Row],[Date]]),OFFSET($V$2,,WEEKDAY(Tableau15[[#This Row],[Date]],2)),0)</f>
        <v>0</v>
      </c>
      <c r="O40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02"/>
    </row>
    <row r="403" spans="2:22" x14ac:dyDescent="0.35">
      <c r="B403" s="26" t="str">
        <f>IF(WEEKDAY(Tableau15[[#This Row],[Date]],2)=3,_xlfn.ISOWEEKNUM(Tableau15[[#This Row],[Date]]),"")</f>
        <v/>
      </c>
      <c r="C403" s="2" t="str">
        <f>UPPER(TEXT(Tableau15[[#This Row],[Date]],"jjjj"))</f>
        <v>DIMANCHE</v>
      </c>
      <c r="D403" s="3">
        <f>_debut+ROW()-ROW(Tableau15[[#Headers],[Date]])-1</f>
        <v>44500</v>
      </c>
      <c r="E403" s="10"/>
      <c r="F403" s="10"/>
      <c r="G403" s="10"/>
      <c r="H403" s="10"/>
      <c r="I403" s="29">
        <f>Tableau15[[#This Row],[fin apm]]-Tableau15[[#This Row],[début apm]]+Tableau15[[#This Row],[fin matin]]-Tableau15[[#This Row],[début matin]]</f>
        <v>0</v>
      </c>
      <c r="J403" s="12"/>
      <c r="K403" s="21">
        <f ca="1">IFERROR(IF(VLOOKUP(Tableau15[[#This Row],[Motif Abs.]],Tmotif[],3,0)="oui",OFFSET($V$2,,WEEKDAY(Tableau15[[#This Row],[Date]],2)),0),0)</f>
        <v>0</v>
      </c>
      <c r="L403" s="10"/>
      <c r="M403" s="10"/>
      <c r="N403" s="21">
        <f ca="1">IF(COUNTIF('.Calendrier'!C:C,Tableau15[[#This Row],[Date]]),OFFSET($V$2,,WEEKDAY(Tableau15[[#This Row],[Date]],2)),0)</f>
        <v>0</v>
      </c>
      <c r="O40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03"/>
    </row>
    <row r="404" spans="2:22" x14ac:dyDescent="0.35">
      <c r="B404" s="26" t="str">
        <f>IF(WEEKDAY(Tableau15[[#This Row],[Date]],2)=3,_xlfn.ISOWEEKNUM(Tableau15[[#This Row],[Date]]),"")</f>
        <v/>
      </c>
      <c r="C404" s="2" t="str">
        <f>UPPER(TEXT(Tableau15[[#This Row],[Date]],"jjjj"))</f>
        <v>LUNDI</v>
      </c>
      <c r="D404" s="3">
        <f>_debut+ROW()-ROW(Tableau15[[#Headers],[Date]])-1</f>
        <v>44501</v>
      </c>
      <c r="E404" s="10"/>
      <c r="F404" s="10"/>
      <c r="G404" s="10"/>
      <c r="H404" s="10"/>
      <c r="I404" s="29">
        <f>Tableau15[[#This Row],[fin apm]]-Tableau15[[#This Row],[début apm]]+Tableau15[[#This Row],[fin matin]]-Tableau15[[#This Row],[début matin]]</f>
        <v>0</v>
      </c>
      <c r="J404" s="12"/>
      <c r="K404" s="21">
        <f ca="1">IFERROR(IF(VLOOKUP(Tableau15[[#This Row],[Motif Abs.]],Tmotif[],3,0)="oui",OFFSET($V$2,,WEEKDAY(Tableau15[[#This Row],[Date]],2)),0),0)</f>
        <v>0</v>
      </c>
      <c r="L404" s="10"/>
      <c r="M404" s="10"/>
      <c r="N404" s="21">
        <f ca="1">IF(COUNTIF('.Calendrier'!C:C,Tableau15[[#This Row],[Date]]),OFFSET($V$2,,WEEKDAY(Tableau15[[#This Row],[Date]],2)),0)</f>
        <v>0.33333333333333331</v>
      </c>
      <c r="O40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04"/>
    </row>
    <row r="405" spans="2:22" x14ac:dyDescent="0.35">
      <c r="B405" s="26" t="str">
        <f>IF(WEEKDAY(Tableau15[[#This Row],[Date]],2)=3,_xlfn.ISOWEEKNUM(Tableau15[[#This Row],[Date]]),"")</f>
        <v/>
      </c>
      <c r="C405" s="2" t="str">
        <f>UPPER(TEXT(Tableau15[[#This Row],[Date]],"jjjj"))</f>
        <v>MARDI</v>
      </c>
      <c r="D405" s="3">
        <f>_debut+ROW()-ROW(Tableau15[[#Headers],[Date]])-1</f>
        <v>44502</v>
      </c>
      <c r="E405" s="10"/>
      <c r="F405" s="10"/>
      <c r="G405" s="10"/>
      <c r="H405" s="10"/>
      <c r="I405" s="29">
        <f>Tableau15[[#This Row],[fin apm]]-Tableau15[[#This Row],[début apm]]+Tableau15[[#This Row],[fin matin]]-Tableau15[[#This Row],[début matin]]</f>
        <v>0</v>
      </c>
      <c r="J405" s="12"/>
      <c r="K405" s="21">
        <f ca="1">IFERROR(IF(VLOOKUP(Tableau15[[#This Row],[Motif Abs.]],Tmotif[],3,0)="oui",OFFSET($V$2,,WEEKDAY(Tableau15[[#This Row],[Date]],2)),0),0)</f>
        <v>0</v>
      </c>
      <c r="L405" s="10"/>
      <c r="M405" s="10"/>
      <c r="N405" s="21">
        <f ca="1">IF(COUNTIF('.Calendrier'!C:C,Tableau15[[#This Row],[Date]]),OFFSET($V$2,,WEEKDAY(Tableau15[[#This Row],[Date]],2)),0)</f>
        <v>0</v>
      </c>
      <c r="O40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05"/>
    </row>
    <row r="406" spans="2:22" x14ac:dyDescent="0.35">
      <c r="B406" s="26">
        <f>IF(WEEKDAY(Tableau15[[#This Row],[Date]],2)=3,_xlfn.ISOWEEKNUM(Tableau15[[#This Row],[Date]]),"")</f>
        <v>44</v>
      </c>
      <c r="C406" s="2" t="str">
        <f>UPPER(TEXT(Tableau15[[#This Row],[Date]],"jjjj"))</f>
        <v>MERCREDI</v>
      </c>
      <c r="D406" s="3">
        <f>_debut+ROW()-ROW(Tableau15[[#Headers],[Date]])-1</f>
        <v>44503</v>
      </c>
      <c r="E406" s="10"/>
      <c r="F406" s="10"/>
      <c r="G406" s="10"/>
      <c r="H406" s="10"/>
      <c r="I406" s="29">
        <f>Tableau15[[#This Row],[fin apm]]-Tableau15[[#This Row],[début apm]]+Tableau15[[#This Row],[fin matin]]-Tableau15[[#This Row],[début matin]]</f>
        <v>0</v>
      </c>
      <c r="J406" s="12"/>
      <c r="K406" s="21">
        <f ca="1">IFERROR(IF(VLOOKUP(Tableau15[[#This Row],[Motif Abs.]],Tmotif[],3,0)="oui",OFFSET($V$2,,WEEKDAY(Tableau15[[#This Row],[Date]],2)),0),0)</f>
        <v>0</v>
      </c>
      <c r="L406" s="10"/>
      <c r="M406" s="10"/>
      <c r="N406" s="21">
        <f ca="1">IF(COUNTIF('.Calendrier'!C:C,Tableau15[[#This Row],[Date]]),OFFSET($V$2,,WEEKDAY(Tableau15[[#This Row],[Date]],2)),0)</f>
        <v>0</v>
      </c>
      <c r="O40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06"/>
    </row>
    <row r="407" spans="2:22" x14ac:dyDescent="0.35">
      <c r="B407" s="26" t="str">
        <f>IF(WEEKDAY(Tableau15[[#This Row],[Date]],2)=3,_xlfn.ISOWEEKNUM(Tableau15[[#This Row],[Date]]),"")</f>
        <v/>
      </c>
      <c r="C407" s="2" t="str">
        <f>UPPER(TEXT(Tableau15[[#This Row],[Date]],"jjjj"))</f>
        <v>JEUDI</v>
      </c>
      <c r="D407" s="3">
        <f>_debut+ROW()-ROW(Tableau15[[#Headers],[Date]])-1</f>
        <v>44504</v>
      </c>
      <c r="E407" s="10"/>
      <c r="F407" s="10"/>
      <c r="G407" s="10"/>
      <c r="H407" s="10"/>
      <c r="I407" s="29">
        <f>Tableau15[[#This Row],[fin apm]]-Tableau15[[#This Row],[début apm]]+Tableau15[[#This Row],[fin matin]]-Tableau15[[#This Row],[début matin]]</f>
        <v>0</v>
      </c>
      <c r="J407" s="12"/>
      <c r="K407" s="21">
        <f ca="1">IFERROR(IF(VLOOKUP(Tableau15[[#This Row],[Motif Abs.]],Tmotif[],3,0)="oui",OFFSET($V$2,,WEEKDAY(Tableau15[[#This Row],[Date]],2)),0),0)</f>
        <v>0</v>
      </c>
      <c r="L407" s="10"/>
      <c r="M407" s="10"/>
      <c r="N407" s="21">
        <f ca="1">IF(COUNTIF('.Calendrier'!C:C,Tableau15[[#This Row],[Date]]),OFFSET($V$2,,WEEKDAY(Tableau15[[#This Row],[Date]],2)),0)</f>
        <v>0</v>
      </c>
      <c r="O40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07"/>
    </row>
    <row r="408" spans="2:22" x14ac:dyDescent="0.35">
      <c r="B408" s="26" t="str">
        <f>IF(WEEKDAY(Tableau15[[#This Row],[Date]],2)=3,_xlfn.ISOWEEKNUM(Tableau15[[#This Row],[Date]]),"")</f>
        <v/>
      </c>
      <c r="C408" s="2" t="str">
        <f>UPPER(TEXT(Tableau15[[#This Row],[Date]],"jjjj"))</f>
        <v>VENDREDI</v>
      </c>
      <c r="D408" s="3">
        <f>_debut+ROW()-ROW(Tableau15[[#Headers],[Date]])-1</f>
        <v>44505</v>
      </c>
      <c r="E408" s="10"/>
      <c r="F408" s="10"/>
      <c r="G408" s="10"/>
      <c r="H408" s="10"/>
      <c r="I408" s="29">
        <f>Tableau15[[#This Row],[fin apm]]-Tableau15[[#This Row],[début apm]]+Tableau15[[#This Row],[fin matin]]-Tableau15[[#This Row],[début matin]]</f>
        <v>0</v>
      </c>
      <c r="J408" s="12"/>
      <c r="K408" s="21">
        <f ca="1">IFERROR(IF(VLOOKUP(Tableau15[[#This Row],[Motif Abs.]],Tmotif[],3,0)="oui",OFFSET($V$2,,WEEKDAY(Tableau15[[#This Row],[Date]],2)),0),0)</f>
        <v>0</v>
      </c>
      <c r="L408" s="10"/>
      <c r="M408" s="10"/>
      <c r="N408" s="21">
        <f ca="1">IF(COUNTIF('.Calendrier'!C:C,Tableau15[[#This Row],[Date]]),OFFSET($V$2,,WEEKDAY(Tableau15[[#This Row],[Date]],2)),0)</f>
        <v>0</v>
      </c>
      <c r="O40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08"/>
    </row>
    <row r="409" spans="2:22" x14ac:dyDescent="0.35">
      <c r="B409" s="26" t="str">
        <f>IF(WEEKDAY(Tableau15[[#This Row],[Date]],2)=3,_xlfn.ISOWEEKNUM(Tableau15[[#This Row],[Date]]),"")</f>
        <v/>
      </c>
      <c r="C409" s="2" t="str">
        <f>UPPER(TEXT(Tableau15[[#This Row],[Date]],"jjjj"))</f>
        <v>SAMEDI</v>
      </c>
      <c r="D409" s="3">
        <f>_debut+ROW()-ROW(Tableau15[[#Headers],[Date]])-1</f>
        <v>44506</v>
      </c>
      <c r="E409" s="10"/>
      <c r="F409" s="10"/>
      <c r="G409" s="10"/>
      <c r="H409" s="10"/>
      <c r="I409" s="29">
        <f>Tableau15[[#This Row],[fin apm]]-Tableau15[[#This Row],[début apm]]+Tableau15[[#This Row],[fin matin]]-Tableau15[[#This Row],[début matin]]</f>
        <v>0</v>
      </c>
      <c r="J409" s="12"/>
      <c r="K409" s="21">
        <f ca="1">IFERROR(IF(VLOOKUP(Tableau15[[#This Row],[Motif Abs.]],Tmotif[],3,0)="oui",OFFSET($V$2,,WEEKDAY(Tableau15[[#This Row],[Date]],2)),0),0)</f>
        <v>0</v>
      </c>
      <c r="L409" s="10"/>
      <c r="M409" s="10"/>
      <c r="N409" s="21">
        <f ca="1">IF(COUNTIF('.Calendrier'!C:C,Tableau15[[#This Row],[Date]]),OFFSET($V$2,,WEEKDAY(Tableau15[[#This Row],[Date]],2)),0)</f>
        <v>0</v>
      </c>
      <c r="O40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09"/>
    </row>
    <row r="410" spans="2:22" x14ac:dyDescent="0.35">
      <c r="B410" s="26" t="str">
        <f>IF(WEEKDAY(Tableau15[[#This Row],[Date]],2)=3,_xlfn.ISOWEEKNUM(Tableau15[[#This Row],[Date]]),"")</f>
        <v/>
      </c>
      <c r="C410" s="2" t="str">
        <f>UPPER(TEXT(Tableau15[[#This Row],[Date]],"jjjj"))</f>
        <v>DIMANCHE</v>
      </c>
      <c r="D410" s="3">
        <f>_debut+ROW()-ROW(Tableau15[[#Headers],[Date]])-1</f>
        <v>44507</v>
      </c>
      <c r="E410" s="10"/>
      <c r="F410" s="10"/>
      <c r="G410" s="10"/>
      <c r="H410" s="10"/>
      <c r="I410" s="29">
        <f>Tableau15[[#This Row],[fin apm]]-Tableau15[[#This Row],[début apm]]+Tableau15[[#This Row],[fin matin]]-Tableau15[[#This Row],[début matin]]</f>
        <v>0</v>
      </c>
      <c r="J410" s="12"/>
      <c r="K410" s="21">
        <f ca="1">IFERROR(IF(VLOOKUP(Tableau15[[#This Row],[Motif Abs.]],Tmotif[],3,0)="oui",OFFSET($V$2,,WEEKDAY(Tableau15[[#This Row],[Date]],2)),0),0)</f>
        <v>0</v>
      </c>
      <c r="L410" s="10"/>
      <c r="M410" s="10"/>
      <c r="N410" s="21">
        <f ca="1">IF(COUNTIF('.Calendrier'!C:C,Tableau15[[#This Row],[Date]]),OFFSET($V$2,,WEEKDAY(Tableau15[[#This Row],[Date]],2)),0)</f>
        <v>0</v>
      </c>
      <c r="O41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10"/>
    </row>
    <row r="411" spans="2:22" x14ac:dyDescent="0.35">
      <c r="B411" s="26" t="str">
        <f>IF(WEEKDAY(Tableau15[[#This Row],[Date]],2)=3,_xlfn.ISOWEEKNUM(Tableau15[[#This Row],[Date]]),"")</f>
        <v/>
      </c>
      <c r="C411" s="2" t="str">
        <f>UPPER(TEXT(Tableau15[[#This Row],[Date]],"jjjj"))</f>
        <v>LUNDI</v>
      </c>
      <c r="D411" s="3">
        <f>_debut+ROW()-ROW(Tableau15[[#Headers],[Date]])-1</f>
        <v>44508</v>
      </c>
      <c r="E411" s="10"/>
      <c r="F411" s="10"/>
      <c r="G411" s="10"/>
      <c r="H411" s="10"/>
      <c r="I411" s="29">
        <f>Tableau15[[#This Row],[fin apm]]-Tableau15[[#This Row],[début apm]]+Tableau15[[#This Row],[fin matin]]-Tableau15[[#This Row],[début matin]]</f>
        <v>0</v>
      </c>
      <c r="J411" s="12"/>
      <c r="K411" s="21">
        <f ca="1">IFERROR(IF(VLOOKUP(Tableau15[[#This Row],[Motif Abs.]],Tmotif[],3,0)="oui",OFFSET($V$2,,WEEKDAY(Tableau15[[#This Row],[Date]],2)),0),0)</f>
        <v>0</v>
      </c>
      <c r="L411" s="10"/>
      <c r="M411" s="10"/>
      <c r="N411" s="21">
        <f ca="1">IF(COUNTIF('.Calendrier'!C:C,Tableau15[[#This Row],[Date]]),OFFSET($V$2,,WEEKDAY(Tableau15[[#This Row],[Date]],2)),0)</f>
        <v>0</v>
      </c>
      <c r="O41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11"/>
    </row>
    <row r="412" spans="2:22" x14ac:dyDescent="0.35">
      <c r="B412" s="26" t="str">
        <f>IF(WEEKDAY(Tableau15[[#This Row],[Date]],2)=3,_xlfn.ISOWEEKNUM(Tableau15[[#This Row],[Date]]),"")</f>
        <v/>
      </c>
      <c r="C412" s="2" t="str">
        <f>UPPER(TEXT(Tableau15[[#This Row],[Date]],"jjjj"))</f>
        <v>MARDI</v>
      </c>
      <c r="D412" s="3">
        <f>_debut+ROW()-ROW(Tableau15[[#Headers],[Date]])-1</f>
        <v>44509</v>
      </c>
      <c r="E412" s="10"/>
      <c r="F412" s="10"/>
      <c r="G412" s="10"/>
      <c r="H412" s="10"/>
      <c r="I412" s="29">
        <f>Tableau15[[#This Row],[fin apm]]-Tableau15[[#This Row],[début apm]]+Tableau15[[#This Row],[fin matin]]-Tableau15[[#This Row],[début matin]]</f>
        <v>0</v>
      </c>
      <c r="J412" s="12"/>
      <c r="K412" s="21">
        <f ca="1">IFERROR(IF(VLOOKUP(Tableau15[[#This Row],[Motif Abs.]],Tmotif[],3,0)="oui",OFFSET($V$2,,WEEKDAY(Tableau15[[#This Row],[Date]],2)),0),0)</f>
        <v>0</v>
      </c>
      <c r="L412" s="10"/>
      <c r="M412" s="10"/>
      <c r="N412" s="21">
        <f ca="1">IF(COUNTIF('.Calendrier'!C:C,Tableau15[[#This Row],[Date]]),OFFSET($V$2,,WEEKDAY(Tableau15[[#This Row],[Date]],2)),0)</f>
        <v>0</v>
      </c>
      <c r="O41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12"/>
    </row>
    <row r="413" spans="2:22" x14ac:dyDescent="0.35">
      <c r="B413" s="26">
        <f>IF(WEEKDAY(Tableau15[[#This Row],[Date]],2)=3,_xlfn.ISOWEEKNUM(Tableau15[[#This Row],[Date]]),"")</f>
        <v>45</v>
      </c>
      <c r="C413" s="2" t="str">
        <f>UPPER(TEXT(Tableau15[[#This Row],[Date]],"jjjj"))</f>
        <v>MERCREDI</v>
      </c>
      <c r="D413" s="3">
        <f>_debut+ROW()-ROW(Tableau15[[#Headers],[Date]])-1</f>
        <v>44510</v>
      </c>
      <c r="E413" s="10"/>
      <c r="F413" s="10"/>
      <c r="G413" s="10"/>
      <c r="H413" s="10"/>
      <c r="I413" s="29">
        <f>Tableau15[[#This Row],[fin apm]]-Tableau15[[#This Row],[début apm]]+Tableau15[[#This Row],[fin matin]]-Tableau15[[#This Row],[début matin]]</f>
        <v>0</v>
      </c>
      <c r="J413" s="12"/>
      <c r="K413" s="21">
        <f ca="1">IFERROR(IF(VLOOKUP(Tableau15[[#This Row],[Motif Abs.]],Tmotif[],3,0)="oui",OFFSET($V$2,,WEEKDAY(Tableau15[[#This Row],[Date]],2)),0),0)</f>
        <v>0</v>
      </c>
      <c r="L413" s="10"/>
      <c r="M413" s="10"/>
      <c r="N413" s="21">
        <f ca="1">IF(COUNTIF('.Calendrier'!C:C,Tableau15[[#This Row],[Date]]),OFFSET($V$2,,WEEKDAY(Tableau15[[#This Row],[Date]],2)),0)</f>
        <v>0</v>
      </c>
      <c r="O41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13"/>
    </row>
    <row r="414" spans="2:22" x14ac:dyDescent="0.35">
      <c r="B414" s="26" t="str">
        <f>IF(WEEKDAY(Tableau15[[#This Row],[Date]],2)=3,_xlfn.ISOWEEKNUM(Tableau15[[#This Row],[Date]]),"")</f>
        <v/>
      </c>
      <c r="C414" s="2" t="str">
        <f>UPPER(TEXT(Tableau15[[#This Row],[Date]],"jjjj"))</f>
        <v>JEUDI</v>
      </c>
      <c r="D414" s="3">
        <f>_debut+ROW()-ROW(Tableau15[[#Headers],[Date]])-1</f>
        <v>44511</v>
      </c>
      <c r="E414" s="10"/>
      <c r="F414" s="10"/>
      <c r="G414" s="10"/>
      <c r="H414" s="10"/>
      <c r="I414" s="29">
        <f>Tableau15[[#This Row],[fin apm]]-Tableau15[[#This Row],[début apm]]+Tableau15[[#This Row],[fin matin]]-Tableau15[[#This Row],[début matin]]</f>
        <v>0</v>
      </c>
      <c r="J414" s="12"/>
      <c r="K414" s="21">
        <f ca="1">IFERROR(IF(VLOOKUP(Tableau15[[#This Row],[Motif Abs.]],Tmotif[],3,0)="oui",OFFSET($V$2,,WEEKDAY(Tableau15[[#This Row],[Date]],2)),0),0)</f>
        <v>0</v>
      </c>
      <c r="L414" s="10"/>
      <c r="M414" s="10"/>
      <c r="N414" s="21">
        <f ca="1">IF(COUNTIF('.Calendrier'!C:C,Tableau15[[#This Row],[Date]]),OFFSET($V$2,,WEEKDAY(Tableau15[[#This Row],[Date]],2)),0)</f>
        <v>0.33333333333333331</v>
      </c>
      <c r="O41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14"/>
    </row>
    <row r="415" spans="2:22" x14ac:dyDescent="0.35">
      <c r="B415" s="26" t="str">
        <f>IF(WEEKDAY(Tableau15[[#This Row],[Date]],2)=3,_xlfn.ISOWEEKNUM(Tableau15[[#This Row],[Date]]),"")</f>
        <v/>
      </c>
      <c r="C415" s="2" t="str">
        <f>UPPER(TEXT(Tableau15[[#This Row],[Date]],"jjjj"))</f>
        <v>VENDREDI</v>
      </c>
      <c r="D415" s="3">
        <f>_debut+ROW()-ROW(Tableau15[[#Headers],[Date]])-1</f>
        <v>44512</v>
      </c>
      <c r="E415" s="10"/>
      <c r="F415" s="10"/>
      <c r="G415" s="10"/>
      <c r="H415" s="10"/>
      <c r="I415" s="29">
        <f>Tableau15[[#This Row],[fin apm]]-Tableau15[[#This Row],[début apm]]+Tableau15[[#This Row],[fin matin]]-Tableau15[[#This Row],[début matin]]</f>
        <v>0</v>
      </c>
      <c r="J415" s="12"/>
      <c r="K415" s="21">
        <f ca="1">IFERROR(IF(VLOOKUP(Tableau15[[#This Row],[Motif Abs.]],Tmotif[],3,0)="oui",OFFSET($V$2,,WEEKDAY(Tableau15[[#This Row],[Date]],2)),0),0)</f>
        <v>0</v>
      </c>
      <c r="L415" s="10"/>
      <c r="M415" s="10"/>
      <c r="N415" s="21">
        <f ca="1">IF(COUNTIF('.Calendrier'!C:C,Tableau15[[#This Row],[Date]]),OFFSET($V$2,,WEEKDAY(Tableau15[[#This Row],[Date]],2)),0)</f>
        <v>0</v>
      </c>
      <c r="O41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15"/>
    </row>
    <row r="416" spans="2:22" x14ac:dyDescent="0.35">
      <c r="B416" s="26" t="str">
        <f>IF(WEEKDAY(Tableau15[[#This Row],[Date]],2)=3,_xlfn.ISOWEEKNUM(Tableau15[[#This Row],[Date]]),"")</f>
        <v/>
      </c>
      <c r="C416" s="2" t="str">
        <f>UPPER(TEXT(Tableau15[[#This Row],[Date]],"jjjj"))</f>
        <v>SAMEDI</v>
      </c>
      <c r="D416" s="3">
        <f>_debut+ROW()-ROW(Tableau15[[#Headers],[Date]])-1</f>
        <v>44513</v>
      </c>
      <c r="E416" s="10"/>
      <c r="F416" s="10"/>
      <c r="G416" s="10"/>
      <c r="H416" s="10"/>
      <c r="I416" s="29">
        <f>Tableau15[[#This Row],[fin apm]]-Tableau15[[#This Row],[début apm]]+Tableau15[[#This Row],[fin matin]]-Tableau15[[#This Row],[début matin]]</f>
        <v>0</v>
      </c>
      <c r="J416" s="12"/>
      <c r="K416" s="21">
        <f ca="1">IFERROR(IF(VLOOKUP(Tableau15[[#This Row],[Motif Abs.]],Tmotif[],3,0)="oui",OFFSET($V$2,,WEEKDAY(Tableau15[[#This Row],[Date]],2)),0),0)</f>
        <v>0</v>
      </c>
      <c r="L416" s="10"/>
      <c r="M416" s="10"/>
      <c r="N416" s="21">
        <f ca="1">IF(COUNTIF('.Calendrier'!C:C,Tableau15[[#This Row],[Date]]),OFFSET($V$2,,WEEKDAY(Tableau15[[#This Row],[Date]],2)),0)</f>
        <v>0</v>
      </c>
      <c r="O41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16"/>
    </row>
    <row r="417" spans="2:22" x14ac:dyDescent="0.35">
      <c r="B417" s="26" t="str">
        <f>IF(WEEKDAY(Tableau15[[#This Row],[Date]],2)=3,_xlfn.ISOWEEKNUM(Tableau15[[#This Row],[Date]]),"")</f>
        <v/>
      </c>
      <c r="C417" s="2" t="str">
        <f>UPPER(TEXT(Tableau15[[#This Row],[Date]],"jjjj"))</f>
        <v>DIMANCHE</v>
      </c>
      <c r="D417" s="3">
        <f>_debut+ROW()-ROW(Tableau15[[#Headers],[Date]])-1</f>
        <v>44514</v>
      </c>
      <c r="E417" s="10"/>
      <c r="F417" s="10"/>
      <c r="G417" s="10"/>
      <c r="H417" s="10"/>
      <c r="I417" s="29">
        <f>Tableau15[[#This Row],[fin apm]]-Tableau15[[#This Row],[début apm]]+Tableau15[[#This Row],[fin matin]]-Tableau15[[#This Row],[début matin]]</f>
        <v>0</v>
      </c>
      <c r="J417" s="12"/>
      <c r="K417" s="21">
        <f ca="1">IFERROR(IF(VLOOKUP(Tableau15[[#This Row],[Motif Abs.]],Tmotif[],3,0)="oui",OFFSET($V$2,,WEEKDAY(Tableau15[[#This Row],[Date]],2)),0),0)</f>
        <v>0</v>
      </c>
      <c r="L417" s="10"/>
      <c r="M417" s="10"/>
      <c r="N417" s="21">
        <f ca="1">IF(COUNTIF('.Calendrier'!C:C,Tableau15[[#This Row],[Date]]),OFFSET($V$2,,WEEKDAY(Tableau15[[#This Row],[Date]],2)),0)</f>
        <v>0</v>
      </c>
      <c r="O41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17"/>
    </row>
    <row r="418" spans="2:22" x14ac:dyDescent="0.35">
      <c r="B418" s="26" t="str">
        <f>IF(WEEKDAY(Tableau15[[#This Row],[Date]],2)=3,_xlfn.ISOWEEKNUM(Tableau15[[#This Row],[Date]]),"")</f>
        <v/>
      </c>
      <c r="C418" s="2" t="str">
        <f>UPPER(TEXT(Tableau15[[#This Row],[Date]],"jjjj"))</f>
        <v>LUNDI</v>
      </c>
      <c r="D418" s="3">
        <f>_debut+ROW()-ROW(Tableau15[[#Headers],[Date]])-1</f>
        <v>44515</v>
      </c>
      <c r="E418" s="10"/>
      <c r="F418" s="10"/>
      <c r="G418" s="10"/>
      <c r="H418" s="10"/>
      <c r="I418" s="29">
        <f>Tableau15[[#This Row],[fin apm]]-Tableau15[[#This Row],[début apm]]+Tableau15[[#This Row],[fin matin]]-Tableau15[[#This Row],[début matin]]</f>
        <v>0</v>
      </c>
      <c r="J418" s="12"/>
      <c r="K418" s="21">
        <f ca="1">IFERROR(IF(VLOOKUP(Tableau15[[#This Row],[Motif Abs.]],Tmotif[],3,0)="oui",OFFSET($V$2,,WEEKDAY(Tableau15[[#This Row],[Date]],2)),0),0)</f>
        <v>0</v>
      </c>
      <c r="L418" s="10"/>
      <c r="M418" s="10"/>
      <c r="N418" s="21">
        <f ca="1">IF(COUNTIF('.Calendrier'!C:C,Tableau15[[#This Row],[Date]]),OFFSET($V$2,,WEEKDAY(Tableau15[[#This Row],[Date]],2)),0)</f>
        <v>0</v>
      </c>
      <c r="O41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18"/>
    </row>
    <row r="419" spans="2:22" x14ac:dyDescent="0.35">
      <c r="B419" s="26" t="str">
        <f>IF(WEEKDAY(Tableau15[[#This Row],[Date]],2)=3,_xlfn.ISOWEEKNUM(Tableau15[[#This Row],[Date]]),"")</f>
        <v/>
      </c>
      <c r="C419" s="2" t="str">
        <f>UPPER(TEXT(Tableau15[[#This Row],[Date]],"jjjj"))</f>
        <v>MARDI</v>
      </c>
      <c r="D419" s="3">
        <f>_debut+ROW()-ROW(Tableau15[[#Headers],[Date]])-1</f>
        <v>44516</v>
      </c>
      <c r="E419" s="10"/>
      <c r="F419" s="10"/>
      <c r="G419" s="10"/>
      <c r="H419" s="10"/>
      <c r="I419" s="29">
        <f>Tableau15[[#This Row],[fin apm]]-Tableau15[[#This Row],[début apm]]+Tableau15[[#This Row],[fin matin]]-Tableau15[[#This Row],[début matin]]</f>
        <v>0</v>
      </c>
      <c r="J419" s="12"/>
      <c r="K419" s="21">
        <f ca="1">IFERROR(IF(VLOOKUP(Tableau15[[#This Row],[Motif Abs.]],Tmotif[],3,0)="oui",OFFSET($V$2,,WEEKDAY(Tableau15[[#This Row],[Date]],2)),0),0)</f>
        <v>0</v>
      </c>
      <c r="L419" s="10"/>
      <c r="M419" s="10"/>
      <c r="N419" s="21">
        <f ca="1">IF(COUNTIF('.Calendrier'!C:C,Tableau15[[#This Row],[Date]]),OFFSET($V$2,,WEEKDAY(Tableau15[[#This Row],[Date]],2)),0)</f>
        <v>0</v>
      </c>
      <c r="O41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19"/>
    </row>
    <row r="420" spans="2:22" x14ac:dyDescent="0.35">
      <c r="B420" s="26">
        <f>IF(WEEKDAY(Tableau15[[#This Row],[Date]],2)=3,_xlfn.ISOWEEKNUM(Tableau15[[#This Row],[Date]]),"")</f>
        <v>46</v>
      </c>
      <c r="C420" s="2" t="str">
        <f>UPPER(TEXT(Tableau15[[#This Row],[Date]],"jjjj"))</f>
        <v>MERCREDI</v>
      </c>
      <c r="D420" s="3">
        <f>_debut+ROW()-ROW(Tableau15[[#Headers],[Date]])-1</f>
        <v>44517</v>
      </c>
      <c r="E420" s="10"/>
      <c r="F420" s="10"/>
      <c r="G420" s="10"/>
      <c r="H420" s="10"/>
      <c r="I420" s="29">
        <f>Tableau15[[#This Row],[fin apm]]-Tableau15[[#This Row],[début apm]]+Tableau15[[#This Row],[fin matin]]-Tableau15[[#This Row],[début matin]]</f>
        <v>0</v>
      </c>
      <c r="J420" s="12"/>
      <c r="K420" s="21">
        <f ca="1">IFERROR(IF(VLOOKUP(Tableau15[[#This Row],[Motif Abs.]],Tmotif[],3,0)="oui",OFFSET($V$2,,WEEKDAY(Tableau15[[#This Row],[Date]],2)),0),0)</f>
        <v>0</v>
      </c>
      <c r="L420" s="10"/>
      <c r="M420" s="10"/>
      <c r="N420" s="21">
        <f ca="1">IF(COUNTIF('.Calendrier'!C:C,Tableau15[[#This Row],[Date]]),OFFSET($V$2,,WEEKDAY(Tableau15[[#This Row],[Date]],2)),0)</f>
        <v>0</v>
      </c>
      <c r="O42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20"/>
    </row>
    <row r="421" spans="2:22" x14ac:dyDescent="0.35">
      <c r="B421" s="26" t="str">
        <f>IF(WEEKDAY(Tableau15[[#This Row],[Date]],2)=3,_xlfn.ISOWEEKNUM(Tableau15[[#This Row],[Date]]),"")</f>
        <v/>
      </c>
      <c r="C421" s="2" t="str">
        <f>UPPER(TEXT(Tableau15[[#This Row],[Date]],"jjjj"))</f>
        <v>JEUDI</v>
      </c>
      <c r="D421" s="3">
        <f>_debut+ROW()-ROW(Tableau15[[#Headers],[Date]])-1</f>
        <v>44518</v>
      </c>
      <c r="E421" s="10"/>
      <c r="F421" s="10"/>
      <c r="G421" s="10"/>
      <c r="H421" s="10"/>
      <c r="I421" s="29">
        <f>Tableau15[[#This Row],[fin apm]]-Tableau15[[#This Row],[début apm]]+Tableau15[[#This Row],[fin matin]]-Tableau15[[#This Row],[début matin]]</f>
        <v>0</v>
      </c>
      <c r="J421" s="12"/>
      <c r="K421" s="21">
        <f ca="1">IFERROR(IF(VLOOKUP(Tableau15[[#This Row],[Motif Abs.]],Tmotif[],3,0)="oui",OFFSET($V$2,,WEEKDAY(Tableau15[[#This Row],[Date]],2)),0),0)</f>
        <v>0</v>
      </c>
      <c r="L421" s="10"/>
      <c r="M421" s="10"/>
      <c r="N421" s="21">
        <f ca="1">IF(COUNTIF('.Calendrier'!C:C,Tableau15[[#This Row],[Date]]),OFFSET($V$2,,WEEKDAY(Tableau15[[#This Row],[Date]],2)),0)</f>
        <v>0</v>
      </c>
      <c r="O42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21"/>
    </row>
    <row r="422" spans="2:22" x14ac:dyDescent="0.35">
      <c r="B422" s="26" t="str">
        <f>IF(WEEKDAY(Tableau15[[#This Row],[Date]],2)=3,_xlfn.ISOWEEKNUM(Tableau15[[#This Row],[Date]]),"")</f>
        <v/>
      </c>
      <c r="C422" s="2" t="str">
        <f>UPPER(TEXT(Tableau15[[#This Row],[Date]],"jjjj"))</f>
        <v>VENDREDI</v>
      </c>
      <c r="D422" s="3">
        <f>_debut+ROW()-ROW(Tableau15[[#Headers],[Date]])-1</f>
        <v>44519</v>
      </c>
      <c r="E422" s="10"/>
      <c r="F422" s="10"/>
      <c r="G422" s="10"/>
      <c r="H422" s="10"/>
      <c r="I422" s="29">
        <f>Tableau15[[#This Row],[fin apm]]-Tableau15[[#This Row],[début apm]]+Tableau15[[#This Row],[fin matin]]-Tableau15[[#This Row],[début matin]]</f>
        <v>0</v>
      </c>
      <c r="J422" s="12"/>
      <c r="K422" s="21">
        <f ca="1">IFERROR(IF(VLOOKUP(Tableau15[[#This Row],[Motif Abs.]],Tmotif[],3,0)="oui",OFFSET($V$2,,WEEKDAY(Tableau15[[#This Row],[Date]],2)),0),0)</f>
        <v>0</v>
      </c>
      <c r="L422" s="10"/>
      <c r="M422" s="10"/>
      <c r="N422" s="21">
        <f ca="1">IF(COUNTIF('.Calendrier'!C:C,Tableau15[[#This Row],[Date]]),OFFSET($V$2,,WEEKDAY(Tableau15[[#This Row],[Date]],2)),0)</f>
        <v>0</v>
      </c>
      <c r="O42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22"/>
    </row>
    <row r="423" spans="2:22" x14ac:dyDescent="0.35">
      <c r="B423" s="26" t="str">
        <f>IF(WEEKDAY(Tableau15[[#This Row],[Date]],2)=3,_xlfn.ISOWEEKNUM(Tableau15[[#This Row],[Date]]),"")</f>
        <v/>
      </c>
      <c r="C423" s="2" t="str">
        <f>UPPER(TEXT(Tableau15[[#This Row],[Date]],"jjjj"))</f>
        <v>SAMEDI</v>
      </c>
      <c r="D423" s="3">
        <f>_debut+ROW()-ROW(Tableau15[[#Headers],[Date]])-1</f>
        <v>44520</v>
      </c>
      <c r="E423" s="10"/>
      <c r="F423" s="10"/>
      <c r="G423" s="10"/>
      <c r="H423" s="10"/>
      <c r="I423" s="29">
        <f>Tableau15[[#This Row],[fin apm]]-Tableau15[[#This Row],[début apm]]+Tableau15[[#This Row],[fin matin]]-Tableau15[[#This Row],[début matin]]</f>
        <v>0</v>
      </c>
      <c r="J423" s="12"/>
      <c r="K423" s="21">
        <f ca="1">IFERROR(IF(VLOOKUP(Tableau15[[#This Row],[Motif Abs.]],Tmotif[],3,0)="oui",OFFSET($V$2,,WEEKDAY(Tableau15[[#This Row],[Date]],2)),0),0)</f>
        <v>0</v>
      </c>
      <c r="L423" s="10"/>
      <c r="M423" s="10"/>
      <c r="N423" s="21">
        <f ca="1">IF(COUNTIF('.Calendrier'!C:C,Tableau15[[#This Row],[Date]]),OFFSET($V$2,,WEEKDAY(Tableau15[[#This Row],[Date]],2)),0)</f>
        <v>0</v>
      </c>
      <c r="O42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23"/>
    </row>
    <row r="424" spans="2:22" x14ac:dyDescent="0.35">
      <c r="B424" s="26" t="str">
        <f>IF(WEEKDAY(Tableau15[[#This Row],[Date]],2)=3,_xlfn.ISOWEEKNUM(Tableau15[[#This Row],[Date]]),"")</f>
        <v/>
      </c>
      <c r="C424" s="2" t="str">
        <f>UPPER(TEXT(Tableau15[[#This Row],[Date]],"jjjj"))</f>
        <v>DIMANCHE</v>
      </c>
      <c r="D424" s="3">
        <f>_debut+ROW()-ROW(Tableau15[[#Headers],[Date]])-1</f>
        <v>44521</v>
      </c>
      <c r="E424" s="10"/>
      <c r="F424" s="10"/>
      <c r="G424" s="10"/>
      <c r="H424" s="10"/>
      <c r="I424" s="29">
        <f>Tableau15[[#This Row],[fin apm]]-Tableau15[[#This Row],[début apm]]+Tableau15[[#This Row],[fin matin]]-Tableau15[[#This Row],[début matin]]</f>
        <v>0</v>
      </c>
      <c r="J424" s="12"/>
      <c r="K424" s="21">
        <f ca="1">IFERROR(IF(VLOOKUP(Tableau15[[#This Row],[Motif Abs.]],Tmotif[],3,0)="oui",OFFSET($V$2,,WEEKDAY(Tableau15[[#This Row],[Date]],2)),0),0)</f>
        <v>0</v>
      </c>
      <c r="L424" s="10"/>
      <c r="M424" s="10"/>
      <c r="N424" s="21">
        <f ca="1">IF(COUNTIF('.Calendrier'!C:C,Tableau15[[#This Row],[Date]]),OFFSET($V$2,,WEEKDAY(Tableau15[[#This Row],[Date]],2)),0)</f>
        <v>0</v>
      </c>
      <c r="O42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24"/>
    </row>
    <row r="425" spans="2:22" x14ac:dyDescent="0.35">
      <c r="B425" s="26" t="str">
        <f>IF(WEEKDAY(Tableau15[[#This Row],[Date]],2)=3,_xlfn.ISOWEEKNUM(Tableau15[[#This Row],[Date]]),"")</f>
        <v/>
      </c>
      <c r="C425" s="2" t="str">
        <f>UPPER(TEXT(Tableau15[[#This Row],[Date]],"jjjj"))</f>
        <v>LUNDI</v>
      </c>
      <c r="D425" s="3">
        <f>_debut+ROW()-ROW(Tableau15[[#Headers],[Date]])-1</f>
        <v>44522</v>
      </c>
      <c r="E425" s="10"/>
      <c r="F425" s="10"/>
      <c r="G425" s="10"/>
      <c r="H425" s="10"/>
      <c r="I425" s="29">
        <f>Tableau15[[#This Row],[fin apm]]-Tableau15[[#This Row],[début apm]]+Tableau15[[#This Row],[fin matin]]-Tableau15[[#This Row],[début matin]]</f>
        <v>0</v>
      </c>
      <c r="J425" s="12"/>
      <c r="K425" s="21">
        <f ca="1">IFERROR(IF(VLOOKUP(Tableau15[[#This Row],[Motif Abs.]],Tmotif[],3,0)="oui",OFFSET($V$2,,WEEKDAY(Tableau15[[#This Row],[Date]],2)),0),0)</f>
        <v>0</v>
      </c>
      <c r="L425" s="10"/>
      <c r="M425" s="10"/>
      <c r="N425" s="21">
        <f ca="1">IF(COUNTIF('.Calendrier'!C:C,Tableau15[[#This Row],[Date]]),OFFSET($V$2,,WEEKDAY(Tableau15[[#This Row],[Date]],2)),0)</f>
        <v>0</v>
      </c>
      <c r="O42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25"/>
    </row>
    <row r="426" spans="2:22" x14ac:dyDescent="0.35">
      <c r="B426" s="26" t="str">
        <f>IF(WEEKDAY(Tableau15[[#This Row],[Date]],2)=3,_xlfn.ISOWEEKNUM(Tableau15[[#This Row],[Date]]),"")</f>
        <v/>
      </c>
      <c r="C426" s="2" t="str">
        <f>UPPER(TEXT(Tableau15[[#This Row],[Date]],"jjjj"))</f>
        <v>MARDI</v>
      </c>
      <c r="D426" s="3">
        <f>_debut+ROW()-ROW(Tableau15[[#Headers],[Date]])-1</f>
        <v>44523</v>
      </c>
      <c r="E426" s="10"/>
      <c r="F426" s="10"/>
      <c r="G426" s="10"/>
      <c r="H426" s="10"/>
      <c r="I426" s="29">
        <f>Tableau15[[#This Row],[fin apm]]-Tableau15[[#This Row],[début apm]]+Tableau15[[#This Row],[fin matin]]-Tableau15[[#This Row],[début matin]]</f>
        <v>0</v>
      </c>
      <c r="J426" s="12"/>
      <c r="K426" s="21">
        <f ca="1">IFERROR(IF(VLOOKUP(Tableau15[[#This Row],[Motif Abs.]],Tmotif[],3,0)="oui",OFFSET($V$2,,WEEKDAY(Tableau15[[#This Row],[Date]],2)),0),0)</f>
        <v>0</v>
      </c>
      <c r="L426" s="10"/>
      <c r="M426" s="10"/>
      <c r="N426" s="21">
        <f ca="1">IF(COUNTIF('.Calendrier'!C:C,Tableau15[[#This Row],[Date]]),OFFSET($V$2,,WEEKDAY(Tableau15[[#This Row],[Date]],2)),0)</f>
        <v>0</v>
      </c>
      <c r="O42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26"/>
    </row>
    <row r="427" spans="2:22" x14ac:dyDescent="0.35">
      <c r="B427" s="26">
        <f>IF(WEEKDAY(Tableau15[[#This Row],[Date]],2)=3,_xlfn.ISOWEEKNUM(Tableau15[[#This Row],[Date]]),"")</f>
        <v>47</v>
      </c>
      <c r="C427" s="2" t="str">
        <f>UPPER(TEXT(Tableau15[[#This Row],[Date]],"jjjj"))</f>
        <v>MERCREDI</v>
      </c>
      <c r="D427" s="3">
        <f>_debut+ROW()-ROW(Tableau15[[#Headers],[Date]])-1</f>
        <v>44524</v>
      </c>
      <c r="E427" s="10"/>
      <c r="F427" s="10"/>
      <c r="G427" s="10"/>
      <c r="H427" s="10"/>
      <c r="I427" s="29">
        <f>Tableau15[[#This Row],[fin apm]]-Tableau15[[#This Row],[début apm]]+Tableau15[[#This Row],[fin matin]]-Tableau15[[#This Row],[début matin]]</f>
        <v>0</v>
      </c>
      <c r="J427" s="12"/>
      <c r="K427" s="21">
        <f ca="1">IFERROR(IF(VLOOKUP(Tableau15[[#This Row],[Motif Abs.]],Tmotif[],3,0)="oui",OFFSET($V$2,,WEEKDAY(Tableau15[[#This Row],[Date]],2)),0),0)</f>
        <v>0</v>
      </c>
      <c r="L427" s="10"/>
      <c r="M427" s="10"/>
      <c r="N427" s="21">
        <f ca="1">IF(COUNTIF('.Calendrier'!C:C,Tableau15[[#This Row],[Date]]),OFFSET($V$2,,WEEKDAY(Tableau15[[#This Row],[Date]],2)),0)</f>
        <v>0</v>
      </c>
      <c r="O42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27"/>
    </row>
    <row r="428" spans="2:22" x14ac:dyDescent="0.35">
      <c r="B428" s="26" t="str">
        <f>IF(WEEKDAY(Tableau15[[#This Row],[Date]],2)=3,_xlfn.ISOWEEKNUM(Tableau15[[#This Row],[Date]]),"")</f>
        <v/>
      </c>
      <c r="C428" s="2" t="str">
        <f>UPPER(TEXT(Tableau15[[#This Row],[Date]],"jjjj"))</f>
        <v>JEUDI</v>
      </c>
      <c r="D428" s="3">
        <f>_debut+ROW()-ROW(Tableau15[[#Headers],[Date]])-1</f>
        <v>44525</v>
      </c>
      <c r="E428" s="10"/>
      <c r="F428" s="10"/>
      <c r="G428" s="10"/>
      <c r="H428" s="10"/>
      <c r="I428" s="29">
        <f>Tableau15[[#This Row],[fin apm]]-Tableau15[[#This Row],[début apm]]+Tableau15[[#This Row],[fin matin]]-Tableau15[[#This Row],[début matin]]</f>
        <v>0</v>
      </c>
      <c r="J428" s="12"/>
      <c r="K428" s="21">
        <f ca="1">IFERROR(IF(VLOOKUP(Tableau15[[#This Row],[Motif Abs.]],Tmotif[],3,0)="oui",OFFSET($V$2,,WEEKDAY(Tableau15[[#This Row],[Date]],2)),0),0)</f>
        <v>0</v>
      </c>
      <c r="L428" s="10"/>
      <c r="M428" s="10"/>
      <c r="N428" s="21">
        <f ca="1">IF(COUNTIF('.Calendrier'!C:C,Tableau15[[#This Row],[Date]]),OFFSET($V$2,,WEEKDAY(Tableau15[[#This Row],[Date]],2)),0)</f>
        <v>0</v>
      </c>
      <c r="O42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28"/>
    </row>
    <row r="429" spans="2:22" x14ac:dyDescent="0.35">
      <c r="B429" s="26" t="str">
        <f>IF(WEEKDAY(Tableau15[[#This Row],[Date]],2)=3,_xlfn.ISOWEEKNUM(Tableau15[[#This Row],[Date]]),"")</f>
        <v/>
      </c>
      <c r="C429" s="2" t="str">
        <f>UPPER(TEXT(Tableau15[[#This Row],[Date]],"jjjj"))</f>
        <v>VENDREDI</v>
      </c>
      <c r="D429" s="3">
        <f>_debut+ROW()-ROW(Tableau15[[#Headers],[Date]])-1</f>
        <v>44526</v>
      </c>
      <c r="E429" s="10"/>
      <c r="F429" s="10"/>
      <c r="G429" s="10"/>
      <c r="H429" s="10"/>
      <c r="I429" s="29">
        <f>Tableau15[[#This Row],[fin apm]]-Tableau15[[#This Row],[début apm]]+Tableau15[[#This Row],[fin matin]]-Tableau15[[#This Row],[début matin]]</f>
        <v>0</v>
      </c>
      <c r="J429" s="12"/>
      <c r="K429" s="21">
        <f ca="1">IFERROR(IF(VLOOKUP(Tableau15[[#This Row],[Motif Abs.]],Tmotif[],3,0)="oui",OFFSET($V$2,,WEEKDAY(Tableau15[[#This Row],[Date]],2)),0),0)</f>
        <v>0</v>
      </c>
      <c r="L429" s="10"/>
      <c r="M429" s="10"/>
      <c r="N429" s="21">
        <f ca="1">IF(COUNTIF('.Calendrier'!C:C,Tableau15[[#This Row],[Date]]),OFFSET($V$2,,WEEKDAY(Tableau15[[#This Row],[Date]],2)),0)</f>
        <v>0</v>
      </c>
      <c r="O42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29"/>
    </row>
    <row r="430" spans="2:22" x14ac:dyDescent="0.35">
      <c r="B430" s="26" t="str">
        <f>IF(WEEKDAY(Tableau15[[#This Row],[Date]],2)=3,_xlfn.ISOWEEKNUM(Tableau15[[#This Row],[Date]]),"")</f>
        <v/>
      </c>
      <c r="C430" s="2" t="str">
        <f>UPPER(TEXT(Tableau15[[#This Row],[Date]],"jjjj"))</f>
        <v>SAMEDI</v>
      </c>
      <c r="D430" s="3">
        <f>_debut+ROW()-ROW(Tableau15[[#Headers],[Date]])-1</f>
        <v>44527</v>
      </c>
      <c r="E430" s="10"/>
      <c r="F430" s="10"/>
      <c r="G430" s="10"/>
      <c r="H430" s="10"/>
      <c r="I430" s="29">
        <f>Tableau15[[#This Row],[fin apm]]-Tableau15[[#This Row],[début apm]]+Tableau15[[#This Row],[fin matin]]-Tableau15[[#This Row],[début matin]]</f>
        <v>0</v>
      </c>
      <c r="J430" s="12"/>
      <c r="K430" s="21">
        <f ca="1">IFERROR(IF(VLOOKUP(Tableau15[[#This Row],[Motif Abs.]],Tmotif[],3,0)="oui",OFFSET($V$2,,WEEKDAY(Tableau15[[#This Row],[Date]],2)),0),0)</f>
        <v>0</v>
      </c>
      <c r="L430" s="10"/>
      <c r="M430" s="10"/>
      <c r="N430" s="21">
        <f ca="1">IF(COUNTIF('.Calendrier'!C:C,Tableau15[[#This Row],[Date]]),OFFSET($V$2,,WEEKDAY(Tableau15[[#This Row],[Date]],2)),0)</f>
        <v>0</v>
      </c>
      <c r="O43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30"/>
    </row>
    <row r="431" spans="2:22" x14ac:dyDescent="0.35">
      <c r="B431" s="26" t="str">
        <f>IF(WEEKDAY(Tableau15[[#This Row],[Date]],2)=3,_xlfn.ISOWEEKNUM(Tableau15[[#This Row],[Date]]),"")</f>
        <v/>
      </c>
      <c r="C431" s="2" t="str">
        <f>UPPER(TEXT(Tableau15[[#This Row],[Date]],"jjjj"))</f>
        <v>DIMANCHE</v>
      </c>
      <c r="D431" s="3">
        <f>_debut+ROW()-ROW(Tableau15[[#Headers],[Date]])-1</f>
        <v>44528</v>
      </c>
      <c r="E431" s="10"/>
      <c r="F431" s="10"/>
      <c r="G431" s="10"/>
      <c r="H431" s="10"/>
      <c r="I431" s="29">
        <f>Tableau15[[#This Row],[fin apm]]-Tableau15[[#This Row],[début apm]]+Tableau15[[#This Row],[fin matin]]-Tableau15[[#This Row],[début matin]]</f>
        <v>0</v>
      </c>
      <c r="J431" s="12"/>
      <c r="K431" s="21">
        <f ca="1">IFERROR(IF(VLOOKUP(Tableau15[[#This Row],[Motif Abs.]],Tmotif[],3,0)="oui",OFFSET($V$2,,WEEKDAY(Tableau15[[#This Row],[Date]],2)),0),0)</f>
        <v>0</v>
      </c>
      <c r="L431" s="10"/>
      <c r="M431" s="10"/>
      <c r="N431" s="21">
        <f ca="1">IF(COUNTIF('.Calendrier'!C:C,Tableau15[[#This Row],[Date]]),OFFSET($V$2,,WEEKDAY(Tableau15[[#This Row],[Date]],2)),0)</f>
        <v>0</v>
      </c>
      <c r="O43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31"/>
    </row>
    <row r="432" spans="2:22" x14ac:dyDescent="0.35">
      <c r="B432" s="26" t="str">
        <f>IF(WEEKDAY(Tableau15[[#This Row],[Date]],2)=3,_xlfn.ISOWEEKNUM(Tableau15[[#This Row],[Date]]),"")</f>
        <v/>
      </c>
      <c r="C432" s="2" t="str">
        <f>UPPER(TEXT(Tableau15[[#This Row],[Date]],"jjjj"))</f>
        <v>LUNDI</v>
      </c>
      <c r="D432" s="3">
        <f>_debut+ROW()-ROW(Tableau15[[#Headers],[Date]])-1</f>
        <v>44529</v>
      </c>
      <c r="E432" s="10"/>
      <c r="F432" s="10"/>
      <c r="G432" s="10"/>
      <c r="H432" s="10"/>
      <c r="I432" s="29">
        <f>Tableau15[[#This Row],[fin apm]]-Tableau15[[#This Row],[début apm]]+Tableau15[[#This Row],[fin matin]]-Tableau15[[#This Row],[début matin]]</f>
        <v>0</v>
      </c>
      <c r="J432" s="12"/>
      <c r="K432" s="21">
        <f ca="1">IFERROR(IF(VLOOKUP(Tableau15[[#This Row],[Motif Abs.]],Tmotif[],3,0)="oui",OFFSET($V$2,,WEEKDAY(Tableau15[[#This Row],[Date]],2)),0),0)</f>
        <v>0</v>
      </c>
      <c r="L432" s="10"/>
      <c r="M432" s="10"/>
      <c r="N432" s="21">
        <f ca="1">IF(COUNTIF('.Calendrier'!C:C,Tableau15[[#This Row],[Date]]),OFFSET($V$2,,WEEKDAY(Tableau15[[#This Row],[Date]],2)),0)</f>
        <v>0</v>
      </c>
      <c r="O43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32"/>
    </row>
    <row r="433" spans="2:22" x14ac:dyDescent="0.35">
      <c r="B433" s="26" t="str">
        <f>IF(WEEKDAY(Tableau15[[#This Row],[Date]],2)=3,_xlfn.ISOWEEKNUM(Tableau15[[#This Row],[Date]]),"")</f>
        <v/>
      </c>
      <c r="C433" s="2" t="str">
        <f>UPPER(TEXT(Tableau15[[#This Row],[Date]],"jjjj"))</f>
        <v>MARDI</v>
      </c>
      <c r="D433" s="3">
        <f>_debut+ROW()-ROW(Tableau15[[#Headers],[Date]])-1</f>
        <v>44530</v>
      </c>
      <c r="E433" s="10"/>
      <c r="F433" s="10"/>
      <c r="G433" s="10"/>
      <c r="H433" s="10"/>
      <c r="I433" s="29">
        <f>Tableau15[[#This Row],[fin apm]]-Tableau15[[#This Row],[début apm]]+Tableau15[[#This Row],[fin matin]]-Tableau15[[#This Row],[début matin]]</f>
        <v>0</v>
      </c>
      <c r="J433" s="12"/>
      <c r="K433" s="21">
        <f ca="1">IFERROR(IF(VLOOKUP(Tableau15[[#This Row],[Motif Abs.]],Tmotif[],3,0)="oui",OFFSET($V$2,,WEEKDAY(Tableau15[[#This Row],[Date]],2)),0),0)</f>
        <v>0</v>
      </c>
      <c r="L433" s="10"/>
      <c r="M433" s="10"/>
      <c r="N433" s="21">
        <f ca="1">IF(COUNTIF('.Calendrier'!C:C,Tableau15[[#This Row],[Date]]),OFFSET($V$2,,WEEKDAY(Tableau15[[#This Row],[Date]],2)),0)</f>
        <v>0</v>
      </c>
      <c r="O43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33"/>
    </row>
    <row r="434" spans="2:22" x14ac:dyDescent="0.35">
      <c r="B434" s="26">
        <f>IF(WEEKDAY(Tableau15[[#This Row],[Date]],2)=3,_xlfn.ISOWEEKNUM(Tableau15[[#This Row],[Date]]),"")</f>
        <v>48</v>
      </c>
      <c r="C434" s="2" t="str">
        <f>UPPER(TEXT(Tableau15[[#This Row],[Date]],"jjjj"))</f>
        <v>MERCREDI</v>
      </c>
      <c r="D434" s="3">
        <f>_debut+ROW()-ROW(Tableau15[[#Headers],[Date]])-1</f>
        <v>44531</v>
      </c>
      <c r="E434" s="10"/>
      <c r="F434" s="10"/>
      <c r="G434" s="10"/>
      <c r="H434" s="10"/>
      <c r="I434" s="29">
        <f>Tableau15[[#This Row],[fin apm]]-Tableau15[[#This Row],[début apm]]+Tableau15[[#This Row],[fin matin]]-Tableau15[[#This Row],[début matin]]</f>
        <v>0</v>
      </c>
      <c r="J434" s="12"/>
      <c r="K434" s="21">
        <f ca="1">IFERROR(IF(VLOOKUP(Tableau15[[#This Row],[Motif Abs.]],Tmotif[],3,0)="oui",OFFSET($V$2,,WEEKDAY(Tableau15[[#This Row],[Date]],2)),0),0)</f>
        <v>0</v>
      </c>
      <c r="L434" s="10"/>
      <c r="M434" s="10"/>
      <c r="N434" s="21">
        <f ca="1">IF(COUNTIF('.Calendrier'!C:C,Tableau15[[#This Row],[Date]]),OFFSET($V$2,,WEEKDAY(Tableau15[[#This Row],[Date]],2)),0)</f>
        <v>0</v>
      </c>
      <c r="O43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34"/>
    </row>
    <row r="435" spans="2:22" x14ac:dyDescent="0.35">
      <c r="B435" s="26" t="str">
        <f>IF(WEEKDAY(Tableau15[[#This Row],[Date]],2)=3,_xlfn.ISOWEEKNUM(Tableau15[[#This Row],[Date]]),"")</f>
        <v/>
      </c>
      <c r="C435" s="2" t="str">
        <f>UPPER(TEXT(Tableau15[[#This Row],[Date]],"jjjj"))</f>
        <v>JEUDI</v>
      </c>
      <c r="D435" s="3">
        <f>_debut+ROW()-ROW(Tableau15[[#Headers],[Date]])-1</f>
        <v>44532</v>
      </c>
      <c r="E435" s="10"/>
      <c r="F435" s="10"/>
      <c r="G435" s="10"/>
      <c r="H435" s="10"/>
      <c r="I435" s="29">
        <f>Tableau15[[#This Row],[fin apm]]-Tableau15[[#This Row],[début apm]]+Tableau15[[#This Row],[fin matin]]-Tableau15[[#This Row],[début matin]]</f>
        <v>0</v>
      </c>
      <c r="J435" s="12"/>
      <c r="K435" s="21">
        <f ca="1">IFERROR(IF(VLOOKUP(Tableau15[[#This Row],[Motif Abs.]],Tmotif[],3,0)="oui",OFFSET($V$2,,WEEKDAY(Tableau15[[#This Row],[Date]],2)),0),0)</f>
        <v>0</v>
      </c>
      <c r="L435" s="10"/>
      <c r="M435" s="10"/>
      <c r="N435" s="21">
        <f ca="1">IF(COUNTIF('.Calendrier'!C:C,Tableau15[[#This Row],[Date]]),OFFSET($V$2,,WEEKDAY(Tableau15[[#This Row],[Date]],2)),0)</f>
        <v>0</v>
      </c>
      <c r="O43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35"/>
    </row>
    <row r="436" spans="2:22" x14ac:dyDescent="0.35">
      <c r="B436" s="26" t="str">
        <f>IF(WEEKDAY(Tableau15[[#This Row],[Date]],2)=3,_xlfn.ISOWEEKNUM(Tableau15[[#This Row],[Date]]),"")</f>
        <v/>
      </c>
      <c r="C436" s="2" t="str">
        <f>UPPER(TEXT(Tableau15[[#This Row],[Date]],"jjjj"))</f>
        <v>VENDREDI</v>
      </c>
      <c r="D436" s="3">
        <f>_debut+ROW()-ROW(Tableau15[[#Headers],[Date]])-1</f>
        <v>44533</v>
      </c>
      <c r="E436" s="10"/>
      <c r="F436" s="10"/>
      <c r="G436" s="10"/>
      <c r="H436" s="10"/>
      <c r="I436" s="29">
        <f>Tableau15[[#This Row],[fin apm]]-Tableau15[[#This Row],[début apm]]+Tableau15[[#This Row],[fin matin]]-Tableau15[[#This Row],[début matin]]</f>
        <v>0</v>
      </c>
      <c r="J436" s="12"/>
      <c r="K436" s="21">
        <f ca="1">IFERROR(IF(VLOOKUP(Tableau15[[#This Row],[Motif Abs.]],Tmotif[],3,0)="oui",OFFSET($V$2,,WEEKDAY(Tableau15[[#This Row],[Date]],2)),0),0)</f>
        <v>0</v>
      </c>
      <c r="L436" s="10"/>
      <c r="M436" s="10"/>
      <c r="N436" s="21">
        <f ca="1">IF(COUNTIF('.Calendrier'!C:C,Tableau15[[#This Row],[Date]]),OFFSET($V$2,,WEEKDAY(Tableau15[[#This Row],[Date]],2)),0)</f>
        <v>0</v>
      </c>
      <c r="O43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36"/>
    </row>
    <row r="437" spans="2:22" x14ac:dyDescent="0.35">
      <c r="B437" s="26" t="str">
        <f>IF(WEEKDAY(Tableau15[[#This Row],[Date]],2)=3,_xlfn.ISOWEEKNUM(Tableau15[[#This Row],[Date]]),"")</f>
        <v/>
      </c>
      <c r="C437" s="2" t="str">
        <f>UPPER(TEXT(Tableau15[[#This Row],[Date]],"jjjj"))</f>
        <v>SAMEDI</v>
      </c>
      <c r="D437" s="3">
        <f>_debut+ROW()-ROW(Tableau15[[#Headers],[Date]])-1</f>
        <v>44534</v>
      </c>
      <c r="E437" s="10"/>
      <c r="F437" s="10"/>
      <c r="G437" s="10"/>
      <c r="H437" s="10"/>
      <c r="I437" s="29">
        <f>Tableau15[[#This Row],[fin apm]]-Tableau15[[#This Row],[début apm]]+Tableau15[[#This Row],[fin matin]]-Tableau15[[#This Row],[début matin]]</f>
        <v>0</v>
      </c>
      <c r="J437" s="12"/>
      <c r="K437" s="21">
        <f ca="1">IFERROR(IF(VLOOKUP(Tableau15[[#This Row],[Motif Abs.]],Tmotif[],3,0)="oui",OFFSET($V$2,,WEEKDAY(Tableau15[[#This Row],[Date]],2)),0),0)</f>
        <v>0</v>
      </c>
      <c r="L437" s="10"/>
      <c r="M437" s="10"/>
      <c r="N437" s="21">
        <f ca="1">IF(COUNTIF('.Calendrier'!C:C,Tableau15[[#This Row],[Date]]),OFFSET($V$2,,WEEKDAY(Tableau15[[#This Row],[Date]],2)),0)</f>
        <v>0</v>
      </c>
      <c r="O43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37"/>
    </row>
    <row r="438" spans="2:22" x14ac:dyDescent="0.35">
      <c r="B438" s="26" t="str">
        <f>IF(WEEKDAY(Tableau15[[#This Row],[Date]],2)=3,_xlfn.ISOWEEKNUM(Tableau15[[#This Row],[Date]]),"")</f>
        <v/>
      </c>
      <c r="C438" s="2" t="str">
        <f>UPPER(TEXT(Tableau15[[#This Row],[Date]],"jjjj"))</f>
        <v>DIMANCHE</v>
      </c>
      <c r="D438" s="3">
        <f>_debut+ROW()-ROW(Tableau15[[#Headers],[Date]])-1</f>
        <v>44535</v>
      </c>
      <c r="E438" s="10"/>
      <c r="F438" s="10"/>
      <c r="G438" s="10"/>
      <c r="H438" s="10"/>
      <c r="I438" s="29">
        <f>Tableau15[[#This Row],[fin apm]]-Tableau15[[#This Row],[début apm]]+Tableau15[[#This Row],[fin matin]]-Tableau15[[#This Row],[début matin]]</f>
        <v>0</v>
      </c>
      <c r="J438" s="12"/>
      <c r="K438" s="21">
        <f ca="1">IFERROR(IF(VLOOKUP(Tableau15[[#This Row],[Motif Abs.]],Tmotif[],3,0)="oui",OFFSET($V$2,,WEEKDAY(Tableau15[[#This Row],[Date]],2)),0),0)</f>
        <v>0</v>
      </c>
      <c r="L438" s="10"/>
      <c r="M438" s="10"/>
      <c r="N438" s="21">
        <f ca="1">IF(COUNTIF('.Calendrier'!C:C,Tableau15[[#This Row],[Date]]),OFFSET($V$2,,WEEKDAY(Tableau15[[#This Row],[Date]],2)),0)</f>
        <v>0</v>
      </c>
      <c r="O43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38"/>
    </row>
    <row r="439" spans="2:22" x14ac:dyDescent="0.35">
      <c r="B439" s="26" t="str">
        <f>IF(WEEKDAY(Tableau15[[#This Row],[Date]],2)=3,_xlfn.ISOWEEKNUM(Tableau15[[#This Row],[Date]]),"")</f>
        <v/>
      </c>
      <c r="C439" s="2" t="str">
        <f>UPPER(TEXT(Tableau15[[#This Row],[Date]],"jjjj"))</f>
        <v>LUNDI</v>
      </c>
      <c r="D439" s="3">
        <f>_debut+ROW()-ROW(Tableau15[[#Headers],[Date]])-1</f>
        <v>44536</v>
      </c>
      <c r="E439" s="10"/>
      <c r="F439" s="10"/>
      <c r="G439" s="10"/>
      <c r="H439" s="10"/>
      <c r="I439" s="29">
        <f>Tableau15[[#This Row],[fin apm]]-Tableau15[[#This Row],[début apm]]+Tableau15[[#This Row],[fin matin]]-Tableau15[[#This Row],[début matin]]</f>
        <v>0</v>
      </c>
      <c r="J439" s="12"/>
      <c r="K439" s="21">
        <f ca="1">IFERROR(IF(VLOOKUP(Tableau15[[#This Row],[Motif Abs.]],Tmotif[],3,0)="oui",OFFSET($V$2,,WEEKDAY(Tableau15[[#This Row],[Date]],2)),0),0)</f>
        <v>0</v>
      </c>
      <c r="L439" s="10"/>
      <c r="M439" s="10"/>
      <c r="N439" s="21">
        <f ca="1">IF(COUNTIF('.Calendrier'!C:C,Tableau15[[#This Row],[Date]]),OFFSET($V$2,,WEEKDAY(Tableau15[[#This Row],[Date]],2)),0)</f>
        <v>0</v>
      </c>
      <c r="O43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39"/>
    </row>
    <row r="440" spans="2:22" x14ac:dyDescent="0.35">
      <c r="B440" s="26" t="str">
        <f>IF(WEEKDAY(Tableau15[[#This Row],[Date]],2)=3,_xlfn.ISOWEEKNUM(Tableau15[[#This Row],[Date]]),"")</f>
        <v/>
      </c>
      <c r="C440" s="2" t="str">
        <f>UPPER(TEXT(Tableau15[[#This Row],[Date]],"jjjj"))</f>
        <v>MARDI</v>
      </c>
      <c r="D440" s="3">
        <f>_debut+ROW()-ROW(Tableau15[[#Headers],[Date]])-1</f>
        <v>44537</v>
      </c>
      <c r="E440" s="10"/>
      <c r="F440" s="10"/>
      <c r="G440" s="10"/>
      <c r="H440" s="10"/>
      <c r="I440" s="29">
        <f>Tableau15[[#This Row],[fin apm]]-Tableau15[[#This Row],[début apm]]+Tableau15[[#This Row],[fin matin]]-Tableau15[[#This Row],[début matin]]</f>
        <v>0</v>
      </c>
      <c r="J440" s="12"/>
      <c r="K440" s="21">
        <f ca="1">IFERROR(IF(VLOOKUP(Tableau15[[#This Row],[Motif Abs.]],Tmotif[],3,0)="oui",OFFSET($V$2,,WEEKDAY(Tableau15[[#This Row],[Date]],2)),0),0)</f>
        <v>0</v>
      </c>
      <c r="L440" s="10"/>
      <c r="M440" s="10"/>
      <c r="N440" s="21">
        <f ca="1">IF(COUNTIF('.Calendrier'!C:C,Tableau15[[#This Row],[Date]]),OFFSET($V$2,,WEEKDAY(Tableau15[[#This Row],[Date]],2)),0)</f>
        <v>0</v>
      </c>
      <c r="O44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40"/>
    </row>
    <row r="441" spans="2:22" x14ac:dyDescent="0.35">
      <c r="B441" s="26">
        <f>IF(WEEKDAY(Tableau15[[#This Row],[Date]],2)=3,_xlfn.ISOWEEKNUM(Tableau15[[#This Row],[Date]]),"")</f>
        <v>49</v>
      </c>
      <c r="C441" s="2" t="str">
        <f>UPPER(TEXT(Tableau15[[#This Row],[Date]],"jjjj"))</f>
        <v>MERCREDI</v>
      </c>
      <c r="D441" s="3">
        <f>_debut+ROW()-ROW(Tableau15[[#Headers],[Date]])-1</f>
        <v>44538</v>
      </c>
      <c r="E441" s="10"/>
      <c r="F441" s="10"/>
      <c r="G441" s="10"/>
      <c r="H441" s="10"/>
      <c r="I441" s="29">
        <f>Tableau15[[#This Row],[fin apm]]-Tableau15[[#This Row],[début apm]]+Tableau15[[#This Row],[fin matin]]-Tableau15[[#This Row],[début matin]]</f>
        <v>0</v>
      </c>
      <c r="J441" s="12"/>
      <c r="K441" s="21">
        <f ca="1">IFERROR(IF(VLOOKUP(Tableau15[[#This Row],[Motif Abs.]],Tmotif[],3,0)="oui",OFFSET($V$2,,WEEKDAY(Tableau15[[#This Row],[Date]],2)),0),0)</f>
        <v>0</v>
      </c>
      <c r="L441" s="10"/>
      <c r="M441" s="10"/>
      <c r="N441" s="21">
        <f ca="1">IF(COUNTIF('.Calendrier'!C:C,Tableau15[[#This Row],[Date]]),OFFSET($V$2,,WEEKDAY(Tableau15[[#This Row],[Date]],2)),0)</f>
        <v>0</v>
      </c>
      <c r="O44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41"/>
    </row>
    <row r="442" spans="2:22" x14ac:dyDescent="0.35">
      <c r="B442" s="26" t="str">
        <f>IF(WEEKDAY(Tableau15[[#This Row],[Date]],2)=3,_xlfn.ISOWEEKNUM(Tableau15[[#This Row],[Date]]),"")</f>
        <v/>
      </c>
      <c r="C442" s="2" t="str">
        <f>UPPER(TEXT(Tableau15[[#This Row],[Date]],"jjjj"))</f>
        <v>JEUDI</v>
      </c>
      <c r="D442" s="3">
        <f>_debut+ROW()-ROW(Tableau15[[#Headers],[Date]])-1</f>
        <v>44539</v>
      </c>
      <c r="E442" s="10"/>
      <c r="F442" s="10"/>
      <c r="G442" s="10"/>
      <c r="H442" s="10"/>
      <c r="I442" s="29">
        <f>Tableau15[[#This Row],[fin apm]]-Tableau15[[#This Row],[début apm]]+Tableau15[[#This Row],[fin matin]]-Tableau15[[#This Row],[début matin]]</f>
        <v>0</v>
      </c>
      <c r="J442" s="12"/>
      <c r="K442" s="21">
        <f ca="1">IFERROR(IF(VLOOKUP(Tableau15[[#This Row],[Motif Abs.]],Tmotif[],3,0)="oui",OFFSET($V$2,,WEEKDAY(Tableau15[[#This Row],[Date]],2)),0),0)</f>
        <v>0</v>
      </c>
      <c r="L442" s="10"/>
      <c r="M442" s="10"/>
      <c r="N442" s="21">
        <f ca="1">IF(COUNTIF('.Calendrier'!C:C,Tableau15[[#This Row],[Date]]),OFFSET($V$2,,WEEKDAY(Tableau15[[#This Row],[Date]],2)),0)</f>
        <v>0</v>
      </c>
      <c r="O44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42"/>
    </row>
    <row r="443" spans="2:22" x14ac:dyDescent="0.35">
      <c r="B443" s="26" t="str">
        <f>IF(WEEKDAY(Tableau15[[#This Row],[Date]],2)=3,_xlfn.ISOWEEKNUM(Tableau15[[#This Row],[Date]]),"")</f>
        <v/>
      </c>
      <c r="C443" s="2" t="str">
        <f>UPPER(TEXT(Tableau15[[#This Row],[Date]],"jjjj"))</f>
        <v>VENDREDI</v>
      </c>
      <c r="D443" s="3">
        <f>_debut+ROW()-ROW(Tableau15[[#Headers],[Date]])-1</f>
        <v>44540</v>
      </c>
      <c r="E443" s="10"/>
      <c r="F443" s="10"/>
      <c r="G443" s="10"/>
      <c r="H443" s="10"/>
      <c r="I443" s="29">
        <f>Tableau15[[#This Row],[fin apm]]-Tableau15[[#This Row],[début apm]]+Tableau15[[#This Row],[fin matin]]-Tableau15[[#This Row],[début matin]]</f>
        <v>0</v>
      </c>
      <c r="J443" s="12"/>
      <c r="K443" s="21">
        <f ca="1">IFERROR(IF(VLOOKUP(Tableau15[[#This Row],[Motif Abs.]],Tmotif[],3,0)="oui",OFFSET($V$2,,WEEKDAY(Tableau15[[#This Row],[Date]],2)),0),0)</f>
        <v>0</v>
      </c>
      <c r="L443" s="10"/>
      <c r="M443" s="10"/>
      <c r="N443" s="21">
        <f ca="1">IF(COUNTIF('.Calendrier'!C:C,Tableau15[[#This Row],[Date]]),OFFSET($V$2,,WEEKDAY(Tableau15[[#This Row],[Date]],2)),0)</f>
        <v>0</v>
      </c>
      <c r="O44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43"/>
    </row>
    <row r="444" spans="2:22" x14ac:dyDescent="0.35">
      <c r="B444" s="26" t="str">
        <f>IF(WEEKDAY(Tableau15[[#This Row],[Date]],2)=3,_xlfn.ISOWEEKNUM(Tableau15[[#This Row],[Date]]),"")</f>
        <v/>
      </c>
      <c r="C444" s="2" t="str">
        <f>UPPER(TEXT(Tableau15[[#This Row],[Date]],"jjjj"))</f>
        <v>SAMEDI</v>
      </c>
      <c r="D444" s="3">
        <f>_debut+ROW()-ROW(Tableau15[[#Headers],[Date]])-1</f>
        <v>44541</v>
      </c>
      <c r="E444" s="10"/>
      <c r="F444" s="10"/>
      <c r="G444" s="10"/>
      <c r="H444" s="10"/>
      <c r="I444" s="29">
        <f>Tableau15[[#This Row],[fin apm]]-Tableau15[[#This Row],[début apm]]+Tableau15[[#This Row],[fin matin]]-Tableau15[[#This Row],[début matin]]</f>
        <v>0</v>
      </c>
      <c r="J444" s="12"/>
      <c r="K444" s="21">
        <f ca="1">IFERROR(IF(VLOOKUP(Tableau15[[#This Row],[Motif Abs.]],Tmotif[],3,0)="oui",OFFSET($V$2,,WEEKDAY(Tableau15[[#This Row],[Date]],2)),0),0)</f>
        <v>0</v>
      </c>
      <c r="L444" s="10"/>
      <c r="M444" s="10"/>
      <c r="N444" s="21">
        <f ca="1">IF(COUNTIF('.Calendrier'!C:C,Tableau15[[#This Row],[Date]]),OFFSET($V$2,,WEEKDAY(Tableau15[[#This Row],[Date]],2)),0)</f>
        <v>0</v>
      </c>
      <c r="O44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44"/>
    </row>
    <row r="445" spans="2:22" x14ac:dyDescent="0.35">
      <c r="B445" s="26" t="str">
        <f>IF(WEEKDAY(Tableau15[[#This Row],[Date]],2)=3,_xlfn.ISOWEEKNUM(Tableau15[[#This Row],[Date]]),"")</f>
        <v/>
      </c>
      <c r="C445" s="2" t="str">
        <f>UPPER(TEXT(Tableau15[[#This Row],[Date]],"jjjj"))</f>
        <v>DIMANCHE</v>
      </c>
      <c r="D445" s="3">
        <f>_debut+ROW()-ROW(Tableau15[[#Headers],[Date]])-1</f>
        <v>44542</v>
      </c>
      <c r="E445" s="10"/>
      <c r="F445" s="10"/>
      <c r="G445" s="10"/>
      <c r="H445" s="10"/>
      <c r="I445" s="29">
        <f>Tableau15[[#This Row],[fin apm]]-Tableau15[[#This Row],[début apm]]+Tableau15[[#This Row],[fin matin]]-Tableau15[[#This Row],[début matin]]</f>
        <v>0</v>
      </c>
      <c r="J445" s="12"/>
      <c r="K445" s="21">
        <f ca="1">IFERROR(IF(VLOOKUP(Tableau15[[#This Row],[Motif Abs.]],Tmotif[],3,0)="oui",OFFSET($V$2,,WEEKDAY(Tableau15[[#This Row],[Date]],2)),0),0)</f>
        <v>0</v>
      </c>
      <c r="L445" s="10"/>
      <c r="M445" s="10"/>
      <c r="N445" s="21">
        <f ca="1">IF(COUNTIF('.Calendrier'!C:C,Tableau15[[#This Row],[Date]]),OFFSET($V$2,,WEEKDAY(Tableau15[[#This Row],[Date]],2)),0)</f>
        <v>0</v>
      </c>
      <c r="O44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45"/>
    </row>
    <row r="446" spans="2:22" x14ac:dyDescent="0.35">
      <c r="B446" s="26" t="str">
        <f>IF(WEEKDAY(Tableau15[[#This Row],[Date]],2)=3,_xlfn.ISOWEEKNUM(Tableau15[[#This Row],[Date]]),"")</f>
        <v/>
      </c>
      <c r="C446" s="2" t="str">
        <f>UPPER(TEXT(Tableau15[[#This Row],[Date]],"jjjj"))</f>
        <v>LUNDI</v>
      </c>
      <c r="D446" s="3">
        <f>_debut+ROW()-ROW(Tableau15[[#Headers],[Date]])-1</f>
        <v>44543</v>
      </c>
      <c r="E446" s="10"/>
      <c r="F446" s="10"/>
      <c r="G446" s="10"/>
      <c r="H446" s="10"/>
      <c r="I446" s="29">
        <f>Tableau15[[#This Row],[fin apm]]-Tableau15[[#This Row],[début apm]]+Tableau15[[#This Row],[fin matin]]-Tableau15[[#This Row],[début matin]]</f>
        <v>0</v>
      </c>
      <c r="J446" s="12"/>
      <c r="K446" s="21">
        <f ca="1">IFERROR(IF(VLOOKUP(Tableau15[[#This Row],[Motif Abs.]],Tmotif[],3,0)="oui",OFFSET($V$2,,WEEKDAY(Tableau15[[#This Row],[Date]],2)),0),0)</f>
        <v>0</v>
      </c>
      <c r="L446" s="10"/>
      <c r="M446" s="10"/>
      <c r="N446" s="21">
        <f ca="1">IF(COUNTIF('.Calendrier'!C:C,Tableau15[[#This Row],[Date]]),OFFSET($V$2,,WEEKDAY(Tableau15[[#This Row],[Date]],2)),0)</f>
        <v>0</v>
      </c>
      <c r="O44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46"/>
    </row>
    <row r="447" spans="2:22" x14ac:dyDescent="0.35">
      <c r="B447" s="26" t="str">
        <f>IF(WEEKDAY(Tableau15[[#This Row],[Date]],2)=3,_xlfn.ISOWEEKNUM(Tableau15[[#This Row],[Date]]),"")</f>
        <v/>
      </c>
      <c r="C447" s="2" t="str">
        <f>UPPER(TEXT(Tableau15[[#This Row],[Date]],"jjjj"))</f>
        <v>MARDI</v>
      </c>
      <c r="D447" s="3">
        <f>_debut+ROW()-ROW(Tableau15[[#Headers],[Date]])-1</f>
        <v>44544</v>
      </c>
      <c r="E447" s="10"/>
      <c r="F447" s="10"/>
      <c r="G447" s="10"/>
      <c r="H447" s="10"/>
      <c r="I447" s="29">
        <f>Tableau15[[#This Row],[fin apm]]-Tableau15[[#This Row],[début apm]]+Tableau15[[#This Row],[fin matin]]-Tableau15[[#This Row],[début matin]]</f>
        <v>0</v>
      </c>
      <c r="J447" s="12"/>
      <c r="K447" s="21">
        <f ca="1">IFERROR(IF(VLOOKUP(Tableau15[[#This Row],[Motif Abs.]],Tmotif[],3,0)="oui",OFFSET($V$2,,WEEKDAY(Tableau15[[#This Row],[Date]],2)),0),0)</f>
        <v>0</v>
      </c>
      <c r="L447" s="10"/>
      <c r="M447" s="10"/>
      <c r="N447" s="21">
        <f ca="1">IF(COUNTIF('.Calendrier'!C:C,Tableau15[[#This Row],[Date]]),OFFSET($V$2,,WEEKDAY(Tableau15[[#This Row],[Date]],2)),0)</f>
        <v>0</v>
      </c>
      <c r="O44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47"/>
    </row>
    <row r="448" spans="2:22" x14ac:dyDescent="0.35">
      <c r="B448" s="26">
        <f>IF(WEEKDAY(Tableau15[[#This Row],[Date]],2)=3,_xlfn.ISOWEEKNUM(Tableau15[[#This Row],[Date]]),"")</f>
        <v>50</v>
      </c>
      <c r="C448" s="2" t="str">
        <f>UPPER(TEXT(Tableau15[[#This Row],[Date]],"jjjj"))</f>
        <v>MERCREDI</v>
      </c>
      <c r="D448" s="3">
        <f>_debut+ROW()-ROW(Tableau15[[#Headers],[Date]])-1</f>
        <v>44545</v>
      </c>
      <c r="E448" s="10"/>
      <c r="F448" s="10"/>
      <c r="G448" s="10"/>
      <c r="H448" s="10"/>
      <c r="I448" s="29">
        <f>Tableau15[[#This Row],[fin apm]]-Tableau15[[#This Row],[début apm]]+Tableau15[[#This Row],[fin matin]]-Tableau15[[#This Row],[début matin]]</f>
        <v>0</v>
      </c>
      <c r="J448" s="12"/>
      <c r="K448" s="21">
        <f ca="1">IFERROR(IF(VLOOKUP(Tableau15[[#This Row],[Motif Abs.]],Tmotif[],3,0)="oui",OFFSET($V$2,,WEEKDAY(Tableau15[[#This Row],[Date]],2)),0),0)</f>
        <v>0</v>
      </c>
      <c r="L448" s="10"/>
      <c r="M448" s="10"/>
      <c r="N448" s="21">
        <f ca="1">IF(COUNTIF('.Calendrier'!C:C,Tableau15[[#This Row],[Date]]),OFFSET($V$2,,WEEKDAY(Tableau15[[#This Row],[Date]],2)),0)</f>
        <v>0</v>
      </c>
      <c r="O44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48"/>
    </row>
    <row r="449" spans="2:22" x14ac:dyDescent="0.35">
      <c r="B449" s="26" t="str">
        <f>IF(WEEKDAY(Tableau15[[#This Row],[Date]],2)=3,_xlfn.ISOWEEKNUM(Tableau15[[#This Row],[Date]]),"")</f>
        <v/>
      </c>
      <c r="C449" s="2" t="str">
        <f>UPPER(TEXT(Tableau15[[#This Row],[Date]],"jjjj"))</f>
        <v>JEUDI</v>
      </c>
      <c r="D449" s="3">
        <f>_debut+ROW()-ROW(Tableau15[[#Headers],[Date]])-1</f>
        <v>44546</v>
      </c>
      <c r="E449" s="10"/>
      <c r="F449" s="10"/>
      <c r="G449" s="10"/>
      <c r="H449" s="10"/>
      <c r="I449" s="29">
        <f>Tableau15[[#This Row],[fin apm]]-Tableau15[[#This Row],[début apm]]+Tableau15[[#This Row],[fin matin]]-Tableau15[[#This Row],[début matin]]</f>
        <v>0</v>
      </c>
      <c r="J449" s="12"/>
      <c r="K449" s="21">
        <f ca="1">IFERROR(IF(VLOOKUP(Tableau15[[#This Row],[Motif Abs.]],Tmotif[],3,0)="oui",OFFSET($V$2,,WEEKDAY(Tableau15[[#This Row],[Date]],2)),0),0)</f>
        <v>0</v>
      </c>
      <c r="L449" s="10"/>
      <c r="M449" s="10"/>
      <c r="N449" s="21">
        <f ca="1">IF(COUNTIF('.Calendrier'!C:C,Tableau15[[#This Row],[Date]]),OFFSET($V$2,,WEEKDAY(Tableau15[[#This Row],[Date]],2)),0)</f>
        <v>0</v>
      </c>
      <c r="O44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49"/>
    </row>
    <row r="450" spans="2:22" x14ac:dyDescent="0.35">
      <c r="B450" s="26" t="str">
        <f>IF(WEEKDAY(Tableau15[[#This Row],[Date]],2)=3,_xlfn.ISOWEEKNUM(Tableau15[[#This Row],[Date]]),"")</f>
        <v/>
      </c>
      <c r="C450" s="2" t="str">
        <f>UPPER(TEXT(Tableau15[[#This Row],[Date]],"jjjj"))</f>
        <v>VENDREDI</v>
      </c>
      <c r="D450" s="3">
        <f>_debut+ROW()-ROW(Tableau15[[#Headers],[Date]])-1</f>
        <v>44547</v>
      </c>
      <c r="E450" s="10"/>
      <c r="F450" s="10"/>
      <c r="G450" s="10"/>
      <c r="H450" s="10"/>
      <c r="I450" s="29">
        <f>Tableau15[[#This Row],[fin apm]]-Tableau15[[#This Row],[début apm]]+Tableau15[[#This Row],[fin matin]]-Tableau15[[#This Row],[début matin]]</f>
        <v>0</v>
      </c>
      <c r="J450" s="12"/>
      <c r="K450" s="21">
        <f ca="1">IFERROR(IF(VLOOKUP(Tableau15[[#This Row],[Motif Abs.]],Tmotif[],3,0)="oui",OFFSET($V$2,,WEEKDAY(Tableau15[[#This Row],[Date]],2)),0),0)</f>
        <v>0</v>
      </c>
      <c r="L450" s="10"/>
      <c r="M450" s="10"/>
      <c r="N450" s="21">
        <f ca="1">IF(COUNTIF('.Calendrier'!C:C,Tableau15[[#This Row],[Date]]),OFFSET($V$2,,WEEKDAY(Tableau15[[#This Row],[Date]],2)),0)</f>
        <v>0</v>
      </c>
      <c r="O45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50"/>
    </row>
    <row r="451" spans="2:22" x14ac:dyDescent="0.35">
      <c r="B451" s="26" t="str">
        <f>IF(WEEKDAY(Tableau15[[#This Row],[Date]],2)=3,_xlfn.ISOWEEKNUM(Tableau15[[#This Row],[Date]]),"")</f>
        <v/>
      </c>
      <c r="C451" s="2" t="str">
        <f>UPPER(TEXT(Tableau15[[#This Row],[Date]],"jjjj"))</f>
        <v>SAMEDI</v>
      </c>
      <c r="D451" s="3">
        <f>_debut+ROW()-ROW(Tableau15[[#Headers],[Date]])-1</f>
        <v>44548</v>
      </c>
      <c r="E451" s="10"/>
      <c r="F451" s="10"/>
      <c r="G451" s="10"/>
      <c r="H451" s="10"/>
      <c r="I451" s="29">
        <f>Tableau15[[#This Row],[fin apm]]-Tableau15[[#This Row],[début apm]]+Tableau15[[#This Row],[fin matin]]-Tableau15[[#This Row],[début matin]]</f>
        <v>0</v>
      </c>
      <c r="J451" s="12"/>
      <c r="K451" s="21">
        <f ca="1">IFERROR(IF(VLOOKUP(Tableau15[[#This Row],[Motif Abs.]],Tmotif[],3,0)="oui",OFFSET($V$2,,WEEKDAY(Tableau15[[#This Row],[Date]],2)),0),0)</f>
        <v>0</v>
      </c>
      <c r="L451" s="10"/>
      <c r="M451" s="10"/>
      <c r="N451" s="21">
        <f ca="1">IF(COUNTIF('.Calendrier'!C:C,Tableau15[[#This Row],[Date]]),OFFSET($V$2,,WEEKDAY(Tableau15[[#This Row],[Date]],2)),0)</f>
        <v>0</v>
      </c>
      <c r="O45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51"/>
    </row>
    <row r="452" spans="2:22" x14ac:dyDescent="0.35">
      <c r="B452" s="26" t="str">
        <f>IF(WEEKDAY(Tableau15[[#This Row],[Date]],2)=3,_xlfn.ISOWEEKNUM(Tableau15[[#This Row],[Date]]),"")</f>
        <v/>
      </c>
      <c r="C452" s="2" t="str">
        <f>UPPER(TEXT(Tableau15[[#This Row],[Date]],"jjjj"))</f>
        <v>DIMANCHE</v>
      </c>
      <c r="D452" s="3">
        <f>_debut+ROW()-ROW(Tableau15[[#Headers],[Date]])-1</f>
        <v>44549</v>
      </c>
      <c r="E452" s="10"/>
      <c r="F452" s="10"/>
      <c r="G452" s="10"/>
      <c r="H452" s="10"/>
      <c r="I452" s="29">
        <f>Tableau15[[#This Row],[fin apm]]-Tableau15[[#This Row],[début apm]]+Tableau15[[#This Row],[fin matin]]-Tableau15[[#This Row],[début matin]]</f>
        <v>0</v>
      </c>
      <c r="J452" s="12"/>
      <c r="K452" s="21">
        <f ca="1">IFERROR(IF(VLOOKUP(Tableau15[[#This Row],[Motif Abs.]],Tmotif[],3,0)="oui",OFFSET($V$2,,WEEKDAY(Tableau15[[#This Row],[Date]],2)),0),0)</f>
        <v>0</v>
      </c>
      <c r="L452" s="10"/>
      <c r="M452" s="10"/>
      <c r="N452" s="21">
        <f ca="1">IF(COUNTIF('.Calendrier'!C:C,Tableau15[[#This Row],[Date]]),OFFSET($V$2,,WEEKDAY(Tableau15[[#This Row],[Date]],2)),0)</f>
        <v>0</v>
      </c>
      <c r="O45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52"/>
    </row>
    <row r="453" spans="2:22" x14ac:dyDescent="0.35">
      <c r="B453" s="26" t="str">
        <f>IF(WEEKDAY(Tableau15[[#This Row],[Date]],2)=3,_xlfn.ISOWEEKNUM(Tableau15[[#This Row],[Date]]),"")</f>
        <v/>
      </c>
      <c r="C453" s="2" t="str">
        <f>UPPER(TEXT(Tableau15[[#This Row],[Date]],"jjjj"))</f>
        <v>LUNDI</v>
      </c>
      <c r="D453" s="3">
        <f>_debut+ROW()-ROW(Tableau15[[#Headers],[Date]])-1</f>
        <v>44550</v>
      </c>
      <c r="E453" s="10"/>
      <c r="F453" s="10"/>
      <c r="G453" s="10"/>
      <c r="H453" s="10"/>
      <c r="I453" s="29">
        <f>Tableau15[[#This Row],[fin apm]]-Tableau15[[#This Row],[début apm]]+Tableau15[[#This Row],[fin matin]]-Tableau15[[#This Row],[début matin]]</f>
        <v>0</v>
      </c>
      <c r="J453" s="12"/>
      <c r="K453" s="21">
        <f ca="1">IFERROR(IF(VLOOKUP(Tableau15[[#This Row],[Motif Abs.]],Tmotif[],3,0)="oui",OFFSET($V$2,,WEEKDAY(Tableau15[[#This Row],[Date]],2)),0),0)</f>
        <v>0</v>
      </c>
      <c r="L453" s="10"/>
      <c r="M453" s="10"/>
      <c r="N453" s="21">
        <f ca="1">IF(COUNTIF('.Calendrier'!C:C,Tableau15[[#This Row],[Date]]),OFFSET($V$2,,WEEKDAY(Tableau15[[#This Row],[Date]],2)),0)</f>
        <v>0</v>
      </c>
      <c r="O45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53"/>
    </row>
    <row r="454" spans="2:22" x14ac:dyDescent="0.35">
      <c r="B454" s="26" t="str">
        <f>IF(WEEKDAY(Tableau15[[#This Row],[Date]],2)=3,_xlfn.ISOWEEKNUM(Tableau15[[#This Row],[Date]]),"")</f>
        <v/>
      </c>
      <c r="C454" s="2" t="str">
        <f>UPPER(TEXT(Tableau15[[#This Row],[Date]],"jjjj"))</f>
        <v>MARDI</v>
      </c>
      <c r="D454" s="3">
        <f>_debut+ROW()-ROW(Tableau15[[#Headers],[Date]])-1</f>
        <v>44551</v>
      </c>
      <c r="E454" s="10"/>
      <c r="F454" s="10"/>
      <c r="G454" s="10"/>
      <c r="H454" s="10"/>
      <c r="I454" s="29">
        <f>Tableau15[[#This Row],[fin apm]]-Tableau15[[#This Row],[début apm]]+Tableau15[[#This Row],[fin matin]]-Tableau15[[#This Row],[début matin]]</f>
        <v>0</v>
      </c>
      <c r="J454" s="12"/>
      <c r="K454" s="21">
        <f ca="1">IFERROR(IF(VLOOKUP(Tableau15[[#This Row],[Motif Abs.]],Tmotif[],3,0)="oui",OFFSET($V$2,,WEEKDAY(Tableau15[[#This Row],[Date]],2)),0),0)</f>
        <v>0</v>
      </c>
      <c r="L454" s="10"/>
      <c r="M454" s="10"/>
      <c r="N454" s="21">
        <f ca="1">IF(COUNTIF('.Calendrier'!C:C,Tableau15[[#This Row],[Date]]),OFFSET($V$2,,WEEKDAY(Tableau15[[#This Row],[Date]],2)),0)</f>
        <v>0</v>
      </c>
      <c r="O45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54"/>
    </row>
    <row r="455" spans="2:22" x14ac:dyDescent="0.35">
      <c r="B455" s="26">
        <f>IF(WEEKDAY(Tableau15[[#This Row],[Date]],2)=3,_xlfn.ISOWEEKNUM(Tableau15[[#This Row],[Date]]),"")</f>
        <v>51</v>
      </c>
      <c r="C455" s="2" t="str">
        <f>UPPER(TEXT(Tableau15[[#This Row],[Date]],"jjjj"))</f>
        <v>MERCREDI</v>
      </c>
      <c r="D455" s="3">
        <f>_debut+ROW()-ROW(Tableau15[[#Headers],[Date]])-1</f>
        <v>44552</v>
      </c>
      <c r="E455" s="10"/>
      <c r="F455" s="10"/>
      <c r="G455" s="10"/>
      <c r="H455" s="10"/>
      <c r="I455" s="29">
        <f>Tableau15[[#This Row],[fin apm]]-Tableau15[[#This Row],[début apm]]+Tableau15[[#This Row],[fin matin]]-Tableau15[[#This Row],[début matin]]</f>
        <v>0</v>
      </c>
      <c r="J455" s="12"/>
      <c r="K455" s="21">
        <f ca="1">IFERROR(IF(VLOOKUP(Tableau15[[#This Row],[Motif Abs.]],Tmotif[],3,0)="oui",OFFSET($V$2,,WEEKDAY(Tableau15[[#This Row],[Date]],2)),0),0)</f>
        <v>0</v>
      </c>
      <c r="L455" s="10"/>
      <c r="M455" s="10"/>
      <c r="N455" s="21">
        <f ca="1">IF(COUNTIF('.Calendrier'!C:C,Tableau15[[#This Row],[Date]]),OFFSET($V$2,,WEEKDAY(Tableau15[[#This Row],[Date]],2)),0)</f>
        <v>0</v>
      </c>
      <c r="O45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55"/>
    </row>
    <row r="456" spans="2:22" x14ac:dyDescent="0.35">
      <c r="B456" s="26" t="str">
        <f>IF(WEEKDAY(Tableau15[[#This Row],[Date]],2)=3,_xlfn.ISOWEEKNUM(Tableau15[[#This Row],[Date]]),"")</f>
        <v/>
      </c>
      <c r="C456" s="2" t="str">
        <f>UPPER(TEXT(Tableau15[[#This Row],[Date]],"jjjj"))</f>
        <v>JEUDI</v>
      </c>
      <c r="D456" s="3">
        <f>_debut+ROW()-ROW(Tableau15[[#Headers],[Date]])-1</f>
        <v>44553</v>
      </c>
      <c r="E456" s="10"/>
      <c r="F456" s="10"/>
      <c r="G456" s="10"/>
      <c r="H456" s="10"/>
      <c r="I456" s="29">
        <f>Tableau15[[#This Row],[fin apm]]-Tableau15[[#This Row],[début apm]]+Tableau15[[#This Row],[fin matin]]-Tableau15[[#This Row],[début matin]]</f>
        <v>0</v>
      </c>
      <c r="J456" s="12"/>
      <c r="K456" s="21">
        <f ca="1">IFERROR(IF(VLOOKUP(Tableau15[[#This Row],[Motif Abs.]],Tmotif[],3,0)="oui",OFFSET($V$2,,WEEKDAY(Tableau15[[#This Row],[Date]],2)),0),0)</f>
        <v>0</v>
      </c>
      <c r="L456" s="10"/>
      <c r="M456" s="10"/>
      <c r="N456" s="21">
        <f ca="1">IF(COUNTIF('.Calendrier'!C:C,Tableau15[[#This Row],[Date]]),OFFSET($V$2,,WEEKDAY(Tableau15[[#This Row],[Date]],2)),0)</f>
        <v>0</v>
      </c>
      <c r="O45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56"/>
    </row>
    <row r="457" spans="2:22" x14ac:dyDescent="0.35">
      <c r="B457" s="26" t="str">
        <f>IF(WEEKDAY(Tableau15[[#This Row],[Date]],2)=3,_xlfn.ISOWEEKNUM(Tableau15[[#This Row],[Date]]),"")</f>
        <v/>
      </c>
      <c r="C457" s="2" t="str">
        <f>UPPER(TEXT(Tableau15[[#This Row],[Date]],"jjjj"))</f>
        <v>VENDREDI</v>
      </c>
      <c r="D457" s="3">
        <f>_debut+ROW()-ROW(Tableau15[[#Headers],[Date]])-1</f>
        <v>44554</v>
      </c>
      <c r="E457" s="10"/>
      <c r="F457" s="10"/>
      <c r="G457" s="10"/>
      <c r="H457" s="10"/>
      <c r="I457" s="29">
        <f>Tableau15[[#This Row],[fin apm]]-Tableau15[[#This Row],[début apm]]+Tableau15[[#This Row],[fin matin]]-Tableau15[[#This Row],[début matin]]</f>
        <v>0</v>
      </c>
      <c r="J457" s="12"/>
      <c r="K457" s="21">
        <f ca="1">IFERROR(IF(VLOOKUP(Tableau15[[#This Row],[Motif Abs.]],Tmotif[],3,0)="oui",OFFSET($V$2,,WEEKDAY(Tableau15[[#This Row],[Date]],2)),0),0)</f>
        <v>0</v>
      </c>
      <c r="L457" s="10"/>
      <c r="M457" s="10"/>
      <c r="N457" s="21">
        <f ca="1">IF(COUNTIF('.Calendrier'!C:C,Tableau15[[#This Row],[Date]]),OFFSET($V$2,,WEEKDAY(Tableau15[[#This Row],[Date]],2)),0)</f>
        <v>0</v>
      </c>
      <c r="O457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57"/>
    </row>
    <row r="458" spans="2:22" x14ac:dyDescent="0.35">
      <c r="B458" s="26" t="str">
        <f>IF(WEEKDAY(Tableau15[[#This Row],[Date]],2)=3,_xlfn.ISOWEEKNUM(Tableau15[[#This Row],[Date]]),"")</f>
        <v/>
      </c>
      <c r="C458" s="2" t="str">
        <f>UPPER(TEXT(Tableau15[[#This Row],[Date]],"jjjj"))</f>
        <v>SAMEDI</v>
      </c>
      <c r="D458" s="3">
        <f>_debut+ROW()-ROW(Tableau15[[#Headers],[Date]])-1</f>
        <v>44555</v>
      </c>
      <c r="E458" s="10"/>
      <c r="F458" s="10"/>
      <c r="G458" s="10"/>
      <c r="H458" s="10"/>
      <c r="I458" s="29">
        <f>Tableau15[[#This Row],[fin apm]]-Tableau15[[#This Row],[début apm]]+Tableau15[[#This Row],[fin matin]]-Tableau15[[#This Row],[début matin]]</f>
        <v>0</v>
      </c>
      <c r="J458" s="12"/>
      <c r="K458" s="21">
        <f ca="1">IFERROR(IF(VLOOKUP(Tableau15[[#This Row],[Motif Abs.]],Tmotif[],3,0)="oui",OFFSET($V$2,,WEEKDAY(Tableau15[[#This Row],[Date]],2)),0),0)</f>
        <v>0</v>
      </c>
      <c r="L458" s="10"/>
      <c r="M458" s="10"/>
      <c r="N458" s="21">
        <f ca="1">IF(COUNTIF('.Calendrier'!C:C,Tableau15[[#This Row],[Date]]),OFFSET($V$2,,WEEKDAY(Tableau15[[#This Row],[Date]],2)),0)</f>
        <v>0</v>
      </c>
      <c r="O458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58"/>
    </row>
    <row r="459" spans="2:22" x14ac:dyDescent="0.35">
      <c r="B459" s="26" t="str">
        <f>IF(WEEKDAY(Tableau15[[#This Row],[Date]],2)=3,_xlfn.ISOWEEKNUM(Tableau15[[#This Row],[Date]]),"")</f>
        <v/>
      </c>
      <c r="C459" s="2" t="str">
        <f>UPPER(TEXT(Tableau15[[#This Row],[Date]],"jjjj"))</f>
        <v>DIMANCHE</v>
      </c>
      <c r="D459" s="3">
        <f>_debut+ROW()-ROW(Tableau15[[#Headers],[Date]])-1</f>
        <v>44556</v>
      </c>
      <c r="E459" s="10"/>
      <c r="F459" s="10"/>
      <c r="G459" s="10"/>
      <c r="H459" s="10"/>
      <c r="I459" s="29">
        <f>Tableau15[[#This Row],[fin apm]]-Tableau15[[#This Row],[début apm]]+Tableau15[[#This Row],[fin matin]]-Tableau15[[#This Row],[début matin]]</f>
        <v>0</v>
      </c>
      <c r="J459" s="12"/>
      <c r="K459" s="21">
        <f ca="1">IFERROR(IF(VLOOKUP(Tableau15[[#This Row],[Motif Abs.]],Tmotif[],3,0)="oui",OFFSET($V$2,,WEEKDAY(Tableau15[[#This Row],[Date]],2)),0),0)</f>
        <v>0</v>
      </c>
      <c r="L459" s="10"/>
      <c r="M459" s="10"/>
      <c r="N459" s="21">
        <f ca="1">IF(COUNTIF('.Calendrier'!C:C,Tableau15[[#This Row],[Date]]),OFFSET($V$2,,WEEKDAY(Tableau15[[#This Row],[Date]],2)),0)</f>
        <v>0</v>
      </c>
      <c r="O459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59"/>
    </row>
    <row r="460" spans="2:22" x14ac:dyDescent="0.35">
      <c r="B460" s="26" t="str">
        <f>IF(WEEKDAY(Tableau15[[#This Row],[Date]],2)=3,_xlfn.ISOWEEKNUM(Tableau15[[#This Row],[Date]]),"")</f>
        <v/>
      </c>
      <c r="C460" s="2" t="str">
        <f>UPPER(TEXT(Tableau15[[#This Row],[Date]],"jjjj"))</f>
        <v>LUNDI</v>
      </c>
      <c r="D460" s="3">
        <f>_debut+ROW()-ROW(Tableau15[[#Headers],[Date]])-1</f>
        <v>44557</v>
      </c>
      <c r="E460" s="10"/>
      <c r="F460" s="10"/>
      <c r="G460" s="10"/>
      <c r="H460" s="10"/>
      <c r="I460" s="29">
        <f>Tableau15[[#This Row],[fin apm]]-Tableau15[[#This Row],[début apm]]+Tableau15[[#This Row],[fin matin]]-Tableau15[[#This Row],[début matin]]</f>
        <v>0</v>
      </c>
      <c r="J460" s="12"/>
      <c r="K460" s="21">
        <f ca="1">IFERROR(IF(VLOOKUP(Tableau15[[#This Row],[Motif Abs.]],Tmotif[],3,0)="oui",OFFSET($V$2,,WEEKDAY(Tableau15[[#This Row],[Date]],2)),0),0)</f>
        <v>0</v>
      </c>
      <c r="L460" s="10"/>
      <c r="M460" s="10"/>
      <c r="N460" s="21">
        <f ca="1">IF(COUNTIF('.Calendrier'!C:C,Tableau15[[#This Row],[Date]]),OFFSET($V$2,,WEEKDAY(Tableau15[[#This Row],[Date]],2)),0)</f>
        <v>0</v>
      </c>
      <c r="O460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60"/>
    </row>
    <row r="461" spans="2:22" x14ac:dyDescent="0.35">
      <c r="B461" s="26" t="str">
        <f>IF(WEEKDAY(Tableau15[[#This Row],[Date]],2)=3,_xlfn.ISOWEEKNUM(Tableau15[[#This Row],[Date]]),"")</f>
        <v/>
      </c>
      <c r="C461" s="2" t="str">
        <f>UPPER(TEXT(Tableau15[[#This Row],[Date]],"jjjj"))</f>
        <v>MARDI</v>
      </c>
      <c r="D461" s="3">
        <f>_debut+ROW()-ROW(Tableau15[[#Headers],[Date]])-1</f>
        <v>44558</v>
      </c>
      <c r="E461" s="10"/>
      <c r="F461" s="10"/>
      <c r="G461" s="10"/>
      <c r="H461" s="10"/>
      <c r="I461" s="29">
        <f>Tableau15[[#This Row],[fin apm]]-Tableau15[[#This Row],[début apm]]+Tableau15[[#This Row],[fin matin]]-Tableau15[[#This Row],[début matin]]</f>
        <v>0</v>
      </c>
      <c r="J461" s="12"/>
      <c r="K461" s="21">
        <f ca="1">IFERROR(IF(VLOOKUP(Tableau15[[#This Row],[Motif Abs.]],Tmotif[],3,0)="oui",OFFSET($V$2,,WEEKDAY(Tableau15[[#This Row],[Date]],2)),0),0)</f>
        <v>0</v>
      </c>
      <c r="L461" s="10"/>
      <c r="M461" s="10"/>
      <c r="N461" s="21">
        <f ca="1">IF(COUNTIF('.Calendrier'!C:C,Tableau15[[#This Row],[Date]]),OFFSET($V$2,,WEEKDAY(Tableau15[[#This Row],[Date]],2)),0)</f>
        <v>0</v>
      </c>
      <c r="O461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61"/>
    </row>
    <row r="462" spans="2:22" x14ac:dyDescent="0.35">
      <c r="B462" s="26">
        <f>IF(WEEKDAY(Tableau15[[#This Row],[Date]],2)=3,_xlfn.ISOWEEKNUM(Tableau15[[#This Row],[Date]]),"")</f>
        <v>52</v>
      </c>
      <c r="C462" s="2" t="str">
        <f>UPPER(TEXT(Tableau15[[#This Row],[Date]],"jjjj"))</f>
        <v>MERCREDI</v>
      </c>
      <c r="D462" s="3">
        <f>_debut+ROW()-ROW(Tableau15[[#Headers],[Date]])-1</f>
        <v>44559</v>
      </c>
      <c r="E462" s="10"/>
      <c r="F462" s="10"/>
      <c r="G462" s="10"/>
      <c r="H462" s="10"/>
      <c r="I462" s="29">
        <f>Tableau15[[#This Row],[fin apm]]-Tableau15[[#This Row],[début apm]]+Tableau15[[#This Row],[fin matin]]-Tableau15[[#This Row],[début matin]]</f>
        <v>0</v>
      </c>
      <c r="J462" s="12"/>
      <c r="K462" s="21">
        <f ca="1">IFERROR(IF(VLOOKUP(Tableau15[[#This Row],[Motif Abs.]],Tmotif[],3,0)="oui",OFFSET($V$2,,WEEKDAY(Tableau15[[#This Row],[Date]],2)),0),0)</f>
        <v>0</v>
      </c>
      <c r="L462" s="10"/>
      <c r="M462" s="10"/>
      <c r="N462" s="21">
        <f ca="1">IF(COUNTIF('.Calendrier'!C:C,Tableau15[[#This Row],[Date]]),OFFSET($V$2,,WEEKDAY(Tableau15[[#This Row],[Date]],2)),0)</f>
        <v>0</v>
      </c>
      <c r="O462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62"/>
    </row>
    <row r="463" spans="2:22" x14ac:dyDescent="0.35">
      <c r="B463" s="26" t="str">
        <f>IF(WEEKDAY(Tableau15[[#This Row],[Date]],2)=3,_xlfn.ISOWEEKNUM(Tableau15[[#This Row],[Date]]),"")</f>
        <v/>
      </c>
      <c r="C463" s="2" t="str">
        <f>UPPER(TEXT(Tableau15[[#This Row],[Date]],"jjjj"))</f>
        <v>JEUDI</v>
      </c>
      <c r="D463" s="3">
        <f>_debut+ROW()-ROW(Tableau15[[#Headers],[Date]])-1</f>
        <v>44560</v>
      </c>
      <c r="E463" s="10"/>
      <c r="F463" s="10"/>
      <c r="G463" s="10"/>
      <c r="H463" s="10"/>
      <c r="I463" s="29">
        <f>Tableau15[[#This Row],[fin apm]]-Tableau15[[#This Row],[début apm]]+Tableau15[[#This Row],[fin matin]]-Tableau15[[#This Row],[début matin]]</f>
        <v>0</v>
      </c>
      <c r="J463" s="12"/>
      <c r="K463" s="21">
        <f ca="1">IFERROR(IF(VLOOKUP(Tableau15[[#This Row],[Motif Abs.]],Tmotif[],3,0)="oui",OFFSET($V$2,,WEEKDAY(Tableau15[[#This Row],[Date]],2)),0),0)</f>
        <v>0</v>
      </c>
      <c r="L463" s="10"/>
      <c r="M463" s="10"/>
      <c r="N463" s="21">
        <f ca="1">IF(COUNTIF('.Calendrier'!C:C,Tableau15[[#This Row],[Date]]),OFFSET($V$2,,WEEKDAY(Tableau15[[#This Row],[Date]],2)),0)</f>
        <v>0</v>
      </c>
      <c r="O463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63"/>
    </row>
    <row r="464" spans="2:22" x14ac:dyDescent="0.35">
      <c r="B464" s="26" t="str">
        <f>IF(WEEKDAY(Tableau15[[#This Row],[Date]],2)=3,_xlfn.ISOWEEKNUM(Tableau15[[#This Row],[Date]]),"")</f>
        <v/>
      </c>
      <c r="C464" s="2" t="str">
        <f>UPPER(TEXT(Tableau15[[#This Row],[Date]],"jjjj"))</f>
        <v>VENDREDI</v>
      </c>
      <c r="D464" s="3">
        <f>_debut+ROW()-ROW(Tableau15[[#Headers],[Date]])-1</f>
        <v>44561</v>
      </c>
      <c r="E464" s="10"/>
      <c r="F464" s="10"/>
      <c r="G464" s="10"/>
      <c r="H464" s="10"/>
      <c r="I464" s="29">
        <f>Tableau15[[#This Row],[fin apm]]-Tableau15[[#This Row],[début apm]]+Tableau15[[#This Row],[fin matin]]-Tableau15[[#This Row],[début matin]]</f>
        <v>0</v>
      </c>
      <c r="J464" s="12"/>
      <c r="K464" s="21">
        <f ca="1">IFERROR(IF(VLOOKUP(Tableau15[[#This Row],[Motif Abs.]],Tmotif[],3,0)="oui",OFFSET($V$2,,WEEKDAY(Tableau15[[#This Row],[Date]],2)),0),0)</f>
        <v>0</v>
      </c>
      <c r="L464" s="10"/>
      <c r="M464" s="10"/>
      <c r="N464" s="21">
        <f ca="1">IF(COUNTIF('.Calendrier'!C:C,Tableau15[[#This Row],[Date]]),OFFSET($V$2,,WEEKDAY(Tableau15[[#This Row],[Date]],2)),0)</f>
        <v>0</v>
      </c>
      <c r="O464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64"/>
    </row>
    <row r="465" spans="2:22" x14ac:dyDescent="0.35">
      <c r="B465" s="26" t="str">
        <f>IF(WEEKDAY(Tableau15[[#This Row],[Date]],2)=3,_xlfn.ISOWEEKNUM(Tableau15[[#This Row],[Date]]),"")</f>
        <v/>
      </c>
      <c r="C465" s="2" t="str">
        <f>UPPER(TEXT(Tableau15[[#This Row],[Date]],"jjjj"))</f>
        <v>SAMEDI</v>
      </c>
      <c r="D465" s="3">
        <f>_debut+ROW()-ROW(Tableau15[[#Headers],[Date]])-1</f>
        <v>44562</v>
      </c>
      <c r="E465" s="10"/>
      <c r="F465" s="10"/>
      <c r="G465" s="10"/>
      <c r="H465" s="10"/>
      <c r="I465" s="29">
        <f>Tableau15[[#This Row],[fin apm]]-Tableau15[[#This Row],[début apm]]+Tableau15[[#This Row],[fin matin]]-Tableau15[[#This Row],[début matin]]</f>
        <v>0</v>
      </c>
      <c r="J465" s="12"/>
      <c r="K465" s="21">
        <f ca="1">IFERROR(IF(VLOOKUP(Tableau15[[#This Row],[Motif Abs.]],Tmotif[],3,0)="oui",OFFSET($V$2,,WEEKDAY(Tableau15[[#This Row],[Date]],2)),0),0)</f>
        <v>0</v>
      </c>
      <c r="L465" s="10"/>
      <c r="M465" s="10"/>
      <c r="N465" s="21">
        <f ca="1">IF(COUNTIF('.Calendrier'!C:C,Tableau15[[#This Row],[Date]]),OFFSET($V$2,,WEEKDAY(Tableau15[[#This Row],[Date]],2)),0)</f>
        <v>0</v>
      </c>
      <c r="O465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65"/>
    </row>
    <row r="466" spans="2:22" x14ac:dyDescent="0.35">
      <c r="B466" s="26" t="str">
        <f>IF(WEEKDAY(Tableau15[[#This Row],[Date]],2)=3,_xlfn.ISOWEEKNUM(Tableau15[[#This Row],[Date]]),"")</f>
        <v/>
      </c>
      <c r="C466" s="2" t="str">
        <f>UPPER(TEXT(Tableau15[[#This Row],[Date]],"jjjj"))</f>
        <v>DIMANCHE</v>
      </c>
      <c r="D466" s="3">
        <f>_debut+ROW()-ROW(Tableau15[[#Headers],[Date]])-1</f>
        <v>44563</v>
      </c>
      <c r="E466" s="10"/>
      <c r="F466" s="10"/>
      <c r="G466" s="10"/>
      <c r="H466" s="10"/>
      <c r="I466" s="29">
        <f>Tableau15[[#This Row],[fin apm]]-Tableau15[[#This Row],[début apm]]+Tableau15[[#This Row],[fin matin]]-Tableau15[[#This Row],[début matin]]</f>
        <v>0</v>
      </c>
      <c r="J466" s="12"/>
      <c r="K466" s="21">
        <f ca="1">IFERROR(IF(VLOOKUP(Tableau15[[#This Row],[Motif Abs.]],Tmotif[],3,0)="oui",OFFSET($V$2,,WEEKDAY(Tableau15[[#This Row],[Date]],2)),0),0)</f>
        <v>0</v>
      </c>
      <c r="L466" s="10"/>
      <c r="M466" s="10"/>
      <c r="N466" s="21">
        <f ca="1">IF(COUNTIF('.Calendrier'!C:C,Tableau15[[#This Row],[Date]]),OFFSET($V$2,,WEEKDAY(Tableau15[[#This Row],[Date]],2)),0)</f>
        <v>0</v>
      </c>
      <c r="O466" s="31">
        <f ca="1">MAX(0,IF(WEEKDAY(Tableau15[[#This Row],[Date]],2)&lt;&gt;6,0,
+SUM(OFFSET(Tableau15[[#This Row],[Temps de travail]],-5,,7))
+SUM(OFFSET(Tableau15[[#This Row],[(H)]],-5,,7))
+SUM(OFFSET(Tableau15[[#This Row],[Recup-]],-5,,7))
-SUM(OFFSET(Tableau15[[#This Row],[Recup+]],-5,,7))
-_h
))</f>
        <v>0</v>
      </c>
      <c r="V466"/>
    </row>
    <row r="467" spans="2:22" x14ac:dyDescent="0.35">
      <c r="V467"/>
    </row>
    <row r="469" spans="2:22" x14ac:dyDescent="0.35">
      <c r="D469" s="35"/>
    </row>
  </sheetData>
  <mergeCells count="1">
    <mergeCell ref="E2:H2"/>
  </mergeCells>
  <conditionalFormatting sqref="C5:D466">
    <cfRule type="expression" dxfId="47" priority="4">
      <formula>$D5&lt;&gt;TODAY()</formula>
    </cfRule>
  </conditionalFormatting>
  <conditionalFormatting sqref="C5:O466">
    <cfRule type="expression" dxfId="46" priority="2">
      <formula>$N5&lt;&gt;0</formula>
    </cfRule>
    <cfRule type="expression" dxfId="45" priority="3">
      <formula>WEEKDAY($D5,2)&gt;5</formula>
    </cfRule>
  </conditionalFormatting>
  <conditionalFormatting sqref="B5:O466">
    <cfRule type="expression" dxfId="44" priority="1">
      <formula>WEEKDAY($D5,2)=7</formula>
    </cfRule>
  </conditionalFormatting>
  <pageMargins left="0.7" right="0.7" top="0.75" bottom="0.75" header="0.3" footer="0.3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'.Parametres'!$A$5:$A$11</xm:f>
          </x14:formula1>
          <xm:sqref>J5:J466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dition">
    <pageSetUpPr fitToPage="1"/>
  </sheetPr>
  <dimension ref="B1:O49"/>
  <sheetViews>
    <sheetView showZeros="0" workbookViewId="0">
      <selection activeCell="E3" sqref="E3:H3"/>
    </sheetView>
  </sheetViews>
  <sheetFormatPr baseColWidth="10" defaultRowHeight="14.5" x14ac:dyDescent="0.35"/>
  <cols>
    <col min="1" max="1" width="4.36328125" customWidth="1"/>
    <col min="3" max="3" width="14.81640625" bestFit="1" customWidth="1"/>
    <col min="5" max="8" width="9.26953125" customWidth="1"/>
    <col min="9" max="9" width="10.7265625" customWidth="1"/>
    <col min="10" max="15" width="8.36328125" customWidth="1"/>
    <col min="16" max="16" width="13.36328125" bestFit="1" customWidth="1"/>
    <col min="17" max="18" width="7.81640625" bestFit="1" customWidth="1"/>
  </cols>
  <sheetData>
    <row r="1" spans="2:15" s="63" customFormat="1" ht="15.5" x14ac:dyDescent="0.35">
      <c r="B1" s="62" t="s">
        <v>8</v>
      </c>
      <c r="C1" s="62" t="s">
        <v>8</v>
      </c>
      <c r="K1" s="66" t="s">
        <v>83</v>
      </c>
      <c r="L1" s="65">
        <f>MAX(EOMONTH($C$3,-1)-_debut+1,0)</f>
        <v>3</v>
      </c>
    </row>
    <row r="2" spans="2:15" s="63" customFormat="1" ht="15.5" x14ac:dyDescent="0.35">
      <c r="B2" s="64" t="str">
        <f>"&gt;="&amp;EOMONTH($C$3,-1)+1</f>
        <v>&gt;=44105</v>
      </c>
      <c r="C2" s="64" t="str">
        <f>"&lt;="&amp;EOMONTH($C$3,0)</f>
        <v>&lt;=44135</v>
      </c>
    </row>
    <row r="3" spans="2:15" ht="21" x14ac:dyDescent="0.5">
      <c r="B3" s="4" t="s">
        <v>12</v>
      </c>
      <c r="C3" s="24">
        <v>44105</v>
      </c>
      <c r="D3" s="4"/>
      <c r="E3" s="109" t="s">
        <v>109</v>
      </c>
      <c r="F3" s="109"/>
      <c r="G3" s="109"/>
      <c r="H3" s="109"/>
      <c r="I3" s="4"/>
    </row>
    <row r="4" spans="2:15" s="4" customFormat="1" ht="21" x14ac:dyDescent="0.5"/>
    <row r="5" spans="2:15" s="9" customFormat="1" ht="29" x14ac:dyDescent="0.35">
      <c r="B5" s="8" t="s">
        <v>11</v>
      </c>
      <c r="C5" s="8" t="s">
        <v>10</v>
      </c>
      <c r="D5" s="8" t="s">
        <v>8</v>
      </c>
      <c r="E5" s="33" t="s">
        <v>29</v>
      </c>
      <c r="F5" s="33" t="s">
        <v>30</v>
      </c>
      <c r="G5" s="33" t="s">
        <v>31</v>
      </c>
      <c r="H5" s="33" t="s">
        <v>32</v>
      </c>
      <c r="I5" s="27" t="s">
        <v>0</v>
      </c>
      <c r="J5" s="33" t="s">
        <v>51</v>
      </c>
      <c r="K5" s="28" t="s">
        <v>54</v>
      </c>
      <c r="L5" s="33" t="s">
        <v>52</v>
      </c>
      <c r="M5" s="33" t="s">
        <v>53</v>
      </c>
      <c r="N5" s="28" t="s">
        <v>26</v>
      </c>
      <c r="O5" s="28" t="s">
        <v>9</v>
      </c>
    </row>
    <row r="6" spans="2:15" s="9" customFormat="1" x14ac:dyDescent="0.35">
      <c r="B6" s="26" t="s">
        <v>81</v>
      </c>
      <c r="C6" s="2" t="s">
        <v>4</v>
      </c>
      <c r="D6" s="3">
        <v>44105</v>
      </c>
      <c r="E6" s="10">
        <v>0.33333333333333331</v>
      </c>
      <c r="F6" s="10">
        <v>0.5</v>
      </c>
      <c r="G6" s="10">
        <v>0.58333333333333337</v>
      </c>
      <c r="H6" s="10">
        <v>0.83333333333333337</v>
      </c>
      <c r="I6" s="29">
        <v>0.41666666666666669</v>
      </c>
      <c r="J6" s="12"/>
      <c r="K6" s="21">
        <v>0</v>
      </c>
      <c r="L6" s="10"/>
      <c r="M6" s="10"/>
      <c r="N6" s="21">
        <v>0</v>
      </c>
      <c r="O6" s="31">
        <v>0</v>
      </c>
    </row>
    <row r="7" spans="2:15" s="9" customFormat="1" x14ac:dyDescent="0.35">
      <c r="B7" s="26" t="s">
        <v>81</v>
      </c>
      <c r="C7" s="2" t="s">
        <v>5</v>
      </c>
      <c r="D7" s="3">
        <v>44106</v>
      </c>
      <c r="E7" s="10">
        <v>0.33333333333333331</v>
      </c>
      <c r="F7" s="10">
        <v>0.5</v>
      </c>
      <c r="G7" s="10">
        <v>0.58333333333333337</v>
      </c>
      <c r="H7" s="10">
        <v>0.83333333333333337</v>
      </c>
      <c r="I7" s="29">
        <v>0.41666666666666669</v>
      </c>
      <c r="J7" s="12"/>
      <c r="K7" s="21">
        <v>0</v>
      </c>
      <c r="L7" s="10">
        <v>0.125</v>
      </c>
      <c r="M7" s="10"/>
      <c r="N7" s="21">
        <v>0</v>
      </c>
      <c r="O7" s="31">
        <v>0</v>
      </c>
    </row>
    <row r="8" spans="2:15" s="9" customFormat="1" x14ac:dyDescent="0.35">
      <c r="B8" s="26" t="s">
        <v>81</v>
      </c>
      <c r="C8" s="2" t="s">
        <v>6</v>
      </c>
      <c r="D8" s="3">
        <v>44107</v>
      </c>
      <c r="E8" s="10">
        <v>0.33333333333333331</v>
      </c>
      <c r="F8" s="10">
        <v>0.5</v>
      </c>
      <c r="G8" s="10"/>
      <c r="H8" s="10"/>
      <c r="I8" s="29">
        <v>0.16666666666666669</v>
      </c>
      <c r="J8" s="12"/>
      <c r="K8" s="21">
        <v>0</v>
      </c>
      <c r="L8" s="10"/>
      <c r="M8" s="10"/>
      <c r="N8" s="21">
        <v>0</v>
      </c>
      <c r="O8" s="31">
        <v>8.3333333333333259E-2</v>
      </c>
    </row>
    <row r="9" spans="2:15" s="9" customFormat="1" x14ac:dyDescent="0.35">
      <c r="B9" s="26" t="s">
        <v>81</v>
      </c>
      <c r="C9" s="2" t="s">
        <v>13</v>
      </c>
      <c r="D9" s="3">
        <v>44108</v>
      </c>
      <c r="E9" s="10"/>
      <c r="F9" s="10"/>
      <c r="G9" s="10"/>
      <c r="H9" s="10"/>
      <c r="I9" s="29">
        <v>0</v>
      </c>
      <c r="J9" s="12"/>
      <c r="K9" s="21">
        <v>0</v>
      </c>
      <c r="L9" s="10"/>
      <c r="M9" s="10"/>
      <c r="N9" s="21">
        <v>0</v>
      </c>
      <c r="O9" s="31">
        <v>0</v>
      </c>
    </row>
    <row r="10" spans="2:15" s="9" customFormat="1" x14ac:dyDescent="0.35">
      <c r="B10" s="26" t="s">
        <v>81</v>
      </c>
      <c r="C10" s="2" t="s">
        <v>1</v>
      </c>
      <c r="D10" s="3">
        <v>44109</v>
      </c>
      <c r="E10" s="10"/>
      <c r="F10" s="10"/>
      <c r="G10" s="10"/>
      <c r="H10" s="10"/>
      <c r="I10" s="29">
        <v>0</v>
      </c>
      <c r="J10" s="12" t="s">
        <v>45</v>
      </c>
      <c r="K10" s="21">
        <v>0.33333333333333331</v>
      </c>
      <c r="L10" s="10"/>
      <c r="M10" s="10"/>
      <c r="N10" s="21">
        <v>0</v>
      </c>
      <c r="O10" s="31">
        <v>0</v>
      </c>
    </row>
    <row r="11" spans="2:15" s="9" customFormat="1" x14ac:dyDescent="0.35">
      <c r="B11" s="26" t="s">
        <v>81</v>
      </c>
      <c r="C11" s="2" t="s">
        <v>2</v>
      </c>
      <c r="D11" s="3">
        <v>44110</v>
      </c>
      <c r="E11" s="10"/>
      <c r="F11" s="10"/>
      <c r="G11" s="10"/>
      <c r="H11" s="10"/>
      <c r="I11" s="29">
        <v>0</v>
      </c>
      <c r="J11" s="12" t="s">
        <v>45</v>
      </c>
      <c r="K11" s="21">
        <v>0.33333333333333331</v>
      </c>
      <c r="L11" s="10"/>
      <c r="M11" s="10"/>
      <c r="N11" s="21">
        <v>0</v>
      </c>
      <c r="O11" s="31">
        <v>0</v>
      </c>
    </row>
    <row r="12" spans="2:15" s="9" customFormat="1" x14ac:dyDescent="0.35">
      <c r="B12" s="26">
        <v>41</v>
      </c>
      <c r="C12" s="2" t="s">
        <v>3</v>
      </c>
      <c r="D12" s="3">
        <v>44111</v>
      </c>
      <c r="E12" s="10"/>
      <c r="F12" s="10"/>
      <c r="G12" s="10"/>
      <c r="H12" s="10"/>
      <c r="I12" s="29">
        <v>0</v>
      </c>
      <c r="J12" s="12" t="s">
        <v>45</v>
      </c>
      <c r="K12" s="21">
        <v>0.33333333333333331</v>
      </c>
      <c r="L12" s="10"/>
      <c r="M12" s="10"/>
      <c r="N12" s="21">
        <v>0</v>
      </c>
      <c r="O12" s="31">
        <v>0</v>
      </c>
    </row>
    <row r="13" spans="2:15" s="9" customFormat="1" x14ac:dyDescent="0.35">
      <c r="B13" s="26" t="s">
        <v>81</v>
      </c>
      <c r="C13" s="2" t="s">
        <v>4</v>
      </c>
      <c r="D13" s="3">
        <v>44112</v>
      </c>
      <c r="E13" s="10">
        <v>0.33333333333333331</v>
      </c>
      <c r="F13" s="10">
        <v>0.5</v>
      </c>
      <c r="G13" s="10">
        <v>0.58333333333333337</v>
      </c>
      <c r="H13" s="10">
        <v>0.75</v>
      </c>
      <c r="I13" s="29">
        <v>0.33333333333333331</v>
      </c>
      <c r="J13" s="12"/>
      <c r="K13" s="21">
        <v>0</v>
      </c>
      <c r="L13" s="10"/>
      <c r="M13" s="10"/>
      <c r="N13" s="21">
        <v>0</v>
      </c>
      <c r="O13" s="31">
        <v>0</v>
      </c>
    </row>
    <row r="14" spans="2:15" s="9" customFormat="1" x14ac:dyDescent="0.35">
      <c r="B14" s="26" t="s">
        <v>81</v>
      </c>
      <c r="C14" s="2" t="s">
        <v>5</v>
      </c>
      <c r="D14" s="3">
        <v>44113</v>
      </c>
      <c r="E14" s="10">
        <v>0.33333333333333331</v>
      </c>
      <c r="F14" s="10">
        <v>0.5</v>
      </c>
      <c r="G14" s="10">
        <v>0.58333333333333337</v>
      </c>
      <c r="H14" s="10">
        <v>0.70833333333333337</v>
      </c>
      <c r="I14" s="29">
        <v>0.29166666666666669</v>
      </c>
      <c r="J14" s="12"/>
      <c r="K14" s="21">
        <v>0</v>
      </c>
      <c r="L14" s="10"/>
      <c r="M14" s="10"/>
      <c r="N14" s="21">
        <v>0</v>
      </c>
      <c r="O14" s="31">
        <v>0</v>
      </c>
    </row>
    <row r="15" spans="2:15" s="9" customFormat="1" x14ac:dyDescent="0.35">
      <c r="B15" s="26" t="s">
        <v>81</v>
      </c>
      <c r="C15" s="2" t="s">
        <v>6</v>
      </c>
      <c r="D15" s="3">
        <v>44114</v>
      </c>
      <c r="E15" s="10">
        <v>0.33333333333333331</v>
      </c>
      <c r="F15" s="10">
        <v>0.5</v>
      </c>
      <c r="G15" s="10"/>
      <c r="H15" s="10"/>
      <c r="I15" s="29">
        <v>0.16666666666666669</v>
      </c>
      <c r="J15" s="12"/>
      <c r="K15" s="21">
        <v>0</v>
      </c>
      <c r="L15" s="10"/>
      <c r="M15" s="10"/>
      <c r="N15" s="21">
        <v>0</v>
      </c>
      <c r="O15" s="31">
        <v>0.16666666666666674</v>
      </c>
    </row>
    <row r="16" spans="2:15" s="9" customFormat="1" x14ac:dyDescent="0.35">
      <c r="B16" s="26" t="s">
        <v>81</v>
      </c>
      <c r="C16" s="2" t="s">
        <v>13</v>
      </c>
      <c r="D16" s="3">
        <v>44115</v>
      </c>
      <c r="E16" s="10"/>
      <c r="F16" s="10"/>
      <c r="G16" s="10"/>
      <c r="H16" s="10"/>
      <c r="I16" s="29">
        <v>0</v>
      </c>
      <c r="J16" s="12"/>
      <c r="K16" s="21">
        <v>0</v>
      </c>
      <c r="L16" s="10"/>
      <c r="M16" s="10"/>
      <c r="N16" s="21">
        <v>0</v>
      </c>
      <c r="O16" s="31">
        <v>0</v>
      </c>
    </row>
    <row r="17" spans="2:15" s="9" customFormat="1" x14ac:dyDescent="0.35">
      <c r="B17" s="26" t="s">
        <v>81</v>
      </c>
      <c r="C17" s="2" t="s">
        <v>1</v>
      </c>
      <c r="D17" s="3">
        <v>44116</v>
      </c>
      <c r="E17" s="10"/>
      <c r="F17" s="10"/>
      <c r="G17" s="10"/>
      <c r="H17" s="10"/>
      <c r="I17" s="29">
        <v>0</v>
      </c>
      <c r="J17" s="12" t="s">
        <v>46</v>
      </c>
      <c r="K17" s="21">
        <v>0</v>
      </c>
      <c r="L17" s="10"/>
      <c r="M17" s="10"/>
      <c r="N17" s="21">
        <v>0</v>
      </c>
      <c r="O17" s="31">
        <v>0</v>
      </c>
    </row>
    <row r="18" spans="2:15" s="9" customFormat="1" x14ac:dyDescent="0.35">
      <c r="B18" s="26" t="s">
        <v>81</v>
      </c>
      <c r="C18" s="2" t="s">
        <v>2</v>
      </c>
      <c r="D18" s="3">
        <v>44117</v>
      </c>
      <c r="E18" s="10"/>
      <c r="F18" s="10"/>
      <c r="G18" s="10"/>
      <c r="H18" s="10"/>
      <c r="I18" s="29">
        <v>0</v>
      </c>
      <c r="J18" s="12" t="s">
        <v>46</v>
      </c>
      <c r="K18" s="21">
        <v>0</v>
      </c>
      <c r="L18" s="10"/>
      <c r="M18" s="10"/>
      <c r="N18" s="21">
        <v>0</v>
      </c>
      <c r="O18" s="31">
        <v>0</v>
      </c>
    </row>
    <row r="19" spans="2:15" s="9" customFormat="1" x14ac:dyDescent="0.35">
      <c r="B19" s="26">
        <v>42</v>
      </c>
      <c r="C19" s="2" t="s">
        <v>3</v>
      </c>
      <c r="D19" s="3">
        <v>44118</v>
      </c>
      <c r="E19" s="10"/>
      <c r="F19" s="10"/>
      <c r="G19" s="10"/>
      <c r="H19" s="10"/>
      <c r="I19" s="29">
        <v>0</v>
      </c>
      <c r="J19" s="12" t="s">
        <v>46</v>
      </c>
      <c r="K19" s="21">
        <v>0</v>
      </c>
      <c r="L19" s="10"/>
      <c r="M19" s="10"/>
      <c r="N19" s="21">
        <v>0</v>
      </c>
      <c r="O19" s="31">
        <v>0</v>
      </c>
    </row>
    <row r="20" spans="2:15" s="9" customFormat="1" x14ac:dyDescent="0.35">
      <c r="B20" s="26" t="s">
        <v>81</v>
      </c>
      <c r="C20" s="2" t="s">
        <v>4</v>
      </c>
      <c r="D20" s="3">
        <v>44119</v>
      </c>
      <c r="E20" s="10"/>
      <c r="F20" s="10"/>
      <c r="G20" s="10"/>
      <c r="H20" s="10"/>
      <c r="I20" s="29">
        <v>0</v>
      </c>
      <c r="J20" s="12" t="s">
        <v>46</v>
      </c>
      <c r="K20" s="21">
        <v>0</v>
      </c>
      <c r="L20" s="10"/>
      <c r="M20" s="10"/>
      <c r="N20" s="21">
        <v>0</v>
      </c>
      <c r="O20" s="31">
        <v>0</v>
      </c>
    </row>
    <row r="21" spans="2:15" s="9" customFormat="1" x14ac:dyDescent="0.35">
      <c r="B21" s="26" t="s">
        <v>81</v>
      </c>
      <c r="C21" s="2" t="s">
        <v>5</v>
      </c>
      <c r="D21" s="3">
        <v>44120</v>
      </c>
      <c r="E21" s="10"/>
      <c r="F21" s="10"/>
      <c r="G21" s="10"/>
      <c r="H21" s="10"/>
      <c r="I21" s="29">
        <v>0</v>
      </c>
      <c r="J21" s="12" t="s">
        <v>46</v>
      </c>
      <c r="K21" s="21">
        <v>0</v>
      </c>
      <c r="L21" s="10"/>
      <c r="M21" s="10"/>
      <c r="N21" s="21">
        <v>0</v>
      </c>
      <c r="O21" s="31">
        <v>0</v>
      </c>
    </row>
    <row r="22" spans="2:15" s="9" customFormat="1" x14ac:dyDescent="0.35">
      <c r="B22" s="26" t="s">
        <v>81</v>
      </c>
      <c r="C22" s="2" t="s">
        <v>6</v>
      </c>
      <c r="D22" s="3">
        <v>44121</v>
      </c>
      <c r="E22" s="10"/>
      <c r="F22" s="10"/>
      <c r="G22" s="10"/>
      <c r="H22" s="10"/>
      <c r="I22" s="29">
        <v>0</v>
      </c>
      <c r="J22" s="12"/>
      <c r="K22" s="21">
        <v>0</v>
      </c>
      <c r="L22" s="10"/>
      <c r="M22" s="10"/>
      <c r="N22" s="21">
        <v>0</v>
      </c>
      <c r="O22" s="31">
        <v>0</v>
      </c>
    </row>
    <row r="23" spans="2:15" s="9" customFormat="1" x14ac:dyDescent="0.35">
      <c r="B23" s="26" t="s">
        <v>81</v>
      </c>
      <c r="C23" s="2" t="s">
        <v>13</v>
      </c>
      <c r="D23" s="3">
        <v>44122</v>
      </c>
      <c r="E23" s="10"/>
      <c r="F23" s="10"/>
      <c r="G23" s="10"/>
      <c r="H23" s="10"/>
      <c r="I23" s="29">
        <v>0</v>
      </c>
      <c r="J23" s="12"/>
      <c r="K23" s="21">
        <v>0</v>
      </c>
      <c r="L23" s="10"/>
      <c r="M23" s="10"/>
      <c r="N23" s="21">
        <v>0</v>
      </c>
      <c r="O23" s="31">
        <v>0</v>
      </c>
    </row>
    <row r="24" spans="2:15" s="9" customFormat="1" x14ac:dyDescent="0.35">
      <c r="B24" s="26" t="s">
        <v>81</v>
      </c>
      <c r="C24" s="2" t="s">
        <v>1</v>
      </c>
      <c r="D24" s="3">
        <v>44123</v>
      </c>
      <c r="E24" s="10"/>
      <c r="F24" s="10"/>
      <c r="G24" s="10"/>
      <c r="H24" s="10"/>
      <c r="I24" s="29">
        <v>0</v>
      </c>
      <c r="J24" s="12"/>
      <c r="K24" s="21">
        <v>0</v>
      </c>
      <c r="L24" s="10"/>
      <c r="M24" s="10"/>
      <c r="N24" s="21">
        <v>0</v>
      </c>
      <c r="O24" s="31">
        <v>0</v>
      </c>
    </row>
    <row r="25" spans="2:15" s="9" customFormat="1" x14ac:dyDescent="0.35">
      <c r="B25" s="26" t="s">
        <v>81</v>
      </c>
      <c r="C25" s="2" t="s">
        <v>2</v>
      </c>
      <c r="D25" s="3">
        <v>44124</v>
      </c>
      <c r="E25" s="10"/>
      <c r="F25" s="10"/>
      <c r="G25" s="10"/>
      <c r="H25" s="10"/>
      <c r="I25" s="29">
        <v>0</v>
      </c>
      <c r="J25" s="12"/>
      <c r="K25" s="21">
        <v>0</v>
      </c>
      <c r="L25" s="10"/>
      <c r="M25" s="10"/>
      <c r="N25" s="21">
        <v>0</v>
      </c>
      <c r="O25" s="31">
        <v>0</v>
      </c>
    </row>
    <row r="26" spans="2:15" s="9" customFormat="1" x14ac:dyDescent="0.35">
      <c r="B26" s="26">
        <v>43</v>
      </c>
      <c r="C26" s="2" t="s">
        <v>3</v>
      </c>
      <c r="D26" s="3">
        <v>44125</v>
      </c>
      <c r="E26" s="10"/>
      <c r="F26" s="10"/>
      <c r="G26" s="10"/>
      <c r="H26" s="10"/>
      <c r="I26" s="29">
        <v>0</v>
      </c>
      <c r="J26" s="12"/>
      <c r="K26" s="21">
        <v>0</v>
      </c>
      <c r="L26" s="10"/>
      <c r="M26" s="10"/>
      <c r="N26" s="21">
        <v>0</v>
      </c>
      <c r="O26" s="31">
        <v>0</v>
      </c>
    </row>
    <row r="27" spans="2:15" s="9" customFormat="1" x14ac:dyDescent="0.35">
      <c r="B27" s="26" t="s">
        <v>81</v>
      </c>
      <c r="C27" s="2" t="s">
        <v>4</v>
      </c>
      <c r="D27" s="3">
        <v>44126</v>
      </c>
      <c r="E27" s="10"/>
      <c r="F27" s="10"/>
      <c r="G27" s="10"/>
      <c r="H27" s="10"/>
      <c r="I27" s="29">
        <v>0</v>
      </c>
      <c r="J27" s="12"/>
      <c r="K27" s="21">
        <v>0</v>
      </c>
      <c r="L27" s="10"/>
      <c r="M27" s="10"/>
      <c r="N27" s="21">
        <v>0</v>
      </c>
      <c r="O27" s="31">
        <v>0</v>
      </c>
    </row>
    <row r="28" spans="2:15" s="9" customFormat="1" x14ac:dyDescent="0.35">
      <c r="B28" s="26" t="s">
        <v>81</v>
      </c>
      <c r="C28" s="2" t="s">
        <v>5</v>
      </c>
      <c r="D28" s="3">
        <v>44127</v>
      </c>
      <c r="E28" s="10"/>
      <c r="F28" s="10"/>
      <c r="G28" s="10"/>
      <c r="H28" s="10"/>
      <c r="I28" s="29">
        <v>0</v>
      </c>
      <c r="J28" s="12"/>
      <c r="K28" s="21">
        <v>0</v>
      </c>
      <c r="L28" s="10"/>
      <c r="M28" s="10"/>
      <c r="N28" s="21">
        <v>0</v>
      </c>
      <c r="O28" s="31">
        <v>0</v>
      </c>
    </row>
    <row r="29" spans="2:15" s="9" customFormat="1" x14ac:dyDescent="0.35">
      <c r="B29" s="26" t="s">
        <v>81</v>
      </c>
      <c r="C29" s="2" t="s">
        <v>6</v>
      </c>
      <c r="D29" s="3">
        <v>44128</v>
      </c>
      <c r="E29" s="10"/>
      <c r="F29" s="10"/>
      <c r="G29" s="10"/>
      <c r="H29" s="10"/>
      <c r="I29" s="29">
        <v>0</v>
      </c>
      <c r="J29" s="12"/>
      <c r="K29" s="21">
        <v>0</v>
      </c>
      <c r="L29" s="10"/>
      <c r="M29" s="10"/>
      <c r="N29" s="21">
        <v>0</v>
      </c>
      <c r="O29" s="31">
        <v>0</v>
      </c>
    </row>
    <row r="30" spans="2:15" s="9" customFormat="1" x14ac:dyDescent="0.35">
      <c r="B30" s="26" t="s">
        <v>81</v>
      </c>
      <c r="C30" s="2" t="s">
        <v>13</v>
      </c>
      <c r="D30" s="3">
        <v>44129</v>
      </c>
      <c r="E30" s="10"/>
      <c r="F30" s="10"/>
      <c r="G30" s="10"/>
      <c r="H30" s="10"/>
      <c r="I30" s="29">
        <v>0</v>
      </c>
      <c r="J30" s="12"/>
      <c r="K30" s="21">
        <v>0</v>
      </c>
      <c r="L30" s="10"/>
      <c r="M30" s="10"/>
      <c r="N30" s="21">
        <v>0</v>
      </c>
      <c r="O30" s="31">
        <v>0</v>
      </c>
    </row>
    <row r="31" spans="2:15" s="9" customFormat="1" x14ac:dyDescent="0.35">
      <c r="B31" s="26" t="s">
        <v>81</v>
      </c>
      <c r="C31" s="2" t="s">
        <v>1</v>
      </c>
      <c r="D31" s="3">
        <v>44130</v>
      </c>
      <c r="E31" s="10"/>
      <c r="F31" s="10"/>
      <c r="G31" s="10"/>
      <c r="H31" s="10"/>
      <c r="I31" s="29">
        <v>0</v>
      </c>
      <c r="J31" s="12"/>
      <c r="K31" s="21">
        <v>0</v>
      </c>
      <c r="L31" s="10"/>
      <c r="M31" s="10"/>
      <c r="N31" s="21">
        <v>0</v>
      </c>
      <c r="O31" s="31">
        <v>0</v>
      </c>
    </row>
    <row r="32" spans="2:15" s="9" customFormat="1" x14ac:dyDescent="0.35">
      <c r="B32" s="26" t="s">
        <v>81</v>
      </c>
      <c r="C32" s="2" t="s">
        <v>2</v>
      </c>
      <c r="D32" s="3">
        <v>44131</v>
      </c>
      <c r="E32" s="10"/>
      <c r="F32" s="10"/>
      <c r="G32" s="10"/>
      <c r="H32" s="10"/>
      <c r="I32" s="29">
        <v>0</v>
      </c>
      <c r="J32" s="12"/>
      <c r="K32" s="21">
        <v>0</v>
      </c>
      <c r="L32" s="10"/>
      <c r="M32" s="10"/>
      <c r="N32" s="21">
        <v>0</v>
      </c>
      <c r="O32" s="31">
        <v>0</v>
      </c>
    </row>
    <row r="33" spans="2:15" s="9" customFormat="1" x14ac:dyDescent="0.35">
      <c r="B33" s="26">
        <v>44</v>
      </c>
      <c r="C33" s="2" t="s">
        <v>3</v>
      </c>
      <c r="D33" s="3">
        <v>44132</v>
      </c>
      <c r="E33" s="10"/>
      <c r="F33" s="10"/>
      <c r="G33" s="10"/>
      <c r="H33" s="10"/>
      <c r="I33" s="29">
        <v>0</v>
      </c>
      <c r="J33" s="12"/>
      <c r="K33" s="21">
        <v>0</v>
      </c>
      <c r="L33" s="10"/>
      <c r="M33" s="10"/>
      <c r="N33" s="21">
        <v>0</v>
      </c>
      <c r="O33" s="31">
        <v>0</v>
      </c>
    </row>
    <row r="34" spans="2:15" s="9" customFormat="1" x14ac:dyDescent="0.35">
      <c r="B34" s="26" t="s">
        <v>81</v>
      </c>
      <c r="C34" s="2" t="s">
        <v>4</v>
      </c>
      <c r="D34" s="3">
        <v>44133</v>
      </c>
      <c r="E34" s="10"/>
      <c r="F34" s="10"/>
      <c r="G34" s="10"/>
      <c r="H34" s="10"/>
      <c r="I34" s="29">
        <v>0</v>
      </c>
      <c r="J34" s="12"/>
      <c r="K34" s="21">
        <v>0</v>
      </c>
      <c r="L34" s="10"/>
      <c r="M34" s="10"/>
      <c r="N34" s="21">
        <v>0</v>
      </c>
      <c r="O34" s="31">
        <v>0</v>
      </c>
    </row>
    <row r="35" spans="2:15" s="9" customFormat="1" x14ac:dyDescent="0.35">
      <c r="B35" s="26" t="s">
        <v>81</v>
      </c>
      <c r="C35" s="2" t="s">
        <v>5</v>
      </c>
      <c r="D35" s="3">
        <v>44134</v>
      </c>
      <c r="E35" s="10"/>
      <c r="F35" s="10"/>
      <c r="G35" s="10"/>
      <c r="H35" s="10"/>
      <c r="I35" s="29">
        <v>0</v>
      </c>
      <c r="J35" s="12"/>
      <c r="K35" s="21">
        <v>0</v>
      </c>
      <c r="L35" s="10"/>
      <c r="M35" s="10"/>
      <c r="N35" s="21">
        <v>0</v>
      </c>
      <c r="O35" s="31">
        <v>0</v>
      </c>
    </row>
    <row r="36" spans="2:15" s="9" customFormat="1" ht="15" thickBot="1" x14ac:dyDescent="0.4">
      <c r="B36" s="26" t="s">
        <v>81</v>
      </c>
      <c r="C36" s="2" t="s">
        <v>6</v>
      </c>
      <c r="D36" s="3">
        <v>44135</v>
      </c>
      <c r="E36" s="10"/>
      <c r="F36" s="10"/>
      <c r="G36" s="10"/>
      <c r="H36" s="10"/>
      <c r="I36" s="29">
        <v>0</v>
      </c>
      <c r="J36" s="12"/>
      <c r="K36" s="21">
        <v>0</v>
      </c>
      <c r="L36" s="10"/>
      <c r="M36" s="10"/>
      <c r="N36" s="21">
        <v>0</v>
      </c>
      <c r="O36" s="31">
        <v>0</v>
      </c>
    </row>
    <row r="37" spans="2:15" s="9" customFormat="1" x14ac:dyDescent="0.35">
      <c r="B37" s="36"/>
      <c r="C37" s="37"/>
      <c r="D37" s="38"/>
      <c r="E37" s="87"/>
      <c r="F37" s="87"/>
      <c r="G37" s="87"/>
      <c r="H37" s="87"/>
      <c r="I37" s="88"/>
      <c r="J37" s="88"/>
      <c r="K37" s="88"/>
      <c r="L37" s="88"/>
      <c r="M37" s="88"/>
      <c r="N37" s="88"/>
      <c r="O37" s="89"/>
    </row>
    <row r="38" spans="2:15" s="9" customFormat="1" x14ac:dyDescent="0.35">
      <c r="B38" s="67"/>
      <c r="C38" s="2"/>
      <c r="D38" s="3"/>
      <c r="E38" s="90"/>
      <c r="F38" s="90"/>
      <c r="G38" s="90"/>
      <c r="H38" s="90"/>
      <c r="I38" s="91" t="s">
        <v>84</v>
      </c>
      <c r="J38" s="91"/>
      <c r="K38" s="91"/>
      <c r="L38" s="91" t="s">
        <v>52</v>
      </c>
      <c r="M38" s="91" t="s">
        <v>53</v>
      </c>
      <c r="N38" s="91" t="s">
        <v>87</v>
      </c>
      <c r="O38" s="92" t="s">
        <v>86</v>
      </c>
    </row>
    <row r="39" spans="2:15" ht="15.5" x14ac:dyDescent="0.35">
      <c r="B39" s="40"/>
      <c r="C39" s="41"/>
      <c r="D39" s="42" t="s">
        <v>85</v>
      </c>
      <c r="E39" s="93"/>
      <c r="F39" s="93"/>
      <c r="G39" s="93"/>
      <c r="H39" s="93"/>
      <c r="I39" s="94">
        <f>SUM(I6:I36)</f>
        <v>1.7916666666666667</v>
      </c>
      <c r="J39" s="95"/>
      <c r="K39" s="95"/>
      <c r="L39" s="94">
        <f t="shared" ref="L39:O39" si="0">SUM(L6:L36)</f>
        <v>0.125</v>
      </c>
      <c r="M39" s="94">
        <f t="shared" si="0"/>
        <v>0</v>
      </c>
      <c r="N39" s="96">
        <f>COUNTIF(N6:N36,"&lt;&gt;0")</f>
        <v>0</v>
      </c>
      <c r="O39" s="97">
        <f t="shared" si="0"/>
        <v>0.25</v>
      </c>
    </row>
    <row r="40" spans="2:15" ht="15.5" x14ac:dyDescent="0.35">
      <c r="B40" s="40"/>
      <c r="C40" s="41"/>
      <c r="D40" s="42" t="s">
        <v>58</v>
      </c>
      <c r="E40" s="93"/>
      <c r="F40" s="93"/>
      <c r="G40" s="93"/>
      <c r="H40" s="93"/>
      <c r="I40" s="94"/>
      <c r="J40" s="95"/>
      <c r="K40" s="95"/>
      <c r="L40" s="94">
        <f ca="1">MAX(0,INDIRECT("'"&amp;E3&amp;"'!R2")-INDIRECT("'"&amp;E3&amp;"'!S2")+SUM(OFFSET(INDIRECT("'"&amp;E3&amp;"'!L4"),1,,L1))-SUM(OFFSET(INDIRECT("'"&amp;E3&amp;"'!M4"),1,,L1))+L39-M39)</f>
        <v>0.20833333333333331</v>
      </c>
      <c r="M40" s="94">
        <f ca="1">MAX(0,-(INDIRECT("'"&amp;E3&amp;"'!R2")-INDIRECT("'"&amp;E3&amp;"'!S2")+SUM(OFFSET(INDIRECT("'"&amp;E3&amp;"'!L4"),1,,L1))-SUM(OFFSET(INDIRECT("'"&amp;E3&amp;"'!M4"),1,,L1))+L39-M39))</f>
        <v>0</v>
      </c>
      <c r="N40" s="96"/>
      <c r="O40" s="97"/>
    </row>
    <row r="41" spans="2:15" ht="15" thickBot="1" x14ac:dyDescent="0.4">
      <c r="B41" s="98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100"/>
    </row>
    <row r="42" spans="2:15" x14ac:dyDescent="0.35"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</row>
    <row r="43" spans="2:15" x14ac:dyDescent="0.35">
      <c r="B43" s="104"/>
      <c r="C43" s="104"/>
      <c r="D43" s="104"/>
      <c r="E43" s="104"/>
      <c r="F43" s="104"/>
      <c r="G43" s="104"/>
      <c r="H43" s="101"/>
      <c r="I43" s="102" t="s">
        <v>7</v>
      </c>
      <c r="J43" s="102">
        <f>COUNTIF($J$6:$J$36,I43)</f>
        <v>0</v>
      </c>
      <c r="K43" s="101"/>
      <c r="L43" s="104"/>
      <c r="M43" s="104"/>
      <c r="N43" s="104"/>
      <c r="O43" s="104"/>
    </row>
    <row r="44" spans="2:15" x14ac:dyDescent="0.35">
      <c r="B44" s="104"/>
      <c r="C44" s="103"/>
      <c r="D44" s="103"/>
      <c r="E44" s="103"/>
      <c r="F44" s="103"/>
      <c r="G44" s="104"/>
      <c r="H44" s="101"/>
      <c r="I44" s="102" t="s">
        <v>46</v>
      </c>
      <c r="J44" s="102">
        <f t="shared" ref="J44:J49" si="1">COUNTIF($J$6:$J$36,I44)</f>
        <v>5</v>
      </c>
      <c r="K44" s="101"/>
      <c r="L44" s="104"/>
      <c r="M44" s="104"/>
      <c r="N44" s="104"/>
      <c r="O44" s="104"/>
    </row>
    <row r="45" spans="2:15" x14ac:dyDescent="0.35">
      <c r="B45" s="104"/>
      <c r="C45" s="104"/>
      <c r="D45" s="104"/>
      <c r="E45" s="104"/>
      <c r="F45" s="104"/>
      <c r="G45" s="104"/>
      <c r="H45" s="101"/>
      <c r="I45" s="102" t="s">
        <v>47</v>
      </c>
      <c r="J45" s="102">
        <f t="shared" si="1"/>
        <v>0</v>
      </c>
      <c r="K45" s="101"/>
      <c r="L45" s="104"/>
      <c r="M45" s="104"/>
      <c r="N45" s="104"/>
      <c r="O45" s="104"/>
    </row>
    <row r="46" spans="2:15" x14ac:dyDescent="0.35">
      <c r="B46" s="104"/>
      <c r="C46" s="104"/>
      <c r="D46" s="104"/>
      <c r="E46" s="104"/>
      <c r="F46" s="104"/>
      <c r="G46" s="104"/>
      <c r="H46" s="101"/>
      <c r="I46" s="102" t="s">
        <v>45</v>
      </c>
      <c r="J46" s="102">
        <f t="shared" si="1"/>
        <v>3</v>
      </c>
      <c r="K46" s="101"/>
      <c r="L46" s="104"/>
      <c r="M46" s="104"/>
      <c r="N46" s="104"/>
      <c r="O46" s="104"/>
    </row>
    <row r="47" spans="2:15" x14ac:dyDescent="0.35">
      <c r="B47" s="104"/>
      <c r="C47" s="107" t="str">
        <f>"signature " &amp; E3</f>
        <v>signature Guedon Patrice</v>
      </c>
      <c r="D47" s="107"/>
      <c r="E47" s="107"/>
      <c r="F47" s="107"/>
      <c r="G47" s="107"/>
      <c r="H47" s="101"/>
      <c r="I47" s="102" t="s">
        <v>43</v>
      </c>
      <c r="J47" s="102">
        <f t="shared" si="1"/>
        <v>0</v>
      </c>
      <c r="K47" s="101"/>
      <c r="L47" s="107" t="s">
        <v>57</v>
      </c>
      <c r="M47" s="107"/>
      <c r="N47" s="107"/>
      <c r="O47" s="104"/>
    </row>
    <row r="48" spans="2:15" x14ac:dyDescent="0.35">
      <c r="B48" s="104"/>
      <c r="C48" s="104"/>
      <c r="D48" s="104"/>
      <c r="E48" s="104"/>
      <c r="F48" s="104"/>
      <c r="G48" s="104"/>
      <c r="H48" s="101"/>
      <c r="I48" s="102" t="s">
        <v>44</v>
      </c>
      <c r="J48" s="102">
        <f t="shared" si="1"/>
        <v>0</v>
      </c>
      <c r="K48" s="101"/>
      <c r="L48" s="104"/>
      <c r="M48" s="104"/>
      <c r="N48" s="104"/>
      <c r="O48" s="104"/>
    </row>
    <row r="49" spans="2:15" x14ac:dyDescent="0.35">
      <c r="B49" s="104"/>
      <c r="C49" s="104"/>
      <c r="D49" s="104"/>
      <c r="E49" s="104"/>
      <c r="F49" s="104"/>
      <c r="G49" s="104"/>
      <c r="H49" s="101"/>
      <c r="I49" s="102" t="s">
        <v>50</v>
      </c>
      <c r="J49" s="102">
        <f t="shared" si="1"/>
        <v>0</v>
      </c>
      <c r="K49" s="101"/>
      <c r="L49" s="104"/>
      <c r="M49" s="104"/>
      <c r="N49" s="104"/>
      <c r="O49" s="104"/>
    </row>
  </sheetData>
  <mergeCells count="1">
    <mergeCell ref="E3:H3"/>
  </mergeCells>
  <conditionalFormatting sqref="B3:E3 I3 D2:O2 B6:O36 B50:O1048576 D1:J1 M1:O1">
    <cfRule type="expression" dxfId="21" priority="251">
      <formula>WEEKDAY($D1,2)=7</formula>
    </cfRule>
  </conditionalFormatting>
  <conditionalFormatting sqref="B37:O39 B41:O43 B45:O46 B47 N47:O47 D47:K47 B48:O49">
    <cfRule type="expression" dxfId="3" priority="2">
      <formula>WEEKDAY($D37,2)=7</formula>
    </cfRule>
  </conditionalFormatting>
  <conditionalFormatting sqref="C47 L47">
    <cfRule type="expression" dxfId="2" priority="3">
      <formula>WEEKDAY($C47,2)=7</formula>
    </cfRule>
  </conditionalFormatting>
  <conditionalFormatting sqref="B40:O40">
    <cfRule type="expression" dxfId="1" priority="1">
      <formula>WEEKDAY($D40,2)=7</formula>
    </cfRule>
  </conditionalFormatting>
  <conditionalFormatting sqref="B44 E44:O44">
    <cfRule type="expression" dxfId="0" priority="4">
      <formula>WEEKDAY($C47,2)=7</formula>
    </cfRule>
  </conditionalFormatting>
  <dataValidations count="1">
    <dataValidation type="list" allowBlank="1" showInputMessage="1" showErrorMessage="1" sqref="E3">
      <formula1>"Guedon Patrice,Charpentier Eric"</formula1>
    </dataValidation>
  </dataValidations>
  <pageMargins left="0.7" right="0.7" top="0.75" bottom="0.75" header="0.3" footer="0.3"/>
  <pageSetup paperSize="9" scale="6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O49"/>
  <sheetViews>
    <sheetView topLeftCell="A31" workbookViewId="0">
      <selection activeCell="B37" sqref="B37"/>
    </sheetView>
  </sheetViews>
  <sheetFormatPr baseColWidth="10" defaultRowHeight="14.5" x14ac:dyDescent="0.35"/>
  <cols>
    <col min="1" max="1" width="4.36328125" style="70" customWidth="1"/>
    <col min="2" max="2" width="10.90625" style="70"/>
    <col min="3" max="3" width="14.81640625" style="70" bestFit="1" customWidth="1"/>
    <col min="4" max="4" width="10.90625" style="70"/>
    <col min="5" max="8" width="9.26953125" style="70" customWidth="1"/>
    <col min="9" max="9" width="10.7265625" style="70" customWidth="1"/>
    <col min="10" max="15" width="8.36328125" style="70" customWidth="1"/>
    <col min="16" max="16" width="13.36328125" style="70" bestFit="1" customWidth="1"/>
    <col min="17" max="18" width="7.81640625" style="70" bestFit="1" customWidth="1"/>
    <col min="19" max="16384" width="10.90625" style="70"/>
  </cols>
  <sheetData>
    <row r="1" spans="2:15" x14ac:dyDescent="0.35">
      <c r="B1" s="69"/>
      <c r="C1" s="69"/>
      <c r="D1" s="69"/>
      <c r="E1" s="69"/>
      <c r="F1" s="69"/>
      <c r="G1" s="69"/>
      <c r="H1" s="69"/>
      <c r="I1" s="69"/>
      <c r="J1" s="69"/>
      <c r="K1" s="69"/>
      <c r="L1" s="69" t="s">
        <v>105</v>
      </c>
      <c r="M1" s="69"/>
      <c r="N1" s="69"/>
    </row>
    <row r="2" spans="2:15" x14ac:dyDescent="0.35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2:15" ht="21" x14ac:dyDescent="0.5">
      <c r="B3" s="72"/>
      <c r="C3" s="72"/>
      <c r="D3" s="72"/>
      <c r="E3" s="72" t="s">
        <v>104</v>
      </c>
      <c r="F3" s="72"/>
      <c r="G3" s="72"/>
      <c r="H3" s="72"/>
      <c r="I3" s="72"/>
      <c r="J3" s="72"/>
      <c r="K3" s="72"/>
      <c r="L3" s="72"/>
      <c r="M3" s="72"/>
      <c r="N3" s="72"/>
    </row>
    <row r="4" spans="2:15" s="72" customFormat="1" ht="21" x14ac:dyDescent="0.5"/>
    <row r="5" spans="2:15" s="77" customFormat="1" ht="29" x14ac:dyDescent="0.35">
      <c r="B5" s="73" t="s">
        <v>11</v>
      </c>
      <c r="C5" s="73" t="s">
        <v>10</v>
      </c>
      <c r="D5" s="73" t="s">
        <v>8</v>
      </c>
      <c r="E5" s="74" t="s">
        <v>29</v>
      </c>
      <c r="F5" s="74" t="s">
        <v>30</v>
      </c>
      <c r="G5" s="74" t="s">
        <v>31</v>
      </c>
      <c r="H5" s="74" t="s">
        <v>32</v>
      </c>
      <c r="I5" s="75" t="s">
        <v>0</v>
      </c>
      <c r="J5" s="74" t="s">
        <v>51</v>
      </c>
      <c r="K5" s="76" t="s">
        <v>54</v>
      </c>
      <c r="L5" s="74" t="s">
        <v>52</v>
      </c>
      <c r="M5" s="74" t="s">
        <v>53</v>
      </c>
      <c r="N5" s="76" t="s">
        <v>26</v>
      </c>
      <c r="O5" s="76" t="s">
        <v>9</v>
      </c>
    </row>
    <row r="6" spans="2:15" s="77" customFormat="1" x14ac:dyDescent="0.35">
      <c r="B6" s="78"/>
      <c r="C6" s="79"/>
      <c r="D6" s="80"/>
      <c r="E6" s="81"/>
      <c r="F6" s="81"/>
      <c r="G6" s="81"/>
      <c r="H6" s="81"/>
      <c r="I6" s="82"/>
      <c r="J6" s="83"/>
      <c r="K6" s="84"/>
      <c r="L6" s="81"/>
      <c r="M6" s="81"/>
      <c r="N6" s="84"/>
      <c r="O6" s="85"/>
    </row>
    <row r="7" spans="2:15" s="77" customFormat="1" x14ac:dyDescent="0.35">
      <c r="B7" s="78"/>
      <c r="C7" s="79"/>
      <c r="D7" s="80"/>
      <c r="E7" s="81"/>
      <c r="F7" s="81"/>
      <c r="G7" s="81"/>
      <c r="H7" s="81"/>
      <c r="I7" s="82"/>
      <c r="J7" s="83"/>
      <c r="K7" s="84"/>
      <c r="L7" s="81"/>
      <c r="M7" s="81"/>
      <c r="N7" s="84"/>
      <c r="O7" s="85"/>
    </row>
    <row r="8" spans="2:15" s="77" customFormat="1" x14ac:dyDescent="0.35">
      <c r="B8" s="78"/>
      <c r="C8" s="79"/>
      <c r="D8" s="80"/>
      <c r="E8" s="81"/>
      <c r="F8" s="81"/>
      <c r="G8" s="81"/>
      <c r="H8" s="81"/>
      <c r="I8" s="82"/>
      <c r="J8" s="83"/>
      <c r="K8" s="84"/>
      <c r="L8" s="81"/>
      <c r="M8" s="81"/>
      <c r="N8" s="84"/>
      <c r="O8" s="85"/>
    </row>
    <row r="9" spans="2:15" s="77" customFormat="1" x14ac:dyDescent="0.35">
      <c r="B9" s="78"/>
      <c r="C9" s="79"/>
      <c r="D9" s="80"/>
      <c r="E9" s="81"/>
      <c r="F9" s="81"/>
      <c r="G9" s="81"/>
      <c r="H9" s="81"/>
      <c r="I9" s="82"/>
      <c r="J9" s="83"/>
      <c r="K9" s="84"/>
      <c r="L9" s="81"/>
      <c r="M9" s="81"/>
      <c r="N9" s="84"/>
      <c r="O9" s="85"/>
    </row>
    <row r="10" spans="2:15" s="77" customFormat="1" x14ac:dyDescent="0.35">
      <c r="B10" s="78"/>
      <c r="C10" s="79"/>
      <c r="D10" s="80"/>
      <c r="E10" s="81"/>
      <c r="F10" s="81"/>
      <c r="G10" s="81"/>
      <c r="H10" s="81"/>
      <c r="I10" s="82"/>
      <c r="J10" s="83"/>
      <c r="K10" s="84"/>
      <c r="L10" s="81"/>
      <c r="M10" s="81"/>
      <c r="N10" s="84"/>
      <c r="O10" s="85"/>
    </row>
    <row r="11" spans="2:15" s="77" customFormat="1" x14ac:dyDescent="0.35">
      <c r="B11" s="78"/>
      <c r="C11" s="79"/>
      <c r="D11" s="80"/>
      <c r="E11" s="81"/>
      <c r="F11" s="81"/>
      <c r="G11" s="81"/>
      <c r="H11" s="81"/>
      <c r="I11" s="82"/>
      <c r="J11" s="83"/>
      <c r="K11" s="84"/>
      <c r="L11" s="81"/>
      <c r="M11" s="81"/>
      <c r="N11" s="84"/>
      <c r="O11" s="85"/>
    </row>
    <row r="12" spans="2:15" s="77" customFormat="1" x14ac:dyDescent="0.35">
      <c r="B12" s="78"/>
      <c r="C12" s="79"/>
      <c r="D12" s="80"/>
      <c r="E12" s="81"/>
      <c r="F12" s="81"/>
      <c r="G12" s="81"/>
      <c r="H12" s="81"/>
      <c r="I12" s="82"/>
      <c r="J12" s="83"/>
      <c r="K12" s="84"/>
      <c r="L12" s="81"/>
      <c r="M12" s="81"/>
      <c r="N12" s="84"/>
      <c r="O12" s="85"/>
    </row>
    <row r="13" spans="2:15" s="77" customFormat="1" x14ac:dyDescent="0.35">
      <c r="B13" s="78"/>
      <c r="C13" s="79"/>
      <c r="D13" s="80"/>
      <c r="E13" s="81"/>
      <c r="F13" s="81"/>
      <c r="G13" s="81"/>
      <c r="H13" s="81"/>
      <c r="I13" s="82"/>
      <c r="J13" s="83"/>
      <c r="K13" s="84"/>
      <c r="L13" s="81"/>
      <c r="M13" s="81"/>
      <c r="N13" s="84"/>
      <c r="O13" s="85"/>
    </row>
    <row r="14" spans="2:15" s="77" customFormat="1" x14ac:dyDescent="0.35">
      <c r="B14" s="78"/>
      <c r="C14" s="79"/>
      <c r="D14" s="80"/>
      <c r="E14" s="81"/>
      <c r="F14" s="81"/>
      <c r="G14" s="81"/>
      <c r="H14" s="81"/>
      <c r="I14" s="82"/>
      <c r="J14" s="83"/>
      <c r="K14" s="84"/>
      <c r="L14" s="81"/>
      <c r="M14" s="81"/>
      <c r="N14" s="84"/>
      <c r="O14" s="85"/>
    </row>
    <row r="15" spans="2:15" s="77" customFormat="1" x14ac:dyDescent="0.35">
      <c r="B15" s="78"/>
      <c r="C15" s="79"/>
      <c r="D15" s="80"/>
      <c r="E15" s="81"/>
      <c r="F15" s="81"/>
      <c r="G15" s="81"/>
      <c r="H15" s="81"/>
      <c r="I15" s="82"/>
      <c r="J15" s="83"/>
      <c r="K15" s="84"/>
      <c r="L15" s="81"/>
      <c r="M15" s="81"/>
      <c r="N15" s="84"/>
      <c r="O15" s="85"/>
    </row>
    <row r="16" spans="2:15" s="77" customFormat="1" x14ac:dyDescent="0.35">
      <c r="B16" s="78"/>
      <c r="C16" s="79"/>
      <c r="D16" s="80"/>
      <c r="E16" s="81"/>
      <c r="F16" s="81"/>
      <c r="G16" s="81"/>
      <c r="H16" s="81"/>
      <c r="I16" s="82"/>
      <c r="J16" s="83"/>
      <c r="K16" s="84"/>
      <c r="L16" s="81"/>
      <c r="M16" s="81"/>
      <c r="N16" s="84"/>
      <c r="O16" s="85"/>
    </row>
    <row r="17" spans="2:15" s="77" customFormat="1" x14ac:dyDescent="0.35">
      <c r="B17" s="78"/>
      <c r="C17" s="79"/>
      <c r="D17" s="80"/>
      <c r="E17" s="81"/>
      <c r="F17" s="81"/>
      <c r="G17" s="81"/>
      <c r="H17" s="81"/>
      <c r="I17" s="82"/>
      <c r="J17" s="83"/>
      <c r="K17" s="84"/>
      <c r="L17" s="81"/>
      <c r="M17" s="81"/>
      <c r="N17" s="84"/>
      <c r="O17" s="85"/>
    </row>
    <row r="18" spans="2:15" s="77" customFormat="1" x14ac:dyDescent="0.35">
      <c r="B18" s="78"/>
      <c r="C18" s="79"/>
      <c r="D18" s="80"/>
      <c r="E18" s="81"/>
      <c r="F18" s="81"/>
      <c r="G18" s="81"/>
      <c r="H18" s="81"/>
      <c r="I18" s="82"/>
      <c r="J18" s="83"/>
      <c r="K18" s="84"/>
      <c r="L18" s="81"/>
      <c r="M18" s="81"/>
      <c r="N18" s="84"/>
      <c r="O18" s="85"/>
    </row>
    <row r="19" spans="2:15" s="77" customFormat="1" x14ac:dyDescent="0.35">
      <c r="B19" s="78"/>
      <c r="C19" s="79"/>
      <c r="D19" s="80"/>
      <c r="E19" s="81"/>
      <c r="F19" s="81"/>
      <c r="G19" s="81"/>
      <c r="H19" s="81"/>
      <c r="I19" s="82"/>
      <c r="J19" s="83"/>
      <c r="K19" s="84"/>
      <c r="L19" s="81"/>
      <c r="M19" s="81"/>
      <c r="N19" s="84"/>
      <c r="O19" s="85"/>
    </row>
    <row r="20" spans="2:15" s="77" customFormat="1" x14ac:dyDescent="0.35">
      <c r="B20" s="78"/>
      <c r="C20" s="79"/>
      <c r="D20" s="80"/>
      <c r="E20" s="81"/>
      <c r="F20" s="81"/>
      <c r="G20" s="81"/>
      <c r="H20" s="81"/>
      <c r="I20" s="82"/>
      <c r="J20" s="83"/>
      <c r="K20" s="84"/>
      <c r="L20" s="81"/>
      <c r="M20" s="81"/>
      <c r="N20" s="84"/>
      <c r="O20" s="85"/>
    </row>
    <row r="21" spans="2:15" s="77" customFormat="1" x14ac:dyDescent="0.35">
      <c r="B21" s="78"/>
      <c r="C21" s="79"/>
      <c r="D21" s="80"/>
      <c r="E21" s="81"/>
      <c r="F21" s="81"/>
      <c r="G21" s="81"/>
      <c r="H21" s="81"/>
      <c r="I21" s="82"/>
      <c r="J21" s="83"/>
      <c r="K21" s="84"/>
      <c r="L21" s="81"/>
      <c r="M21" s="81"/>
      <c r="N21" s="84"/>
      <c r="O21" s="85"/>
    </row>
    <row r="22" spans="2:15" s="77" customFormat="1" x14ac:dyDescent="0.35">
      <c r="B22" s="78"/>
      <c r="C22" s="79"/>
      <c r="D22" s="80"/>
      <c r="E22" s="81"/>
      <c r="F22" s="81"/>
      <c r="G22" s="81"/>
      <c r="H22" s="81"/>
      <c r="I22" s="82"/>
      <c r="J22" s="83"/>
      <c r="K22" s="84"/>
      <c r="L22" s="81"/>
      <c r="M22" s="81"/>
      <c r="N22" s="84"/>
      <c r="O22" s="85"/>
    </row>
    <row r="23" spans="2:15" s="77" customFormat="1" x14ac:dyDescent="0.35">
      <c r="B23" s="78"/>
      <c r="C23" s="79"/>
      <c r="D23" s="80"/>
      <c r="E23" s="81"/>
      <c r="F23" s="81"/>
      <c r="G23" s="81"/>
      <c r="H23" s="81"/>
      <c r="I23" s="82"/>
      <c r="J23" s="83"/>
      <c r="K23" s="84"/>
      <c r="L23" s="81"/>
      <c r="M23" s="81"/>
      <c r="N23" s="84"/>
      <c r="O23" s="85"/>
    </row>
    <row r="24" spans="2:15" s="77" customFormat="1" x14ac:dyDescent="0.35">
      <c r="B24" s="78"/>
      <c r="C24" s="79"/>
      <c r="D24" s="80"/>
      <c r="E24" s="81"/>
      <c r="F24" s="81"/>
      <c r="G24" s="81"/>
      <c r="H24" s="81"/>
      <c r="I24" s="82"/>
      <c r="J24" s="83"/>
      <c r="K24" s="84"/>
      <c r="L24" s="81"/>
      <c r="M24" s="81"/>
      <c r="N24" s="84"/>
      <c r="O24" s="85"/>
    </row>
    <row r="25" spans="2:15" s="77" customFormat="1" x14ac:dyDescent="0.35">
      <c r="B25" s="78"/>
      <c r="C25" s="79"/>
      <c r="D25" s="80"/>
      <c r="E25" s="81"/>
      <c r="F25" s="81"/>
      <c r="G25" s="81"/>
      <c r="H25" s="81"/>
      <c r="I25" s="82"/>
      <c r="J25" s="83"/>
      <c r="K25" s="84"/>
      <c r="L25" s="81"/>
      <c r="M25" s="81"/>
      <c r="N25" s="84"/>
      <c r="O25" s="85"/>
    </row>
    <row r="26" spans="2:15" s="77" customFormat="1" x14ac:dyDescent="0.35">
      <c r="B26" s="78"/>
      <c r="C26" s="79"/>
      <c r="D26" s="80"/>
      <c r="E26" s="81"/>
      <c r="F26" s="81"/>
      <c r="G26" s="81"/>
      <c r="H26" s="81"/>
      <c r="I26" s="82"/>
      <c r="J26" s="83"/>
      <c r="K26" s="84"/>
      <c r="L26" s="81"/>
      <c r="M26" s="81"/>
      <c r="N26" s="84"/>
      <c r="O26" s="85"/>
    </row>
    <row r="27" spans="2:15" s="77" customFormat="1" x14ac:dyDescent="0.35">
      <c r="B27" s="78"/>
      <c r="C27" s="79"/>
      <c r="D27" s="80"/>
      <c r="E27" s="81"/>
      <c r="F27" s="81"/>
      <c r="G27" s="81"/>
      <c r="H27" s="81"/>
      <c r="I27" s="82"/>
      <c r="J27" s="83"/>
      <c r="K27" s="84"/>
      <c r="L27" s="81"/>
      <c r="M27" s="81"/>
      <c r="N27" s="84"/>
      <c r="O27" s="85"/>
    </row>
    <row r="28" spans="2:15" s="77" customFormat="1" x14ac:dyDescent="0.35">
      <c r="B28" s="78"/>
      <c r="C28" s="79"/>
      <c r="D28" s="80"/>
      <c r="E28" s="81"/>
      <c r="F28" s="81"/>
      <c r="G28" s="81"/>
      <c r="H28" s="81"/>
      <c r="I28" s="82"/>
      <c r="J28" s="83"/>
      <c r="K28" s="84"/>
      <c r="L28" s="81"/>
      <c r="M28" s="81"/>
      <c r="N28" s="84"/>
      <c r="O28" s="85"/>
    </row>
    <row r="29" spans="2:15" s="77" customFormat="1" x14ac:dyDescent="0.35">
      <c r="B29" s="78"/>
      <c r="C29" s="79"/>
      <c r="D29" s="80"/>
      <c r="E29" s="81"/>
      <c r="F29" s="81"/>
      <c r="G29" s="81"/>
      <c r="H29" s="81"/>
      <c r="I29" s="82"/>
      <c r="J29" s="83"/>
      <c r="K29" s="84"/>
      <c r="L29" s="81"/>
      <c r="M29" s="81"/>
      <c r="N29" s="84"/>
      <c r="O29" s="85"/>
    </row>
    <row r="30" spans="2:15" s="77" customFormat="1" x14ac:dyDescent="0.35">
      <c r="B30" s="78"/>
      <c r="C30" s="79"/>
      <c r="D30" s="80"/>
      <c r="E30" s="81"/>
      <c r="F30" s="81"/>
      <c r="G30" s="81"/>
      <c r="H30" s="81"/>
      <c r="I30" s="82"/>
      <c r="J30" s="83"/>
      <c r="K30" s="84"/>
      <c r="L30" s="81"/>
      <c r="M30" s="81"/>
      <c r="N30" s="84"/>
      <c r="O30" s="85"/>
    </row>
    <row r="31" spans="2:15" s="77" customFormat="1" x14ac:dyDescent="0.35">
      <c r="B31" s="78"/>
      <c r="C31" s="79"/>
      <c r="D31" s="80"/>
      <c r="E31" s="81"/>
      <c r="F31" s="81"/>
      <c r="G31" s="81"/>
      <c r="H31" s="81"/>
      <c r="I31" s="82"/>
      <c r="J31" s="83"/>
      <c r="K31" s="84"/>
      <c r="L31" s="81"/>
      <c r="M31" s="81"/>
      <c r="N31" s="84"/>
      <c r="O31" s="85"/>
    </row>
    <row r="32" spans="2:15" s="77" customFormat="1" x14ac:dyDescent="0.35">
      <c r="B32" s="78"/>
      <c r="C32" s="79"/>
      <c r="D32" s="80"/>
      <c r="E32" s="81"/>
      <c r="F32" s="81"/>
      <c r="G32" s="81"/>
      <c r="H32" s="81"/>
      <c r="I32" s="82"/>
      <c r="J32" s="83"/>
      <c r="K32" s="84"/>
      <c r="L32" s="81"/>
      <c r="M32" s="81"/>
      <c r="N32" s="84"/>
      <c r="O32" s="85"/>
    </row>
    <row r="33" spans="2:15" s="77" customFormat="1" x14ac:dyDescent="0.35">
      <c r="B33" s="78"/>
      <c r="C33" s="79"/>
      <c r="D33" s="80"/>
      <c r="E33" s="81"/>
      <c r="F33" s="81"/>
      <c r="G33" s="81"/>
      <c r="H33" s="81"/>
      <c r="I33" s="82"/>
      <c r="J33" s="83"/>
      <c r="K33" s="84"/>
      <c r="L33" s="81"/>
      <c r="M33" s="81"/>
      <c r="N33" s="84"/>
      <c r="O33" s="85"/>
    </row>
    <row r="34" spans="2:15" s="77" customFormat="1" x14ac:dyDescent="0.35">
      <c r="B34" s="78"/>
      <c r="C34" s="79"/>
      <c r="D34" s="80"/>
      <c r="E34" s="81"/>
      <c r="F34" s="81"/>
      <c r="G34" s="81"/>
      <c r="H34" s="81"/>
      <c r="I34" s="82"/>
      <c r="J34" s="83"/>
      <c r="K34" s="84"/>
      <c r="L34" s="81"/>
      <c r="M34" s="81"/>
      <c r="N34" s="84"/>
      <c r="O34" s="85"/>
    </row>
    <row r="35" spans="2:15" s="77" customFormat="1" x14ac:dyDescent="0.35">
      <c r="B35" s="78"/>
      <c r="C35" s="79"/>
      <c r="D35" s="80"/>
      <c r="E35" s="81"/>
      <c r="F35" s="81"/>
      <c r="G35" s="81"/>
      <c r="H35" s="81"/>
      <c r="I35" s="82"/>
      <c r="J35" s="83"/>
      <c r="K35" s="84"/>
      <c r="L35" s="81"/>
      <c r="M35" s="81"/>
      <c r="N35" s="84"/>
      <c r="O35" s="85"/>
    </row>
    <row r="36" spans="2:15" s="77" customFormat="1" ht="15" thickBot="1" x14ac:dyDescent="0.4">
      <c r="B36" s="78"/>
      <c r="C36" s="79"/>
      <c r="D36" s="80"/>
      <c r="E36" s="81"/>
      <c r="F36" s="81"/>
      <c r="G36" s="81"/>
      <c r="H36" s="81"/>
      <c r="I36" s="82"/>
      <c r="J36" s="83"/>
      <c r="K36" s="84"/>
      <c r="L36" s="81"/>
      <c r="M36" s="81"/>
      <c r="N36" s="84"/>
      <c r="O36" s="85"/>
    </row>
    <row r="37" spans="2:15" s="77" customFormat="1" x14ac:dyDescent="0.35">
      <c r="B37" s="36"/>
      <c r="C37" s="37"/>
      <c r="D37" s="38"/>
      <c r="E37" s="87"/>
      <c r="F37" s="87"/>
      <c r="G37" s="87"/>
      <c r="H37" s="87"/>
      <c r="I37" s="88"/>
      <c r="J37" s="88"/>
      <c r="K37" s="88"/>
      <c r="L37" s="88"/>
      <c r="M37" s="88"/>
      <c r="N37" s="88"/>
      <c r="O37" s="89"/>
    </row>
    <row r="38" spans="2:15" s="77" customFormat="1" x14ac:dyDescent="0.35">
      <c r="B38" s="67"/>
      <c r="C38" s="2"/>
      <c r="D38" s="3"/>
      <c r="E38" s="90"/>
      <c r="F38" s="90"/>
      <c r="G38" s="90"/>
      <c r="H38" s="90"/>
      <c r="I38" s="91" t="s">
        <v>84</v>
      </c>
      <c r="J38" s="91"/>
      <c r="K38" s="91"/>
      <c r="L38" s="91" t="s">
        <v>52</v>
      </c>
      <c r="M38" s="91" t="s">
        <v>53</v>
      </c>
      <c r="N38" s="91" t="s">
        <v>87</v>
      </c>
      <c r="O38" s="92" t="s">
        <v>86</v>
      </c>
    </row>
    <row r="39" spans="2:15" s="86" customFormat="1" ht="15.5" x14ac:dyDescent="0.35">
      <c r="B39" s="40"/>
      <c r="C39" s="41"/>
      <c r="D39" s="42" t="s">
        <v>85</v>
      </c>
      <c r="E39" s="93"/>
      <c r="F39" s="93"/>
      <c r="G39" s="93"/>
      <c r="H39" s="93"/>
      <c r="I39" s="94">
        <f>SUM(I6:I36)</f>
        <v>0</v>
      </c>
      <c r="J39" s="95"/>
      <c r="K39" s="95"/>
      <c r="L39" s="94">
        <f t="shared" ref="L39:O39" si="0">SUM(L6:L36)</f>
        <v>0</v>
      </c>
      <c r="M39" s="94">
        <f t="shared" si="0"/>
        <v>0</v>
      </c>
      <c r="N39" s="96">
        <f>COUNTIF(N6:N36,"&lt;&gt;0")</f>
        <v>31</v>
      </c>
      <c r="O39" s="97">
        <f t="shared" si="0"/>
        <v>0</v>
      </c>
    </row>
    <row r="40" spans="2:15" s="86" customFormat="1" ht="15.5" x14ac:dyDescent="0.35">
      <c r="B40" s="40"/>
      <c r="C40" s="41"/>
      <c r="D40" s="42" t="s">
        <v>58</v>
      </c>
      <c r="E40" s="93"/>
      <c r="F40" s="93"/>
      <c r="G40" s="93"/>
      <c r="H40" s="93"/>
      <c r="I40" s="94"/>
      <c r="J40" s="95"/>
      <c r="K40" s="95"/>
      <c r="L40" s="94" t="e">
        <f ca="1">MAX(0,INDIRECT("'"&amp;E3&amp;"'!R2")-INDIRECT("'"&amp;E3&amp;"'!S2")+SUM(OFFSET(INDIRECT("'"&amp;E3&amp;"'!L4"),1,,L1))-SUM(OFFSET(INDIRECT("'"&amp;E3&amp;"'!M4"),1,,L1))+L39-M39)</f>
        <v>#REF!</v>
      </c>
      <c r="M40" s="94" t="e">
        <f ca="1">MAX(0,-(INDIRECT("'"&amp;E3&amp;"'!R2")-INDIRECT("'"&amp;E3&amp;"'!S2")+SUM(OFFSET(INDIRECT("'"&amp;E3&amp;"'!L4"),1,,L1))-SUM(OFFSET(INDIRECT("'"&amp;E3&amp;"'!M4"),1,,L1))+L39-M39))</f>
        <v>#REF!</v>
      </c>
      <c r="N40" s="96"/>
      <c r="O40" s="97"/>
    </row>
    <row r="41" spans="2:15" ht="15" thickBot="1" x14ac:dyDescent="0.4">
      <c r="B41" s="98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100"/>
    </row>
    <row r="42" spans="2:15" x14ac:dyDescent="0.35"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</row>
    <row r="43" spans="2:15" x14ac:dyDescent="0.35">
      <c r="B43" s="104"/>
      <c r="C43" s="104"/>
      <c r="D43" s="104"/>
      <c r="E43" s="104"/>
      <c r="F43" s="104"/>
      <c r="G43" s="104"/>
      <c r="H43" s="101"/>
      <c r="I43" s="102" t="s">
        <v>7</v>
      </c>
      <c r="J43" s="102">
        <f>COUNTIF($J$6:$J$36,I43)</f>
        <v>0</v>
      </c>
      <c r="K43" s="101"/>
      <c r="L43" s="104"/>
      <c r="M43" s="104"/>
      <c r="N43" s="104"/>
      <c r="O43" s="104"/>
    </row>
    <row r="44" spans="2:15" x14ac:dyDescent="0.35">
      <c r="B44" s="104"/>
      <c r="C44" s="103"/>
      <c r="D44" s="103"/>
      <c r="E44" s="103"/>
      <c r="F44" s="103"/>
      <c r="G44" s="104"/>
      <c r="H44" s="101"/>
      <c r="I44" s="102" t="s">
        <v>46</v>
      </c>
      <c r="J44" s="102">
        <f t="shared" ref="J44:J49" si="1">COUNTIF($J$6:$J$36,I44)</f>
        <v>0</v>
      </c>
      <c r="K44" s="101"/>
      <c r="L44" s="104"/>
      <c r="M44" s="104"/>
      <c r="N44" s="104"/>
      <c r="O44" s="104"/>
    </row>
    <row r="45" spans="2:15" x14ac:dyDescent="0.35">
      <c r="B45" s="104"/>
      <c r="C45" s="104"/>
      <c r="D45" s="104"/>
      <c r="E45" s="104"/>
      <c r="F45" s="104"/>
      <c r="G45" s="104"/>
      <c r="H45" s="101"/>
      <c r="I45" s="102" t="s">
        <v>47</v>
      </c>
      <c r="J45" s="102">
        <f t="shared" si="1"/>
        <v>0</v>
      </c>
      <c r="K45" s="101"/>
      <c r="L45" s="104"/>
      <c r="M45" s="104"/>
      <c r="N45" s="104"/>
      <c r="O45" s="104"/>
    </row>
    <row r="46" spans="2:15" x14ac:dyDescent="0.35">
      <c r="B46" s="104"/>
      <c r="C46" s="104"/>
      <c r="D46" s="104"/>
      <c r="E46" s="104"/>
      <c r="F46" s="104"/>
      <c r="G46" s="104"/>
      <c r="H46" s="101"/>
      <c r="I46" s="102" t="s">
        <v>45</v>
      </c>
      <c r="J46" s="102">
        <f t="shared" si="1"/>
        <v>0</v>
      </c>
      <c r="K46" s="101"/>
      <c r="L46" s="104"/>
      <c r="M46" s="104"/>
      <c r="N46" s="104"/>
      <c r="O46" s="104"/>
    </row>
    <row r="47" spans="2:15" x14ac:dyDescent="0.35">
      <c r="B47" s="104"/>
      <c r="C47" s="107" t="str">
        <f>"signature " &amp; E3</f>
        <v>signature XXX</v>
      </c>
      <c r="D47" s="107"/>
      <c r="E47" s="107"/>
      <c r="F47" s="107"/>
      <c r="G47" s="107"/>
      <c r="H47" s="101"/>
      <c r="I47" s="102" t="s">
        <v>43</v>
      </c>
      <c r="J47" s="102">
        <f t="shared" si="1"/>
        <v>0</v>
      </c>
      <c r="K47" s="101"/>
      <c r="L47" s="107" t="s">
        <v>57</v>
      </c>
      <c r="M47" s="107"/>
      <c r="N47" s="107"/>
      <c r="O47" s="104"/>
    </row>
    <row r="48" spans="2:15" x14ac:dyDescent="0.35">
      <c r="B48" s="104"/>
      <c r="C48" s="104"/>
      <c r="D48" s="104"/>
      <c r="E48" s="104"/>
      <c r="F48" s="104"/>
      <c r="G48" s="104"/>
      <c r="H48" s="101"/>
      <c r="I48" s="102" t="s">
        <v>44</v>
      </c>
      <c r="J48" s="102">
        <f t="shared" si="1"/>
        <v>0</v>
      </c>
      <c r="K48" s="101"/>
      <c r="L48" s="104"/>
      <c r="M48" s="104"/>
      <c r="N48" s="104"/>
      <c r="O48" s="104"/>
    </row>
    <row r="49" spans="2:15" x14ac:dyDescent="0.35">
      <c r="B49" s="104"/>
      <c r="C49" s="104"/>
      <c r="D49" s="104"/>
      <c r="E49" s="104"/>
      <c r="F49" s="104"/>
      <c r="G49" s="104"/>
      <c r="H49" s="101"/>
      <c r="I49" s="102" t="s">
        <v>50</v>
      </c>
      <c r="J49" s="102">
        <f t="shared" si="1"/>
        <v>0</v>
      </c>
      <c r="K49" s="101"/>
      <c r="L49" s="104"/>
      <c r="M49" s="104"/>
      <c r="N49" s="104"/>
      <c r="O49" s="104"/>
    </row>
  </sheetData>
  <conditionalFormatting sqref="O1:O2 B3:N3 B6:O39 B41:O43 B45:O46 B47 N47:O47 D47:K47 B48:O1048576">
    <cfRule type="expression" dxfId="16" priority="2">
      <formula>WEEKDAY($D1,2)=7</formula>
    </cfRule>
  </conditionalFormatting>
  <conditionalFormatting sqref="C47 L47">
    <cfRule type="expression" dxfId="15" priority="7">
      <formula>WEEKDAY($C47,2)=7</formula>
    </cfRule>
  </conditionalFormatting>
  <conditionalFormatting sqref="B40:O40">
    <cfRule type="expression" dxfId="14" priority="1">
      <formula>WEEKDAY($D40,2)=7</formula>
    </cfRule>
  </conditionalFormatting>
  <conditionalFormatting sqref="B44 E44:O44">
    <cfRule type="expression" dxfId="13" priority="232">
      <formula>WEEKDAY($C47,2)=7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"/>
  <sheetViews>
    <sheetView workbookViewId="0">
      <selection activeCell="F6" sqref="F6"/>
    </sheetView>
  </sheetViews>
  <sheetFormatPr baseColWidth="10" defaultRowHeight="14.5" x14ac:dyDescent="0.35"/>
  <cols>
    <col min="1" max="1" width="19.81640625" bestFit="1" customWidth="1"/>
    <col min="2" max="2" width="18.7265625" customWidth="1"/>
    <col min="3" max="3" width="21.08984375" customWidth="1"/>
    <col min="4" max="8" width="13.08984375" customWidth="1"/>
  </cols>
  <sheetData>
    <row r="1" spans="1:3" x14ac:dyDescent="0.35">
      <c r="A1" t="s">
        <v>35</v>
      </c>
      <c r="B1" s="19">
        <v>1.625</v>
      </c>
    </row>
    <row r="4" spans="1:3" s="23" customFormat="1" x14ac:dyDescent="0.35">
      <c r="A4" s="23" t="s">
        <v>27</v>
      </c>
      <c r="B4" s="23" t="s">
        <v>39</v>
      </c>
      <c r="C4" s="23" t="s">
        <v>37</v>
      </c>
    </row>
    <row r="5" spans="1:3" x14ac:dyDescent="0.35">
      <c r="A5" s="1" t="s">
        <v>7</v>
      </c>
      <c r="B5" s="1" t="s">
        <v>41</v>
      </c>
      <c r="C5" s="1"/>
    </row>
    <row r="6" spans="1:3" x14ac:dyDescent="0.35">
      <c r="A6" s="1" t="s">
        <v>46</v>
      </c>
      <c r="B6" s="1" t="s">
        <v>40</v>
      </c>
      <c r="C6" s="1"/>
    </row>
    <row r="7" spans="1:3" x14ac:dyDescent="0.35">
      <c r="A7" s="1" t="s">
        <v>47</v>
      </c>
      <c r="B7" s="1" t="s">
        <v>38</v>
      </c>
      <c r="C7" s="1" t="s">
        <v>28</v>
      </c>
    </row>
    <row r="8" spans="1:3" x14ac:dyDescent="0.35">
      <c r="A8" s="1" t="s">
        <v>45</v>
      </c>
      <c r="B8" s="1" t="s">
        <v>42</v>
      </c>
      <c r="C8" s="1" t="s">
        <v>28</v>
      </c>
    </row>
    <row r="9" spans="1:3" x14ac:dyDescent="0.35">
      <c r="A9" s="1" t="s">
        <v>43</v>
      </c>
      <c r="B9" s="1" t="s">
        <v>48</v>
      </c>
      <c r="C9" s="1"/>
    </row>
    <row r="10" spans="1:3" x14ac:dyDescent="0.35">
      <c r="A10" s="1" t="s">
        <v>44</v>
      </c>
      <c r="B10" s="1" t="s">
        <v>49</v>
      </c>
      <c r="C10" s="1"/>
    </row>
    <row r="11" spans="1:3" x14ac:dyDescent="0.35">
      <c r="A11" s="1" t="s">
        <v>50</v>
      </c>
      <c r="B11" s="1"/>
      <c r="C11" s="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62"/>
  <sheetViews>
    <sheetView workbookViewId="0">
      <selection activeCell="B1" sqref="B1"/>
    </sheetView>
  </sheetViews>
  <sheetFormatPr baseColWidth="10" defaultRowHeight="14.5" x14ac:dyDescent="0.35"/>
  <cols>
    <col min="1" max="1" width="14" bestFit="1" customWidth="1"/>
    <col min="2" max="2" width="13.26953125" bestFit="1" customWidth="1"/>
    <col min="3" max="3" width="13.08984375" bestFit="1" customWidth="1"/>
  </cols>
  <sheetData>
    <row r="1" spans="1:13" x14ac:dyDescent="0.35">
      <c r="A1" s="15" t="s">
        <v>34</v>
      </c>
      <c r="B1" s="18">
        <v>44102</v>
      </c>
      <c r="C1" s="43" t="s">
        <v>36</v>
      </c>
      <c r="L1" s="9"/>
      <c r="M1" s="9"/>
    </row>
    <row r="2" spans="1:13" x14ac:dyDescent="0.35">
      <c r="A2" s="15"/>
      <c r="B2" s="18"/>
      <c r="L2" s="9"/>
      <c r="M2" s="9"/>
    </row>
    <row r="3" spans="1:13" x14ac:dyDescent="0.35">
      <c r="A3" s="5">
        <f ca="1">YEAR(TODAY())-1</f>
        <v>2019</v>
      </c>
      <c r="B3" s="6" t="s">
        <v>14</v>
      </c>
      <c r="C3" s="7">
        <f ca="1">DATE(A3,1,1)</f>
        <v>43466</v>
      </c>
    </row>
    <row r="4" spans="1:13" x14ac:dyDescent="0.35">
      <c r="A4" s="6"/>
      <c r="B4" s="6" t="s">
        <v>15</v>
      </c>
      <c r="C4" s="7">
        <f ca="1">ROUND(DATE(A3,4,MOD(234-11*MOD(A3,19),30))/7,0)*7-6</f>
        <v>43576</v>
      </c>
    </row>
    <row r="5" spans="1:13" x14ac:dyDescent="0.35">
      <c r="A5" s="6"/>
      <c r="B5" s="6" t="s">
        <v>16</v>
      </c>
      <c r="C5" s="7">
        <f ca="1">C4+1</f>
        <v>43577</v>
      </c>
    </row>
    <row r="6" spans="1:13" x14ac:dyDescent="0.35">
      <c r="A6" s="6"/>
      <c r="B6" s="6" t="s">
        <v>17</v>
      </c>
      <c r="C6" s="7">
        <f ca="1">DATE(A3,5,1)</f>
        <v>43586</v>
      </c>
    </row>
    <row r="7" spans="1:13" x14ac:dyDescent="0.35">
      <c r="A7" s="6"/>
      <c r="B7" s="6" t="s">
        <v>18</v>
      </c>
      <c r="C7" s="7">
        <f ca="1">DATE(A3,5,8)</f>
        <v>43593</v>
      </c>
    </row>
    <row r="8" spans="1:13" x14ac:dyDescent="0.35">
      <c r="A8" s="6"/>
      <c r="B8" s="6" t="s">
        <v>19</v>
      </c>
      <c r="C8" s="7">
        <f ca="1">C4+39</f>
        <v>43615</v>
      </c>
    </row>
    <row r="9" spans="1:13" x14ac:dyDescent="0.35">
      <c r="A9" s="6"/>
      <c r="B9" s="6" t="s">
        <v>20</v>
      </c>
      <c r="C9" s="7">
        <f ca="1">C4+50</f>
        <v>43626</v>
      </c>
    </row>
    <row r="10" spans="1:13" x14ac:dyDescent="0.35">
      <c r="A10" s="6"/>
      <c r="B10" s="6" t="s">
        <v>21</v>
      </c>
      <c r="C10" s="7">
        <f ca="1">DATE(A3,7,14)</f>
        <v>43660</v>
      </c>
    </row>
    <row r="11" spans="1:13" x14ac:dyDescent="0.35">
      <c r="A11" s="6"/>
      <c r="B11" s="6" t="s">
        <v>22</v>
      </c>
      <c r="C11" s="7">
        <f ca="1">DATE(A3,8,15)</f>
        <v>43692</v>
      </c>
    </row>
    <row r="12" spans="1:13" x14ac:dyDescent="0.35">
      <c r="A12" s="6"/>
      <c r="B12" s="6" t="s">
        <v>23</v>
      </c>
      <c r="C12" s="7">
        <f ca="1">DATE(A3,11,1)</f>
        <v>43770</v>
      </c>
    </row>
    <row r="13" spans="1:13" x14ac:dyDescent="0.35">
      <c r="A13" s="6"/>
      <c r="B13" s="6" t="s">
        <v>24</v>
      </c>
      <c r="C13" s="7">
        <f ca="1">DATE(A3,11,11)</f>
        <v>43780</v>
      </c>
    </row>
    <row r="14" spans="1:13" x14ac:dyDescent="0.35">
      <c r="A14" s="6"/>
      <c r="B14" s="6" t="s">
        <v>25</v>
      </c>
      <c r="C14" s="7">
        <f ca="1">DATE(A3,12,25)</f>
        <v>43824</v>
      </c>
    </row>
    <row r="15" spans="1:13" x14ac:dyDescent="0.35">
      <c r="A15" s="5">
        <f ca="1">A3+1</f>
        <v>2020</v>
      </c>
      <c r="B15" s="6" t="s">
        <v>14</v>
      </c>
      <c r="C15" s="7">
        <f ca="1">DATE(A15,1,1)</f>
        <v>43831</v>
      </c>
    </row>
    <row r="16" spans="1:13" x14ac:dyDescent="0.35">
      <c r="A16" s="6"/>
      <c r="B16" s="6" t="s">
        <v>15</v>
      </c>
      <c r="C16" s="7">
        <f ca="1">ROUND(DATE(A15,4,MOD(234-11*MOD(A15,19),30))/7,0)*7-6</f>
        <v>43933</v>
      </c>
    </row>
    <row r="17" spans="1:3" x14ac:dyDescent="0.35">
      <c r="A17" s="6"/>
      <c r="B17" s="6" t="s">
        <v>16</v>
      </c>
      <c r="C17" s="7">
        <f ca="1">C16+1</f>
        <v>43934</v>
      </c>
    </row>
    <row r="18" spans="1:3" x14ac:dyDescent="0.35">
      <c r="A18" s="6"/>
      <c r="B18" s="6" t="s">
        <v>17</v>
      </c>
      <c r="C18" s="7">
        <f ca="1">DATE(A15,5,1)</f>
        <v>43952</v>
      </c>
    </row>
    <row r="19" spans="1:3" x14ac:dyDescent="0.35">
      <c r="A19" s="6"/>
      <c r="B19" s="6" t="s">
        <v>18</v>
      </c>
      <c r="C19" s="7">
        <f ca="1">DATE(A15,5,8)</f>
        <v>43959</v>
      </c>
    </row>
    <row r="20" spans="1:3" x14ac:dyDescent="0.35">
      <c r="A20" s="6"/>
      <c r="B20" s="6" t="s">
        <v>19</v>
      </c>
      <c r="C20" s="7">
        <f ca="1">C16+39</f>
        <v>43972</v>
      </c>
    </row>
    <row r="21" spans="1:3" x14ac:dyDescent="0.35">
      <c r="A21" s="6"/>
      <c r="B21" s="6" t="s">
        <v>20</v>
      </c>
      <c r="C21" s="7">
        <f ca="1">C16+50</f>
        <v>43983</v>
      </c>
    </row>
    <row r="22" spans="1:3" x14ac:dyDescent="0.35">
      <c r="A22" s="6"/>
      <c r="B22" s="6" t="s">
        <v>21</v>
      </c>
      <c r="C22" s="7">
        <f ca="1">DATE(A15,7,14)</f>
        <v>44026</v>
      </c>
    </row>
    <row r="23" spans="1:3" x14ac:dyDescent="0.35">
      <c r="A23" s="6"/>
      <c r="B23" s="6" t="s">
        <v>22</v>
      </c>
      <c r="C23" s="7">
        <f ca="1">DATE(A15,8,15)</f>
        <v>44058</v>
      </c>
    </row>
    <row r="24" spans="1:3" x14ac:dyDescent="0.35">
      <c r="A24" s="6"/>
      <c r="B24" s="6" t="s">
        <v>23</v>
      </c>
      <c r="C24" s="7">
        <f ca="1">DATE(A15,11,1)</f>
        <v>44136</v>
      </c>
    </row>
    <row r="25" spans="1:3" x14ac:dyDescent="0.35">
      <c r="A25" s="6"/>
      <c r="B25" s="6" t="s">
        <v>24</v>
      </c>
      <c r="C25" s="7">
        <f ca="1">DATE(A15,11,11)</f>
        <v>44146</v>
      </c>
    </row>
    <row r="26" spans="1:3" x14ac:dyDescent="0.35">
      <c r="A26" s="6"/>
      <c r="B26" s="6" t="s">
        <v>25</v>
      </c>
      <c r="C26" s="7">
        <f ca="1">DATE(A15,12,25)</f>
        <v>44190</v>
      </c>
    </row>
    <row r="27" spans="1:3" x14ac:dyDescent="0.35">
      <c r="A27" s="5">
        <f ca="1">A15+1</f>
        <v>2021</v>
      </c>
      <c r="B27" s="6" t="s">
        <v>14</v>
      </c>
      <c r="C27" s="7">
        <f ca="1">DATE(A27,1,1)</f>
        <v>44197</v>
      </c>
    </row>
    <row r="28" spans="1:3" x14ac:dyDescent="0.35">
      <c r="A28" s="6"/>
      <c r="B28" s="6" t="s">
        <v>15</v>
      </c>
      <c r="C28" s="7">
        <f ca="1">ROUND(DATE(A27,4,MOD(234-11*MOD(A27,19),30))/7,0)*7-6</f>
        <v>44290</v>
      </c>
    </row>
    <row r="29" spans="1:3" x14ac:dyDescent="0.35">
      <c r="A29" s="6"/>
      <c r="B29" s="6" t="s">
        <v>16</v>
      </c>
      <c r="C29" s="7">
        <f ca="1">C28+1</f>
        <v>44291</v>
      </c>
    </row>
    <row r="30" spans="1:3" x14ac:dyDescent="0.35">
      <c r="A30" s="6"/>
      <c r="B30" s="6" t="s">
        <v>17</v>
      </c>
      <c r="C30" s="7">
        <f ca="1">DATE(A27,5,1)</f>
        <v>44317</v>
      </c>
    </row>
    <row r="31" spans="1:3" x14ac:dyDescent="0.35">
      <c r="A31" s="6"/>
      <c r="B31" s="6" t="s">
        <v>18</v>
      </c>
      <c r="C31" s="7">
        <f ca="1">DATE(A27,5,8)</f>
        <v>44324</v>
      </c>
    </row>
    <row r="32" spans="1:3" x14ac:dyDescent="0.35">
      <c r="A32" s="6"/>
      <c r="B32" s="6" t="s">
        <v>19</v>
      </c>
      <c r="C32" s="7">
        <f ca="1">C28+39</f>
        <v>44329</v>
      </c>
    </row>
    <row r="33" spans="1:3" x14ac:dyDescent="0.35">
      <c r="A33" s="6"/>
      <c r="B33" s="6" t="s">
        <v>20</v>
      </c>
      <c r="C33" s="7">
        <f ca="1">C28+50</f>
        <v>44340</v>
      </c>
    </row>
    <row r="34" spans="1:3" x14ac:dyDescent="0.35">
      <c r="A34" s="6"/>
      <c r="B34" s="6" t="s">
        <v>21</v>
      </c>
      <c r="C34" s="7">
        <f ca="1">DATE(A27,7,14)</f>
        <v>44391</v>
      </c>
    </row>
    <row r="35" spans="1:3" x14ac:dyDescent="0.35">
      <c r="A35" s="6"/>
      <c r="B35" s="6" t="s">
        <v>22</v>
      </c>
      <c r="C35" s="7">
        <f ca="1">DATE(A27,8,15)</f>
        <v>44423</v>
      </c>
    </row>
    <row r="36" spans="1:3" x14ac:dyDescent="0.35">
      <c r="A36" s="6"/>
      <c r="B36" s="6" t="s">
        <v>23</v>
      </c>
      <c r="C36" s="7">
        <f ca="1">DATE(A27,11,1)</f>
        <v>44501</v>
      </c>
    </row>
    <row r="37" spans="1:3" x14ac:dyDescent="0.35">
      <c r="A37" s="6"/>
      <c r="B37" s="6" t="s">
        <v>24</v>
      </c>
      <c r="C37" s="7">
        <f ca="1">DATE(A27,11,11)</f>
        <v>44511</v>
      </c>
    </row>
    <row r="38" spans="1:3" x14ac:dyDescent="0.35">
      <c r="A38" s="6"/>
      <c r="B38" s="6" t="s">
        <v>25</v>
      </c>
      <c r="C38" s="7">
        <f ca="1">DATE(A27,12,25)</f>
        <v>44555</v>
      </c>
    </row>
    <row r="39" spans="1:3" x14ac:dyDescent="0.35">
      <c r="A39" s="5">
        <f ca="1">A27+1</f>
        <v>2022</v>
      </c>
      <c r="B39" s="6" t="s">
        <v>14</v>
      </c>
      <c r="C39" s="7">
        <f ca="1">DATE(A39,1,1)</f>
        <v>44562</v>
      </c>
    </row>
    <row r="40" spans="1:3" x14ac:dyDescent="0.35">
      <c r="A40" s="6"/>
      <c r="B40" s="6" t="s">
        <v>15</v>
      </c>
      <c r="C40" s="7">
        <f ca="1">ROUND(DATE(A39,4,MOD(234-11*MOD(A39,19),30))/7,0)*7-6</f>
        <v>44668</v>
      </c>
    </row>
    <row r="41" spans="1:3" x14ac:dyDescent="0.35">
      <c r="A41" s="6"/>
      <c r="B41" s="6" t="s">
        <v>16</v>
      </c>
      <c r="C41" s="7">
        <f ca="1">C40+1</f>
        <v>44669</v>
      </c>
    </row>
    <row r="42" spans="1:3" x14ac:dyDescent="0.35">
      <c r="A42" s="6"/>
      <c r="B42" s="6" t="s">
        <v>17</v>
      </c>
      <c r="C42" s="7">
        <f ca="1">DATE(A39,5,1)</f>
        <v>44682</v>
      </c>
    </row>
    <row r="43" spans="1:3" x14ac:dyDescent="0.35">
      <c r="A43" s="6"/>
      <c r="B43" s="6" t="s">
        <v>18</v>
      </c>
      <c r="C43" s="7">
        <f ca="1">DATE(A39,5,8)</f>
        <v>44689</v>
      </c>
    </row>
    <row r="44" spans="1:3" x14ac:dyDescent="0.35">
      <c r="A44" s="6"/>
      <c r="B44" s="6" t="s">
        <v>19</v>
      </c>
      <c r="C44" s="7">
        <f ca="1">C40+39</f>
        <v>44707</v>
      </c>
    </row>
    <row r="45" spans="1:3" x14ac:dyDescent="0.35">
      <c r="A45" s="6"/>
      <c r="B45" s="6" t="s">
        <v>20</v>
      </c>
      <c r="C45" s="7">
        <f ca="1">C40+50</f>
        <v>44718</v>
      </c>
    </row>
    <row r="46" spans="1:3" x14ac:dyDescent="0.35">
      <c r="A46" s="6"/>
      <c r="B46" s="6" t="s">
        <v>21</v>
      </c>
      <c r="C46" s="7">
        <f ca="1">DATE(A39,7,14)</f>
        <v>44756</v>
      </c>
    </row>
    <row r="47" spans="1:3" x14ac:dyDescent="0.35">
      <c r="A47" s="6"/>
      <c r="B47" s="6" t="s">
        <v>22</v>
      </c>
      <c r="C47" s="7">
        <f ca="1">DATE(A39,8,15)</f>
        <v>44788</v>
      </c>
    </row>
    <row r="48" spans="1:3" x14ac:dyDescent="0.35">
      <c r="A48" s="6"/>
      <c r="B48" s="6" t="s">
        <v>23</v>
      </c>
      <c r="C48" s="7">
        <f ca="1">DATE(A39,11,1)</f>
        <v>44866</v>
      </c>
    </row>
    <row r="49" spans="1:3" x14ac:dyDescent="0.35">
      <c r="A49" s="6"/>
      <c r="B49" s="6" t="s">
        <v>24</v>
      </c>
      <c r="C49" s="7">
        <f ca="1">DATE(A39,11,11)</f>
        <v>44876</v>
      </c>
    </row>
    <row r="50" spans="1:3" x14ac:dyDescent="0.35">
      <c r="A50" s="6"/>
      <c r="B50" s="6" t="s">
        <v>25</v>
      </c>
      <c r="C50" s="7">
        <f ca="1">DATE(A39,12,25)</f>
        <v>44920</v>
      </c>
    </row>
    <row r="51" spans="1:3" x14ac:dyDescent="0.35">
      <c r="A51" s="5">
        <f ca="1">A39+1</f>
        <v>2023</v>
      </c>
      <c r="B51" s="6" t="s">
        <v>14</v>
      </c>
      <c r="C51" s="7">
        <f ca="1">DATE(A51,1,1)</f>
        <v>44927</v>
      </c>
    </row>
    <row r="52" spans="1:3" x14ac:dyDescent="0.35">
      <c r="A52" s="6"/>
      <c r="B52" s="6" t="s">
        <v>15</v>
      </c>
      <c r="C52" s="7">
        <f ca="1">ROUND(DATE(A51,4,MOD(234-11*MOD(A51,19),30))/7,0)*7-6</f>
        <v>45025</v>
      </c>
    </row>
    <row r="53" spans="1:3" x14ac:dyDescent="0.35">
      <c r="A53" s="6"/>
      <c r="B53" s="6" t="s">
        <v>16</v>
      </c>
      <c r="C53" s="7">
        <f ca="1">C52+1</f>
        <v>45026</v>
      </c>
    </row>
    <row r="54" spans="1:3" x14ac:dyDescent="0.35">
      <c r="A54" s="6"/>
      <c r="B54" s="6" t="s">
        <v>17</v>
      </c>
      <c r="C54" s="7">
        <f ca="1">DATE(A51,5,1)</f>
        <v>45047</v>
      </c>
    </row>
    <row r="55" spans="1:3" x14ac:dyDescent="0.35">
      <c r="A55" s="6"/>
      <c r="B55" s="6" t="s">
        <v>18</v>
      </c>
      <c r="C55" s="7">
        <f ca="1">DATE(A51,5,8)</f>
        <v>45054</v>
      </c>
    </row>
    <row r="56" spans="1:3" x14ac:dyDescent="0.35">
      <c r="A56" s="6"/>
      <c r="B56" s="6" t="s">
        <v>19</v>
      </c>
      <c r="C56" s="7">
        <f ca="1">C52+39</f>
        <v>45064</v>
      </c>
    </row>
    <row r="57" spans="1:3" x14ac:dyDescent="0.35">
      <c r="A57" s="6"/>
      <c r="B57" s="6" t="s">
        <v>20</v>
      </c>
      <c r="C57" s="7">
        <f ca="1">C52+50</f>
        <v>45075</v>
      </c>
    </row>
    <row r="58" spans="1:3" x14ac:dyDescent="0.35">
      <c r="A58" s="6"/>
      <c r="B58" s="6" t="s">
        <v>21</v>
      </c>
      <c r="C58" s="7">
        <f ca="1">DATE(A51,7,14)</f>
        <v>45121</v>
      </c>
    </row>
    <row r="59" spans="1:3" x14ac:dyDescent="0.35">
      <c r="A59" s="6"/>
      <c r="B59" s="6" t="s">
        <v>22</v>
      </c>
      <c r="C59" s="7">
        <f ca="1">DATE(A51,8,15)</f>
        <v>45153</v>
      </c>
    </row>
    <row r="60" spans="1:3" x14ac:dyDescent="0.35">
      <c r="A60" s="6"/>
      <c r="B60" s="6" t="s">
        <v>23</v>
      </c>
      <c r="C60" s="7">
        <f ca="1">DATE(A51,11,1)</f>
        <v>45231</v>
      </c>
    </row>
    <row r="61" spans="1:3" x14ac:dyDescent="0.35">
      <c r="A61" s="6"/>
      <c r="B61" s="6" t="s">
        <v>24</v>
      </c>
      <c r="C61" s="7">
        <f ca="1">DATE(A51,11,11)</f>
        <v>45241</v>
      </c>
    </row>
    <row r="62" spans="1:3" x14ac:dyDescent="0.35">
      <c r="A62" s="6"/>
      <c r="B62" s="6" t="s">
        <v>25</v>
      </c>
      <c r="C62" s="7">
        <f ca="1">DATE(A51,12,25)</f>
        <v>45285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.Comment utiliser</vt:lpstr>
      <vt:lpstr>Guedon Patrice</vt:lpstr>
      <vt:lpstr>Charpentier Eric</vt:lpstr>
      <vt:lpstr>.Edition mensuelle</vt:lpstr>
      <vt:lpstr>.Cartouche</vt:lpstr>
      <vt:lpstr>.Parametres</vt:lpstr>
      <vt:lpstr>.Calendrier</vt:lpstr>
      <vt:lpstr>_cartouche</vt:lpstr>
      <vt:lpstr>_debut</vt:lpstr>
      <vt:lpstr>_edition</vt:lpstr>
      <vt:lpstr>_h</vt:lpstr>
      <vt:lpstr>_mois</vt:lpstr>
      <vt:lpstr>_nom</vt:lpstr>
      <vt:lpstr>'.Edition mensuelle'!Criteres</vt:lpstr>
      <vt:lpstr>'.Edition mensuelle'!Extraire</vt:lpstr>
      <vt:lpstr>'.Edition mensuelle'!Zone_d_impression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Steelson</dc:creator>
  <cp:lastModifiedBy>Michel</cp:lastModifiedBy>
  <cp:lastPrinted>2020-10-23T10:52:57Z</cp:lastPrinted>
  <dcterms:created xsi:type="dcterms:W3CDTF">2020-09-01T14:44:29Z</dcterms:created>
  <dcterms:modified xsi:type="dcterms:W3CDTF">2020-10-23T10:54:21Z</dcterms:modified>
</cp:coreProperties>
</file>