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aisie des heures" sheetId="1" r:id="rId1"/>
    <sheet name="edition mensuelle" sheetId="2" r:id="rId2"/>
    <sheet name="synthèse" sheetId="5" r:id="rId3"/>
    <sheet name="paramètres" sheetId="4" r:id="rId4"/>
    <sheet name="jours fériés" sheetId="3" r:id="rId5"/>
  </sheets>
  <definedNames>
    <definedName name="_xlnm._FilterDatabase" localSheetId="0" hidden="1">'saisie des heures'!$B$4:$L$417</definedName>
    <definedName name="_mois">'edition mensuelle'!$C$3</definedName>
    <definedName name="_xlnm.Criteria" localSheetId="1">'edition mensuelle'!$N$1:$O$2</definedName>
    <definedName name="_xlnm.Extract" localSheetId="1">'edition mensuelle'!$B$7:$L$7</definedName>
    <definedName name="MOIS">'saisie des heures'!#REF!</definedName>
    <definedName name="PRENOM">'saisie des heures'!$C$2</definedName>
    <definedName name="Segment_Années">#N/A</definedName>
    <definedName name="_xlnm.Print_Area" localSheetId="1">'edition mensuelle'!$B:$M</definedName>
  </definedNames>
  <calcPr calcId="152511"/>
  <pivotCaches>
    <pivotCache cacheId="1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K5" i="2" l="1"/>
  <c r="J5" i="2"/>
  <c r="I5" i="2"/>
  <c r="G5" i="2"/>
  <c r="M5" i="2" l="1"/>
  <c r="D238" i="1"/>
  <c r="L238" i="1" s="1"/>
  <c r="D239" i="1"/>
  <c r="L239" i="1" s="1"/>
  <c r="D240" i="1"/>
  <c r="L240" i="1" s="1"/>
  <c r="D241" i="1"/>
  <c r="L241" i="1" s="1"/>
  <c r="D242" i="1"/>
  <c r="D243" i="1"/>
  <c r="L243" i="1" s="1"/>
  <c r="B244" i="1"/>
  <c r="D244" i="1"/>
  <c r="L244" i="1" s="1"/>
  <c r="D245" i="1"/>
  <c r="L245" i="1" s="1"/>
  <c r="D246" i="1"/>
  <c r="L246" i="1" s="1"/>
  <c r="D247" i="1"/>
  <c r="L247" i="1" s="1"/>
  <c r="D248" i="1"/>
  <c r="D249" i="1"/>
  <c r="D250" i="1"/>
  <c r="L250" i="1" s="1"/>
  <c r="D251" i="1"/>
  <c r="L251" i="1" s="1"/>
  <c r="D252" i="1"/>
  <c r="L252" i="1" s="1"/>
  <c r="D253" i="1"/>
  <c r="L253" i="1" s="1"/>
  <c r="D254" i="1"/>
  <c r="L254" i="1" s="1"/>
  <c r="D255" i="1"/>
  <c r="L255" i="1" s="1"/>
  <c r="D256" i="1"/>
  <c r="D257" i="1"/>
  <c r="L257" i="1" s="1"/>
  <c r="D258" i="1"/>
  <c r="L258" i="1" s="1"/>
  <c r="D259" i="1"/>
  <c r="L259" i="1" s="1"/>
  <c r="D260" i="1"/>
  <c r="D261" i="1"/>
  <c r="L261" i="1" s="1"/>
  <c r="D262" i="1"/>
  <c r="L262" i="1" s="1"/>
  <c r="D263" i="1"/>
  <c r="D264" i="1"/>
  <c r="L264" i="1" s="1"/>
  <c r="D265" i="1"/>
  <c r="L265" i="1" s="1"/>
  <c r="D266" i="1"/>
  <c r="L266" i="1" s="1"/>
  <c r="D267" i="1"/>
  <c r="L267" i="1" s="1"/>
  <c r="D268" i="1"/>
  <c r="L268" i="1" s="1"/>
  <c r="D269" i="1"/>
  <c r="L269" i="1" s="1"/>
  <c r="D270" i="1"/>
  <c r="D271" i="1"/>
  <c r="L271" i="1" s="1"/>
  <c r="D272" i="1"/>
  <c r="L272" i="1" s="1"/>
  <c r="D273" i="1"/>
  <c r="L273" i="1" s="1"/>
  <c r="D274" i="1"/>
  <c r="L274" i="1" s="1"/>
  <c r="D275" i="1"/>
  <c r="L275" i="1" s="1"/>
  <c r="B276" i="1"/>
  <c r="D276" i="1"/>
  <c r="L276" i="1" s="1"/>
  <c r="D277" i="1"/>
  <c r="D278" i="1"/>
  <c r="L278" i="1" s="1"/>
  <c r="D279" i="1"/>
  <c r="L279" i="1" s="1"/>
  <c r="D280" i="1"/>
  <c r="D281" i="1"/>
  <c r="L281" i="1" s="1"/>
  <c r="D282" i="1"/>
  <c r="L282" i="1" s="1"/>
  <c r="D283" i="1"/>
  <c r="L283" i="1" s="1"/>
  <c r="D284" i="1"/>
  <c r="D285" i="1"/>
  <c r="L285" i="1" s="1"/>
  <c r="D286" i="1"/>
  <c r="L286" i="1" s="1"/>
  <c r="D287" i="1"/>
  <c r="L287" i="1" s="1"/>
  <c r="D288" i="1"/>
  <c r="L288" i="1" s="1"/>
  <c r="D289" i="1"/>
  <c r="L289" i="1" s="1"/>
  <c r="D290" i="1"/>
  <c r="L290" i="1" s="1"/>
  <c r="D291" i="1"/>
  <c r="D292" i="1"/>
  <c r="D293" i="1"/>
  <c r="L293" i="1" s="1"/>
  <c r="D294" i="1"/>
  <c r="L294" i="1" s="1"/>
  <c r="D295" i="1"/>
  <c r="L295" i="1" s="1"/>
  <c r="D296" i="1"/>
  <c r="L296" i="1" s="1"/>
  <c r="D297" i="1"/>
  <c r="L297" i="1" s="1"/>
  <c r="D298" i="1"/>
  <c r="D299" i="1"/>
  <c r="L299" i="1" s="1"/>
  <c r="D300" i="1"/>
  <c r="L300" i="1" s="1"/>
  <c r="D301" i="1"/>
  <c r="L301" i="1" s="1"/>
  <c r="D302" i="1"/>
  <c r="L302" i="1" s="1"/>
  <c r="D303" i="1"/>
  <c r="D304" i="1"/>
  <c r="L304" i="1" s="1"/>
  <c r="D305" i="1"/>
  <c r="L305" i="1" s="1"/>
  <c r="D306" i="1"/>
  <c r="L306" i="1" s="1"/>
  <c r="D307" i="1"/>
  <c r="L307" i="1" s="1"/>
  <c r="D308" i="1"/>
  <c r="L308" i="1" s="1"/>
  <c r="D309" i="1"/>
  <c r="L309" i="1" s="1"/>
  <c r="D310" i="1"/>
  <c r="L310" i="1" s="1"/>
  <c r="D311" i="1"/>
  <c r="D312" i="1"/>
  <c r="D313" i="1"/>
  <c r="L313" i="1" s="1"/>
  <c r="D314" i="1"/>
  <c r="L314" i="1" s="1"/>
  <c r="D315" i="1"/>
  <c r="L315" i="1" s="1"/>
  <c r="D316" i="1"/>
  <c r="D317" i="1"/>
  <c r="L317" i="1" s="1"/>
  <c r="D318" i="1"/>
  <c r="L318" i="1" s="1"/>
  <c r="D319" i="1"/>
  <c r="D320" i="1"/>
  <c r="L320" i="1" s="1"/>
  <c r="D321" i="1"/>
  <c r="L321" i="1" s="1"/>
  <c r="D322" i="1"/>
  <c r="L322" i="1" s="1"/>
  <c r="D323" i="1"/>
  <c r="L323" i="1" s="1"/>
  <c r="D324" i="1"/>
  <c r="D325" i="1"/>
  <c r="L325" i="1" s="1"/>
  <c r="D326" i="1"/>
  <c r="L326" i="1" s="1"/>
  <c r="D327" i="1"/>
  <c r="L327" i="1" s="1"/>
  <c r="D328" i="1"/>
  <c r="D329" i="1"/>
  <c r="L329" i="1" s="1"/>
  <c r="D330" i="1"/>
  <c r="L330" i="1" s="1"/>
  <c r="D331" i="1"/>
  <c r="L331" i="1" s="1"/>
  <c r="D332" i="1"/>
  <c r="L332" i="1" s="1"/>
  <c r="D333" i="1"/>
  <c r="L333" i="1" s="1"/>
  <c r="D334" i="1"/>
  <c r="L334" i="1" s="1"/>
  <c r="D335" i="1"/>
  <c r="D336" i="1"/>
  <c r="L336" i="1" s="1"/>
  <c r="D337" i="1"/>
  <c r="L337" i="1" s="1"/>
  <c r="D338" i="1"/>
  <c r="L338" i="1" s="1"/>
  <c r="D339" i="1"/>
  <c r="L339" i="1" s="1"/>
  <c r="D340" i="1"/>
  <c r="L340" i="1" s="1"/>
  <c r="D341" i="1"/>
  <c r="L341" i="1" s="1"/>
  <c r="D342" i="1"/>
  <c r="L342" i="1" s="1"/>
  <c r="D343" i="1"/>
  <c r="C343" i="1" s="1"/>
  <c r="D344" i="1"/>
  <c r="D345" i="1"/>
  <c r="L345" i="1" s="1"/>
  <c r="D346" i="1"/>
  <c r="B346" i="1" s="1"/>
  <c r="D347" i="1"/>
  <c r="L347" i="1" s="1"/>
  <c r="D348" i="1"/>
  <c r="L348" i="1" s="1"/>
  <c r="D349" i="1"/>
  <c r="L349" i="1" s="1"/>
  <c r="D350" i="1"/>
  <c r="C350" i="1" s="1"/>
  <c r="D351" i="1"/>
  <c r="L351" i="1" s="1"/>
  <c r="D352" i="1"/>
  <c r="B352" i="1" s="1"/>
  <c r="D353" i="1"/>
  <c r="C353" i="1" s="1"/>
  <c r="D354" i="1"/>
  <c r="B354" i="1" s="1"/>
  <c r="D355" i="1"/>
  <c r="B355" i="1" s="1"/>
  <c r="D356" i="1"/>
  <c r="L356" i="1" s="1"/>
  <c r="D357" i="1"/>
  <c r="B357" i="1" s="1"/>
  <c r="D358" i="1"/>
  <c r="L358" i="1" s="1"/>
  <c r="D359" i="1"/>
  <c r="B359" i="1" s="1"/>
  <c r="D360" i="1"/>
  <c r="L360" i="1" s="1"/>
  <c r="D361" i="1"/>
  <c r="L361" i="1" s="1"/>
  <c r="D362" i="1"/>
  <c r="C362" i="1" s="1"/>
  <c r="D363" i="1"/>
  <c r="L363" i="1" s="1"/>
  <c r="D364" i="1"/>
  <c r="B364" i="1" s="1"/>
  <c r="D365" i="1"/>
  <c r="C365" i="1" s="1"/>
  <c r="D366" i="1"/>
  <c r="C366" i="1" s="1"/>
  <c r="D367" i="1"/>
  <c r="L367" i="1" s="1"/>
  <c r="D368" i="1"/>
  <c r="B368" i="1" s="1"/>
  <c r="D369" i="1"/>
  <c r="C369" i="1" s="1"/>
  <c r="D370" i="1"/>
  <c r="L370" i="1" s="1"/>
  <c r="D371" i="1"/>
  <c r="B371" i="1" s="1"/>
  <c r="D372" i="1"/>
  <c r="L372" i="1" s="1"/>
  <c r="D373" i="1"/>
  <c r="B373" i="1" s="1"/>
  <c r="D374" i="1"/>
  <c r="L374" i="1" s="1"/>
  <c r="D375" i="1"/>
  <c r="B375" i="1" s="1"/>
  <c r="D376" i="1"/>
  <c r="L376" i="1" s="1"/>
  <c r="D377" i="1"/>
  <c r="L377" i="1" s="1"/>
  <c r="D378" i="1"/>
  <c r="C378" i="1" s="1"/>
  <c r="D379" i="1"/>
  <c r="L379" i="1" s="1"/>
  <c r="D380" i="1"/>
  <c r="B380" i="1" s="1"/>
  <c r="D381" i="1"/>
  <c r="C381" i="1" s="1"/>
  <c r="D382" i="1"/>
  <c r="C382" i="1" s="1"/>
  <c r="D383" i="1"/>
  <c r="L383" i="1" s="1"/>
  <c r="D384" i="1"/>
  <c r="B384" i="1" s="1"/>
  <c r="D385" i="1"/>
  <c r="B385" i="1" s="1"/>
  <c r="D386" i="1"/>
  <c r="B386" i="1" s="1"/>
  <c r="D387" i="1"/>
  <c r="B387" i="1" s="1"/>
  <c r="D388" i="1"/>
  <c r="L388" i="1" s="1"/>
  <c r="D389" i="1"/>
  <c r="B389" i="1" s="1"/>
  <c r="D390" i="1"/>
  <c r="L390" i="1" s="1"/>
  <c r="D391" i="1"/>
  <c r="B391" i="1" s="1"/>
  <c r="D392" i="1"/>
  <c r="L392" i="1" s="1"/>
  <c r="D393" i="1"/>
  <c r="L393" i="1" s="1"/>
  <c r="D394" i="1"/>
  <c r="C394" i="1" s="1"/>
  <c r="D395" i="1"/>
  <c r="L395" i="1" s="1"/>
  <c r="D396" i="1"/>
  <c r="B396" i="1" s="1"/>
  <c r="D397" i="1"/>
  <c r="C397" i="1" s="1"/>
  <c r="D398" i="1"/>
  <c r="C398" i="1" s="1"/>
  <c r="D399" i="1"/>
  <c r="L399" i="1" s="1"/>
  <c r="D400" i="1"/>
  <c r="B400" i="1" s="1"/>
  <c r="D401" i="1"/>
  <c r="L401" i="1" s="1"/>
  <c r="D402" i="1"/>
  <c r="L402" i="1" s="1"/>
  <c r="D403" i="1"/>
  <c r="B403" i="1" s="1"/>
  <c r="D404" i="1"/>
  <c r="L404" i="1" s="1"/>
  <c r="D405" i="1"/>
  <c r="B405" i="1" s="1"/>
  <c r="D406" i="1"/>
  <c r="L406" i="1" s="1"/>
  <c r="D407" i="1"/>
  <c r="B407" i="1" s="1"/>
  <c r="D408" i="1"/>
  <c r="L408" i="1" s="1"/>
  <c r="D409" i="1"/>
  <c r="L409" i="1" s="1"/>
  <c r="D410" i="1"/>
  <c r="C410" i="1" s="1"/>
  <c r="D411" i="1"/>
  <c r="L411" i="1" s="1"/>
  <c r="D412" i="1"/>
  <c r="B412" i="1" s="1"/>
  <c r="D413" i="1"/>
  <c r="C413" i="1" s="1"/>
  <c r="D414" i="1"/>
  <c r="C414" i="1" s="1"/>
  <c r="D415" i="1"/>
  <c r="L415" i="1" s="1"/>
  <c r="D416" i="1"/>
  <c r="C416" i="1" s="1"/>
  <c r="D417" i="1"/>
  <c r="B417" i="1" s="1"/>
  <c r="G5" i="1"/>
  <c r="A1" i="3"/>
  <c r="C5" i="3" s="1"/>
  <c r="B281" i="1" l="1"/>
  <c r="L277" i="1"/>
  <c r="L242" i="1"/>
  <c r="L249" i="1"/>
  <c r="C417" i="1"/>
  <c r="B340" i="1"/>
  <c r="L414" i="1"/>
  <c r="L398" i="1"/>
  <c r="L378" i="1"/>
  <c r="L362" i="1"/>
  <c r="L346" i="1"/>
  <c r="L386" i="1"/>
  <c r="L366" i="1"/>
  <c r="L350" i="1"/>
  <c r="B369" i="1"/>
  <c r="L410" i="1"/>
  <c r="L394" i="1"/>
  <c r="L354" i="1"/>
  <c r="L382" i="1"/>
  <c r="C385" i="1"/>
  <c r="B382" i="1"/>
  <c r="B345" i="1"/>
  <c r="B308" i="1"/>
  <c r="L298" i="1"/>
  <c r="B292" i="1"/>
  <c r="L292" i="1"/>
  <c r="C284" i="1"/>
  <c r="L284" i="1"/>
  <c r="L263" i="1"/>
  <c r="L417" i="1"/>
  <c r="L413" i="1"/>
  <c r="L405" i="1"/>
  <c r="L397" i="1"/>
  <c r="L389" i="1"/>
  <c r="L385" i="1"/>
  <c r="L381" i="1"/>
  <c r="L373" i="1"/>
  <c r="L369" i="1"/>
  <c r="L365" i="1"/>
  <c r="L357" i="1"/>
  <c r="L353" i="1"/>
  <c r="B328" i="1"/>
  <c r="L328" i="1"/>
  <c r="B324" i="1"/>
  <c r="L324" i="1"/>
  <c r="B312" i="1"/>
  <c r="L312" i="1"/>
  <c r="C335" i="1"/>
  <c r="L335" i="1"/>
  <c r="C319" i="1"/>
  <c r="L319" i="1"/>
  <c r="C311" i="1"/>
  <c r="L311" i="1"/>
  <c r="B280" i="1"/>
  <c r="L280" i="1"/>
  <c r="L416" i="1"/>
  <c r="L412" i="1"/>
  <c r="L400" i="1"/>
  <c r="L396" i="1"/>
  <c r="L384" i="1"/>
  <c r="L380" i="1"/>
  <c r="L368" i="1"/>
  <c r="L364" i="1"/>
  <c r="L352" i="1"/>
  <c r="L343" i="1"/>
  <c r="C316" i="1"/>
  <c r="L316" i="1"/>
  <c r="B344" i="1"/>
  <c r="L344" i="1"/>
  <c r="C303" i="1"/>
  <c r="L303" i="1"/>
  <c r="L291" i="1"/>
  <c r="L270" i="1"/>
  <c r="B260" i="1"/>
  <c r="L260" i="1"/>
  <c r="C256" i="1"/>
  <c r="L256" i="1"/>
  <c r="B248" i="1"/>
  <c r="L248" i="1"/>
  <c r="L407" i="1"/>
  <c r="L403" i="1"/>
  <c r="L391" i="1"/>
  <c r="L387" i="1"/>
  <c r="L375" i="1"/>
  <c r="L371" i="1"/>
  <c r="L359" i="1"/>
  <c r="L355" i="1"/>
  <c r="B253" i="1"/>
  <c r="B365" i="1"/>
  <c r="B277" i="1"/>
  <c r="B245" i="1"/>
  <c r="B341" i="1"/>
  <c r="B313" i="1"/>
  <c r="B309" i="1"/>
  <c r="B264" i="1"/>
  <c r="C405" i="1"/>
  <c r="B293" i="1"/>
  <c r="B414" i="1"/>
  <c r="B397" i="1"/>
  <c r="C373" i="1"/>
  <c r="B325" i="1"/>
  <c r="B261" i="1"/>
  <c r="C401" i="1"/>
  <c r="B398" i="1"/>
  <c r="B381" i="1"/>
  <c r="B353" i="1"/>
  <c r="C312" i="1"/>
  <c r="C296" i="1"/>
  <c r="B296" i="1"/>
  <c r="B401" i="1"/>
  <c r="B413" i="1"/>
  <c r="B366" i="1"/>
  <c r="C345" i="1"/>
  <c r="C344" i="1"/>
  <c r="C328" i="1"/>
  <c r="C280" i="1"/>
  <c r="C264" i="1"/>
  <c r="C248" i="1"/>
  <c r="B408" i="1"/>
  <c r="C406" i="1"/>
  <c r="B406" i="1"/>
  <c r="B395" i="1"/>
  <c r="B393" i="1"/>
  <c r="C393" i="1"/>
  <c r="B363" i="1"/>
  <c r="B361" i="1"/>
  <c r="C361" i="1"/>
  <c r="B351" i="1"/>
  <c r="B349" i="1"/>
  <c r="C349" i="1"/>
  <c r="C347" i="1"/>
  <c r="C329" i="1"/>
  <c r="C297" i="1"/>
  <c r="C265" i="1"/>
  <c r="B265" i="1"/>
  <c r="C249" i="1"/>
  <c r="B249" i="1"/>
  <c r="B404" i="1"/>
  <c r="C402" i="1"/>
  <c r="C389" i="1"/>
  <c r="B372" i="1"/>
  <c r="C370" i="1"/>
  <c r="C357" i="1"/>
  <c r="B336" i="1"/>
  <c r="C336" i="1"/>
  <c r="B332" i="1"/>
  <c r="B329" i="1"/>
  <c r="C317" i="1"/>
  <c r="B317" i="1"/>
  <c r="B304" i="1"/>
  <c r="C304" i="1"/>
  <c r="B300" i="1"/>
  <c r="B297" i="1"/>
  <c r="C285" i="1"/>
  <c r="B285" i="1"/>
  <c r="B274" i="1"/>
  <c r="B272" i="1"/>
  <c r="C272" i="1"/>
  <c r="B268" i="1"/>
  <c r="B411" i="1"/>
  <c r="B409" i="1"/>
  <c r="C409" i="1"/>
  <c r="B402" i="1"/>
  <c r="B399" i="1"/>
  <c r="B392" i="1"/>
  <c r="C390" i="1"/>
  <c r="B390" i="1"/>
  <c r="B379" i="1"/>
  <c r="B377" i="1"/>
  <c r="C377" i="1"/>
  <c r="B370" i="1"/>
  <c r="B367" i="1"/>
  <c r="B360" i="1"/>
  <c r="C358" i="1"/>
  <c r="B358" i="1"/>
  <c r="B348" i="1"/>
  <c r="C348" i="1"/>
  <c r="C346" i="1"/>
  <c r="C332" i="1"/>
  <c r="C313" i="1"/>
  <c r="C300" i="1"/>
  <c r="C281" i="1"/>
  <c r="C268" i="1"/>
  <c r="B258" i="1"/>
  <c r="C252" i="1"/>
  <c r="B252" i="1"/>
  <c r="B242" i="1"/>
  <c r="B415" i="1"/>
  <c r="B383" i="1"/>
  <c r="B376" i="1"/>
  <c r="C374" i="1"/>
  <c r="B374" i="1"/>
  <c r="B388" i="1"/>
  <c r="C386" i="1"/>
  <c r="B356" i="1"/>
  <c r="C354" i="1"/>
  <c r="C333" i="1"/>
  <c r="B333" i="1"/>
  <c r="B320" i="1"/>
  <c r="C320" i="1"/>
  <c r="B316" i="1"/>
  <c r="C301" i="1"/>
  <c r="B301" i="1"/>
  <c r="B290" i="1"/>
  <c r="B288" i="1"/>
  <c r="C288" i="1"/>
  <c r="B284" i="1"/>
  <c r="B278" i="1"/>
  <c r="C269" i="1"/>
  <c r="B269" i="1"/>
  <c r="C337" i="1"/>
  <c r="C321" i="1"/>
  <c r="C305" i="1"/>
  <c r="C289" i="1"/>
  <c r="B282" i="1"/>
  <c r="C273" i="1"/>
  <c r="B266" i="1"/>
  <c r="C257" i="1"/>
  <c r="B250" i="1"/>
  <c r="C241" i="1"/>
  <c r="C240" i="1"/>
  <c r="B262" i="1"/>
  <c r="C253" i="1"/>
  <c r="B246" i="1"/>
  <c r="B410" i="1"/>
  <c r="B394" i="1"/>
  <c r="B378" i="1"/>
  <c r="B362" i="1"/>
  <c r="C341" i="1"/>
  <c r="C340" i="1"/>
  <c r="B337" i="1"/>
  <c r="C325" i="1"/>
  <c r="C324" i="1"/>
  <c r="B321" i="1"/>
  <c r="C309" i="1"/>
  <c r="C308" i="1"/>
  <c r="B305" i="1"/>
  <c r="C293" i="1"/>
  <c r="C292" i="1"/>
  <c r="B289" i="1"/>
  <c r="B286" i="1"/>
  <c r="C277" i="1"/>
  <c r="C276" i="1"/>
  <c r="B273" i="1"/>
  <c r="B270" i="1"/>
  <c r="C261" i="1"/>
  <c r="C260" i="1"/>
  <c r="B257" i="1"/>
  <c r="B256" i="1"/>
  <c r="B254" i="1"/>
  <c r="C245" i="1"/>
  <c r="C244" i="1"/>
  <c r="B241" i="1"/>
  <c r="B240" i="1"/>
  <c r="B238" i="1"/>
  <c r="B327" i="1"/>
  <c r="B295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B338" i="1"/>
  <c r="C338" i="1"/>
  <c r="B330" i="1"/>
  <c r="C330" i="1"/>
  <c r="C327" i="1"/>
  <c r="B322" i="1"/>
  <c r="C322" i="1"/>
  <c r="B314" i="1"/>
  <c r="C314" i="1"/>
  <c r="B306" i="1"/>
  <c r="C306" i="1"/>
  <c r="B298" i="1"/>
  <c r="C298" i="1"/>
  <c r="C295" i="1"/>
  <c r="B275" i="1"/>
  <c r="C275" i="1"/>
  <c r="B259" i="1"/>
  <c r="C259" i="1"/>
  <c r="B255" i="1"/>
  <c r="C255" i="1"/>
  <c r="B239" i="1"/>
  <c r="C239" i="1"/>
  <c r="B343" i="1"/>
  <c r="B335" i="1"/>
  <c r="B319" i="1"/>
  <c r="B311" i="1"/>
  <c r="B279" i="1"/>
  <c r="C279" i="1"/>
  <c r="B243" i="1"/>
  <c r="C243" i="1"/>
  <c r="C412" i="1"/>
  <c r="B416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B339" i="1"/>
  <c r="B331" i="1"/>
  <c r="B323" i="1"/>
  <c r="B315" i="1"/>
  <c r="B307" i="1"/>
  <c r="B299" i="1"/>
  <c r="B291" i="1"/>
  <c r="C291" i="1"/>
  <c r="B271" i="1"/>
  <c r="C271" i="1"/>
  <c r="B251" i="1"/>
  <c r="C251" i="1"/>
  <c r="B303" i="1"/>
  <c r="B263" i="1"/>
  <c r="C263" i="1"/>
  <c r="B350" i="1"/>
  <c r="B347" i="1"/>
  <c r="B342" i="1"/>
  <c r="C342" i="1"/>
  <c r="C339" i="1"/>
  <c r="B334" i="1"/>
  <c r="C334" i="1"/>
  <c r="C331" i="1"/>
  <c r="B326" i="1"/>
  <c r="C326" i="1"/>
  <c r="C323" i="1"/>
  <c r="B318" i="1"/>
  <c r="C318" i="1"/>
  <c r="C315" i="1"/>
  <c r="B310" i="1"/>
  <c r="C310" i="1"/>
  <c r="C307" i="1"/>
  <c r="B302" i="1"/>
  <c r="C302" i="1"/>
  <c r="C299" i="1"/>
  <c r="B294" i="1"/>
  <c r="C294" i="1"/>
  <c r="B287" i="1"/>
  <c r="C287" i="1"/>
  <c r="B283" i="1"/>
  <c r="C283" i="1"/>
  <c r="B267" i="1"/>
  <c r="C267" i="1"/>
  <c r="B247" i="1"/>
  <c r="C247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4" i="3"/>
  <c r="C8" i="3"/>
  <c r="C12" i="3"/>
  <c r="C1" i="3"/>
  <c r="C9" i="3"/>
  <c r="A13" i="3"/>
  <c r="A25" i="3" s="1"/>
  <c r="A37" i="3" s="1"/>
  <c r="A49" i="3" s="1"/>
  <c r="C2" i="3"/>
  <c r="C10" i="3"/>
  <c r="C11" i="3"/>
  <c r="H5" i="2"/>
  <c r="L5" i="2"/>
  <c r="N2" i="2"/>
  <c r="O2" i="2"/>
  <c r="G3" i="2"/>
  <c r="E3" i="2"/>
  <c r="D5" i="1"/>
  <c r="L5" i="1" s="1"/>
  <c r="D6" i="1"/>
  <c r="L6" i="1" s="1"/>
  <c r="D7" i="1"/>
  <c r="L7" i="1" s="1"/>
  <c r="D8" i="1"/>
  <c r="L8" i="1" s="1"/>
  <c r="D9" i="1"/>
  <c r="L9" i="1" s="1"/>
  <c r="D10" i="1"/>
  <c r="L10" i="1" s="1"/>
  <c r="D11" i="1"/>
  <c r="L11" i="1" s="1"/>
  <c r="D12" i="1"/>
  <c r="L12" i="1" s="1"/>
  <c r="D13" i="1"/>
  <c r="L13" i="1" s="1"/>
  <c r="D14" i="1"/>
  <c r="L14" i="1" s="1"/>
  <c r="D15" i="1"/>
  <c r="L15" i="1" s="1"/>
  <c r="D16" i="1"/>
  <c r="L16" i="1" s="1"/>
  <c r="D17" i="1"/>
  <c r="L17" i="1" s="1"/>
  <c r="D18" i="1"/>
  <c r="L18" i="1" s="1"/>
  <c r="D19" i="1"/>
  <c r="L19" i="1" s="1"/>
  <c r="D20" i="1"/>
  <c r="L20" i="1" s="1"/>
  <c r="D21" i="1"/>
  <c r="L21" i="1" s="1"/>
  <c r="D22" i="1"/>
  <c r="L22" i="1" s="1"/>
  <c r="D23" i="1"/>
  <c r="L23" i="1" s="1"/>
  <c r="D24" i="1"/>
  <c r="L24" i="1" s="1"/>
  <c r="D25" i="1"/>
  <c r="L25" i="1" s="1"/>
  <c r="D26" i="1"/>
  <c r="L26" i="1" s="1"/>
  <c r="D27" i="1"/>
  <c r="L27" i="1" s="1"/>
  <c r="D28" i="1"/>
  <c r="L28" i="1" s="1"/>
  <c r="D29" i="1"/>
  <c r="L29" i="1" s="1"/>
  <c r="D30" i="1"/>
  <c r="L30" i="1" s="1"/>
  <c r="D31" i="1"/>
  <c r="L31" i="1" s="1"/>
  <c r="D32" i="1"/>
  <c r="L32" i="1" s="1"/>
  <c r="D33" i="1"/>
  <c r="L33" i="1" s="1"/>
  <c r="D34" i="1"/>
  <c r="L34" i="1" s="1"/>
  <c r="D35" i="1"/>
  <c r="L35" i="1" s="1"/>
  <c r="D36" i="1"/>
  <c r="L36" i="1" s="1"/>
  <c r="D37" i="1"/>
  <c r="L37" i="1" s="1"/>
  <c r="D38" i="1"/>
  <c r="L38" i="1" s="1"/>
  <c r="D39" i="1"/>
  <c r="L39" i="1" s="1"/>
  <c r="D40" i="1"/>
  <c r="L40" i="1" s="1"/>
  <c r="D41" i="1"/>
  <c r="L41" i="1" s="1"/>
  <c r="D42" i="1"/>
  <c r="L42" i="1" s="1"/>
  <c r="D43" i="1"/>
  <c r="L43" i="1" s="1"/>
  <c r="D44" i="1"/>
  <c r="L44" i="1" s="1"/>
  <c r="D45" i="1"/>
  <c r="L45" i="1" s="1"/>
  <c r="D46" i="1"/>
  <c r="L46" i="1" s="1"/>
  <c r="D47" i="1"/>
  <c r="L47" i="1" s="1"/>
  <c r="D48" i="1"/>
  <c r="L48" i="1" s="1"/>
  <c r="D49" i="1"/>
  <c r="L49" i="1" s="1"/>
  <c r="D50" i="1"/>
  <c r="L50" i="1" s="1"/>
  <c r="D51" i="1"/>
  <c r="L51" i="1" s="1"/>
  <c r="D52" i="1"/>
  <c r="L52" i="1" s="1"/>
  <c r="D53" i="1"/>
  <c r="L53" i="1" s="1"/>
  <c r="D54" i="1"/>
  <c r="L54" i="1" s="1"/>
  <c r="D55" i="1"/>
  <c r="L55" i="1" s="1"/>
  <c r="D56" i="1"/>
  <c r="L56" i="1" s="1"/>
  <c r="D57" i="1"/>
  <c r="L57" i="1" s="1"/>
  <c r="D58" i="1"/>
  <c r="L58" i="1" s="1"/>
  <c r="D59" i="1"/>
  <c r="L59" i="1" s="1"/>
  <c r="D60" i="1"/>
  <c r="L60" i="1" s="1"/>
  <c r="D61" i="1"/>
  <c r="L61" i="1" s="1"/>
  <c r="D62" i="1"/>
  <c r="L62" i="1" s="1"/>
  <c r="D63" i="1"/>
  <c r="L63" i="1" s="1"/>
  <c r="D64" i="1"/>
  <c r="L64" i="1" s="1"/>
  <c r="D65" i="1"/>
  <c r="L65" i="1" s="1"/>
  <c r="D66" i="1"/>
  <c r="L66" i="1" s="1"/>
  <c r="D67" i="1"/>
  <c r="L67" i="1" s="1"/>
  <c r="D68" i="1"/>
  <c r="L68" i="1" s="1"/>
  <c r="D69" i="1"/>
  <c r="L69" i="1" s="1"/>
  <c r="D70" i="1"/>
  <c r="L70" i="1" s="1"/>
  <c r="D71" i="1"/>
  <c r="L71" i="1" s="1"/>
  <c r="D72" i="1"/>
  <c r="L72" i="1" s="1"/>
  <c r="D73" i="1"/>
  <c r="L73" i="1" s="1"/>
  <c r="D74" i="1"/>
  <c r="L74" i="1" s="1"/>
  <c r="D75" i="1"/>
  <c r="L75" i="1" s="1"/>
  <c r="D76" i="1"/>
  <c r="L76" i="1" s="1"/>
  <c r="D77" i="1"/>
  <c r="L77" i="1" s="1"/>
  <c r="D78" i="1"/>
  <c r="L78" i="1" s="1"/>
  <c r="D79" i="1"/>
  <c r="L79" i="1" s="1"/>
  <c r="D80" i="1"/>
  <c r="L80" i="1" s="1"/>
  <c r="D81" i="1"/>
  <c r="L81" i="1" s="1"/>
  <c r="D82" i="1"/>
  <c r="L82" i="1" s="1"/>
  <c r="D83" i="1"/>
  <c r="L83" i="1" s="1"/>
  <c r="D84" i="1"/>
  <c r="L84" i="1" s="1"/>
  <c r="D85" i="1"/>
  <c r="L85" i="1" s="1"/>
  <c r="D86" i="1"/>
  <c r="L86" i="1" s="1"/>
  <c r="D87" i="1"/>
  <c r="L87" i="1" s="1"/>
  <c r="D88" i="1"/>
  <c r="L88" i="1" s="1"/>
  <c r="D89" i="1"/>
  <c r="L89" i="1" s="1"/>
  <c r="D90" i="1"/>
  <c r="L90" i="1" s="1"/>
  <c r="D91" i="1"/>
  <c r="L91" i="1" s="1"/>
  <c r="D92" i="1"/>
  <c r="L92" i="1" s="1"/>
  <c r="D93" i="1"/>
  <c r="L93" i="1" s="1"/>
  <c r="D94" i="1"/>
  <c r="L94" i="1" s="1"/>
  <c r="D95" i="1"/>
  <c r="L95" i="1" s="1"/>
  <c r="D96" i="1"/>
  <c r="L96" i="1" s="1"/>
  <c r="D97" i="1"/>
  <c r="L97" i="1" s="1"/>
  <c r="D98" i="1"/>
  <c r="L98" i="1" s="1"/>
  <c r="D99" i="1"/>
  <c r="L99" i="1" s="1"/>
  <c r="D100" i="1"/>
  <c r="L100" i="1" s="1"/>
  <c r="D101" i="1"/>
  <c r="L101" i="1" s="1"/>
  <c r="D102" i="1"/>
  <c r="L102" i="1" s="1"/>
  <c r="D103" i="1"/>
  <c r="L103" i="1" s="1"/>
  <c r="D104" i="1"/>
  <c r="L104" i="1" s="1"/>
  <c r="D105" i="1"/>
  <c r="L105" i="1" s="1"/>
  <c r="D106" i="1"/>
  <c r="L106" i="1" s="1"/>
  <c r="D107" i="1"/>
  <c r="L107" i="1" s="1"/>
  <c r="D108" i="1"/>
  <c r="L108" i="1" s="1"/>
  <c r="D109" i="1"/>
  <c r="L109" i="1" s="1"/>
  <c r="D110" i="1"/>
  <c r="L110" i="1" s="1"/>
  <c r="D111" i="1"/>
  <c r="L111" i="1" s="1"/>
  <c r="D112" i="1"/>
  <c r="L112" i="1" s="1"/>
  <c r="D113" i="1"/>
  <c r="L113" i="1" s="1"/>
  <c r="D114" i="1"/>
  <c r="L114" i="1" s="1"/>
  <c r="D115" i="1"/>
  <c r="L115" i="1" s="1"/>
  <c r="D116" i="1"/>
  <c r="L116" i="1" s="1"/>
  <c r="D117" i="1"/>
  <c r="L117" i="1" s="1"/>
  <c r="D118" i="1"/>
  <c r="L118" i="1" s="1"/>
  <c r="D119" i="1"/>
  <c r="L119" i="1" s="1"/>
  <c r="D120" i="1"/>
  <c r="L120" i="1" s="1"/>
  <c r="D121" i="1"/>
  <c r="L121" i="1" s="1"/>
  <c r="D122" i="1"/>
  <c r="L122" i="1" s="1"/>
  <c r="D123" i="1"/>
  <c r="L123" i="1" s="1"/>
  <c r="D124" i="1"/>
  <c r="L124" i="1" s="1"/>
  <c r="D125" i="1"/>
  <c r="L125" i="1" s="1"/>
  <c r="D126" i="1"/>
  <c r="L126" i="1" s="1"/>
  <c r="D127" i="1"/>
  <c r="L127" i="1" s="1"/>
  <c r="D128" i="1"/>
  <c r="L128" i="1" s="1"/>
  <c r="D129" i="1"/>
  <c r="L129" i="1" s="1"/>
  <c r="D130" i="1"/>
  <c r="L130" i="1" s="1"/>
  <c r="D131" i="1"/>
  <c r="L131" i="1" s="1"/>
  <c r="D132" i="1"/>
  <c r="L132" i="1" s="1"/>
  <c r="D133" i="1"/>
  <c r="L133" i="1" s="1"/>
  <c r="D134" i="1"/>
  <c r="L134" i="1" s="1"/>
  <c r="D135" i="1"/>
  <c r="L135" i="1" s="1"/>
  <c r="D136" i="1"/>
  <c r="L136" i="1" s="1"/>
  <c r="D137" i="1"/>
  <c r="L137" i="1" s="1"/>
  <c r="D138" i="1"/>
  <c r="L138" i="1" s="1"/>
  <c r="D139" i="1"/>
  <c r="L139" i="1" s="1"/>
  <c r="D140" i="1"/>
  <c r="L140" i="1" s="1"/>
  <c r="D141" i="1"/>
  <c r="L141" i="1" s="1"/>
  <c r="D142" i="1"/>
  <c r="L142" i="1" s="1"/>
  <c r="D143" i="1"/>
  <c r="L143" i="1" s="1"/>
  <c r="D144" i="1"/>
  <c r="L144" i="1" s="1"/>
  <c r="D145" i="1"/>
  <c r="L145" i="1" s="1"/>
  <c r="D146" i="1"/>
  <c r="L146" i="1" s="1"/>
  <c r="D147" i="1"/>
  <c r="L147" i="1" s="1"/>
  <c r="D148" i="1"/>
  <c r="L148" i="1" s="1"/>
  <c r="D149" i="1"/>
  <c r="L149" i="1" s="1"/>
  <c r="D150" i="1"/>
  <c r="L150" i="1" s="1"/>
  <c r="D151" i="1"/>
  <c r="L151" i="1" s="1"/>
  <c r="D152" i="1"/>
  <c r="L152" i="1" s="1"/>
  <c r="D153" i="1"/>
  <c r="L153" i="1" s="1"/>
  <c r="D154" i="1"/>
  <c r="L154" i="1" s="1"/>
  <c r="D155" i="1"/>
  <c r="L155" i="1" s="1"/>
  <c r="D156" i="1"/>
  <c r="L156" i="1" s="1"/>
  <c r="D157" i="1"/>
  <c r="L157" i="1" s="1"/>
  <c r="D158" i="1"/>
  <c r="L158" i="1" s="1"/>
  <c r="D159" i="1"/>
  <c r="L159" i="1" s="1"/>
  <c r="D160" i="1"/>
  <c r="L160" i="1" s="1"/>
  <c r="D161" i="1"/>
  <c r="L161" i="1" s="1"/>
  <c r="D162" i="1"/>
  <c r="L162" i="1" s="1"/>
  <c r="D163" i="1"/>
  <c r="L163" i="1" s="1"/>
  <c r="D164" i="1"/>
  <c r="L164" i="1" s="1"/>
  <c r="D165" i="1"/>
  <c r="L165" i="1" s="1"/>
  <c r="D166" i="1"/>
  <c r="L166" i="1" s="1"/>
  <c r="D167" i="1"/>
  <c r="L167" i="1" s="1"/>
  <c r="D168" i="1"/>
  <c r="L168" i="1" s="1"/>
  <c r="D169" i="1"/>
  <c r="L169" i="1" s="1"/>
  <c r="D170" i="1"/>
  <c r="L170" i="1" s="1"/>
  <c r="D171" i="1"/>
  <c r="L171" i="1" s="1"/>
  <c r="D172" i="1"/>
  <c r="L172" i="1" s="1"/>
  <c r="D173" i="1"/>
  <c r="L173" i="1" s="1"/>
  <c r="D174" i="1"/>
  <c r="L174" i="1" s="1"/>
  <c r="D175" i="1"/>
  <c r="L175" i="1" s="1"/>
  <c r="D176" i="1"/>
  <c r="L176" i="1" s="1"/>
  <c r="D177" i="1"/>
  <c r="L177" i="1" s="1"/>
  <c r="D178" i="1"/>
  <c r="L178" i="1" s="1"/>
  <c r="D179" i="1"/>
  <c r="L179" i="1" s="1"/>
  <c r="D180" i="1"/>
  <c r="L180" i="1" s="1"/>
  <c r="D181" i="1"/>
  <c r="L181" i="1" s="1"/>
  <c r="D182" i="1"/>
  <c r="L182" i="1" s="1"/>
  <c r="D183" i="1"/>
  <c r="L183" i="1" s="1"/>
  <c r="D184" i="1"/>
  <c r="L184" i="1" s="1"/>
  <c r="D185" i="1"/>
  <c r="L185" i="1" s="1"/>
  <c r="D186" i="1"/>
  <c r="L186" i="1" s="1"/>
  <c r="D187" i="1"/>
  <c r="L187" i="1" s="1"/>
  <c r="D188" i="1"/>
  <c r="L188" i="1" s="1"/>
  <c r="D189" i="1"/>
  <c r="L189" i="1" s="1"/>
  <c r="D190" i="1"/>
  <c r="L190" i="1" s="1"/>
  <c r="D191" i="1"/>
  <c r="L191" i="1" s="1"/>
  <c r="D192" i="1"/>
  <c r="L192" i="1" s="1"/>
  <c r="D193" i="1"/>
  <c r="L193" i="1" s="1"/>
  <c r="D194" i="1"/>
  <c r="L194" i="1" s="1"/>
  <c r="D195" i="1"/>
  <c r="L195" i="1" s="1"/>
  <c r="D196" i="1"/>
  <c r="L196" i="1" s="1"/>
  <c r="D197" i="1"/>
  <c r="L197" i="1" s="1"/>
  <c r="D198" i="1"/>
  <c r="L198" i="1" s="1"/>
  <c r="D199" i="1"/>
  <c r="L199" i="1" s="1"/>
  <c r="D200" i="1"/>
  <c r="L200" i="1" s="1"/>
  <c r="D201" i="1"/>
  <c r="L201" i="1" s="1"/>
  <c r="D202" i="1"/>
  <c r="L202" i="1" s="1"/>
  <c r="D203" i="1"/>
  <c r="L203" i="1" s="1"/>
  <c r="D204" i="1"/>
  <c r="L204" i="1" s="1"/>
  <c r="D205" i="1"/>
  <c r="L205" i="1" s="1"/>
  <c r="D206" i="1"/>
  <c r="L206" i="1" s="1"/>
  <c r="D207" i="1"/>
  <c r="L207" i="1" s="1"/>
  <c r="D208" i="1"/>
  <c r="L208" i="1" s="1"/>
  <c r="D209" i="1"/>
  <c r="L209" i="1" s="1"/>
  <c r="D210" i="1"/>
  <c r="L210" i="1" s="1"/>
  <c r="D211" i="1"/>
  <c r="L211" i="1" s="1"/>
  <c r="D212" i="1"/>
  <c r="L212" i="1" s="1"/>
  <c r="D213" i="1"/>
  <c r="L213" i="1" s="1"/>
  <c r="D214" i="1"/>
  <c r="L214" i="1" s="1"/>
  <c r="D215" i="1"/>
  <c r="L215" i="1" s="1"/>
  <c r="D216" i="1"/>
  <c r="L216" i="1" s="1"/>
  <c r="D217" i="1"/>
  <c r="L217" i="1" s="1"/>
  <c r="D218" i="1"/>
  <c r="L218" i="1" s="1"/>
  <c r="D219" i="1"/>
  <c r="L219" i="1" s="1"/>
  <c r="D220" i="1"/>
  <c r="L220" i="1" s="1"/>
  <c r="D221" i="1"/>
  <c r="L221" i="1" s="1"/>
  <c r="D222" i="1"/>
  <c r="L222" i="1" s="1"/>
  <c r="D223" i="1"/>
  <c r="L223" i="1" s="1"/>
  <c r="D224" i="1"/>
  <c r="L224" i="1" s="1"/>
  <c r="D225" i="1"/>
  <c r="L225" i="1" s="1"/>
  <c r="D226" i="1"/>
  <c r="L226" i="1" s="1"/>
  <c r="D227" i="1"/>
  <c r="L227" i="1" s="1"/>
  <c r="D228" i="1"/>
  <c r="L228" i="1" s="1"/>
  <c r="D229" i="1"/>
  <c r="L229" i="1" s="1"/>
  <c r="D230" i="1"/>
  <c r="L230" i="1" s="1"/>
  <c r="D231" i="1"/>
  <c r="L231" i="1" s="1"/>
  <c r="D232" i="1"/>
  <c r="L232" i="1" s="1"/>
  <c r="D233" i="1"/>
  <c r="L233" i="1" s="1"/>
  <c r="D234" i="1"/>
  <c r="L234" i="1" s="1"/>
  <c r="D235" i="1"/>
  <c r="L235" i="1" s="1"/>
  <c r="D236" i="1"/>
  <c r="L236" i="1" s="1"/>
  <c r="D237" i="1"/>
  <c r="L237" i="1" s="1"/>
  <c r="B6" i="1"/>
  <c r="B13" i="1"/>
  <c r="B17" i="1"/>
  <c r="B29" i="1"/>
  <c r="B33" i="1"/>
  <c r="B37" i="1"/>
  <c r="B39" i="1"/>
  <c r="B57" i="1"/>
  <c r="B85" i="1"/>
  <c r="B113" i="1"/>
  <c r="B141" i="1"/>
  <c r="C10" i="1"/>
  <c r="C13" i="1"/>
  <c r="C17" i="1"/>
  <c r="C29" i="1"/>
  <c r="C33" i="1"/>
  <c r="C37" i="1"/>
  <c r="C41" i="1"/>
  <c r="C45" i="1"/>
  <c r="C57" i="1"/>
  <c r="C85" i="1"/>
  <c r="C90" i="1"/>
  <c r="C97" i="1"/>
  <c r="C101" i="1"/>
  <c r="C109" i="1"/>
  <c r="C113" i="1"/>
  <c r="C141" i="1"/>
  <c r="C153" i="1"/>
  <c r="C157" i="1"/>
  <c r="C169" i="1"/>
  <c r="C197" i="1"/>
  <c r="C206" i="1"/>
  <c r="C209" i="1"/>
  <c r="C213" i="1"/>
  <c r="C221" i="1"/>
  <c r="C225" i="1"/>
  <c r="C214" i="1" l="1"/>
  <c r="C22" i="1"/>
  <c r="B178" i="1"/>
  <c r="B90" i="1"/>
  <c r="B18" i="1"/>
  <c r="C178" i="1"/>
  <c r="C146" i="1"/>
  <c r="C62" i="1"/>
  <c r="B122" i="1"/>
  <c r="B62" i="1"/>
  <c r="C234" i="1"/>
  <c r="C174" i="1"/>
  <c r="C42" i="1"/>
  <c r="C30" i="1"/>
  <c r="C18" i="1"/>
  <c r="C6" i="1"/>
  <c r="B174" i="1"/>
  <c r="B118" i="1"/>
  <c r="C198" i="1"/>
  <c r="C106" i="1"/>
  <c r="C50" i="1"/>
  <c r="B213" i="1"/>
  <c r="B150" i="1"/>
  <c r="B78" i="1"/>
  <c r="B50" i="1"/>
  <c r="C202" i="1"/>
  <c r="C154" i="1"/>
  <c r="C98" i="1"/>
  <c r="C86" i="1"/>
  <c r="C210" i="1"/>
  <c r="C122" i="1"/>
  <c r="C158" i="1"/>
  <c r="C150" i="1"/>
  <c r="C118" i="1"/>
  <c r="C102" i="1"/>
  <c r="C94" i="1"/>
  <c r="C66" i="1"/>
  <c r="C46" i="1"/>
  <c r="C26" i="1"/>
  <c r="B206" i="1"/>
  <c r="B94" i="1"/>
  <c r="B66" i="1"/>
  <c r="B22" i="1"/>
  <c r="B10" i="1"/>
  <c r="C235" i="1"/>
  <c r="C230" i="1"/>
  <c r="C218" i="1"/>
  <c r="C162" i="1"/>
  <c r="C138" i="1"/>
  <c r="C111" i="1"/>
  <c r="C95" i="1"/>
  <c r="C55" i="1"/>
  <c r="C43" i="1"/>
  <c r="C34" i="1"/>
  <c r="C27" i="1"/>
  <c r="B230" i="1"/>
  <c r="B190" i="1"/>
  <c r="B146" i="1"/>
  <c r="C227" i="1"/>
  <c r="C99" i="1"/>
  <c r="B218" i="1"/>
  <c r="B99" i="1"/>
  <c r="B234" i="1"/>
  <c r="B223" i="1"/>
  <c r="B202" i="1"/>
  <c r="B162" i="1"/>
  <c r="B134" i="1"/>
  <c r="B106" i="1"/>
  <c r="B120" i="1"/>
  <c r="C115" i="1"/>
  <c r="C64" i="1"/>
  <c r="B215" i="1"/>
  <c r="B204" i="1"/>
  <c r="C167" i="1"/>
  <c r="C155" i="1"/>
  <c r="C147" i="1"/>
  <c r="C127" i="1"/>
  <c r="B227" i="1"/>
  <c r="B155" i="1"/>
  <c r="B64" i="1"/>
  <c r="B43" i="1"/>
  <c r="B31" i="1"/>
  <c r="C228" i="1"/>
  <c r="C200" i="1"/>
  <c r="C144" i="1"/>
  <c r="C116" i="1"/>
  <c r="C88" i="1"/>
  <c r="C60" i="1"/>
  <c r="C32" i="1"/>
  <c r="B16" i="1"/>
  <c r="C80" i="1"/>
  <c r="B207" i="1"/>
  <c r="C179" i="1"/>
  <c r="C175" i="1"/>
  <c r="B220" i="1"/>
  <c r="B211" i="1"/>
  <c r="B148" i="1"/>
  <c r="B127" i="1"/>
  <c r="B92" i="1"/>
  <c r="B71" i="1"/>
  <c r="B28" i="1"/>
  <c r="C186" i="1"/>
  <c r="B130" i="1"/>
  <c r="C110" i="1"/>
  <c r="B98" i="1"/>
  <c r="C74" i="1"/>
  <c r="B70" i="1"/>
  <c r="B42" i="1"/>
  <c r="B12" i="1"/>
  <c r="B176" i="1"/>
  <c r="B235" i="1"/>
  <c r="C151" i="1"/>
  <c r="C119" i="1"/>
  <c r="C91" i="1"/>
  <c r="C67" i="1"/>
  <c r="C63" i="1"/>
  <c r="C39" i="1"/>
  <c r="B35" i="1"/>
  <c r="C23" i="1"/>
  <c r="C19" i="1"/>
  <c r="B7" i="1"/>
  <c r="C223" i="1"/>
  <c r="C207" i="1"/>
  <c r="C172" i="1"/>
  <c r="C123" i="1"/>
  <c r="C71" i="1"/>
  <c r="C59" i="1"/>
  <c r="C31" i="1"/>
  <c r="C211" i="1"/>
  <c r="C183" i="1"/>
  <c r="C171" i="1"/>
  <c r="C112" i="1"/>
  <c r="C11" i="1"/>
  <c r="B183" i="1"/>
  <c r="B27" i="1"/>
  <c r="B15" i="1"/>
  <c r="B221" i="1"/>
  <c r="C193" i="1"/>
  <c r="C189" i="1"/>
  <c r="C177" i="1"/>
  <c r="C173" i="1"/>
  <c r="C165" i="1"/>
  <c r="C161" i="1"/>
  <c r="C149" i="1"/>
  <c r="C145" i="1"/>
  <c r="C137" i="1"/>
  <c r="C133" i="1"/>
  <c r="C121" i="1"/>
  <c r="C117" i="1"/>
  <c r="C105" i="1"/>
  <c r="C93" i="1"/>
  <c r="C89" i="1"/>
  <c r="C81" i="1"/>
  <c r="C77" i="1"/>
  <c r="C65" i="1"/>
  <c r="C61" i="1"/>
  <c r="C53" i="1"/>
  <c r="C49" i="1"/>
  <c r="C25" i="1"/>
  <c r="C21" i="1"/>
  <c r="C9" i="1"/>
  <c r="C5" i="1"/>
  <c r="C104" i="1"/>
  <c r="C76" i="1"/>
  <c r="C56" i="1"/>
  <c r="C48" i="1"/>
  <c r="B188" i="1"/>
  <c r="B160" i="1"/>
  <c r="B132" i="1"/>
  <c r="B104" i="1"/>
  <c r="B76" i="1"/>
  <c r="B48" i="1"/>
  <c r="B8" i="1"/>
  <c r="C232" i="1"/>
  <c r="C220" i="1"/>
  <c r="C164" i="1"/>
  <c r="C224" i="1"/>
  <c r="C192" i="1"/>
  <c r="C176" i="1"/>
  <c r="C136" i="1"/>
  <c r="B236" i="1"/>
  <c r="B225" i="1"/>
  <c r="B216" i="1"/>
  <c r="B209" i="1"/>
  <c r="B197" i="1"/>
  <c r="B169" i="1"/>
  <c r="C216" i="1"/>
  <c r="C188" i="1"/>
  <c r="C168" i="1"/>
  <c r="C160" i="1"/>
  <c r="C132" i="1"/>
  <c r="C120" i="1"/>
  <c r="C108" i="1"/>
  <c r="C52" i="1"/>
  <c r="B192" i="1"/>
  <c r="B164" i="1"/>
  <c r="B136" i="1"/>
  <c r="B108" i="1"/>
  <c r="B80" i="1"/>
  <c r="B52" i="1"/>
  <c r="B20" i="1"/>
  <c r="B219" i="1"/>
  <c r="C180" i="1"/>
  <c r="C170" i="1"/>
  <c r="C166" i="1"/>
  <c r="C156" i="1"/>
  <c r="C152" i="1"/>
  <c r="C128" i="1"/>
  <c r="C68" i="1"/>
  <c r="C58" i="1"/>
  <c r="C54" i="1"/>
  <c r="C44" i="1"/>
  <c r="C40" i="1"/>
  <c r="B222" i="1"/>
  <c r="B208" i="1"/>
  <c r="B203" i="1"/>
  <c r="B194" i="1"/>
  <c r="B184" i="1"/>
  <c r="B166" i="1"/>
  <c r="B156" i="1"/>
  <c r="B138" i="1"/>
  <c r="B128" i="1"/>
  <c r="B110" i="1"/>
  <c r="B100" i="1"/>
  <c r="B82" i="1"/>
  <c r="B72" i="1"/>
  <c r="B54" i="1"/>
  <c r="B44" i="1"/>
  <c r="B38" i="1"/>
  <c r="B32" i="1"/>
  <c r="C142" i="1"/>
  <c r="C82" i="1"/>
  <c r="C38" i="1"/>
  <c r="C28" i="1"/>
  <c r="C14" i="1"/>
  <c r="C7" i="1"/>
  <c r="B226" i="1"/>
  <c r="B217" i="1"/>
  <c r="B212" i="1"/>
  <c r="C203" i="1"/>
  <c r="C194" i="1"/>
  <c r="C236" i="1"/>
  <c r="C231" i="1"/>
  <c r="C226" i="1"/>
  <c r="C222" i="1"/>
  <c r="C217" i="1"/>
  <c r="C212" i="1"/>
  <c r="C208" i="1"/>
  <c r="C184" i="1"/>
  <c r="C124" i="1"/>
  <c r="C114" i="1"/>
  <c r="C100" i="1"/>
  <c r="C96" i="1"/>
  <c r="C72" i="1"/>
  <c r="B231" i="1"/>
  <c r="B198" i="1"/>
  <c r="B180" i="1"/>
  <c r="B170" i="1"/>
  <c r="B152" i="1"/>
  <c r="B142" i="1"/>
  <c r="B124" i="1"/>
  <c r="B114" i="1"/>
  <c r="B96" i="1"/>
  <c r="B86" i="1"/>
  <c r="B68" i="1"/>
  <c r="B58" i="1"/>
  <c r="B40" i="1"/>
  <c r="B34" i="1"/>
  <c r="B14" i="1"/>
  <c r="C36" i="1"/>
  <c r="C24" i="1"/>
  <c r="C20" i="1"/>
  <c r="C16" i="1"/>
  <c r="C12" i="1"/>
  <c r="C8" i="1"/>
  <c r="B237" i="1"/>
  <c r="B232" i="1"/>
  <c r="B195" i="1"/>
  <c r="B181" i="1"/>
  <c r="B167" i="1"/>
  <c r="B153" i="1"/>
  <c r="B139" i="1"/>
  <c r="B125" i="1"/>
  <c r="B111" i="1"/>
  <c r="B97" i="1"/>
  <c r="B83" i="1"/>
  <c r="B69" i="1"/>
  <c r="B55" i="1"/>
  <c r="B41" i="1"/>
  <c r="C205" i="1"/>
  <c r="C201" i="1"/>
  <c r="C204" i="1"/>
  <c r="C196" i="1"/>
  <c r="C182" i="1"/>
  <c r="C148" i="1"/>
  <c r="C140" i="1"/>
  <c r="C130" i="1"/>
  <c r="C126" i="1"/>
  <c r="C92" i="1"/>
  <c r="C84" i="1"/>
  <c r="C70" i="1"/>
  <c r="C237" i="1"/>
  <c r="C233" i="1"/>
  <c r="C229" i="1"/>
  <c r="C199" i="1"/>
  <c r="C195" i="1"/>
  <c r="C190" i="1"/>
  <c r="C185" i="1"/>
  <c r="C181" i="1"/>
  <c r="C143" i="1"/>
  <c r="C139" i="1"/>
  <c r="C134" i="1"/>
  <c r="C129" i="1"/>
  <c r="C125" i="1"/>
  <c r="C87" i="1"/>
  <c r="C83" i="1"/>
  <c r="C78" i="1"/>
  <c r="C73" i="1"/>
  <c r="C69" i="1"/>
  <c r="C35" i="1"/>
  <c r="C15" i="1"/>
  <c r="B199" i="1"/>
  <c r="B185" i="1"/>
  <c r="B171" i="1"/>
  <c r="B157" i="1"/>
  <c r="B143" i="1"/>
  <c r="B129" i="1"/>
  <c r="B115" i="1"/>
  <c r="B101" i="1"/>
  <c r="B87" i="1"/>
  <c r="B73" i="1"/>
  <c r="B59" i="1"/>
  <c r="B45" i="1"/>
  <c r="B24" i="1"/>
  <c r="B214" i="1"/>
  <c r="B210" i="1"/>
  <c r="B186" i="1"/>
  <c r="B182" i="1"/>
  <c r="B126" i="1"/>
  <c r="B74" i="1"/>
  <c r="B30" i="1"/>
  <c r="B26" i="1"/>
  <c r="B158" i="1"/>
  <c r="B154" i="1"/>
  <c r="B102" i="1"/>
  <c r="B46" i="1"/>
  <c r="B191" i="1"/>
  <c r="B187" i="1"/>
  <c r="B177" i="1"/>
  <c r="B173" i="1"/>
  <c r="B163" i="1"/>
  <c r="B159" i="1"/>
  <c r="B149" i="1"/>
  <c r="B145" i="1"/>
  <c r="B135" i="1"/>
  <c r="B131" i="1"/>
  <c r="B121" i="1"/>
  <c r="B117" i="1"/>
  <c r="B107" i="1"/>
  <c r="B103" i="1"/>
  <c r="B93" i="1"/>
  <c r="B89" i="1"/>
  <c r="B79" i="1"/>
  <c r="B75" i="1"/>
  <c r="B65" i="1"/>
  <c r="B61" i="1"/>
  <c r="B51" i="1"/>
  <c r="B47" i="1"/>
  <c r="B25" i="1"/>
  <c r="B21" i="1"/>
  <c r="B9" i="1"/>
  <c r="B5" i="1"/>
  <c r="B233" i="1"/>
  <c r="B229" i="1"/>
  <c r="B201" i="1"/>
  <c r="B205" i="1"/>
  <c r="C219" i="1"/>
  <c r="C215" i="1"/>
  <c r="C191" i="1"/>
  <c r="C187" i="1"/>
  <c r="C163" i="1"/>
  <c r="C159" i="1"/>
  <c r="C135" i="1"/>
  <c r="C131" i="1"/>
  <c r="C107" i="1"/>
  <c r="C103" i="1"/>
  <c r="C79" i="1"/>
  <c r="C75" i="1"/>
  <c r="C51" i="1"/>
  <c r="C47" i="1"/>
  <c r="B228" i="1"/>
  <c r="B224" i="1"/>
  <c r="B200" i="1"/>
  <c r="B196" i="1"/>
  <c r="B172" i="1"/>
  <c r="B168" i="1"/>
  <c r="B144" i="1"/>
  <c r="B140" i="1"/>
  <c r="B116" i="1"/>
  <c r="B112" i="1"/>
  <c r="B88" i="1"/>
  <c r="B84" i="1"/>
  <c r="B60" i="1"/>
  <c r="B56" i="1"/>
  <c r="B36" i="1"/>
  <c r="B193" i="1"/>
  <c r="B189" i="1"/>
  <c r="B179" i="1"/>
  <c r="B175" i="1"/>
  <c r="B165" i="1"/>
  <c r="B161" i="1"/>
  <c r="B151" i="1"/>
  <c r="B147" i="1"/>
  <c r="B137" i="1"/>
  <c r="B133" i="1"/>
  <c r="B123" i="1"/>
  <c r="B119" i="1"/>
  <c r="B109" i="1"/>
  <c r="B105" i="1"/>
  <c r="B95" i="1"/>
  <c r="B91" i="1"/>
  <c r="B81" i="1"/>
  <c r="B77" i="1"/>
  <c r="B67" i="1"/>
  <c r="B63" i="1"/>
  <c r="B53" i="1"/>
  <c r="B49" i="1"/>
  <c r="B23" i="1"/>
  <c r="B19" i="1"/>
  <c r="B11" i="1"/>
  <c r="C60" i="3"/>
  <c r="C56" i="3"/>
  <c r="C52" i="3"/>
  <c r="C58" i="3"/>
  <c r="C50" i="3"/>
  <c r="C57" i="3"/>
  <c r="C53" i="3"/>
  <c r="C59" i="3"/>
  <c r="C49" i="3"/>
  <c r="C48" i="3"/>
  <c r="C44" i="3"/>
  <c r="C40" i="3"/>
  <c r="C47" i="3"/>
  <c r="C46" i="3"/>
  <c r="C38" i="3"/>
  <c r="C45" i="3"/>
  <c r="C41" i="3"/>
  <c r="C37" i="3"/>
  <c r="C36" i="3"/>
  <c r="C32" i="3"/>
  <c r="C28" i="3"/>
  <c r="C35" i="3"/>
  <c r="C34" i="3"/>
  <c r="C26" i="3"/>
  <c r="C33" i="3"/>
  <c r="C29" i="3"/>
  <c r="C25" i="3"/>
  <c r="C7" i="3"/>
  <c r="C3" i="3"/>
  <c r="C6" i="3"/>
  <c r="C23" i="3"/>
  <c r="C22" i="3"/>
  <c r="C14" i="3"/>
  <c r="C21" i="3"/>
  <c r="C17" i="3"/>
  <c r="C13" i="3"/>
  <c r="C24" i="3"/>
  <c r="C20" i="3"/>
  <c r="C16" i="3"/>
  <c r="C54" i="3" l="1"/>
  <c r="C55" i="3"/>
  <c r="C51" i="3"/>
  <c r="C43" i="3"/>
  <c r="C39" i="3"/>
  <c r="C42" i="3"/>
  <c r="C31" i="3"/>
  <c r="C27" i="3"/>
  <c r="C30" i="3"/>
  <c r="C18" i="3"/>
  <c r="C19" i="3"/>
  <c r="C15" i="3"/>
  <c r="K128" i="1" l="1"/>
  <c r="K278" i="1"/>
  <c r="K374" i="1"/>
  <c r="K301" i="1"/>
  <c r="K397" i="1"/>
  <c r="K363" i="1"/>
  <c r="K312" i="1"/>
  <c r="K239" i="1"/>
  <c r="K335" i="1"/>
  <c r="K316" i="1"/>
  <c r="K258" i="1"/>
  <c r="K354" i="1"/>
  <c r="K249" i="1"/>
  <c r="K345" i="1"/>
  <c r="K252" i="1"/>
  <c r="K332" i="1"/>
  <c r="K395" i="1"/>
  <c r="K254" i="1"/>
  <c r="K286" i="1"/>
  <c r="K318" i="1"/>
  <c r="K350" i="1"/>
  <c r="K382" i="1"/>
  <c r="K245" i="1"/>
  <c r="K277" i="1"/>
  <c r="K309" i="1"/>
  <c r="K341" i="1"/>
  <c r="K373" i="1"/>
  <c r="K405" i="1"/>
  <c r="K372" i="1"/>
  <c r="K291" i="1"/>
  <c r="K387" i="1"/>
  <c r="K256" i="1"/>
  <c r="K288" i="1"/>
  <c r="K320" i="1"/>
  <c r="K352" i="1"/>
  <c r="K384" i="1"/>
  <c r="K247" i="1"/>
  <c r="K279" i="1"/>
  <c r="K311" i="1"/>
  <c r="K343" i="1"/>
  <c r="K375" i="1"/>
  <c r="K407" i="1"/>
  <c r="K388" i="1"/>
  <c r="K331" i="1"/>
  <c r="K415" i="1"/>
  <c r="K266" i="1"/>
  <c r="K298" i="1"/>
  <c r="K330" i="1"/>
  <c r="K362" i="1"/>
  <c r="K394" i="1"/>
  <c r="K257" i="1"/>
  <c r="K289" i="1"/>
  <c r="K321" i="1"/>
  <c r="K353" i="1"/>
  <c r="K385" i="1"/>
  <c r="K412" i="1"/>
  <c r="K260" i="1"/>
  <c r="K292" i="1"/>
  <c r="K340" i="1"/>
  <c r="K404" i="1"/>
  <c r="K323" i="1"/>
  <c r="K414" i="1"/>
  <c r="K310" i="1"/>
  <c r="K406" i="1"/>
  <c r="K333" i="1"/>
  <c r="K356" i="1"/>
  <c r="K280" i="1"/>
  <c r="K376" i="1"/>
  <c r="K303" i="1"/>
  <c r="K399" i="1"/>
  <c r="K403" i="1"/>
  <c r="K322" i="1"/>
  <c r="K281" i="1"/>
  <c r="K377" i="1"/>
  <c r="K380" i="1"/>
  <c r="K262" i="1"/>
  <c r="K326" i="1"/>
  <c r="K358" i="1"/>
  <c r="K390" i="1"/>
  <c r="K253" i="1"/>
  <c r="K285" i="1"/>
  <c r="K317" i="1"/>
  <c r="K349" i="1"/>
  <c r="K381" i="1"/>
  <c r="K408" i="1"/>
  <c r="K396" i="1"/>
  <c r="K315" i="1"/>
  <c r="K417" i="1"/>
  <c r="K264" i="1"/>
  <c r="K296" i="1"/>
  <c r="K328" i="1"/>
  <c r="K360" i="1"/>
  <c r="K392" i="1"/>
  <c r="K255" i="1"/>
  <c r="K287" i="1"/>
  <c r="K319" i="1"/>
  <c r="K351" i="1"/>
  <c r="K383" i="1"/>
  <c r="K410" i="1"/>
  <c r="K251" i="1"/>
  <c r="K347" i="1"/>
  <c r="K242" i="1"/>
  <c r="K274" i="1"/>
  <c r="K306" i="1"/>
  <c r="K338" i="1"/>
  <c r="K370" i="1"/>
  <c r="K402" i="1"/>
  <c r="K265" i="1"/>
  <c r="K297" i="1"/>
  <c r="K329" i="1"/>
  <c r="K361" i="1"/>
  <c r="K393" i="1"/>
  <c r="K413" i="1"/>
  <c r="K268" i="1"/>
  <c r="K300" i="1"/>
  <c r="K348" i="1"/>
  <c r="K243" i="1"/>
  <c r="K355" i="1"/>
  <c r="K324" i="1"/>
  <c r="K246" i="1"/>
  <c r="K342" i="1"/>
  <c r="K269" i="1"/>
  <c r="K365" i="1"/>
  <c r="K275" i="1"/>
  <c r="K248" i="1"/>
  <c r="K344" i="1"/>
  <c r="K271" i="1"/>
  <c r="K367" i="1"/>
  <c r="K307" i="1"/>
  <c r="K290" i="1"/>
  <c r="K386" i="1"/>
  <c r="K313" i="1"/>
  <c r="K409" i="1"/>
  <c r="K284" i="1"/>
  <c r="K299" i="1"/>
  <c r="K294" i="1"/>
  <c r="K270" i="1"/>
  <c r="K302" i="1"/>
  <c r="K334" i="1"/>
  <c r="K366" i="1"/>
  <c r="K398" i="1"/>
  <c r="K261" i="1"/>
  <c r="K293" i="1"/>
  <c r="K325" i="1"/>
  <c r="K357" i="1"/>
  <c r="K389" i="1"/>
  <c r="K416" i="1"/>
  <c r="K259" i="1"/>
  <c r="K339" i="1"/>
  <c r="K240" i="1"/>
  <c r="K272" i="1"/>
  <c r="K304" i="1"/>
  <c r="K336" i="1"/>
  <c r="K368" i="1"/>
  <c r="K400" i="1"/>
  <c r="K263" i="1"/>
  <c r="K295" i="1"/>
  <c r="K327" i="1"/>
  <c r="K359" i="1"/>
  <c r="K391" i="1"/>
  <c r="K411" i="1"/>
  <c r="K283" i="1"/>
  <c r="K379" i="1"/>
  <c r="K250" i="1"/>
  <c r="K282" i="1"/>
  <c r="K314" i="1"/>
  <c r="K346" i="1"/>
  <c r="K378" i="1"/>
  <c r="K241" i="1"/>
  <c r="K273" i="1"/>
  <c r="K305" i="1"/>
  <c r="K337" i="1"/>
  <c r="K369" i="1"/>
  <c r="K401" i="1"/>
  <c r="K244" i="1"/>
  <c r="K276" i="1"/>
  <c r="K308" i="1"/>
  <c r="K364" i="1"/>
  <c r="K267" i="1"/>
  <c r="K371" i="1"/>
  <c r="K238" i="1"/>
  <c r="K135" i="1"/>
  <c r="K80" i="1"/>
  <c r="K37" i="1"/>
  <c r="K101" i="1"/>
  <c r="K229" i="1"/>
  <c r="K66" i="1"/>
  <c r="K194" i="1"/>
  <c r="K236" i="1"/>
  <c r="K131" i="1"/>
  <c r="K56" i="1"/>
  <c r="K82" i="1"/>
  <c r="K146" i="1"/>
  <c r="K210" i="1"/>
  <c r="K92" i="1"/>
  <c r="K19" i="1"/>
  <c r="K83" i="1"/>
  <c r="K147" i="1"/>
  <c r="K211" i="1"/>
  <c r="K96" i="1"/>
  <c r="K13" i="1"/>
  <c r="K77" i="1"/>
  <c r="K141" i="1"/>
  <c r="K205" i="1"/>
  <c r="K160" i="1"/>
  <c r="K42" i="1"/>
  <c r="K106" i="1"/>
  <c r="K170" i="1"/>
  <c r="K234" i="1"/>
  <c r="K164" i="1"/>
  <c r="K43" i="1"/>
  <c r="K107" i="1"/>
  <c r="K171" i="1"/>
  <c r="K235" i="1"/>
  <c r="K168" i="1"/>
  <c r="K49" i="1"/>
  <c r="K113" i="1"/>
  <c r="K177" i="1"/>
  <c r="K68" i="1"/>
  <c r="K214" i="1"/>
  <c r="K151" i="1"/>
  <c r="K180" i="1"/>
  <c r="K64" i="1"/>
  <c r="K39" i="1"/>
  <c r="K32" i="1"/>
  <c r="K28" i="1"/>
  <c r="K183" i="1"/>
  <c r="K71" i="1"/>
  <c r="K159" i="1"/>
  <c r="K95" i="1"/>
  <c r="K31" i="1"/>
  <c r="K132" i="1"/>
  <c r="K222" i="1"/>
  <c r="K158" i="1"/>
  <c r="K94" i="1"/>
  <c r="K30" i="1"/>
  <c r="K134" i="1"/>
  <c r="K70" i="1"/>
  <c r="K6" i="1"/>
  <c r="K233" i="1"/>
  <c r="K169" i="1"/>
  <c r="K105" i="1"/>
  <c r="K41" i="1"/>
  <c r="K199" i="1"/>
  <c r="K90" i="1"/>
  <c r="K218" i="1"/>
  <c r="K27" i="1"/>
  <c r="K155" i="1"/>
  <c r="K116" i="1"/>
  <c r="K97" i="1"/>
  <c r="K225" i="1"/>
  <c r="K87" i="1"/>
  <c r="K7" i="1"/>
  <c r="K215" i="1"/>
  <c r="K119" i="1"/>
  <c r="K175" i="1"/>
  <c r="K47" i="1"/>
  <c r="K16" i="1"/>
  <c r="K110" i="1"/>
  <c r="K9" i="1"/>
  <c r="K22" i="1"/>
  <c r="K185" i="1"/>
  <c r="K57" i="1"/>
  <c r="K53" i="1"/>
  <c r="K181" i="1"/>
  <c r="K18" i="1"/>
  <c r="K133" i="1"/>
  <c r="K136" i="1"/>
  <c r="K98" i="1"/>
  <c r="K226" i="1"/>
  <c r="K35" i="1"/>
  <c r="K163" i="1"/>
  <c r="K144" i="1"/>
  <c r="K93" i="1"/>
  <c r="K221" i="1"/>
  <c r="K58" i="1"/>
  <c r="K186" i="1"/>
  <c r="K212" i="1"/>
  <c r="K123" i="1"/>
  <c r="K40" i="1"/>
  <c r="K65" i="1"/>
  <c r="K206" i="1"/>
  <c r="K142" i="1"/>
  <c r="K78" i="1"/>
  <c r="K14" i="1"/>
  <c r="K118" i="1"/>
  <c r="K54" i="1"/>
  <c r="K196" i="1"/>
  <c r="K217" i="1"/>
  <c r="K153" i="1"/>
  <c r="K89" i="1"/>
  <c r="K25" i="1"/>
  <c r="K156" i="1"/>
  <c r="K165" i="1"/>
  <c r="K232" i="1"/>
  <c r="K130" i="1"/>
  <c r="K52" i="1"/>
  <c r="K67" i="1"/>
  <c r="K195" i="1"/>
  <c r="K8" i="1"/>
  <c r="K61" i="1"/>
  <c r="K125" i="1"/>
  <c r="K189" i="1"/>
  <c r="K112" i="1"/>
  <c r="K26" i="1"/>
  <c r="K154" i="1"/>
  <c r="K120" i="1"/>
  <c r="K91" i="1"/>
  <c r="K219" i="1"/>
  <c r="K33" i="1"/>
  <c r="K161" i="1"/>
  <c r="K150" i="1"/>
  <c r="K84" i="1"/>
  <c r="K152" i="1"/>
  <c r="K182" i="1"/>
  <c r="K198" i="1"/>
  <c r="K111" i="1"/>
  <c r="K176" i="1"/>
  <c r="K174" i="1"/>
  <c r="K46" i="1"/>
  <c r="K86" i="1"/>
  <c r="K100" i="1"/>
  <c r="K121" i="1"/>
  <c r="K117" i="1"/>
  <c r="K88" i="1"/>
  <c r="K69" i="1"/>
  <c r="K197" i="1"/>
  <c r="K34" i="1"/>
  <c r="K162" i="1"/>
  <c r="K140" i="1"/>
  <c r="K99" i="1"/>
  <c r="K227" i="1"/>
  <c r="K29" i="1"/>
  <c r="K157" i="1"/>
  <c r="K208" i="1"/>
  <c r="K122" i="1"/>
  <c r="K36" i="1"/>
  <c r="K59" i="1"/>
  <c r="K187" i="1"/>
  <c r="K216" i="1"/>
  <c r="K129" i="1"/>
  <c r="K193" i="1"/>
  <c r="K124" i="1"/>
  <c r="K108" i="1"/>
  <c r="K207" i="1"/>
  <c r="K223" i="1"/>
  <c r="K166" i="1"/>
  <c r="K103" i="1"/>
  <c r="K104" i="1"/>
  <c r="K200" i="1"/>
  <c r="K48" i="1"/>
  <c r="K231" i="1"/>
  <c r="K143" i="1"/>
  <c r="K79" i="1"/>
  <c r="K15" i="1"/>
  <c r="K21" i="1"/>
  <c r="K85" i="1"/>
  <c r="K149" i="1"/>
  <c r="K213" i="1"/>
  <c r="K184" i="1"/>
  <c r="K50" i="1"/>
  <c r="K114" i="1"/>
  <c r="K178" i="1"/>
  <c r="K20" i="1"/>
  <c r="K188" i="1"/>
  <c r="K51" i="1"/>
  <c r="K115" i="1"/>
  <c r="K179" i="1"/>
  <c r="K24" i="1"/>
  <c r="K192" i="1"/>
  <c r="K45" i="1"/>
  <c r="K109" i="1"/>
  <c r="K173" i="1"/>
  <c r="K237" i="1"/>
  <c r="K10" i="1"/>
  <c r="K74" i="1"/>
  <c r="K138" i="1"/>
  <c r="K202" i="1"/>
  <c r="K72" i="1"/>
  <c r="K11" i="1"/>
  <c r="K75" i="1"/>
  <c r="K139" i="1"/>
  <c r="K203" i="1"/>
  <c r="K76" i="1"/>
  <c r="K17" i="1"/>
  <c r="K81" i="1"/>
  <c r="K145" i="1"/>
  <c r="K209" i="1"/>
  <c r="K172" i="1"/>
  <c r="K23" i="1"/>
  <c r="K12" i="1"/>
  <c r="K5" i="1"/>
  <c r="K230" i="1"/>
  <c r="K167" i="1"/>
  <c r="K204" i="1"/>
  <c r="K55" i="1"/>
  <c r="K228" i="1"/>
  <c r="K191" i="1"/>
  <c r="K127" i="1"/>
  <c r="K63" i="1"/>
  <c r="K224" i="1"/>
  <c r="K44" i="1"/>
  <c r="K190" i="1"/>
  <c r="K126" i="1"/>
  <c r="K62" i="1"/>
  <c r="K220" i="1"/>
  <c r="K102" i="1"/>
  <c r="K38" i="1"/>
  <c r="K148" i="1"/>
  <c r="K201" i="1"/>
  <c r="K137" i="1"/>
  <c r="K73" i="1"/>
  <c r="K60" i="1"/>
</calcChain>
</file>

<file path=xl/sharedStrings.xml><?xml version="1.0" encoding="utf-8"?>
<sst xmlns="http://schemas.openxmlformats.org/spreadsheetml/2006/main" count="209" uniqueCount="66">
  <si>
    <t xml:space="preserve">Début </t>
  </si>
  <si>
    <t xml:space="preserve">Fin </t>
  </si>
  <si>
    <t>Temps de travail</t>
  </si>
  <si>
    <t xml:space="preserve"> CP / ABS</t>
  </si>
  <si>
    <t>LUNDI</t>
  </si>
  <si>
    <t>MARDI</t>
  </si>
  <si>
    <t>MERCREDI</t>
  </si>
  <si>
    <t>JEUDI</t>
  </si>
  <si>
    <t>VENDREDI</t>
  </si>
  <si>
    <t>SAMEDI</t>
  </si>
  <si>
    <t>ABS</t>
  </si>
  <si>
    <t>C.P.</t>
  </si>
  <si>
    <t>Date</t>
  </si>
  <si>
    <t>Heures sup</t>
  </si>
  <si>
    <t>Jour</t>
  </si>
  <si>
    <t>Semaine</t>
  </si>
  <si>
    <t>Mois :</t>
  </si>
  <si>
    <t/>
  </si>
  <si>
    <t>DIMANCHE</t>
  </si>
  <si>
    <t>semaine 1</t>
  </si>
  <si>
    <t>semaine 2</t>
  </si>
  <si>
    <t>semaine 3</t>
  </si>
  <si>
    <t>semaine 4</t>
  </si>
  <si>
    <t>semaine 5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</si>
  <si>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</si>
  <si>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</si>
  <si>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</si>
  <si>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</si>
  <si>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</si>
  <si>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</si>
  <si>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</si>
  <si>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</si>
  <si>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</si>
  <si>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</si>
  <si>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</si>
  <si>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</si>
  <si>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</si>
  <si>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Motifs</t>
  </si>
  <si>
    <t>PRENOM</t>
  </si>
  <si>
    <t>NOM</t>
  </si>
  <si>
    <t xml:space="preserve">Temps 
hebdomadaire </t>
  </si>
  <si>
    <t xml:space="preserve">Temps 
quotidien </t>
  </si>
  <si>
    <t>FEUIILE D'HEURES SUPPLEMENTAIRES D'</t>
  </si>
  <si>
    <t>Heures à récupérer</t>
  </si>
  <si>
    <t>Récup avance</t>
  </si>
  <si>
    <t>oui</t>
  </si>
  <si>
    <t>Somme de Heures sup</t>
  </si>
  <si>
    <t>Nombre de  CP / ABS</t>
  </si>
  <si>
    <t>déc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</si>
  <si>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</si>
  <si>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</si>
  <si>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</si>
  <si>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</si>
  <si>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</si>
  <si>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</si>
  <si>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</si>
  <si>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</si>
  <si>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</si>
  <si>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</si>
  <si>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</si>
  <si>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</si>
  <si>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Somme de Temps de travail</t>
  </si>
  <si>
    <t>Valeurs</t>
  </si>
  <si>
    <t>Années</t>
  </si>
  <si>
    <t>Total 2020</t>
  </si>
  <si>
    <t>debut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</si>
</sst>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hh]:mm"/>
    <numFmt numFmtId="165" formatCode="mmm\-yyyy"/>
    <numFmt numFmtId="166" formatCode="ddd\ dd/mm/yyyy"/>
    <numFmt numFmtId="167" formatCode="General&quot; jour(s)&quot;"/>
    <numFmt numFmtId="168" formatCode="#0.00&quot; heures&quot;"/>
    <numFmt numFmtId="169" formatCode="0.00&quot; heures&quot;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mbria"/>
      <family val="1"/>
    </font>
    <font>
      <sz val="16"/>
      <name val="Cambria"/>
      <family val="1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7" fillId="0" borderId="0" xfId="0" applyFont="1"/>
    <xf numFmtId="43" fontId="8" fillId="0" borderId="0" xfId="0" applyNumberFormat="1" applyFont="1"/>
    <xf numFmtId="0" fontId="8" fillId="0" borderId="0" xfId="0" applyFont="1"/>
    <xf numFmtId="165" fontId="7" fillId="3" borderId="0" xfId="0" applyNumberFormat="1" applyFont="1" applyFill="1"/>
    <xf numFmtId="0" fontId="9" fillId="2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43" fontId="0" fillId="0" borderId="0" xfId="1" applyFont="1" applyFill="1" applyBorder="1"/>
    <xf numFmtId="43" fontId="0" fillId="3" borderId="2" xfId="1" applyFont="1" applyFill="1" applyBorder="1" applyAlignment="1">
      <alignment horizontal="center" vertical="center" textRotation="45"/>
    </xf>
    <xf numFmtId="0" fontId="0" fillId="0" borderId="4" xfId="0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43" fontId="0" fillId="0" borderId="5" xfId="1" applyFont="1" applyBorder="1"/>
    <xf numFmtId="43" fontId="0" fillId="0" borderId="6" xfId="1" applyFont="1" applyBorder="1"/>
    <xf numFmtId="0" fontId="0" fillId="3" borderId="3" xfId="0" applyFill="1" applyBorder="1" applyAlignment="1">
      <alignment horizontal="center" vertical="center" textRotation="45"/>
    </xf>
    <xf numFmtId="43" fontId="0" fillId="3" borderId="3" xfId="1" applyFont="1" applyFill="1" applyBorder="1" applyAlignment="1">
      <alignment horizontal="center" vertical="center" textRotation="45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3" borderId="2" xfId="0" applyFont="1" applyFill="1" applyBorder="1" applyAlignment="1">
      <alignment horizontal="center" vertical="center" textRotation="45"/>
    </xf>
    <xf numFmtId="0" fontId="13" fillId="0" borderId="2" xfId="0" applyFont="1" applyBorder="1" applyAlignment="1">
      <alignment horizontal="center" vertical="center"/>
    </xf>
    <xf numFmtId="2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3" borderId="2" xfId="0" applyFont="1" applyFill="1" applyBorder="1" applyAlignment="1">
      <alignment horizontal="center" vertical="center" textRotation="45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/>
    <xf numFmtId="43" fontId="11" fillId="0" borderId="0" xfId="1" applyFont="1" applyBorder="1"/>
    <xf numFmtId="164" fontId="14" fillId="4" borderId="0" xfId="0" applyNumberFormat="1" applyFont="1" applyFill="1" applyBorder="1" applyAlignment="1">
      <alignment horizontal="center" vertical="center"/>
    </xf>
    <xf numFmtId="14" fontId="13" fillId="4" borderId="0" xfId="0" applyNumberFormat="1" applyFont="1" applyFill="1" applyBorder="1" applyAlignment="1">
      <alignment horizontal="center" vertical="center"/>
    </xf>
    <xf numFmtId="0" fontId="2" fillId="0" borderId="0" xfId="0" applyFont="1"/>
    <xf numFmtId="168" fontId="15" fillId="0" borderId="0" xfId="1" applyNumberFormat="1" applyFont="1" applyAlignment="1">
      <alignment horizontal="center"/>
    </xf>
    <xf numFmtId="167" fontId="15" fillId="0" borderId="0" xfId="1" applyNumberFormat="1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right" vertical="center" wrapText="1"/>
    </xf>
  </cellXfs>
  <cellStyles count="2">
    <cellStyle name="Milliers" xfId="1" builtinId="3"/>
    <cellStyle name="Normal" xfId="0" builtinId="0"/>
  </cellStyles>
  <dxfs count="25"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numFmt numFmtId="35" formatCode="_-* #,##0.00\ _€_-;\-* #,##0.00\ _€_-;_-* &quot;-&quot;??\ _€_-;_-@_-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medium">
          <color auto="1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63500</xdr:colOff>
      <xdr:row>0</xdr:row>
      <xdr:rowOff>57150</xdr:rowOff>
    </xdr:from>
    <xdr:ext cx="1032842" cy="483253"/>
    <xdr:sp macro="[0]!enregistrer" textlink="">
      <xdr:nvSpPr>
        <xdr:cNvPr id="2" name="Rectangle à coins arrondis 1"/>
        <xdr:cNvSpPr/>
      </xdr:nvSpPr>
      <xdr:spPr>
        <a:xfrm>
          <a:off x="8489950" y="57150"/>
          <a:ext cx="1032842" cy="483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100"/>
            <a:t>enregistrer en</a:t>
          </a:r>
        </a:p>
        <a:p>
          <a:pPr algn="ctr"/>
          <a:r>
            <a:rPr lang="fr-FR" sz="1100"/>
            <a:t>pdf</a:t>
          </a:r>
        </a:p>
      </xdr:txBody>
    </xdr:sp>
    <xdr:clientData/>
  </xdr:oneCellAnchor>
  <xdr:oneCellAnchor>
    <xdr:from>
      <xdr:col>13</xdr:col>
      <xdr:colOff>82550</xdr:colOff>
      <xdr:row>2</xdr:row>
      <xdr:rowOff>247650</xdr:rowOff>
    </xdr:from>
    <xdr:ext cx="990499" cy="292704"/>
    <xdr:sp macro="[0]!envoi" textlink="">
      <xdr:nvSpPr>
        <xdr:cNvPr id="3" name="Rectangle à coins arrondis 2"/>
        <xdr:cNvSpPr/>
      </xdr:nvSpPr>
      <xdr:spPr>
        <a:xfrm>
          <a:off x="8509000" y="615950"/>
          <a:ext cx="990499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aseline="0"/>
            <a:t> e</a:t>
          </a:r>
          <a:r>
            <a:rPr lang="fr-FR" sz="1100"/>
            <a:t>nvoi en pdf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615950</xdr:colOff>
      <xdr:row>2</xdr:row>
      <xdr:rowOff>50800</xdr:rowOff>
    </xdr:from>
    <xdr:to>
      <xdr:col>8</xdr:col>
      <xdr:colOff>158750</xdr:colOff>
      <xdr:row>15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00850" y="419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685800</xdr:colOff>
      <xdr:row>17</xdr:row>
      <xdr:rowOff>152400</xdr:rowOff>
    </xdr:from>
    <xdr:to>
      <xdr:col>9</xdr:col>
      <xdr:colOff>361950</xdr:colOff>
      <xdr:row>21</xdr:row>
      <xdr:rowOff>76200</xdr:rowOff>
    </xdr:to>
    <xdr:sp macro="" textlink="">
      <xdr:nvSpPr>
        <xdr:cNvPr id="3" name="ZoneTexte 2"/>
        <xdr:cNvSpPr txBox="1"/>
      </xdr:nvSpPr>
      <xdr:spPr>
        <a:xfrm>
          <a:off x="6870700" y="3282950"/>
          <a:ext cx="272415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temps de travail ici comprend les heures supplémentaires (sans majoration), mais ne comprend pas les jours fériés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495300</xdr:colOff>
      <xdr:row>1</xdr:row>
      <xdr:rowOff>57150</xdr:rowOff>
    </xdr:from>
    <xdr:ext cx="1880002" cy="264560"/>
    <xdr:sp macro="[0]!afficher" textlink="">
      <xdr:nvSpPr>
        <xdr:cNvPr id="2" name="Rectangle 1"/>
        <xdr:cNvSpPr/>
      </xdr:nvSpPr>
      <xdr:spPr>
        <a:xfrm>
          <a:off x="2781300" y="241300"/>
          <a:ext cx="1880002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avec des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  <xdr:oneCellAnchor>
    <xdr:from>
      <xdr:col>3</xdr:col>
      <xdr:colOff>495300</xdr:colOff>
      <xdr:row>3</xdr:row>
      <xdr:rowOff>127000</xdr:rowOff>
    </xdr:from>
    <xdr:ext cx="1829090" cy="264560"/>
    <xdr:sp macro="[0]!cacher" textlink="">
      <xdr:nvSpPr>
        <xdr:cNvPr id="3" name="Rectangle 2"/>
        <xdr:cNvSpPr/>
      </xdr:nvSpPr>
      <xdr:spPr>
        <a:xfrm>
          <a:off x="2781300" y="679450"/>
          <a:ext cx="1829090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sans les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8.40260173611" createdVersion="5" refreshedVersion="5" minRefreshableVersion="3" recordCount="413">
  <cacheSource type="worksheet">
    <worksheetSource name="Tableau1"/>
  </cacheSource>
  <cacheFields count="12">
    <cacheField name="Semaine" numFmtId="0">
      <sharedItems/>
    </cacheField>
    <cacheField name="Jour" numFmtId="14">
      <sharedItems/>
    </cacheField>
    <cacheField name="Date" numFmtId="14">
      <sharedItems containsSemiMixedTypes="0" containsNonDate="0" containsDate="1" containsString="0" minDate="2019-12-30T00:00:00" maxDate="2021-02-15T00:00:00" count="413"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</sharedItems>
      <fieldGroup par="11" base="2">
        <rangePr groupBy="months" startDate="2019-12-30T00:00:00" endDate="2021-02-15T00:00:00"/>
        <groupItems count="14">
          <s v="&lt;30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2/2021"/>
        </groupItems>
      </fieldGroup>
    </cacheField>
    <cacheField name="Début " numFmtId="20">
      <sharedItems containsNonDate="0" containsDate="1" containsString="0" containsBlank="1" minDate="1899-12-30T05:00:00" maxDate="1899-12-30T05:00:00"/>
    </cacheField>
    <cacheField name="Fin " numFmtId="20">
      <sharedItems containsNonDate="0" containsDate="1" containsString="0" containsBlank="1" minDate="1899-12-30T13:00:00" maxDate="1899-12-30T17:00:00"/>
    </cacheField>
    <cacheField name="Temps de travail" numFmtId="20">
      <sharedItems containsNonDate="0" containsDate="1" containsString="0" containsBlank="1" minDate="1899-12-30T00:00:00" maxDate="1899-12-30T12:00:00"/>
    </cacheField>
    <cacheField name="Heures à récupérer" numFmtId="20">
      <sharedItems containsNonDate="0" containsDate="1" containsString="0" containsBlank="1" minDate="1899-12-30T02:00:00" maxDate="1899-12-30T02:00:00"/>
    </cacheField>
    <cacheField name="Récup avance" numFmtId="20">
      <sharedItems containsNonDate="0" containsDate="1" containsString="0" containsBlank="1" minDate="1899-12-30T02:00:00" maxDate="1899-12-30T02:00:00"/>
    </cacheField>
    <cacheField name=" CP / ABS" numFmtId="0">
      <sharedItems containsBlank="1"/>
    </cacheField>
    <cacheField name="Jour Férié" numFmtId="0">
      <sharedItems/>
    </cacheField>
    <cacheField name="Heures sup" numFmtId="43">
      <sharedItems containsSemiMixedTypes="0" containsString="0" containsNumber="1" minValue="0" maxValue="14.999999999999995"/>
    </cacheField>
    <cacheField name="Années" numFmtId="0" databaseField="0">
      <fieldGroup base="2">
        <rangePr groupBy="years" startDate="2019-12-30T00:00:00" endDate="2021-02-15T00:00:00"/>
        <groupItems count="5">
          <s v="&lt;30/12/2019"/>
          <s v="2019"/>
          <s v="2020"/>
          <s v="2021"/>
          <s v="&gt;15/02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3">
  <r>
    <s v=""/>
    <s v="LUNDI"/>
    <x v="0"/>
    <d v="1899-12-30T05:00:00"/>
    <d v="1899-12-30T17:00:00"/>
    <d v="1899-12-30T12:00:00"/>
    <d v="1899-12-30T02:00:00"/>
    <m/>
    <m/>
    <s v=""/>
    <n v="0"/>
  </r>
  <r>
    <s v=""/>
    <s v="MARDI"/>
    <x v="1"/>
    <d v="1899-12-30T05:00:00"/>
    <d v="1899-12-30T13:00:00"/>
    <d v="1899-12-30T08:00:00"/>
    <m/>
    <d v="1899-12-30T02:00:00"/>
    <m/>
    <s v=""/>
    <n v="0"/>
  </r>
  <r>
    <s v=""/>
    <s v="MERCREDI"/>
    <x v="2"/>
    <m/>
    <m/>
    <d v="1899-12-30T00:00:00"/>
    <m/>
    <m/>
    <m/>
    <s v="oui"/>
    <n v="0"/>
  </r>
  <r>
    <s v="semaine 1"/>
    <s v="JEUDI"/>
    <x v="3"/>
    <d v="1899-12-30T05:00:00"/>
    <d v="1899-12-30T15:00:00"/>
    <d v="1899-12-30T10:00:00"/>
    <m/>
    <m/>
    <m/>
    <s v=""/>
    <n v="0"/>
  </r>
  <r>
    <s v=""/>
    <s v="VENDREDI"/>
    <x v="4"/>
    <m/>
    <m/>
    <m/>
    <m/>
    <m/>
    <s v="ABS"/>
    <s v=""/>
    <n v="0"/>
  </r>
  <r>
    <s v=""/>
    <s v="SAMEDI"/>
    <x v="5"/>
    <m/>
    <m/>
    <d v="1899-12-30T00:00:00"/>
    <m/>
    <m/>
    <m/>
    <s v=""/>
    <n v="0"/>
  </r>
  <r>
    <s v=""/>
    <s v="DIMANCHE"/>
    <x v="6"/>
    <m/>
    <m/>
    <d v="1899-12-30T00:00:00"/>
    <m/>
    <m/>
    <m/>
    <s v=""/>
    <n v="2.0000000000000036"/>
  </r>
  <r>
    <s v=""/>
    <s v="LUNDI"/>
    <x v="7"/>
    <d v="1899-12-30T05:00:00"/>
    <d v="1899-12-30T15:00:00"/>
    <d v="1899-12-30T10:00:00"/>
    <m/>
    <m/>
    <m/>
    <s v=""/>
    <n v="0"/>
  </r>
  <r>
    <s v=""/>
    <s v="MARDI"/>
    <x v="8"/>
    <d v="1899-12-30T05:00:00"/>
    <d v="1899-12-30T15:00:00"/>
    <d v="1899-12-30T10:00:00"/>
    <m/>
    <m/>
    <m/>
    <s v=""/>
    <n v="0"/>
  </r>
  <r>
    <s v=""/>
    <s v="MERCREDI"/>
    <x v="9"/>
    <d v="1899-12-30T05:00:00"/>
    <d v="1899-12-30T15:00:00"/>
    <d v="1899-12-30T10:00:00"/>
    <m/>
    <m/>
    <m/>
    <s v=""/>
    <n v="0"/>
  </r>
  <r>
    <s v="semaine 2"/>
    <s v="JEUDI"/>
    <x v="10"/>
    <d v="1899-12-30T05:00:00"/>
    <d v="1899-12-30T15:00:00"/>
    <d v="1899-12-30T10:00:00"/>
    <d v="1899-12-30T02:00:00"/>
    <m/>
    <m/>
    <s v=""/>
    <n v="0"/>
  </r>
  <r>
    <s v=""/>
    <s v="VENDREDI"/>
    <x v="11"/>
    <m/>
    <m/>
    <d v="1899-12-30T00:00:00"/>
    <m/>
    <m/>
    <m/>
    <s v=""/>
    <n v="0"/>
  </r>
  <r>
    <s v=""/>
    <s v="SAMEDI"/>
    <x v="12"/>
    <m/>
    <m/>
    <d v="1899-12-30T00:00:00"/>
    <m/>
    <m/>
    <m/>
    <s v=""/>
    <n v="0"/>
  </r>
  <r>
    <s v=""/>
    <s v="DIMANCHE"/>
    <x v="13"/>
    <m/>
    <m/>
    <d v="1899-12-30T00:00:00"/>
    <m/>
    <m/>
    <m/>
    <s v=""/>
    <n v="3"/>
  </r>
  <r>
    <s v=""/>
    <s v="LUNDI"/>
    <x v="14"/>
    <d v="1899-12-30T05:00:00"/>
    <d v="1899-12-30T15:00:00"/>
    <d v="1899-12-30T10:00:00"/>
    <m/>
    <m/>
    <m/>
    <s v=""/>
    <n v="0"/>
  </r>
  <r>
    <s v=""/>
    <s v="MARDI"/>
    <x v="15"/>
    <d v="1899-12-30T05:00:00"/>
    <d v="1899-12-30T15:00:00"/>
    <d v="1899-12-30T10:00:00"/>
    <m/>
    <m/>
    <m/>
    <s v=""/>
    <n v="0"/>
  </r>
  <r>
    <s v=""/>
    <s v="MERCREDI"/>
    <x v="16"/>
    <d v="1899-12-30T05:00:00"/>
    <d v="1899-12-30T15:00:00"/>
    <d v="1899-12-30T10:00:00"/>
    <m/>
    <m/>
    <m/>
    <s v=""/>
    <n v="0"/>
  </r>
  <r>
    <s v="semaine 3"/>
    <s v="JEUDI"/>
    <x v="17"/>
    <d v="1899-12-30T05:00:00"/>
    <d v="1899-12-30T15:00:00"/>
    <d v="1899-12-30T10:00:00"/>
    <m/>
    <m/>
    <m/>
    <s v=""/>
    <n v="0"/>
  </r>
  <r>
    <s v=""/>
    <s v="VENDREDI"/>
    <x v="18"/>
    <m/>
    <m/>
    <d v="1899-12-30T00:00:00"/>
    <m/>
    <m/>
    <m/>
    <s v=""/>
    <n v="0"/>
  </r>
  <r>
    <s v=""/>
    <s v="SAMEDI"/>
    <x v="19"/>
    <m/>
    <m/>
    <d v="1899-12-30T00:00:00"/>
    <m/>
    <m/>
    <m/>
    <s v=""/>
    <n v="0"/>
  </r>
  <r>
    <s v=""/>
    <s v="DIMANCHE"/>
    <x v="20"/>
    <m/>
    <m/>
    <d v="1899-12-30T00:00:00"/>
    <m/>
    <m/>
    <m/>
    <s v=""/>
    <n v="4.9999999999999982"/>
  </r>
  <r>
    <s v=""/>
    <s v="LUNDI"/>
    <x v="21"/>
    <d v="1899-12-30T05:00:00"/>
    <d v="1899-12-30T15:00:00"/>
    <d v="1899-12-30T10:00:00"/>
    <m/>
    <m/>
    <m/>
    <s v=""/>
    <n v="0"/>
  </r>
  <r>
    <s v=""/>
    <s v="MARDI"/>
    <x v="22"/>
    <d v="1899-12-30T05:00:00"/>
    <d v="1899-12-30T15:00:00"/>
    <d v="1899-12-30T10:00:00"/>
    <m/>
    <m/>
    <m/>
    <s v=""/>
    <n v="0"/>
  </r>
  <r>
    <s v=""/>
    <s v="MERCREDI"/>
    <x v="23"/>
    <d v="1899-12-30T05:00:00"/>
    <d v="1899-12-30T15:00:00"/>
    <d v="1899-12-30T10:00:00"/>
    <m/>
    <m/>
    <m/>
    <s v=""/>
    <n v="0"/>
  </r>
  <r>
    <s v="semaine 4"/>
    <s v="JEUDI"/>
    <x v="24"/>
    <d v="1899-12-30T05:00:00"/>
    <d v="1899-12-30T15:00:00"/>
    <d v="1899-12-30T10:00:00"/>
    <m/>
    <m/>
    <m/>
    <s v=""/>
    <n v="0"/>
  </r>
  <r>
    <s v=""/>
    <s v="VENDREDI"/>
    <x v="25"/>
    <d v="1899-12-30T05:00:00"/>
    <d v="1899-12-30T13:00:00"/>
    <d v="1899-12-30T08:00:00"/>
    <m/>
    <m/>
    <m/>
    <s v=""/>
    <n v="0"/>
  </r>
  <r>
    <s v=""/>
    <s v="SAMEDI"/>
    <x v="26"/>
    <m/>
    <m/>
    <d v="1899-12-30T00:00:00"/>
    <m/>
    <m/>
    <m/>
    <s v=""/>
    <n v="0"/>
  </r>
  <r>
    <s v=""/>
    <s v="DIMANCHE"/>
    <x v="27"/>
    <m/>
    <m/>
    <d v="1899-12-30T00:00:00"/>
    <m/>
    <m/>
    <m/>
    <s v=""/>
    <n v="12.999999999999996"/>
  </r>
  <r>
    <s v=""/>
    <s v="LUNDI"/>
    <x v="28"/>
    <d v="1899-12-30T05:00:00"/>
    <d v="1899-12-30T15:00:00"/>
    <d v="1899-12-30T10:00:00"/>
    <m/>
    <m/>
    <m/>
    <s v=""/>
    <n v="0"/>
  </r>
  <r>
    <s v=""/>
    <s v="MARDI"/>
    <x v="29"/>
    <d v="1899-12-30T05:00:00"/>
    <d v="1899-12-30T15:00:00"/>
    <d v="1899-12-30T10:00:00"/>
    <m/>
    <m/>
    <m/>
    <s v=""/>
    <n v="0"/>
  </r>
  <r>
    <s v=""/>
    <s v="MERCREDI"/>
    <x v="30"/>
    <d v="1899-12-30T05:00:00"/>
    <d v="1899-12-30T15:00:00"/>
    <d v="1899-12-30T10:00:00"/>
    <m/>
    <m/>
    <m/>
    <s v=""/>
    <n v="0"/>
  </r>
  <r>
    <s v="semaine 5"/>
    <s v="JEUDI"/>
    <x v="31"/>
    <d v="1899-12-30T05:00:00"/>
    <d v="1899-12-30T15:00:00"/>
    <d v="1899-12-30T10:00:00"/>
    <m/>
    <m/>
    <m/>
    <s v=""/>
    <n v="0"/>
  </r>
  <r>
    <s v=""/>
    <s v="VENDREDI"/>
    <x v="32"/>
    <d v="1899-12-30T05:00:00"/>
    <d v="1899-12-30T15:00:00"/>
    <d v="1899-12-30T10:00:00"/>
    <m/>
    <m/>
    <m/>
    <s v=""/>
    <n v="0"/>
  </r>
  <r>
    <s v=""/>
    <s v="SAMEDI"/>
    <x v="33"/>
    <m/>
    <m/>
    <d v="1899-12-30T00:00:00"/>
    <m/>
    <m/>
    <m/>
    <s v=""/>
    <n v="0"/>
  </r>
  <r>
    <s v=""/>
    <s v="DIMANCHE"/>
    <x v="34"/>
    <m/>
    <m/>
    <d v="1899-12-30T00:00:00"/>
    <m/>
    <m/>
    <m/>
    <s v=""/>
    <n v="14.999999999999995"/>
  </r>
  <r>
    <s v=""/>
    <s v="LUNDI"/>
    <x v="35"/>
    <m/>
    <m/>
    <d v="1899-12-30T00:00:00"/>
    <m/>
    <m/>
    <m/>
    <s v=""/>
    <n v="0"/>
  </r>
  <r>
    <s v=""/>
    <s v="MARDI"/>
    <x v="36"/>
    <m/>
    <m/>
    <d v="1899-12-30T00:00:00"/>
    <m/>
    <m/>
    <m/>
    <s v=""/>
    <n v="0"/>
  </r>
  <r>
    <s v=""/>
    <s v="MERCREDI"/>
    <x v="37"/>
    <m/>
    <m/>
    <d v="1899-12-30T00:00:00"/>
    <m/>
    <m/>
    <m/>
    <s v=""/>
    <n v="0"/>
  </r>
  <r>
    <s v="semaine 6"/>
    <s v="JEUDI"/>
    <x v="38"/>
    <m/>
    <m/>
    <d v="1899-12-30T00:00:00"/>
    <m/>
    <m/>
    <m/>
    <s v=""/>
    <n v="0"/>
  </r>
  <r>
    <s v=""/>
    <s v="VENDREDI"/>
    <x v="39"/>
    <m/>
    <m/>
    <d v="1899-12-30T00:00:00"/>
    <m/>
    <m/>
    <m/>
    <s v=""/>
    <n v="0"/>
  </r>
  <r>
    <s v=""/>
    <s v="SAMEDI"/>
    <x v="40"/>
    <m/>
    <m/>
    <d v="1899-12-30T00:00:00"/>
    <m/>
    <m/>
    <m/>
    <s v=""/>
    <n v="0"/>
  </r>
  <r>
    <s v=""/>
    <s v="DIMANCHE"/>
    <x v="41"/>
    <m/>
    <m/>
    <d v="1899-12-30T00:00:00"/>
    <m/>
    <m/>
    <m/>
    <s v=""/>
    <n v="0"/>
  </r>
  <r>
    <s v=""/>
    <s v="LUNDI"/>
    <x v="42"/>
    <m/>
    <m/>
    <d v="1899-12-30T00:00:00"/>
    <m/>
    <m/>
    <m/>
    <s v=""/>
    <n v="0"/>
  </r>
  <r>
    <s v=""/>
    <s v="MARDI"/>
    <x v="43"/>
    <m/>
    <m/>
    <d v="1899-12-30T00:00:00"/>
    <m/>
    <m/>
    <m/>
    <s v=""/>
    <n v="0"/>
  </r>
  <r>
    <s v=""/>
    <s v="MERCREDI"/>
    <x v="44"/>
    <m/>
    <m/>
    <d v="1899-12-30T00:00:00"/>
    <m/>
    <m/>
    <m/>
    <s v=""/>
    <n v="0"/>
  </r>
  <r>
    <s v="semaine 7"/>
    <s v="JEUDI"/>
    <x v="45"/>
    <m/>
    <m/>
    <d v="1899-12-30T00:00:00"/>
    <m/>
    <m/>
    <m/>
    <s v=""/>
    <n v="0"/>
  </r>
  <r>
    <s v=""/>
    <s v="VENDREDI"/>
    <x v="46"/>
    <m/>
    <m/>
    <d v="1899-12-30T00:00:00"/>
    <m/>
    <m/>
    <m/>
    <s v=""/>
    <n v="0"/>
  </r>
  <r>
    <s v=""/>
    <s v="SAMEDI"/>
    <x v="47"/>
    <m/>
    <m/>
    <d v="1899-12-30T00:00:00"/>
    <m/>
    <m/>
    <m/>
    <s v=""/>
    <n v="0"/>
  </r>
  <r>
    <s v=""/>
    <s v="DIMANCHE"/>
    <x v="48"/>
    <m/>
    <m/>
    <d v="1899-12-30T00:00:00"/>
    <m/>
    <m/>
    <m/>
    <s v=""/>
    <n v="0"/>
  </r>
  <r>
    <s v=""/>
    <s v="LUNDI"/>
    <x v="49"/>
    <m/>
    <m/>
    <d v="1899-12-30T00:00:00"/>
    <m/>
    <m/>
    <m/>
    <s v=""/>
    <n v="0"/>
  </r>
  <r>
    <s v=""/>
    <s v="MARDI"/>
    <x v="50"/>
    <m/>
    <m/>
    <d v="1899-12-30T00:00:00"/>
    <m/>
    <m/>
    <m/>
    <s v=""/>
    <n v="0"/>
  </r>
  <r>
    <s v=""/>
    <s v="MERCREDI"/>
    <x v="51"/>
    <m/>
    <m/>
    <d v="1899-12-30T00:00:00"/>
    <m/>
    <m/>
    <m/>
    <s v=""/>
    <n v="0"/>
  </r>
  <r>
    <s v="semaine 8"/>
    <s v="JEUDI"/>
    <x v="52"/>
    <m/>
    <m/>
    <d v="1899-12-30T00:00:00"/>
    <m/>
    <m/>
    <m/>
    <s v=""/>
    <n v="0"/>
  </r>
  <r>
    <s v=""/>
    <s v="VENDREDI"/>
    <x v="53"/>
    <m/>
    <m/>
    <d v="1899-12-30T00:00:00"/>
    <m/>
    <m/>
    <m/>
    <s v=""/>
    <n v="0"/>
  </r>
  <r>
    <s v=""/>
    <s v="SAMEDI"/>
    <x v="54"/>
    <m/>
    <m/>
    <d v="1899-12-30T00:00:00"/>
    <m/>
    <m/>
    <m/>
    <s v=""/>
    <n v="0"/>
  </r>
  <r>
    <s v=""/>
    <s v="DIMANCHE"/>
    <x v="55"/>
    <m/>
    <m/>
    <d v="1899-12-30T00:00:00"/>
    <m/>
    <m/>
    <m/>
    <s v=""/>
    <n v="0"/>
  </r>
  <r>
    <s v=""/>
    <s v="LUNDI"/>
    <x v="56"/>
    <m/>
    <m/>
    <d v="1899-12-30T00:00:00"/>
    <m/>
    <m/>
    <m/>
    <s v=""/>
    <n v="0"/>
  </r>
  <r>
    <s v=""/>
    <s v="MARDI"/>
    <x v="57"/>
    <m/>
    <m/>
    <d v="1899-12-30T00:00:00"/>
    <m/>
    <m/>
    <m/>
    <s v=""/>
    <n v="0"/>
  </r>
  <r>
    <s v=""/>
    <s v="MERCREDI"/>
    <x v="58"/>
    <m/>
    <m/>
    <d v="1899-12-30T00:00:00"/>
    <m/>
    <m/>
    <m/>
    <s v=""/>
    <n v="0"/>
  </r>
  <r>
    <s v="semaine 9"/>
    <s v="JEUDI"/>
    <x v="59"/>
    <m/>
    <m/>
    <d v="1899-12-30T00:00:00"/>
    <m/>
    <m/>
    <m/>
    <s v=""/>
    <n v="0"/>
  </r>
  <r>
    <s v=""/>
    <s v="VENDREDI"/>
    <x v="60"/>
    <m/>
    <m/>
    <d v="1899-12-30T00:00:00"/>
    <m/>
    <m/>
    <m/>
    <s v=""/>
    <n v="0"/>
  </r>
  <r>
    <s v=""/>
    <s v="SAMEDI"/>
    <x v="61"/>
    <m/>
    <m/>
    <d v="1899-12-30T00:00:00"/>
    <m/>
    <m/>
    <m/>
    <s v=""/>
    <n v="0"/>
  </r>
  <r>
    <s v=""/>
    <s v="DIMANCHE"/>
    <x v="62"/>
    <m/>
    <m/>
    <d v="1899-12-30T00:00:00"/>
    <m/>
    <m/>
    <m/>
    <s v=""/>
    <n v="0"/>
  </r>
  <r>
    <s v=""/>
    <s v="LUNDI"/>
    <x v="63"/>
    <m/>
    <m/>
    <d v="1899-12-30T00:00:00"/>
    <m/>
    <m/>
    <m/>
    <s v=""/>
    <n v="0"/>
  </r>
  <r>
    <s v=""/>
    <s v="MARDI"/>
    <x v="64"/>
    <m/>
    <m/>
    <d v="1899-12-30T00:00:00"/>
    <m/>
    <m/>
    <m/>
    <s v=""/>
    <n v="0"/>
  </r>
  <r>
    <s v=""/>
    <s v="MERCREDI"/>
    <x v="65"/>
    <m/>
    <m/>
    <d v="1899-12-30T00:00:00"/>
    <m/>
    <m/>
    <m/>
    <s v=""/>
    <n v="0"/>
  </r>
  <r>
    <s v="semaine 10"/>
    <s v="JEUDI"/>
    <x v="66"/>
    <m/>
    <m/>
    <d v="1899-12-30T00:00:00"/>
    <m/>
    <m/>
    <m/>
    <s v=""/>
    <n v="0"/>
  </r>
  <r>
    <s v=""/>
    <s v="VENDREDI"/>
    <x v="67"/>
    <m/>
    <m/>
    <d v="1899-12-30T00:00:00"/>
    <m/>
    <m/>
    <m/>
    <s v=""/>
    <n v="0"/>
  </r>
  <r>
    <s v=""/>
    <s v="SAMEDI"/>
    <x v="68"/>
    <m/>
    <m/>
    <d v="1899-12-30T00:00:00"/>
    <m/>
    <m/>
    <m/>
    <s v=""/>
    <n v="0"/>
  </r>
  <r>
    <s v=""/>
    <s v="DIMANCHE"/>
    <x v="69"/>
    <m/>
    <m/>
    <d v="1899-12-30T00:00:00"/>
    <m/>
    <m/>
    <m/>
    <s v=""/>
    <n v="0"/>
  </r>
  <r>
    <s v=""/>
    <s v="LUNDI"/>
    <x v="70"/>
    <m/>
    <m/>
    <d v="1899-12-30T00:00:00"/>
    <m/>
    <m/>
    <m/>
    <s v=""/>
    <n v="0"/>
  </r>
  <r>
    <s v=""/>
    <s v="MARDI"/>
    <x v="71"/>
    <m/>
    <m/>
    <d v="1899-12-30T00:00:00"/>
    <m/>
    <m/>
    <m/>
    <s v=""/>
    <n v="0"/>
  </r>
  <r>
    <s v=""/>
    <s v="MERCREDI"/>
    <x v="72"/>
    <m/>
    <m/>
    <d v="1899-12-30T00:00:00"/>
    <m/>
    <m/>
    <m/>
    <s v=""/>
    <n v="0"/>
  </r>
  <r>
    <s v="semaine 11"/>
    <s v="JEUDI"/>
    <x v="73"/>
    <m/>
    <m/>
    <d v="1899-12-30T00:00:00"/>
    <m/>
    <m/>
    <m/>
    <s v=""/>
    <n v="0"/>
  </r>
  <r>
    <s v=""/>
    <s v="VENDREDI"/>
    <x v="74"/>
    <m/>
    <m/>
    <d v="1899-12-30T00:00:00"/>
    <m/>
    <m/>
    <m/>
    <s v=""/>
    <n v="0"/>
  </r>
  <r>
    <s v=""/>
    <s v="SAMEDI"/>
    <x v="75"/>
    <m/>
    <m/>
    <d v="1899-12-30T00:00:00"/>
    <m/>
    <m/>
    <m/>
    <s v=""/>
    <n v="0"/>
  </r>
  <r>
    <s v=""/>
    <s v="DIMANCHE"/>
    <x v="76"/>
    <m/>
    <m/>
    <d v="1899-12-30T00:00:00"/>
    <m/>
    <m/>
    <m/>
    <s v=""/>
    <n v="0"/>
  </r>
  <r>
    <s v=""/>
    <s v="LUNDI"/>
    <x v="77"/>
    <m/>
    <m/>
    <d v="1899-12-30T00:00:00"/>
    <m/>
    <m/>
    <m/>
    <s v=""/>
    <n v="0"/>
  </r>
  <r>
    <s v=""/>
    <s v="MARDI"/>
    <x v="78"/>
    <m/>
    <m/>
    <d v="1899-12-30T00:00:00"/>
    <m/>
    <m/>
    <m/>
    <s v=""/>
    <n v="0"/>
  </r>
  <r>
    <s v=""/>
    <s v="MERCREDI"/>
    <x v="79"/>
    <m/>
    <m/>
    <d v="1899-12-30T00:00:00"/>
    <m/>
    <m/>
    <m/>
    <s v=""/>
    <n v="0"/>
  </r>
  <r>
    <s v="semaine 12"/>
    <s v="JEUDI"/>
    <x v="80"/>
    <m/>
    <m/>
    <d v="1899-12-30T00:00:00"/>
    <m/>
    <m/>
    <m/>
    <s v=""/>
    <n v="0"/>
  </r>
  <r>
    <s v=""/>
    <s v="VENDREDI"/>
    <x v="81"/>
    <m/>
    <m/>
    <d v="1899-12-30T00:00:00"/>
    <m/>
    <m/>
    <m/>
    <s v=""/>
    <n v="0"/>
  </r>
  <r>
    <s v=""/>
    <s v="SAMEDI"/>
    <x v="82"/>
    <m/>
    <m/>
    <d v="1899-12-30T00:00:00"/>
    <m/>
    <m/>
    <m/>
    <s v=""/>
    <n v="0"/>
  </r>
  <r>
    <s v=""/>
    <s v="DIMANCHE"/>
    <x v="83"/>
    <m/>
    <m/>
    <d v="1899-12-30T00:00:00"/>
    <m/>
    <m/>
    <m/>
    <s v=""/>
    <n v="0"/>
  </r>
  <r>
    <s v=""/>
    <s v="LUNDI"/>
    <x v="84"/>
    <m/>
    <m/>
    <d v="1899-12-30T00:00:00"/>
    <m/>
    <m/>
    <m/>
    <s v=""/>
    <n v="0"/>
  </r>
  <r>
    <s v=""/>
    <s v="MARDI"/>
    <x v="85"/>
    <m/>
    <m/>
    <d v="1899-12-30T00:00:00"/>
    <m/>
    <m/>
    <m/>
    <s v=""/>
    <n v="0"/>
  </r>
  <r>
    <s v=""/>
    <s v="MERCREDI"/>
    <x v="86"/>
    <m/>
    <m/>
    <d v="1899-12-30T00:00:00"/>
    <m/>
    <m/>
    <m/>
    <s v=""/>
    <n v="0"/>
  </r>
  <r>
    <s v="semaine 13"/>
    <s v="JEUDI"/>
    <x v="87"/>
    <m/>
    <m/>
    <d v="1899-12-30T00:00:00"/>
    <m/>
    <m/>
    <m/>
    <s v=""/>
    <n v="0"/>
  </r>
  <r>
    <s v=""/>
    <s v="VENDREDI"/>
    <x v="88"/>
    <m/>
    <m/>
    <d v="1899-12-30T00:00:00"/>
    <m/>
    <m/>
    <m/>
    <s v=""/>
    <n v="0"/>
  </r>
  <r>
    <s v=""/>
    <s v="SAMEDI"/>
    <x v="89"/>
    <m/>
    <m/>
    <d v="1899-12-30T00:00:00"/>
    <m/>
    <m/>
    <m/>
    <s v=""/>
    <n v="0"/>
  </r>
  <r>
    <s v=""/>
    <s v="DIMANCHE"/>
    <x v="90"/>
    <m/>
    <m/>
    <d v="1899-12-30T00:00:00"/>
    <m/>
    <m/>
    <m/>
    <s v=""/>
    <n v="0"/>
  </r>
  <r>
    <s v=""/>
    <s v="LUNDI"/>
    <x v="91"/>
    <m/>
    <m/>
    <d v="1899-12-30T00:00:00"/>
    <m/>
    <m/>
    <m/>
    <s v=""/>
    <n v="0"/>
  </r>
  <r>
    <s v=""/>
    <s v="MARDI"/>
    <x v="92"/>
    <m/>
    <m/>
    <d v="1899-12-30T00:00:00"/>
    <m/>
    <m/>
    <m/>
    <s v=""/>
    <n v="0"/>
  </r>
  <r>
    <s v=""/>
    <s v="MERCREDI"/>
    <x v="93"/>
    <m/>
    <m/>
    <d v="1899-12-30T00:00:00"/>
    <m/>
    <m/>
    <m/>
    <s v=""/>
    <n v="0"/>
  </r>
  <r>
    <s v="semaine 14"/>
    <s v="JEUDI"/>
    <x v="94"/>
    <m/>
    <m/>
    <d v="1899-12-30T00:00:00"/>
    <m/>
    <m/>
    <m/>
    <s v=""/>
    <n v="0"/>
  </r>
  <r>
    <s v=""/>
    <s v="VENDREDI"/>
    <x v="95"/>
    <m/>
    <m/>
    <d v="1899-12-30T00:00:00"/>
    <m/>
    <m/>
    <m/>
    <s v=""/>
    <n v="0"/>
  </r>
  <r>
    <s v=""/>
    <s v="SAMEDI"/>
    <x v="96"/>
    <m/>
    <m/>
    <d v="1899-12-30T00:00:00"/>
    <m/>
    <m/>
    <m/>
    <s v=""/>
    <n v="0"/>
  </r>
  <r>
    <s v=""/>
    <s v="DIMANCHE"/>
    <x v="97"/>
    <m/>
    <m/>
    <d v="1899-12-30T00:00:00"/>
    <m/>
    <m/>
    <m/>
    <s v=""/>
    <n v="0"/>
  </r>
  <r>
    <s v=""/>
    <s v="LUNDI"/>
    <x v="98"/>
    <m/>
    <m/>
    <d v="1899-12-30T00:00:00"/>
    <m/>
    <m/>
    <m/>
    <s v=""/>
    <n v="0"/>
  </r>
  <r>
    <s v=""/>
    <s v="MARDI"/>
    <x v="99"/>
    <m/>
    <m/>
    <d v="1899-12-30T00:00:00"/>
    <m/>
    <m/>
    <m/>
    <s v=""/>
    <n v="0"/>
  </r>
  <r>
    <s v=""/>
    <s v="MERCREDI"/>
    <x v="100"/>
    <m/>
    <m/>
    <d v="1899-12-30T00:00:00"/>
    <m/>
    <m/>
    <m/>
    <s v=""/>
    <n v="0"/>
  </r>
  <r>
    <s v="semaine 15"/>
    <s v="JEUDI"/>
    <x v="101"/>
    <m/>
    <m/>
    <d v="1899-12-30T00:00:00"/>
    <m/>
    <m/>
    <m/>
    <s v=""/>
    <n v="0"/>
  </r>
  <r>
    <s v=""/>
    <s v="VENDREDI"/>
    <x v="102"/>
    <m/>
    <m/>
    <d v="1899-12-30T00:00:00"/>
    <m/>
    <m/>
    <m/>
    <s v=""/>
    <n v="0"/>
  </r>
  <r>
    <s v=""/>
    <s v="SAMEDI"/>
    <x v="103"/>
    <m/>
    <m/>
    <d v="1899-12-30T00:00:00"/>
    <m/>
    <m/>
    <m/>
    <s v=""/>
    <n v="0"/>
  </r>
  <r>
    <s v=""/>
    <s v="DIMANCHE"/>
    <x v="104"/>
    <m/>
    <m/>
    <d v="1899-12-30T00:00:00"/>
    <m/>
    <m/>
    <m/>
    <s v="oui"/>
    <n v="0"/>
  </r>
  <r>
    <s v=""/>
    <s v="LUNDI"/>
    <x v="105"/>
    <m/>
    <m/>
    <d v="1899-12-30T00:00:00"/>
    <m/>
    <m/>
    <m/>
    <s v="oui"/>
    <n v="0"/>
  </r>
  <r>
    <s v=""/>
    <s v="MARDI"/>
    <x v="106"/>
    <m/>
    <m/>
    <d v="1899-12-30T00:00:00"/>
    <m/>
    <m/>
    <m/>
    <s v=""/>
    <n v="0"/>
  </r>
  <r>
    <s v=""/>
    <s v="MERCREDI"/>
    <x v="107"/>
    <m/>
    <m/>
    <d v="1899-12-30T00:00:00"/>
    <m/>
    <m/>
    <m/>
    <s v=""/>
    <n v="0"/>
  </r>
  <r>
    <s v="semaine 16"/>
    <s v="JEUDI"/>
    <x v="108"/>
    <m/>
    <m/>
    <d v="1899-12-30T00:00:00"/>
    <m/>
    <m/>
    <m/>
    <s v=""/>
    <n v="0"/>
  </r>
  <r>
    <s v=""/>
    <s v="VENDREDI"/>
    <x v="109"/>
    <m/>
    <m/>
    <d v="1899-12-30T00:00:00"/>
    <m/>
    <m/>
    <m/>
    <s v=""/>
    <n v="0"/>
  </r>
  <r>
    <s v=""/>
    <s v="SAMEDI"/>
    <x v="110"/>
    <m/>
    <m/>
    <d v="1899-12-30T00:00:00"/>
    <m/>
    <m/>
    <m/>
    <s v=""/>
    <n v="0"/>
  </r>
  <r>
    <s v=""/>
    <s v="DIMANCHE"/>
    <x v="111"/>
    <m/>
    <m/>
    <d v="1899-12-30T00:00:00"/>
    <m/>
    <m/>
    <m/>
    <s v=""/>
    <n v="0"/>
  </r>
  <r>
    <s v=""/>
    <s v="LUNDI"/>
    <x v="112"/>
    <m/>
    <m/>
    <d v="1899-12-30T00:00:00"/>
    <m/>
    <m/>
    <m/>
    <s v=""/>
    <n v="0"/>
  </r>
  <r>
    <s v=""/>
    <s v="MARDI"/>
    <x v="113"/>
    <m/>
    <m/>
    <d v="1899-12-30T00:00:00"/>
    <m/>
    <m/>
    <m/>
    <s v=""/>
    <n v="0"/>
  </r>
  <r>
    <s v=""/>
    <s v="MERCREDI"/>
    <x v="114"/>
    <m/>
    <m/>
    <d v="1899-12-30T00:00:00"/>
    <m/>
    <m/>
    <m/>
    <s v=""/>
    <n v="0"/>
  </r>
  <r>
    <s v="semaine 17"/>
    <s v="JEUDI"/>
    <x v="115"/>
    <m/>
    <m/>
    <d v="1899-12-30T00:00:00"/>
    <m/>
    <m/>
    <m/>
    <s v=""/>
    <n v="0"/>
  </r>
  <r>
    <s v=""/>
    <s v="VENDREDI"/>
    <x v="116"/>
    <m/>
    <m/>
    <d v="1899-12-30T00:00:00"/>
    <m/>
    <m/>
    <m/>
    <s v=""/>
    <n v="0"/>
  </r>
  <r>
    <s v=""/>
    <s v="SAMEDI"/>
    <x v="117"/>
    <m/>
    <m/>
    <d v="1899-12-30T00:00:00"/>
    <m/>
    <m/>
    <m/>
    <s v=""/>
    <n v="0"/>
  </r>
  <r>
    <s v=""/>
    <s v="DIMANCHE"/>
    <x v="118"/>
    <m/>
    <m/>
    <d v="1899-12-30T00:00:00"/>
    <m/>
    <m/>
    <m/>
    <s v=""/>
    <n v="0"/>
  </r>
  <r>
    <s v=""/>
    <s v="LUNDI"/>
    <x v="119"/>
    <m/>
    <m/>
    <d v="1899-12-30T00:00:00"/>
    <m/>
    <m/>
    <m/>
    <s v=""/>
    <n v="0"/>
  </r>
  <r>
    <s v=""/>
    <s v="MARDI"/>
    <x v="120"/>
    <m/>
    <m/>
    <d v="1899-12-30T00:00:00"/>
    <m/>
    <m/>
    <m/>
    <s v=""/>
    <n v="0"/>
  </r>
  <r>
    <s v=""/>
    <s v="MERCREDI"/>
    <x v="121"/>
    <m/>
    <m/>
    <d v="1899-12-30T00:00:00"/>
    <m/>
    <m/>
    <m/>
    <s v=""/>
    <n v="0"/>
  </r>
  <r>
    <s v="semaine 18"/>
    <s v="JEUDI"/>
    <x v="122"/>
    <m/>
    <m/>
    <d v="1899-12-30T00:00:00"/>
    <m/>
    <m/>
    <m/>
    <s v=""/>
    <n v="0"/>
  </r>
  <r>
    <s v=""/>
    <s v="VENDREDI"/>
    <x v="123"/>
    <m/>
    <m/>
    <d v="1899-12-30T00:00:00"/>
    <m/>
    <m/>
    <m/>
    <s v="oui"/>
    <n v="0"/>
  </r>
  <r>
    <s v=""/>
    <s v="SAMEDI"/>
    <x v="124"/>
    <m/>
    <m/>
    <d v="1899-12-30T00:00:00"/>
    <m/>
    <m/>
    <m/>
    <s v=""/>
    <n v="0"/>
  </r>
  <r>
    <s v=""/>
    <s v="DIMANCHE"/>
    <x v="125"/>
    <m/>
    <m/>
    <d v="1899-12-30T00:00:00"/>
    <m/>
    <m/>
    <m/>
    <s v=""/>
    <n v="0"/>
  </r>
  <r>
    <s v=""/>
    <s v="LUNDI"/>
    <x v="126"/>
    <m/>
    <m/>
    <d v="1899-12-30T00:00:00"/>
    <m/>
    <m/>
    <m/>
    <s v=""/>
    <n v="0"/>
  </r>
  <r>
    <s v=""/>
    <s v="MARDI"/>
    <x v="127"/>
    <m/>
    <m/>
    <d v="1899-12-30T00:00:00"/>
    <m/>
    <m/>
    <m/>
    <s v=""/>
    <n v="0"/>
  </r>
  <r>
    <s v=""/>
    <s v="MERCREDI"/>
    <x v="128"/>
    <m/>
    <m/>
    <d v="1899-12-30T00:00:00"/>
    <m/>
    <m/>
    <m/>
    <s v=""/>
    <n v="0"/>
  </r>
  <r>
    <s v="semaine 19"/>
    <s v="JEUDI"/>
    <x v="129"/>
    <m/>
    <m/>
    <d v="1899-12-30T00:00:00"/>
    <m/>
    <m/>
    <m/>
    <s v=""/>
    <n v="0"/>
  </r>
  <r>
    <s v=""/>
    <s v="VENDREDI"/>
    <x v="130"/>
    <m/>
    <m/>
    <d v="1899-12-30T00:00:00"/>
    <m/>
    <m/>
    <m/>
    <s v="oui"/>
    <n v="0"/>
  </r>
  <r>
    <s v=""/>
    <s v="SAMEDI"/>
    <x v="131"/>
    <m/>
    <m/>
    <d v="1899-12-30T00:00:00"/>
    <m/>
    <m/>
    <m/>
    <s v=""/>
    <n v="0"/>
  </r>
  <r>
    <s v=""/>
    <s v="DIMANCHE"/>
    <x v="132"/>
    <m/>
    <m/>
    <d v="1899-12-30T00:00:00"/>
    <m/>
    <m/>
    <m/>
    <s v=""/>
    <n v="0"/>
  </r>
  <r>
    <s v=""/>
    <s v="LUNDI"/>
    <x v="133"/>
    <m/>
    <m/>
    <d v="1899-12-30T00:00:00"/>
    <m/>
    <m/>
    <m/>
    <s v=""/>
    <n v="0"/>
  </r>
  <r>
    <s v=""/>
    <s v="MARDI"/>
    <x v="134"/>
    <m/>
    <m/>
    <d v="1899-12-30T00:00:00"/>
    <m/>
    <m/>
    <m/>
    <s v=""/>
    <n v="0"/>
  </r>
  <r>
    <s v=""/>
    <s v="MERCREDI"/>
    <x v="135"/>
    <m/>
    <m/>
    <d v="1899-12-30T00:00:00"/>
    <m/>
    <m/>
    <m/>
    <s v=""/>
    <n v="0"/>
  </r>
  <r>
    <s v="semaine 20"/>
    <s v="JEUDI"/>
    <x v="136"/>
    <m/>
    <m/>
    <d v="1899-12-30T00:00:00"/>
    <m/>
    <m/>
    <m/>
    <s v=""/>
    <n v="0"/>
  </r>
  <r>
    <s v=""/>
    <s v="VENDREDI"/>
    <x v="137"/>
    <m/>
    <m/>
    <d v="1899-12-30T00:00:00"/>
    <m/>
    <m/>
    <m/>
    <s v=""/>
    <n v="0"/>
  </r>
  <r>
    <s v=""/>
    <s v="SAMEDI"/>
    <x v="138"/>
    <m/>
    <m/>
    <d v="1899-12-30T00:00:00"/>
    <m/>
    <m/>
    <m/>
    <s v=""/>
    <n v="0"/>
  </r>
  <r>
    <s v=""/>
    <s v="DIMANCHE"/>
    <x v="139"/>
    <m/>
    <m/>
    <d v="1899-12-30T00:00:00"/>
    <m/>
    <m/>
    <m/>
    <s v=""/>
    <n v="0"/>
  </r>
  <r>
    <s v=""/>
    <s v="LUNDI"/>
    <x v="140"/>
    <m/>
    <m/>
    <d v="1899-12-30T00:00:00"/>
    <m/>
    <m/>
    <m/>
    <s v=""/>
    <n v="0"/>
  </r>
  <r>
    <s v=""/>
    <s v="MARDI"/>
    <x v="141"/>
    <m/>
    <m/>
    <d v="1899-12-30T00:00:00"/>
    <m/>
    <m/>
    <m/>
    <s v=""/>
    <n v="0"/>
  </r>
  <r>
    <s v=""/>
    <s v="MERCREDI"/>
    <x v="142"/>
    <m/>
    <m/>
    <d v="1899-12-30T00:00:00"/>
    <m/>
    <m/>
    <m/>
    <s v=""/>
    <n v="0"/>
  </r>
  <r>
    <s v="semaine 21"/>
    <s v="JEUDI"/>
    <x v="143"/>
    <m/>
    <m/>
    <d v="1899-12-30T00:00:00"/>
    <m/>
    <m/>
    <m/>
    <s v="oui"/>
    <n v="0"/>
  </r>
  <r>
    <s v=""/>
    <s v="VENDREDI"/>
    <x v="144"/>
    <m/>
    <m/>
    <d v="1899-12-30T00:00:00"/>
    <m/>
    <m/>
    <m/>
    <s v=""/>
    <n v="0"/>
  </r>
  <r>
    <s v=""/>
    <s v="SAMEDI"/>
    <x v="145"/>
    <m/>
    <m/>
    <d v="1899-12-30T00:00:00"/>
    <m/>
    <m/>
    <m/>
    <s v=""/>
    <n v="0"/>
  </r>
  <r>
    <s v=""/>
    <s v="DIMANCHE"/>
    <x v="146"/>
    <m/>
    <m/>
    <d v="1899-12-30T00:00:00"/>
    <m/>
    <m/>
    <m/>
    <s v=""/>
    <n v="0"/>
  </r>
  <r>
    <s v=""/>
    <s v="LUNDI"/>
    <x v="147"/>
    <m/>
    <m/>
    <d v="1899-12-30T00:00:00"/>
    <m/>
    <m/>
    <m/>
    <s v=""/>
    <n v="0"/>
  </r>
  <r>
    <s v=""/>
    <s v="MARDI"/>
    <x v="148"/>
    <m/>
    <m/>
    <d v="1899-12-30T00:00:00"/>
    <m/>
    <m/>
    <m/>
    <s v=""/>
    <n v="0"/>
  </r>
  <r>
    <s v=""/>
    <s v="MERCREDI"/>
    <x v="149"/>
    <m/>
    <m/>
    <d v="1899-12-30T00:00:00"/>
    <m/>
    <m/>
    <m/>
    <s v=""/>
    <n v="0"/>
  </r>
  <r>
    <s v="semaine 22"/>
    <s v="JEUDI"/>
    <x v="150"/>
    <m/>
    <m/>
    <d v="1899-12-30T00:00:00"/>
    <m/>
    <m/>
    <m/>
    <s v=""/>
    <n v="0"/>
  </r>
  <r>
    <s v=""/>
    <s v="VENDREDI"/>
    <x v="151"/>
    <m/>
    <m/>
    <d v="1899-12-30T00:00:00"/>
    <m/>
    <m/>
    <m/>
    <s v=""/>
    <n v="0"/>
  </r>
  <r>
    <s v=""/>
    <s v="SAMEDI"/>
    <x v="152"/>
    <m/>
    <m/>
    <d v="1899-12-30T00:00:00"/>
    <m/>
    <m/>
    <m/>
    <s v=""/>
    <n v="0"/>
  </r>
  <r>
    <s v=""/>
    <s v="DIMANCHE"/>
    <x v="153"/>
    <m/>
    <m/>
    <d v="1899-12-30T00:00:00"/>
    <m/>
    <m/>
    <m/>
    <s v=""/>
    <n v="0"/>
  </r>
  <r>
    <s v=""/>
    <s v="LUNDI"/>
    <x v="154"/>
    <m/>
    <m/>
    <d v="1899-12-30T00:00:00"/>
    <m/>
    <m/>
    <m/>
    <s v="oui"/>
    <n v="0"/>
  </r>
  <r>
    <s v=""/>
    <s v="MARDI"/>
    <x v="155"/>
    <m/>
    <m/>
    <d v="1899-12-30T00:00:00"/>
    <m/>
    <m/>
    <m/>
    <s v=""/>
    <n v="0"/>
  </r>
  <r>
    <s v=""/>
    <s v="MERCREDI"/>
    <x v="156"/>
    <m/>
    <m/>
    <d v="1899-12-30T00:00:00"/>
    <m/>
    <m/>
    <m/>
    <s v=""/>
    <n v="0"/>
  </r>
  <r>
    <s v="semaine 23"/>
    <s v="JEUDI"/>
    <x v="157"/>
    <m/>
    <m/>
    <d v="1899-12-30T00:00:00"/>
    <m/>
    <m/>
    <m/>
    <s v=""/>
    <n v="0"/>
  </r>
  <r>
    <s v=""/>
    <s v="VENDREDI"/>
    <x v="158"/>
    <m/>
    <m/>
    <d v="1899-12-30T00:00:00"/>
    <m/>
    <m/>
    <m/>
    <s v=""/>
    <n v="0"/>
  </r>
  <r>
    <s v=""/>
    <s v="SAMEDI"/>
    <x v="159"/>
    <m/>
    <m/>
    <d v="1899-12-30T00:00:00"/>
    <m/>
    <m/>
    <m/>
    <s v=""/>
    <n v="0"/>
  </r>
  <r>
    <s v=""/>
    <s v="DIMANCHE"/>
    <x v="160"/>
    <m/>
    <m/>
    <d v="1899-12-30T00:00:00"/>
    <m/>
    <m/>
    <m/>
    <s v=""/>
    <n v="0"/>
  </r>
  <r>
    <s v=""/>
    <s v="LUNDI"/>
    <x v="161"/>
    <m/>
    <m/>
    <d v="1899-12-30T00:00:00"/>
    <m/>
    <m/>
    <m/>
    <s v=""/>
    <n v="0"/>
  </r>
  <r>
    <s v=""/>
    <s v="MARDI"/>
    <x v="162"/>
    <m/>
    <m/>
    <d v="1899-12-30T00:00:00"/>
    <m/>
    <m/>
    <m/>
    <s v=""/>
    <n v="0"/>
  </r>
  <r>
    <s v=""/>
    <s v="MERCREDI"/>
    <x v="163"/>
    <m/>
    <m/>
    <d v="1899-12-30T00:00:00"/>
    <m/>
    <m/>
    <m/>
    <s v=""/>
    <n v="0"/>
  </r>
  <r>
    <s v="semaine 24"/>
    <s v="JEUDI"/>
    <x v="164"/>
    <m/>
    <m/>
    <d v="1899-12-30T00:00:00"/>
    <m/>
    <m/>
    <m/>
    <s v=""/>
    <n v="0"/>
  </r>
  <r>
    <s v=""/>
    <s v="VENDREDI"/>
    <x v="165"/>
    <m/>
    <m/>
    <d v="1899-12-30T00:00:00"/>
    <m/>
    <m/>
    <m/>
    <s v=""/>
    <n v="0"/>
  </r>
  <r>
    <s v=""/>
    <s v="SAMEDI"/>
    <x v="166"/>
    <m/>
    <m/>
    <d v="1899-12-30T00:00:00"/>
    <m/>
    <m/>
    <m/>
    <s v=""/>
    <n v="0"/>
  </r>
  <r>
    <s v=""/>
    <s v="DIMANCHE"/>
    <x v="167"/>
    <m/>
    <m/>
    <d v="1899-12-30T00:00:00"/>
    <m/>
    <m/>
    <m/>
    <s v=""/>
    <n v="0"/>
  </r>
  <r>
    <s v=""/>
    <s v="LUNDI"/>
    <x v="168"/>
    <m/>
    <m/>
    <d v="1899-12-30T00:00:00"/>
    <m/>
    <m/>
    <m/>
    <s v=""/>
    <n v="0"/>
  </r>
  <r>
    <s v=""/>
    <s v="MARDI"/>
    <x v="169"/>
    <m/>
    <m/>
    <d v="1899-12-30T00:00:00"/>
    <m/>
    <m/>
    <m/>
    <s v=""/>
    <n v="0"/>
  </r>
  <r>
    <s v=""/>
    <s v="MERCREDI"/>
    <x v="170"/>
    <m/>
    <m/>
    <d v="1899-12-30T00:00:00"/>
    <m/>
    <m/>
    <m/>
    <s v=""/>
    <n v="0"/>
  </r>
  <r>
    <s v="semaine 25"/>
    <s v="JEUDI"/>
    <x v="171"/>
    <m/>
    <m/>
    <d v="1899-12-30T00:00:00"/>
    <m/>
    <m/>
    <m/>
    <s v=""/>
    <n v="0"/>
  </r>
  <r>
    <s v=""/>
    <s v="VENDREDI"/>
    <x v="172"/>
    <m/>
    <m/>
    <d v="1899-12-30T00:00:00"/>
    <m/>
    <m/>
    <m/>
    <s v=""/>
    <n v="0"/>
  </r>
  <r>
    <s v=""/>
    <s v="SAMEDI"/>
    <x v="173"/>
    <m/>
    <m/>
    <d v="1899-12-30T00:00:00"/>
    <m/>
    <m/>
    <m/>
    <s v=""/>
    <n v="0"/>
  </r>
  <r>
    <s v=""/>
    <s v="DIMANCHE"/>
    <x v="174"/>
    <m/>
    <m/>
    <d v="1899-12-30T00:00:00"/>
    <m/>
    <m/>
    <m/>
    <s v=""/>
    <n v="0"/>
  </r>
  <r>
    <s v=""/>
    <s v="LUNDI"/>
    <x v="175"/>
    <m/>
    <m/>
    <d v="1899-12-30T00:00:00"/>
    <m/>
    <m/>
    <m/>
    <s v=""/>
    <n v="0"/>
  </r>
  <r>
    <s v=""/>
    <s v="MARDI"/>
    <x v="176"/>
    <m/>
    <m/>
    <d v="1899-12-30T00:00:00"/>
    <m/>
    <m/>
    <m/>
    <s v=""/>
    <n v="0"/>
  </r>
  <r>
    <s v=""/>
    <s v="MERCREDI"/>
    <x v="177"/>
    <m/>
    <m/>
    <d v="1899-12-30T00:00:00"/>
    <m/>
    <m/>
    <m/>
    <s v=""/>
    <n v="0"/>
  </r>
  <r>
    <s v="semaine 26"/>
    <s v="JEUDI"/>
    <x v="178"/>
    <m/>
    <m/>
    <d v="1899-12-30T00:00:00"/>
    <m/>
    <m/>
    <m/>
    <s v=""/>
    <n v="0"/>
  </r>
  <r>
    <s v=""/>
    <s v="VENDREDI"/>
    <x v="179"/>
    <m/>
    <m/>
    <d v="1899-12-30T00:00:00"/>
    <m/>
    <m/>
    <m/>
    <s v=""/>
    <n v="0"/>
  </r>
  <r>
    <s v=""/>
    <s v="SAMEDI"/>
    <x v="180"/>
    <m/>
    <m/>
    <d v="1899-12-30T00:00:00"/>
    <m/>
    <m/>
    <m/>
    <s v=""/>
    <n v="0"/>
  </r>
  <r>
    <s v=""/>
    <s v="DIMANCHE"/>
    <x v="181"/>
    <m/>
    <m/>
    <d v="1899-12-30T00:00:00"/>
    <m/>
    <m/>
    <m/>
    <s v=""/>
    <n v="0"/>
  </r>
  <r>
    <s v=""/>
    <s v="LUNDI"/>
    <x v="182"/>
    <m/>
    <m/>
    <d v="1899-12-30T00:00:00"/>
    <m/>
    <m/>
    <m/>
    <s v=""/>
    <n v="0"/>
  </r>
  <r>
    <s v=""/>
    <s v="MARDI"/>
    <x v="183"/>
    <m/>
    <m/>
    <d v="1899-12-30T00:00:00"/>
    <m/>
    <m/>
    <m/>
    <s v=""/>
    <n v="0"/>
  </r>
  <r>
    <s v=""/>
    <s v="MERCREDI"/>
    <x v="184"/>
    <m/>
    <m/>
    <d v="1899-12-30T00:00:00"/>
    <m/>
    <m/>
    <m/>
    <s v=""/>
    <n v="0"/>
  </r>
  <r>
    <s v="semaine 27"/>
    <s v="JEUDI"/>
    <x v="185"/>
    <m/>
    <m/>
    <d v="1899-12-30T00:00:00"/>
    <m/>
    <m/>
    <m/>
    <s v=""/>
    <n v="0"/>
  </r>
  <r>
    <s v=""/>
    <s v="VENDREDI"/>
    <x v="186"/>
    <m/>
    <m/>
    <d v="1899-12-30T00:00:00"/>
    <m/>
    <m/>
    <m/>
    <s v=""/>
    <n v="0"/>
  </r>
  <r>
    <s v=""/>
    <s v="SAMEDI"/>
    <x v="187"/>
    <m/>
    <m/>
    <d v="1899-12-30T00:00:00"/>
    <m/>
    <m/>
    <m/>
    <s v=""/>
    <n v="0"/>
  </r>
  <r>
    <s v=""/>
    <s v="DIMANCHE"/>
    <x v="188"/>
    <m/>
    <m/>
    <d v="1899-12-30T00:00:00"/>
    <m/>
    <m/>
    <m/>
    <s v=""/>
    <n v="0"/>
  </r>
  <r>
    <s v=""/>
    <s v="LUNDI"/>
    <x v="189"/>
    <m/>
    <m/>
    <d v="1899-12-30T00:00:00"/>
    <m/>
    <m/>
    <m/>
    <s v=""/>
    <n v="0"/>
  </r>
  <r>
    <s v=""/>
    <s v="MARDI"/>
    <x v="190"/>
    <m/>
    <m/>
    <d v="1899-12-30T00:00:00"/>
    <m/>
    <m/>
    <m/>
    <s v=""/>
    <n v="0"/>
  </r>
  <r>
    <s v=""/>
    <s v="MERCREDI"/>
    <x v="191"/>
    <m/>
    <m/>
    <d v="1899-12-30T00:00:00"/>
    <m/>
    <m/>
    <m/>
    <s v=""/>
    <n v="0"/>
  </r>
  <r>
    <s v="semaine 28"/>
    <s v="JEUDI"/>
    <x v="192"/>
    <m/>
    <m/>
    <d v="1899-12-30T00:00:00"/>
    <m/>
    <m/>
    <m/>
    <s v=""/>
    <n v="0"/>
  </r>
  <r>
    <s v=""/>
    <s v="VENDREDI"/>
    <x v="193"/>
    <m/>
    <m/>
    <d v="1899-12-30T00:00:00"/>
    <m/>
    <m/>
    <m/>
    <s v=""/>
    <n v="0"/>
  </r>
  <r>
    <s v=""/>
    <s v="SAMEDI"/>
    <x v="194"/>
    <m/>
    <m/>
    <d v="1899-12-30T00:00:00"/>
    <m/>
    <m/>
    <m/>
    <s v=""/>
    <n v="0"/>
  </r>
  <r>
    <s v=""/>
    <s v="DIMANCHE"/>
    <x v="195"/>
    <m/>
    <m/>
    <d v="1899-12-30T00:00:00"/>
    <m/>
    <m/>
    <m/>
    <s v=""/>
    <n v="0"/>
  </r>
  <r>
    <s v=""/>
    <s v="LUNDI"/>
    <x v="196"/>
    <m/>
    <m/>
    <d v="1899-12-30T00:00:00"/>
    <m/>
    <m/>
    <m/>
    <s v=""/>
    <n v="0"/>
  </r>
  <r>
    <s v=""/>
    <s v="MARDI"/>
    <x v="197"/>
    <m/>
    <m/>
    <d v="1899-12-30T00:00:00"/>
    <m/>
    <m/>
    <m/>
    <s v="oui"/>
    <n v="0"/>
  </r>
  <r>
    <s v=""/>
    <s v="MERCREDI"/>
    <x v="198"/>
    <m/>
    <m/>
    <d v="1899-12-30T00:00:00"/>
    <m/>
    <m/>
    <m/>
    <s v=""/>
    <n v="0"/>
  </r>
  <r>
    <s v="semaine 29"/>
    <s v="JEUDI"/>
    <x v="199"/>
    <m/>
    <m/>
    <d v="1899-12-30T00:00:00"/>
    <m/>
    <m/>
    <m/>
    <s v=""/>
    <n v="0"/>
  </r>
  <r>
    <s v=""/>
    <s v="VENDREDI"/>
    <x v="200"/>
    <m/>
    <m/>
    <d v="1899-12-30T00:00:00"/>
    <m/>
    <m/>
    <m/>
    <s v=""/>
    <n v="0"/>
  </r>
  <r>
    <s v=""/>
    <s v="SAMEDI"/>
    <x v="201"/>
    <m/>
    <m/>
    <d v="1899-12-30T00:00:00"/>
    <m/>
    <m/>
    <m/>
    <s v=""/>
    <n v="0"/>
  </r>
  <r>
    <s v=""/>
    <s v="DIMANCHE"/>
    <x v="202"/>
    <m/>
    <m/>
    <d v="1899-12-30T00:00:00"/>
    <m/>
    <m/>
    <m/>
    <s v=""/>
    <n v="0"/>
  </r>
  <r>
    <s v=""/>
    <s v="LUNDI"/>
    <x v="203"/>
    <m/>
    <m/>
    <d v="1899-12-30T00:00:00"/>
    <m/>
    <m/>
    <m/>
    <s v=""/>
    <n v="0"/>
  </r>
  <r>
    <s v=""/>
    <s v="MARDI"/>
    <x v="204"/>
    <m/>
    <m/>
    <d v="1899-12-30T00:00:00"/>
    <m/>
    <m/>
    <m/>
    <s v=""/>
    <n v="0"/>
  </r>
  <r>
    <s v=""/>
    <s v="MERCREDI"/>
    <x v="205"/>
    <m/>
    <m/>
    <d v="1899-12-30T00:00:00"/>
    <m/>
    <m/>
    <m/>
    <s v=""/>
    <n v="0"/>
  </r>
  <r>
    <s v="semaine 30"/>
    <s v="JEUDI"/>
    <x v="206"/>
    <m/>
    <m/>
    <d v="1899-12-30T00:00:00"/>
    <m/>
    <m/>
    <m/>
    <s v=""/>
    <n v="0"/>
  </r>
  <r>
    <s v=""/>
    <s v="VENDREDI"/>
    <x v="207"/>
    <m/>
    <m/>
    <d v="1899-12-30T00:00:00"/>
    <m/>
    <m/>
    <m/>
    <s v=""/>
    <n v="0"/>
  </r>
  <r>
    <s v=""/>
    <s v="SAMEDI"/>
    <x v="208"/>
    <m/>
    <m/>
    <d v="1899-12-30T00:00:00"/>
    <m/>
    <m/>
    <m/>
    <s v=""/>
    <n v="0"/>
  </r>
  <r>
    <s v=""/>
    <s v="DIMANCHE"/>
    <x v="209"/>
    <m/>
    <m/>
    <d v="1899-12-30T00:00:00"/>
    <m/>
    <m/>
    <m/>
    <s v=""/>
    <n v="0"/>
  </r>
  <r>
    <s v=""/>
    <s v="LUNDI"/>
    <x v="210"/>
    <m/>
    <m/>
    <d v="1899-12-30T00:00:00"/>
    <m/>
    <m/>
    <m/>
    <s v=""/>
    <n v="0"/>
  </r>
  <r>
    <s v=""/>
    <s v="MARDI"/>
    <x v="211"/>
    <m/>
    <m/>
    <d v="1899-12-30T00:00:00"/>
    <m/>
    <m/>
    <m/>
    <s v=""/>
    <n v="0"/>
  </r>
  <r>
    <s v=""/>
    <s v="MERCREDI"/>
    <x v="212"/>
    <m/>
    <m/>
    <d v="1899-12-30T00:00:00"/>
    <m/>
    <m/>
    <m/>
    <s v=""/>
    <n v="0"/>
  </r>
  <r>
    <s v="semaine 31"/>
    <s v="JEUDI"/>
    <x v="213"/>
    <m/>
    <m/>
    <d v="1899-12-30T00:00:00"/>
    <m/>
    <m/>
    <m/>
    <s v=""/>
    <n v="0"/>
  </r>
  <r>
    <s v=""/>
    <s v="VENDREDI"/>
    <x v="214"/>
    <m/>
    <m/>
    <d v="1899-12-30T00:00:00"/>
    <m/>
    <m/>
    <m/>
    <s v=""/>
    <n v="0"/>
  </r>
  <r>
    <s v=""/>
    <s v="SAMEDI"/>
    <x v="215"/>
    <m/>
    <m/>
    <d v="1899-12-30T00:00:00"/>
    <m/>
    <m/>
    <m/>
    <s v=""/>
    <n v="0"/>
  </r>
  <r>
    <s v=""/>
    <s v="DIMANCHE"/>
    <x v="216"/>
    <m/>
    <m/>
    <d v="1899-12-30T00:00:00"/>
    <m/>
    <m/>
    <m/>
    <s v=""/>
    <n v="0"/>
  </r>
  <r>
    <s v=""/>
    <s v="LUNDI"/>
    <x v="217"/>
    <m/>
    <m/>
    <d v="1899-12-30T00:00:00"/>
    <m/>
    <m/>
    <m/>
    <s v=""/>
    <n v="0"/>
  </r>
  <r>
    <s v=""/>
    <s v="MARDI"/>
    <x v="218"/>
    <m/>
    <m/>
    <d v="1899-12-30T00:00:00"/>
    <m/>
    <m/>
    <m/>
    <s v=""/>
    <n v="0"/>
  </r>
  <r>
    <s v=""/>
    <s v="MERCREDI"/>
    <x v="219"/>
    <m/>
    <m/>
    <d v="1899-12-30T00:00:00"/>
    <m/>
    <m/>
    <m/>
    <s v=""/>
    <n v="0"/>
  </r>
  <r>
    <s v="semaine 32"/>
    <s v="JEUDI"/>
    <x v="220"/>
    <m/>
    <m/>
    <d v="1899-12-30T00:00:00"/>
    <m/>
    <m/>
    <m/>
    <s v=""/>
    <n v="0"/>
  </r>
  <r>
    <s v=""/>
    <s v="VENDREDI"/>
    <x v="221"/>
    <m/>
    <m/>
    <d v="1899-12-30T00:00:00"/>
    <m/>
    <m/>
    <m/>
    <s v=""/>
    <n v="0"/>
  </r>
  <r>
    <s v=""/>
    <s v="SAMEDI"/>
    <x v="222"/>
    <m/>
    <m/>
    <d v="1899-12-30T00:00:00"/>
    <m/>
    <m/>
    <m/>
    <s v=""/>
    <n v="0"/>
  </r>
  <r>
    <s v=""/>
    <s v="DIMANCHE"/>
    <x v="223"/>
    <m/>
    <m/>
    <d v="1899-12-30T00:00:00"/>
    <m/>
    <m/>
    <m/>
    <s v=""/>
    <n v="0"/>
  </r>
  <r>
    <s v=""/>
    <s v="LUNDI"/>
    <x v="224"/>
    <m/>
    <m/>
    <d v="1899-12-30T00:00:00"/>
    <m/>
    <m/>
    <m/>
    <s v=""/>
    <n v="0"/>
  </r>
  <r>
    <s v=""/>
    <s v="MARDI"/>
    <x v="225"/>
    <m/>
    <m/>
    <d v="1899-12-30T00:00:00"/>
    <m/>
    <m/>
    <m/>
    <s v=""/>
    <n v="0"/>
  </r>
  <r>
    <s v=""/>
    <s v="MERCREDI"/>
    <x v="226"/>
    <m/>
    <m/>
    <d v="1899-12-30T00:00:00"/>
    <m/>
    <m/>
    <m/>
    <s v=""/>
    <n v="0"/>
  </r>
  <r>
    <s v="semaine 33"/>
    <s v="JEUDI"/>
    <x v="227"/>
    <m/>
    <m/>
    <d v="1899-12-30T00:00:00"/>
    <m/>
    <m/>
    <m/>
    <s v=""/>
    <n v="0"/>
  </r>
  <r>
    <s v=""/>
    <s v="VENDREDI"/>
    <x v="228"/>
    <m/>
    <m/>
    <d v="1899-12-30T00:00:00"/>
    <m/>
    <m/>
    <m/>
    <s v=""/>
    <n v="0"/>
  </r>
  <r>
    <s v=""/>
    <s v="SAMEDI"/>
    <x v="229"/>
    <m/>
    <m/>
    <d v="1899-12-30T00:00:00"/>
    <m/>
    <m/>
    <m/>
    <s v="oui"/>
    <n v="0"/>
  </r>
  <r>
    <s v=""/>
    <s v="DIMANCHE"/>
    <x v="230"/>
    <m/>
    <m/>
    <d v="1899-12-30T00:00:00"/>
    <m/>
    <m/>
    <m/>
    <s v=""/>
    <n v="0"/>
  </r>
  <r>
    <s v=""/>
    <s v="LUNDI"/>
    <x v="231"/>
    <m/>
    <m/>
    <d v="1899-12-30T00:00:00"/>
    <m/>
    <m/>
    <m/>
    <s v=""/>
    <n v="0"/>
  </r>
  <r>
    <s v=""/>
    <s v="MARDI"/>
    <x v="232"/>
    <m/>
    <m/>
    <d v="1899-12-30T00:00:00"/>
    <m/>
    <m/>
    <m/>
    <s v=""/>
    <n v="0"/>
  </r>
  <r>
    <s v=""/>
    <s v="MERCREDI"/>
    <x v="233"/>
    <m/>
    <m/>
    <d v="1899-12-30T00:00:00"/>
    <m/>
    <m/>
    <m/>
    <s v=""/>
    <n v="0"/>
  </r>
  <r>
    <s v="semaine 34"/>
    <s v="JEUDI"/>
    <x v="234"/>
    <m/>
    <m/>
    <d v="1899-12-30T00:00:00"/>
    <m/>
    <m/>
    <m/>
    <s v=""/>
    <n v="0"/>
  </r>
  <r>
    <s v=""/>
    <s v="VENDREDI"/>
    <x v="235"/>
    <m/>
    <m/>
    <d v="1899-12-30T00:00:00"/>
    <m/>
    <m/>
    <m/>
    <s v=""/>
    <n v="0"/>
  </r>
  <r>
    <s v=""/>
    <s v="SAMEDI"/>
    <x v="236"/>
    <m/>
    <m/>
    <d v="1899-12-30T00:00:00"/>
    <m/>
    <m/>
    <m/>
    <s v=""/>
    <n v="0"/>
  </r>
  <r>
    <s v=""/>
    <s v="DIMANCHE"/>
    <x v="237"/>
    <m/>
    <m/>
    <d v="1899-12-30T00:00:00"/>
    <m/>
    <m/>
    <m/>
    <s v=""/>
    <n v="0"/>
  </r>
  <r>
    <s v=""/>
    <s v="LUNDI"/>
    <x v="238"/>
    <m/>
    <m/>
    <d v="1899-12-30T00:00:00"/>
    <m/>
    <m/>
    <m/>
    <s v=""/>
    <n v="0"/>
  </r>
  <r>
    <s v=""/>
    <s v="MARDI"/>
    <x v="239"/>
    <m/>
    <m/>
    <d v="1899-12-30T00:00:00"/>
    <m/>
    <m/>
    <m/>
    <s v=""/>
    <n v="0"/>
  </r>
  <r>
    <s v=""/>
    <s v="MERCREDI"/>
    <x v="240"/>
    <m/>
    <m/>
    <d v="1899-12-30T00:00:00"/>
    <m/>
    <m/>
    <m/>
    <s v=""/>
    <n v="0"/>
  </r>
  <r>
    <s v="semaine 35"/>
    <s v="JEUDI"/>
    <x v="241"/>
    <m/>
    <m/>
    <d v="1899-12-30T00:00:00"/>
    <m/>
    <m/>
    <m/>
    <s v=""/>
    <n v="0"/>
  </r>
  <r>
    <s v=""/>
    <s v="VENDREDI"/>
    <x v="242"/>
    <m/>
    <m/>
    <d v="1899-12-30T00:00:00"/>
    <m/>
    <m/>
    <m/>
    <s v=""/>
    <n v="0"/>
  </r>
  <r>
    <s v=""/>
    <s v="SAMEDI"/>
    <x v="243"/>
    <m/>
    <m/>
    <d v="1899-12-30T00:00:00"/>
    <m/>
    <m/>
    <m/>
    <s v=""/>
    <n v="0"/>
  </r>
  <r>
    <s v=""/>
    <s v="DIMANCHE"/>
    <x v="244"/>
    <m/>
    <m/>
    <d v="1899-12-30T00:00:00"/>
    <m/>
    <m/>
    <m/>
    <s v=""/>
    <n v="0"/>
  </r>
  <r>
    <s v=""/>
    <s v="LUNDI"/>
    <x v="245"/>
    <m/>
    <m/>
    <d v="1899-12-30T00:00:00"/>
    <m/>
    <m/>
    <m/>
    <s v=""/>
    <n v="0"/>
  </r>
  <r>
    <s v=""/>
    <s v="MARDI"/>
    <x v="246"/>
    <m/>
    <m/>
    <d v="1899-12-30T00:00:00"/>
    <m/>
    <m/>
    <m/>
    <s v=""/>
    <n v="0"/>
  </r>
  <r>
    <s v=""/>
    <s v="MERCREDI"/>
    <x v="247"/>
    <m/>
    <m/>
    <d v="1899-12-30T00:00:00"/>
    <m/>
    <m/>
    <m/>
    <s v=""/>
    <n v="0"/>
  </r>
  <r>
    <s v="semaine 36"/>
    <s v="JEUDI"/>
    <x v="248"/>
    <m/>
    <m/>
    <d v="1899-12-30T00:00:00"/>
    <m/>
    <m/>
    <m/>
    <s v=""/>
    <n v="0"/>
  </r>
  <r>
    <s v=""/>
    <s v="VENDREDI"/>
    <x v="249"/>
    <m/>
    <m/>
    <d v="1899-12-30T00:00:00"/>
    <m/>
    <m/>
    <m/>
    <s v=""/>
    <n v="0"/>
  </r>
  <r>
    <s v=""/>
    <s v="SAMEDI"/>
    <x v="250"/>
    <m/>
    <m/>
    <d v="1899-12-30T00:00:00"/>
    <m/>
    <m/>
    <m/>
    <s v=""/>
    <n v="0"/>
  </r>
  <r>
    <s v=""/>
    <s v="DIMANCHE"/>
    <x v="251"/>
    <m/>
    <m/>
    <d v="1899-12-30T00:00:00"/>
    <m/>
    <m/>
    <m/>
    <s v=""/>
    <n v="0"/>
  </r>
  <r>
    <s v=""/>
    <s v="LUNDI"/>
    <x v="252"/>
    <m/>
    <m/>
    <d v="1899-12-30T00:00:00"/>
    <m/>
    <m/>
    <m/>
    <s v=""/>
    <n v="0"/>
  </r>
  <r>
    <s v=""/>
    <s v="MARDI"/>
    <x v="253"/>
    <m/>
    <m/>
    <d v="1899-12-30T00:00:00"/>
    <m/>
    <m/>
    <m/>
    <s v=""/>
    <n v="0"/>
  </r>
  <r>
    <s v=""/>
    <s v="MERCREDI"/>
    <x v="254"/>
    <m/>
    <m/>
    <d v="1899-12-30T00:00:00"/>
    <m/>
    <m/>
    <m/>
    <s v=""/>
    <n v="0"/>
  </r>
  <r>
    <s v="semaine 37"/>
    <s v="JEUDI"/>
    <x v="255"/>
    <m/>
    <m/>
    <d v="1899-12-30T00:00:00"/>
    <m/>
    <m/>
    <m/>
    <s v=""/>
    <n v="0"/>
  </r>
  <r>
    <s v=""/>
    <s v="VENDREDI"/>
    <x v="256"/>
    <m/>
    <m/>
    <d v="1899-12-30T00:00:00"/>
    <m/>
    <m/>
    <m/>
    <s v=""/>
    <n v="0"/>
  </r>
  <r>
    <s v=""/>
    <s v="SAMEDI"/>
    <x v="257"/>
    <m/>
    <m/>
    <d v="1899-12-30T00:00:00"/>
    <m/>
    <m/>
    <m/>
    <s v=""/>
    <n v="0"/>
  </r>
  <r>
    <s v=""/>
    <s v="DIMANCHE"/>
    <x v="258"/>
    <m/>
    <m/>
    <d v="1899-12-30T00:00:00"/>
    <m/>
    <m/>
    <m/>
    <s v=""/>
    <n v="0"/>
  </r>
  <r>
    <s v=""/>
    <s v="LUNDI"/>
    <x v="259"/>
    <m/>
    <m/>
    <d v="1899-12-30T00:00:00"/>
    <m/>
    <m/>
    <m/>
    <s v=""/>
    <n v="0"/>
  </r>
  <r>
    <s v=""/>
    <s v="MARDI"/>
    <x v="260"/>
    <m/>
    <m/>
    <d v="1899-12-30T00:00:00"/>
    <m/>
    <m/>
    <m/>
    <s v=""/>
    <n v="0"/>
  </r>
  <r>
    <s v=""/>
    <s v="MERCREDI"/>
    <x v="261"/>
    <m/>
    <m/>
    <d v="1899-12-30T00:00:00"/>
    <m/>
    <m/>
    <m/>
    <s v=""/>
    <n v="0"/>
  </r>
  <r>
    <s v="semaine 38"/>
    <s v="JEUDI"/>
    <x v="262"/>
    <m/>
    <m/>
    <d v="1899-12-30T00:00:00"/>
    <m/>
    <m/>
    <m/>
    <s v=""/>
    <n v="0"/>
  </r>
  <r>
    <s v=""/>
    <s v="VENDREDI"/>
    <x v="263"/>
    <m/>
    <m/>
    <d v="1899-12-30T00:00:00"/>
    <m/>
    <m/>
    <m/>
    <s v=""/>
    <n v="0"/>
  </r>
  <r>
    <s v=""/>
    <s v="SAMEDI"/>
    <x v="264"/>
    <m/>
    <m/>
    <d v="1899-12-30T00:00:00"/>
    <m/>
    <m/>
    <m/>
    <s v=""/>
    <n v="0"/>
  </r>
  <r>
    <s v=""/>
    <s v="DIMANCHE"/>
    <x v="265"/>
    <m/>
    <m/>
    <d v="1899-12-30T00:00:00"/>
    <m/>
    <m/>
    <m/>
    <s v=""/>
    <n v="0"/>
  </r>
  <r>
    <s v=""/>
    <s v="LUNDI"/>
    <x v="266"/>
    <m/>
    <m/>
    <d v="1899-12-30T00:00:00"/>
    <m/>
    <m/>
    <m/>
    <s v=""/>
    <n v="0"/>
  </r>
  <r>
    <s v=""/>
    <s v="MARDI"/>
    <x v="267"/>
    <m/>
    <m/>
    <d v="1899-12-30T00:00:00"/>
    <m/>
    <m/>
    <m/>
    <s v=""/>
    <n v="0"/>
  </r>
  <r>
    <s v=""/>
    <s v="MERCREDI"/>
    <x v="268"/>
    <m/>
    <m/>
    <d v="1899-12-30T00:00:00"/>
    <m/>
    <m/>
    <m/>
    <s v=""/>
    <n v="0"/>
  </r>
  <r>
    <s v="semaine 39"/>
    <s v="JEUDI"/>
    <x v="269"/>
    <m/>
    <m/>
    <d v="1899-12-30T00:00:00"/>
    <m/>
    <m/>
    <m/>
    <s v=""/>
    <n v="0"/>
  </r>
  <r>
    <s v=""/>
    <s v="VENDREDI"/>
    <x v="270"/>
    <m/>
    <m/>
    <d v="1899-12-30T00:00:00"/>
    <m/>
    <m/>
    <m/>
    <s v=""/>
    <n v="0"/>
  </r>
  <r>
    <s v=""/>
    <s v="SAMEDI"/>
    <x v="271"/>
    <m/>
    <m/>
    <d v="1899-12-30T00:00:00"/>
    <m/>
    <m/>
    <m/>
    <s v=""/>
    <n v="0"/>
  </r>
  <r>
    <s v=""/>
    <s v="DIMANCHE"/>
    <x v="272"/>
    <m/>
    <m/>
    <d v="1899-12-30T00:00:00"/>
    <m/>
    <m/>
    <m/>
    <s v=""/>
    <n v="0"/>
  </r>
  <r>
    <s v=""/>
    <s v="LUNDI"/>
    <x v="273"/>
    <m/>
    <m/>
    <d v="1899-12-30T00:00:00"/>
    <m/>
    <m/>
    <m/>
    <s v=""/>
    <n v="0"/>
  </r>
  <r>
    <s v=""/>
    <s v="MARDI"/>
    <x v="274"/>
    <m/>
    <m/>
    <d v="1899-12-30T00:00:00"/>
    <m/>
    <m/>
    <m/>
    <s v=""/>
    <n v="0"/>
  </r>
  <r>
    <s v=""/>
    <s v="MERCREDI"/>
    <x v="275"/>
    <m/>
    <m/>
    <d v="1899-12-30T00:00:00"/>
    <m/>
    <m/>
    <m/>
    <s v=""/>
    <n v="0"/>
  </r>
  <r>
    <s v="semaine 40"/>
    <s v="JEUDI"/>
    <x v="276"/>
    <m/>
    <m/>
    <d v="1899-12-30T00:00:00"/>
    <m/>
    <m/>
    <m/>
    <s v=""/>
    <n v="0"/>
  </r>
  <r>
    <s v=""/>
    <s v="VENDREDI"/>
    <x v="277"/>
    <m/>
    <m/>
    <d v="1899-12-30T00:00:00"/>
    <m/>
    <m/>
    <m/>
    <s v=""/>
    <n v="0"/>
  </r>
  <r>
    <s v=""/>
    <s v="SAMEDI"/>
    <x v="278"/>
    <m/>
    <m/>
    <d v="1899-12-30T00:00:00"/>
    <m/>
    <m/>
    <m/>
    <s v=""/>
    <n v="0"/>
  </r>
  <r>
    <s v=""/>
    <s v="DIMANCHE"/>
    <x v="279"/>
    <m/>
    <m/>
    <d v="1899-12-30T00:00:00"/>
    <m/>
    <m/>
    <m/>
    <s v=""/>
    <n v="0"/>
  </r>
  <r>
    <s v=""/>
    <s v="LUNDI"/>
    <x v="280"/>
    <m/>
    <m/>
    <d v="1899-12-30T00:00:00"/>
    <m/>
    <m/>
    <m/>
    <s v=""/>
    <n v="0"/>
  </r>
  <r>
    <s v=""/>
    <s v="MARDI"/>
    <x v="281"/>
    <m/>
    <m/>
    <d v="1899-12-30T00:00:00"/>
    <m/>
    <m/>
    <m/>
    <s v=""/>
    <n v="0"/>
  </r>
  <r>
    <s v=""/>
    <s v="MERCREDI"/>
    <x v="282"/>
    <m/>
    <m/>
    <d v="1899-12-30T00:00:00"/>
    <m/>
    <m/>
    <m/>
    <s v=""/>
    <n v="0"/>
  </r>
  <r>
    <s v="semaine 41"/>
    <s v="JEUDI"/>
    <x v="283"/>
    <m/>
    <m/>
    <d v="1899-12-30T00:00:00"/>
    <m/>
    <m/>
    <m/>
    <s v=""/>
    <n v="0"/>
  </r>
  <r>
    <s v=""/>
    <s v="VENDREDI"/>
    <x v="284"/>
    <m/>
    <m/>
    <d v="1899-12-30T00:00:00"/>
    <m/>
    <m/>
    <m/>
    <s v=""/>
    <n v="0"/>
  </r>
  <r>
    <s v=""/>
    <s v="SAMEDI"/>
    <x v="285"/>
    <m/>
    <m/>
    <d v="1899-12-30T00:00:00"/>
    <m/>
    <m/>
    <m/>
    <s v=""/>
    <n v="0"/>
  </r>
  <r>
    <s v=""/>
    <s v="DIMANCHE"/>
    <x v="286"/>
    <m/>
    <m/>
    <d v="1899-12-30T00:00:00"/>
    <m/>
    <m/>
    <m/>
    <s v=""/>
    <n v="0"/>
  </r>
  <r>
    <s v=""/>
    <s v="LUNDI"/>
    <x v="287"/>
    <m/>
    <m/>
    <d v="1899-12-30T00:00:00"/>
    <m/>
    <m/>
    <m/>
    <s v=""/>
    <n v="0"/>
  </r>
  <r>
    <s v=""/>
    <s v="MARDI"/>
    <x v="288"/>
    <m/>
    <m/>
    <d v="1899-12-30T00:00:00"/>
    <m/>
    <m/>
    <m/>
    <s v=""/>
    <n v="0"/>
  </r>
  <r>
    <s v=""/>
    <s v="MERCREDI"/>
    <x v="289"/>
    <m/>
    <m/>
    <d v="1899-12-30T00:00:00"/>
    <m/>
    <m/>
    <m/>
    <s v=""/>
    <n v="0"/>
  </r>
  <r>
    <s v="semaine 42"/>
    <s v="JEUDI"/>
    <x v="290"/>
    <m/>
    <m/>
    <d v="1899-12-30T00:00:00"/>
    <m/>
    <m/>
    <m/>
    <s v=""/>
    <n v="0"/>
  </r>
  <r>
    <s v=""/>
    <s v="VENDREDI"/>
    <x v="291"/>
    <m/>
    <m/>
    <d v="1899-12-30T00:00:00"/>
    <m/>
    <m/>
    <m/>
    <s v=""/>
    <n v="0"/>
  </r>
  <r>
    <s v=""/>
    <s v="SAMEDI"/>
    <x v="292"/>
    <m/>
    <m/>
    <d v="1899-12-30T00:00:00"/>
    <m/>
    <m/>
    <m/>
    <s v=""/>
    <n v="0"/>
  </r>
  <r>
    <s v=""/>
    <s v="DIMANCHE"/>
    <x v="293"/>
    <m/>
    <m/>
    <d v="1899-12-30T00:00:00"/>
    <m/>
    <m/>
    <m/>
    <s v=""/>
    <n v="0"/>
  </r>
  <r>
    <s v=""/>
    <s v="LUNDI"/>
    <x v="294"/>
    <m/>
    <m/>
    <d v="1899-12-30T00:00:00"/>
    <m/>
    <m/>
    <m/>
    <s v=""/>
    <n v="0"/>
  </r>
  <r>
    <s v=""/>
    <s v="MARDI"/>
    <x v="295"/>
    <m/>
    <m/>
    <d v="1899-12-30T00:00:00"/>
    <m/>
    <m/>
    <m/>
    <s v=""/>
    <n v="0"/>
  </r>
  <r>
    <s v=""/>
    <s v="MERCREDI"/>
    <x v="296"/>
    <m/>
    <m/>
    <d v="1899-12-30T00:00:00"/>
    <m/>
    <m/>
    <m/>
    <s v=""/>
    <n v="0"/>
  </r>
  <r>
    <s v="semaine 43"/>
    <s v="JEUDI"/>
    <x v="297"/>
    <m/>
    <m/>
    <d v="1899-12-30T00:00:00"/>
    <m/>
    <m/>
    <m/>
    <s v=""/>
    <n v="0"/>
  </r>
  <r>
    <s v=""/>
    <s v="VENDREDI"/>
    <x v="298"/>
    <m/>
    <m/>
    <d v="1899-12-30T00:00:00"/>
    <m/>
    <m/>
    <m/>
    <s v=""/>
    <n v="0"/>
  </r>
  <r>
    <s v=""/>
    <s v="SAMEDI"/>
    <x v="299"/>
    <m/>
    <m/>
    <d v="1899-12-30T00:00:00"/>
    <m/>
    <m/>
    <m/>
    <s v=""/>
    <n v="0"/>
  </r>
  <r>
    <s v=""/>
    <s v="DIMANCHE"/>
    <x v="300"/>
    <m/>
    <m/>
    <d v="1899-12-30T00:00:00"/>
    <m/>
    <m/>
    <m/>
    <s v=""/>
    <n v="0"/>
  </r>
  <r>
    <s v=""/>
    <s v="LUNDI"/>
    <x v="301"/>
    <m/>
    <m/>
    <d v="1899-12-30T00:00:00"/>
    <m/>
    <m/>
    <m/>
    <s v=""/>
    <n v="0"/>
  </r>
  <r>
    <s v=""/>
    <s v="MARDI"/>
    <x v="302"/>
    <m/>
    <m/>
    <d v="1899-12-30T00:00:00"/>
    <m/>
    <m/>
    <m/>
    <s v=""/>
    <n v="0"/>
  </r>
  <r>
    <s v=""/>
    <s v="MERCREDI"/>
    <x v="303"/>
    <m/>
    <m/>
    <d v="1899-12-30T00:00:00"/>
    <m/>
    <m/>
    <m/>
    <s v=""/>
    <n v="0"/>
  </r>
  <r>
    <s v="semaine 44"/>
    <s v="JEUDI"/>
    <x v="304"/>
    <m/>
    <m/>
    <d v="1899-12-30T00:00:00"/>
    <m/>
    <m/>
    <m/>
    <s v=""/>
    <n v="0"/>
  </r>
  <r>
    <s v=""/>
    <s v="VENDREDI"/>
    <x v="305"/>
    <m/>
    <m/>
    <d v="1899-12-30T00:00:00"/>
    <m/>
    <m/>
    <m/>
    <s v=""/>
    <n v="0"/>
  </r>
  <r>
    <s v=""/>
    <s v="SAMEDI"/>
    <x v="306"/>
    <m/>
    <m/>
    <d v="1899-12-30T00:00:00"/>
    <m/>
    <m/>
    <m/>
    <s v=""/>
    <n v="0"/>
  </r>
  <r>
    <s v=""/>
    <s v="DIMANCHE"/>
    <x v="307"/>
    <m/>
    <m/>
    <d v="1899-12-30T00:00:00"/>
    <m/>
    <m/>
    <m/>
    <s v="oui"/>
    <n v="0"/>
  </r>
  <r>
    <s v=""/>
    <s v="LUNDI"/>
    <x v="308"/>
    <m/>
    <m/>
    <d v="1899-12-30T00:00:00"/>
    <m/>
    <m/>
    <m/>
    <s v=""/>
    <n v="0"/>
  </r>
  <r>
    <s v=""/>
    <s v="MARDI"/>
    <x v="309"/>
    <m/>
    <m/>
    <d v="1899-12-30T00:00:00"/>
    <m/>
    <m/>
    <m/>
    <s v=""/>
    <n v="0"/>
  </r>
  <r>
    <s v=""/>
    <s v="MERCREDI"/>
    <x v="310"/>
    <m/>
    <m/>
    <d v="1899-12-30T00:00:00"/>
    <m/>
    <m/>
    <m/>
    <s v=""/>
    <n v="0"/>
  </r>
  <r>
    <s v="semaine 45"/>
    <s v="JEUDI"/>
    <x v="311"/>
    <m/>
    <m/>
    <d v="1899-12-30T00:00:00"/>
    <m/>
    <m/>
    <m/>
    <s v=""/>
    <n v="0"/>
  </r>
  <r>
    <s v=""/>
    <s v="VENDREDI"/>
    <x v="312"/>
    <m/>
    <m/>
    <d v="1899-12-30T00:00:00"/>
    <m/>
    <m/>
    <m/>
    <s v=""/>
    <n v="0"/>
  </r>
  <r>
    <s v=""/>
    <s v="SAMEDI"/>
    <x v="313"/>
    <m/>
    <m/>
    <d v="1899-12-30T00:00:00"/>
    <m/>
    <m/>
    <m/>
    <s v=""/>
    <n v="0"/>
  </r>
  <r>
    <s v=""/>
    <s v="DIMANCHE"/>
    <x v="314"/>
    <m/>
    <m/>
    <d v="1899-12-30T00:00:00"/>
    <m/>
    <m/>
    <m/>
    <s v=""/>
    <n v="0"/>
  </r>
  <r>
    <s v=""/>
    <s v="LUNDI"/>
    <x v="315"/>
    <m/>
    <m/>
    <d v="1899-12-30T00:00:00"/>
    <m/>
    <m/>
    <m/>
    <s v=""/>
    <n v="0"/>
  </r>
  <r>
    <s v=""/>
    <s v="MARDI"/>
    <x v="316"/>
    <m/>
    <m/>
    <d v="1899-12-30T00:00:00"/>
    <m/>
    <m/>
    <m/>
    <s v=""/>
    <n v="0"/>
  </r>
  <r>
    <s v=""/>
    <s v="MERCREDI"/>
    <x v="317"/>
    <m/>
    <m/>
    <d v="1899-12-30T00:00:00"/>
    <m/>
    <m/>
    <m/>
    <s v="oui"/>
    <n v="0"/>
  </r>
  <r>
    <s v="semaine 46"/>
    <s v="JEUDI"/>
    <x v="318"/>
    <m/>
    <m/>
    <d v="1899-12-30T00:00:00"/>
    <m/>
    <m/>
    <m/>
    <s v=""/>
    <n v="0"/>
  </r>
  <r>
    <s v=""/>
    <s v="VENDREDI"/>
    <x v="319"/>
    <m/>
    <m/>
    <d v="1899-12-30T00:00:00"/>
    <m/>
    <m/>
    <m/>
    <s v=""/>
    <n v="0"/>
  </r>
  <r>
    <s v=""/>
    <s v="SAMEDI"/>
    <x v="320"/>
    <m/>
    <m/>
    <d v="1899-12-30T00:00:00"/>
    <m/>
    <m/>
    <m/>
    <s v=""/>
    <n v="0"/>
  </r>
  <r>
    <s v=""/>
    <s v="DIMANCHE"/>
    <x v="321"/>
    <m/>
    <m/>
    <d v="1899-12-30T00:00:00"/>
    <m/>
    <m/>
    <m/>
    <s v=""/>
    <n v="0"/>
  </r>
  <r>
    <s v=""/>
    <s v="LUNDI"/>
    <x v="322"/>
    <m/>
    <m/>
    <d v="1899-12-30T00:00:00"/>
    <m/>
    <m/>
    <m/>
    <s v=""/>
    <n v="0"/>
  </r>
  <r>
    <s v=""/>
    <s v="MARDI"/>
    <x v="323"/>
    <m/>
    <m/>
    <d v="1899-12-30T00:00:00"/>
    <m/>
    <m/>
    <m/>
    <s v=""/>
    <n v="0"/>
  </r>
  <r>
    <s v=""/>
    <s v="MERCREDI"/>
    <x v="324"/>
    <m/>
    <m/>
    <d v="1899-12-30T00:00:00"/>
    <m/>
    <m/>
    <m/>
    <s v=""/>
    <n v="0"/>
  </r>
  <r>
    <s v="semaine 47"/>
    <s v="JEUDI"/>
    <x v="325"/>
    <m/>
    <m/>
    <d v="1899-12-30T00:00:00"/>
    <m/>
    <m/>
    <m/>
    <s v=""/>
    <n v="0"/>
  </r>
  <r>
    <s v=""/>
    <s v="VENDREDI"/>
    <x v="326"/>
    <m/>
    <m/>
    <d v="1899-12-30T00:00:00"/>
    <m/>
    <m/>
    <m/>
    <s v=""/>
    <n v="0"/>
  </r>
  <r>
    <s v=""/>
    <s v="SAMEDI"/>
    <x v="327"/>
    <m/>
    <m/>
    <d v="1899-12-30T00:00:00"/>
    <m/>
    <m/>
    <m/>
    <s v=""/>
    <n v="0"/>
  </r>
  <r>
    <s v=""/>
    <s v="DIMANCHE"/>
    <x v="328"/>
    <m/>
    <m/>
    <d v="1899-12-30T00:00:00"/>
    <m/>
    <m/>
    <m/>
    <s v=""/>
    <n v="0"/>
  </r>
  <r>
    <s v=""/>
    <s v="LUNDI"/>
    <x v="329"/>
    <m/>
    <m/>
    <d v="1899-12-30T00:00:00"/>
    <m/>
    <m/>
    <m/>
    <s v=""/>
    <n v="0"/>
  </r>
  <r>
    <s v=""/>
    <s v="MARDI"/>
    <x v="330"/>
    <m/>
    <m/>
    <d v="1899-12-30T00:00:00"/>
    <m/>
    <m/>
    <m/>
    <s v=""/>
    <n v="0"/>
  </r>
  <r>
    <s v=""/>
    <s v="MERCREDI"/>
    <x v="331"/>
    <m/>
    <m/>
    <d v="1899-12-30T00:00:00"/>
    <m/>
    <m/>
    <m/>
    <s v=""/>
    <n v="0"/>
  </r>
  <r>
    <s v="semaine 48"/>
    <s v="JEUDI"/>
    <x v="332"/>
    <m/>
    <m/>
    <d v="1899-12-30T00:00:00"/>
    <m/>
    <m/>
    <m/>
    <s v=""/>
    <n v="0"/>
  </r>
  <r>
    <s v=""/>
    <s v="VENDREDI"/>
    <x v="333"/>
    <m/>
    <m/>
    <d v="1899-12-30T00:00:00"/>
    <m/>
    <m/>
    <m/>
    <s v=""/>
    <n v="0"/>
  </r>
  <r>
    <s v=""/>
    <s v="SAMEDI"/>
    <x v="334"/>
    <m/>
    <m/>
    <d v="1899-12-30T00:00:00"/>
    <m/>
    <m/>
    <m/>
    <s v=""/>
    <n v="0"/>
  </r>
  <r>
    <s v=""/>
    <s v="DIMANCHE"/>
    <x v="335"/>
    <m/>
    <m/>
    <d v="1899-12-30T00:00:00"/>
    <m/>
    <m/>
    <m/>
    <s v=""/>
    <n v="0"/>
  </r>
  <r>
    <s v=""/>
    <s v="LUNDI"/>
    <x v="336"/>
    <m/>
    <m/>
    <d v="1899-12-30T00:00:00"/>
    <m/>
    <m/>
    <m/>
    <s v=""/>
    <n v="0"/>
  </r>
  <r>
    <s v=""/>
    <s v="MARDI"/>
    <x v="337"/>
    <m/>
    <m/>
    <d v="1899-12-30T00:00:00"/>
    <m/>
    <m/>
    <m/>
    <s v=""/>
    <n v="0"/>
  </r>
  <r>
    <s v=""/>
    <s v="MERCREDI"/>
    <x v="338"/>
    <m/>
    <m/>
    <d v="1899-12-30T00:00:00"/>
    <m/>
    <m/>
    <m/>
    <s v=""/>
    <n v="0"/>
  </r>
  <r>
    <s v="semaine 49"/>
    <s v="JEUDI"/>
    <x v="339"/>
    <m/>
    <m/>
    <d v="1899-12-30T00:00:00"/>
    <m/>
    <m/>
    <m/>
    <s v=""/>
    <n v="0"/>
  </r>
  <r>
    <s v=""/>
    <s v="VENDREDI"/>
    <x v="340"/>
    <m/>
    <m/>
    <d v="1899-12-30T00:00:00"/>
    <m/>
    <m/>
    <m/>
    <s v=""/>
    <n v="0"/>
  </r>
  <r>
    <s v=""/>
    <s v="SAMEDI"/>
    <x v="341"/>
    <m/>
    <m/>
    <d v="1899-12-30T00:00:00"/>
    <m/>
    <m/>
    <m/>
    <s v=""/>
    <n v="0"/>
  </r>
  <r>
    <s v=""/>
    <s v="DIMANCHE"/>
    <x v="342"/>
    <m/>
    <m/>
    <d v="1899-12-30T00:00:00"/>
    <m/>
    <m/>
    <m/>
    <s v=""/>
    <n v="0"/>
  </r>
  <r>
    <s v=""/>
    <s v="LUNDI"/>
    <x v="343"/>
    <m/>
    <m/>
    <d v="1899-12-30T00:00:00"/>
    <m/>
    <m/>
    <m/>
    <s v=""/>
    <n v="0"/>
  </r>
  <r>
    <s v=""/>
    <s v="MARDI"/>
    <x v="344"/>
    <m/>
    <m/>
    <d v="1899-12-30T00:00:00"/>
    <m/>
    <m/>
    <m/>
    <s v=""/>
    <n v="0"/>
  </r>
  <r>
    <s v=""/>
    <s v="MERCREDI"/>
    <x v="345"/>
    <m/>
    <m/>
    <d v="1899-12-30T00:00:00"/>
    <m/>
    <m/>
    <m/>
    <s v=""/>
    <n v="0"/>
  </r>
  <r>
    <s v="semaine 50"/>
    <s v="JEUDI"/>
    <x v="346"/>
    <m/>
    <m/>
    <d v="1899-12-30T00:00:00"/>
    <m/>
    <m/>
    <m/>
    <s v=""/>
    <n v="0"/>
  </r>
  <r>
    <s v=""/>
    <s v="VENDREDI"/>
    <x v="347"/>
    <m/>
    <m/>
    <d v="1899-12-30T00:00:00"/>
    <m/>
    <m/>
    <m/>
    <s v=""/>
    <n v="0"/>
  </r>
  <r>
    <s v=""/>
    <s v="SAMEDI"/>
    <x v="348"/>
    <m/>
    <m/>
    <d v="1899-12-30T00:00:00"/>
    <m/>
    <m/>
    <m/>
    <s v=""/>
    <n v="0"/>
  </r>
  <r>
    <s v=""/>
    <s v="DIMANCHE"/>
    <x v="349"/>
    <m/>
    <m/>
    <d v="1899-12-30T00:00:00"/>
    <m/>
    <m/>
    <m/>
    <s v=""/>
    <n v="0"/>
  </r>
  <r>
    <s v=""/>
    <s v="LUNDI"/>
    <x v="350"/>
    <m/>
    <m/>
    <d v="1899-12-30T00:00:00"/>
    <m/>
    <m/>
    <m/>
    <s v=""/>
    <n v="0"/>
  </r>
  <r>
    <s v=""/>
    <s v="MARDI"/>
    <x v="351"/>
    <m/>
    <m/>
    <d v="1899-12-30T00:00:00"/>
    <m/>
    <m/>
    <m/>
    <s v=""/>
    <n v="0"/>
  </r>
  <r>
    <s v=""/>
    <s v="MERCREDI"/>
    <x v="352"/>
    <m/>
    <m/>
    <d v="1899-12-30T00:00:00"/>
    <m/>
    <m/>
    <m/>
    <s v=""/>
    <n v="0"/>
  </r>
  <r>
    <s v="semaine 51"/>
    <s v="JEUDI"/>
    <x v="353"/>
    <m/>
    <m/>
    <d v="1899-12-30T00:00:00"/>
    <m/>
    <m/>
    <m/>
    <s v=""/>
    <n v="0"/>
  </r>
  <r>
    <s v=""/>
    <s v="VENDREDI"/>
    <x v="354"/>
    <m/>
    <m/>
    <d v="1899-12-30T00:00:00"/>
    <m/>
    <m/>
    <m/>
    <s v=""/>
    <n v="0"/>
  </r>
  <r>
    <s v=""/>
    <s v="SAMEDI"/>
    <x v="355"/>
    <m/>
    <m/>
    <d v="1899-12-30T00:00:00"/>
    <m/>
    <m/>
    <m/>
    <s v=""/>
    <n v="0"/>
  </r>
  <r>
    <s v=""/>
    <s v="DIMANCHE"/>
    <x v="356"/>
    <m/>
    <m/>
    <d v="1899-12-30T00:00:00"/>
    <m/>
    <m/>
    <m/>
    <s v=""/>
    <n v="0"/>
  </r>
  <r>
    <s v=""/>
    <s v="LUNDI"/>
    <x v="357"/>
    <m/>
    <m/>
    <d v="1899-12-30T00:00:00"/>
    <m/>
    <m/>
    <m/>
    <s v=""/>
    <n v="0"/>
  </r>
  <r>
    <s v=""/>
    <s v="MARDI"/>
    <x v="358"/>
    <m/>
    <m/>
    <d v="1899-12-30T00:00:00"/>
    <m/>
    <m/>
    <m/>
    <s v=""/>
    <n v="0"/>
  </r>
  <r>
    <s v=""/>
    <s v="MERCREDI"/>
    <x v="359"/>
    <m/>
    <m/>
    <d v="1899-12-30T00:00:00"/>
    <m/>
    <m/>
    <m/>
    <s v=""/>
    <n v="0"/>
  </r>
  <r>
    <s v="semaine 52"/>
    <s v="JEUDI"/>
    <x v="360"/>
    <m/>
    <m/>
    <d v="1899-12-30T00:00:00"/>
    <m/>
    <m/>
    <m/>
    <s v=""/>
    <n v="0"/>
  </r>
  <r>
    <s v=""/>
    <s v="VENDREDI"/>
    <x v="361"/>
    <m/>
    <m/>
    <d v="1899-12-30T00:00:00"/>
    <m/>
    <m/>
    <m/>
    <s v="oui"/>
    <n v="0"/>
  </r>
  <r>
    <s v=""/>
    <s v="SAMEDI"/>
    <x v="362"/>
    <m/>
    <m/>
    <d v="1899-12-30T00:00:00"/>
    <m/>
    <m/>
    <m/>
    <s v=""/>
    <n v="0"/>
  </r>
  <r>
    <s v=""/>
    <s v="DIMANCHE"/>
    <x v="363"/>
    <m/>
    <m/>
    <d v="1899-12-30T00:00:00"/>
    <m/>
    <m/>
    <m/>
    <s v=""/>
    <n v="0"/>
  </r>
  <r>
    <s v=""/>
    <s v="LUNDI"/>
    <x v="364"/>
    <m/>
    <m/>
    <d v="1899-12-30T00:00:00"/>
    <m/>
    <m/>
    <m/>
    <s v=""/>
    <n v="0"/>
  </r>
  <r>
    <s v=""/>
    <s v="MARDI"/>
    <x v="365"/>
    <m/>
    <m/>
    <d v="1899-12-30T00:00:00"/>
    <m/>
    <m/>
    <m/>
    <s v=""/>
    <n v="0"/>
  </r>
  <r>
    <s v=""/>
    <s v="MERCREDI"/>
    <x v="366"/>
    <m/>
    <m/>
    <d v="1899-12-30T00:00:00"/>
    <m/>
    <m/>
    <m/>
    <s v=""/>
    <n v="0"/>
  </r>
  <r>
    <s v="semaine 53"/>
    <s v="JEUDI"/>
    <x v="367"/>
    <m/>
    <m/>
    <d v="1899-12-30T00:00:00"/>
    <m/>
    <m/>
    <m/>
    <s v=""/>
    <n v="0"/>
  </r>
  <r>
    <s v=""/>
    <s v="VENDREDI"/>
    <x v="368"/>
    <m/>
    <m/>
    <d v="1899-12-30T00:00:00"/>
    <m/>
    <m/>
    <m/>
    <s v="oui"/>
    <n v="0"/>
  </r>
  <r>
    <s v=""/>
    <s v="SAMEDI"/>
    <x v="369"/>
    <m/>
    <m/>
    <d v="1899-12-30T00:00:00"/>
    <m/>
    <m/>
    <m/>
    <s v=""/>
    <n v="0"/>
  </r>
  <r>
    <s v=""/>
    <s v="DIMANCHE"/>
    <x v="370"/>
    <m/>
    <m/>
    <d v="1899-12-30T00:00:00"/>
    <m/>
    <m/>
    <m/>
    <s v=""/>
    <n v="0"/>
  </r>
  <r>
    <s v=""/>
    <s v="LUNDI"/>
    <x v="371"/>
    <m/>
    <m/>
    <d v="1899-12-30T00:00:00"/>
    <m/>
    <m/>
    <m/>
    <s v=""/>
    <n v="0"/>
  </r>
  <r>
    <s v=""/>
    <s v="MARDI"/>
    <x v="372"/>
    <m/>
    <m/>
    <d v="1899-12-30T00:00:00"/>
    <m/>
    <m/>
    <m/>
    <s v=""/>
    <n v="0"/>
  </r>
  <r>
    <s v=""/>
    <s v="MERCREDI"/>
    <x v="373"/>
    <m/>
    <m/>
    <d v="1899-12-30T00:00:00"/>
    <m/>
    <m/>
    <m/>
    <s v=""/>
    <n v="0"/>
  </r>
  <r>
    <s v="semaine 1"/>
    <s v="JEUDI"/>
    <x v="374"/>
    <m/>
    <m/>
    <d v="1899-12-30T00:00:00"/>
    <m/>
    <m/>
    <m/>
    <s v=""/>
    <n v="0"/>
  </r>
  <r>
    <s v=""/>
    <s v="VENDREDI"/>
    <x v="375"/>
    <m/>
    <m/>
    <d v="1899-12-30T00:00:00"/>
    <m/>
    <m/>
    <m/>
    <s v=""/>
    <n v="0"/>
  </r>
  <r>
    <s v=""/>
    <s v="SAMEDI"/>
    <x v="376"/>
    <m/>
    <m/>
    <d v="1899-12-30T00:00:00"/>
    <m/>
    <m/>
    <m/>
    <s v=""/>
    <n v="0"/>
  </r>
  <r>
    <s v=""/>
    <s v="DIMANCHE"/>
    <x v="377"/>
    <m/>
    <m/>
    <d v="1899-12-30T00:00:00"/>
    <m/>
    <m/>
    <m/>
    <s v=""/>
    <n v="0"/>
  </r>
  <r>
    <s v=""/>
    <s v="LUNDI"/>
    <x v="378"/>
    <m/>
    <m/>
    <d v="1899-12-30T00:00:00"/>
    <m/>
    <m/>
    <m/>
    <s v=""/>
    <n v="0"/>
  </r>
  <r>
    <s v=""/>
    <s v="MARDI"/>
    <x v="379"/>
    <m/>
    <m/>
    <d v="1899-12-30T00:00:00"/>
    <m/>
    <m/>
    <m/>
    <s v=""/>
    <n v="0"/>
  </r>
  <r>
    <s v=""/>
    <s v="MERCREDI"/>
    <x v="380"/>
    <m/>
    <m/>
    <d v="1899-12-30T00:00:00"/>
    <m/>
    <m/>
    <m/>
    <s v=""/>
    <n v="0"/>
  </r>
  <r>
    <s v="semaine 2"/>
    <s v="JEUDI"/>
    <x v="381"/>
    <m/>
    <m/>
    <d v="1899-12-30T00:00:00"/>
    <m/>
    <m/>
    <m/>
    <s v=""/>
    <n v="0"/>
  </r>
  <r>
    <s v=""/>
    <s v="VENDREDI"/>
    <x v="382"/>
    <m/>
    <m/>
    <d v="1899-12-30T00:00:00"/>
    <m/>
    <m/>
    <m/>
    <s v=""/>
    <n v="0"/>
  </r>
  <r>
    <s v=""/>
    <s v="SAMEDI"/>
    <x v="383"/>
    <m/>
    <m/>
    <d v="1899-12-30T00:00:00"/>
    <m/>
    <m/>
    <m/>
    <s v=""/>
    <n v="0"/>
  </r>
  <r>
    <s v=""/>
    <s v="DIMANCHE"/>
    <x v="384"/>
    <m/>
    <m/>
    <d v="1899-12-30T00:00:00"/>
    <m/>
    <m/>
    <m/>
    <s v=""/>
    <n v="0"/>
  </r>
  <r>
    <s v=""/>
    <s v="LUNDI"/>
    <x v="385"/>
    <m/>
    <m/>
    <d v="1899-12-30T00:00:00"/>
    <m/>
    <m/>
    <m/>
    <s v=""/>
    <n v="0"/>
  </r>
  <r>
    <s v=""/>
    <s v="MARDI"/>
    <x v="386"/>
    <m/>
    <m/>
    <d v="1899-12-30T00:00:00"/>
    <m/>
    <m/>
    <m/>
    <s v=""/>
    <n v="0"/>
  </r>
  <r>
    <s v=""/>
    <s v="MERCREDI"/>
    <x v="387"/>
    <m/>
    <m/>
    <d v="1899-12-30T00:00:00"/>
    <m/>
    <m/>
    <m/>
    <s v=""/>
    <n v="0"/>
  </r>
  <r>
    <s v="semaine 3"/>
    <s v="JEUDI"/>
    <x v="388"/>
    <m/>
    <m/>
    <d v="1899-12-30T00:00:00"/>
    <m/>
    <m/>
    <m/>
    <s v=""/>
    <n v="0"/>
  </r>
  <r>
    <s v=""/>
    <s v="VENDREDI"/>
    <x v="389"/>
    <m/>
    <m/>
    <d v="1899-12-30T00:00:00"/>
    <m/>
    <m/>
    <m/>
    <s v=""/>
    <n v="0"/>
  </r>
  <r>
    <s v=""/>
    <s v="SAMEDI"/>
    <x v="390"/>
    <m/>
    <m/>
    <d v="1899-12-30T00:00:00"/>
    <m/>
    <m/>
    <m/>
    <s v=""/>
    <n v="0"/>
  </r>
  <r>
    <s v=""/>
    <s v="DIMANCHE"/>
    <x v="391"/>
    <m/>
    <m/>
    <d v="1899-12-30T00:00:00"/>
    <m/>
    <m/>
    <m/>
    <s v=""/>
    <n v="0"/>
  </r>
  <r>
    <s v=""/>
    <s v="LUNDI"/>
    <x v="392"/>
    <m/>
    <m/>
    <d v="1899-12-30T00:00:00"/>
    <m/>
    <m/>
    <m/>
    <s v=""/>
    <n v="0"/>
  </r>
  <r>
    <s v=""/>
    <s v="MARDI"/>
    <x v="393"/>
    <m/>
    <m/>
    <d v="1899-12-30T00:00:00"/>
    <m/>
    <m/>
    <m/>
    <s v=""/>
    <n v="0"/>
  </r>
  <r>
    <s v=""/>
    <s v="MERCREDI"/>
    <x v="394"/>
    <m/>
    <m/>
    <d v="1899-12-30T00:00:00"/>
    <m/>
    <m/>
    <m/>
    <s v=""/>
    <n v="0"/>
  </r>
  <r>
    <s v="semaine 4"/>
    <s v="JEUDI"/>
    <x v="395"/>
    <m/>
    <m/>
    <d v="1899-12-30T00:00:00"/>
    <m/>
    <m/>
    <m/>
    <s v=""/>
    <n v="0"/>
  </r>
  <r>
    <s v=""/>
    <s v="VENDREDI"/>
    <x v="396"/>
    <m/>
    <m/>
    <d v="1899-12-30T00:00:00"/>
    <m/>
    <m/>
    <m/>
    <s v=""/>
    <n v="0"/>
  </r>
  <r>
    <s v=""/>
    <s v="SAMEDI"/>
    <x v="397"/>
    <m/>
    <m/>
    <d v="1899-12-30T00:00:00"/>
    <m/>
    <m/>
    <m/>
    <s v=""/>
    <n v="0"/>
  </r>
  <r>
    <s v=""/>
    <s v="DIMANCHE"/>
    <x v="398"/>
    <m/>
    <m/>
    <d v="1899-12-30T00:00:00"/>
    <m/>
    <m/>
    <m/>
    <s v=""/>
    <n v="0"/>
  </r>
  <r>
    <s v=""/>
    <s v="LUNDI"/>
    <x v="399"/>
    <m/>
    <m/>
    <d v="1899-12-30T00:00:00"/>
    <m/>
    <m/>
    <m/>
    <s v=""/>
    <n v="0"/>
  </r>
  <r>
    <s v=""/>
    <s v="MARDI"/>
    <x v="400"/>
    <m/>
    <m/>
    <d v="1899-12-30T00:00:00"/>
    <m/>
    <m/>
    <m/>
    <s v=""/>
    <n v="0"/>
  </r>
  <r>
    <s v=""/>
    <s v="MERCREDI"/>
    <x v="401"/>
    <m/>
    <m/>
    <d v="1899-12-30T00:00:00"/>
    <m/>
    <m/>
    <m/>
    <s v=""/>
    <n v="0"/>
  </r>
  <r>
    <s v="semaine 5"/>
    <s v="JEUDI"/>
    <x v="402"/>
    <m/>
    <m/>
    <d v="1899-12-30T00:00:00"/>
    <m/>
    <m/>
    <m/>
    <s v=""/>
    <n v="0"/>
  </r>
  <r>
    <s v=""/>
    <s v="VENDREDI"/>
    <x v="403"/>
    <m/>
    <m/>
    <d v="1899-12-30T00:00:00"/>
    <m/>
    <m/>
    <m/>
    <s v=""/>
    <n v="0"/>
  </r>
  <r>
    <s v=""/>
    <s v="SAMEDI"/>
    <x v="404"/>
    <m/>
    <m/>
    <d v="1899-12-30T00:00:00"/>
    <m/>
    <m/>
    <m/>
    <s v=""/>
    <n v="0"/>
  </r>
  <r>
    <s v=""/>
    <s v="DIMANCHE"/>
    <x v="405"/>
    <m/>
    <m/>
    <d v="1899-12-30T00:00:00"/>
    <m/>
    <m/>
    <m/>
    <s v=""/>
    <n v="0"/>
  </r>
  <r>
    <s v=""/>
    <s v="LUNDI"/>
    <x v="406"/>
    <m/>
    <m/>
    <d v="1899-12-30T00:00:00"/>
    <m/>
    <m/>
    <m/>
    <s v=""/>
    <n v="0"/>
  </r>
  <r>
    <s v=""/>
    <s v="MARDI"/>
    <x v="407"/>
    <m/>
    <m/>
    <d v="1899-12-30T00:00:00"/>
    <m/>
    <m/>
    <m/>
    <s v=""/>
    <n v="0"/>
  </r>
  <r>
    <s v=""/>
    <s v="MERCREDI"/>
    <x v="408"/>
    <m/>
    <m/>
    <d v="1899-12-30T00:00:00"/>
    <m/>
    <m/>
    <m/>
    <s v=""/>
    <n v="0"/>
  </r>
  <r>
    <s v="semaine 6"/>
    <s v="JEUDI"/>
    <x v="409"/>
    <m/>
    <m/>
    <d v="1899-12-30T00:00:00"/>
    <m/>
    <m/>
    <m/>
    <s v=""/>
    <n v="0"/>
  </r>
  <r>
    <s v=""/>
    <s v="VENDREDI"/>
    <x v="410"/>
    <m/>
    <m/>
    <d v="1899-12-30T00:00:00"/>
    <m/>
    <m/>
    <m/>
    <s v=""/>
    <n v="0"/>
  </r>
  <r>
    <s v=""/>
    <s v="SAMEDI"/>
    <x v="411"/>
    <m/>
    <m/>
    <d v="1899-12-30T00:00:00"/>
    <m/>
    <m/>
    <m/>
    <s v=""/>
    <n v="0"/>
  </r>
  <r>
    <s v=""/>
    <s v="DIMANCHE"/>
    <x v="412"/>
    <m/>
    <m/>
    <d v="1899-12-30T00:00:00"/>
    <m/>
    <m/>
    <m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E17" firstHeaderRow="1" firstDataRow="2" firstDataCol="2"/>
  <pivotFields count="12">
    <pivotField compact="0" outline="0" showAll="0"/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numFmtId="43" outline="0" showAll="0"/>
    <pivotField axis="axisRow" compact="0" outline="0" showAll="0">
      <items count="6">
        <item h="1" x="0"/>
        <item h="1" x="1"/>
        <item x="2"/>
        <item h="1" x="3"/>
        <item h="1" x="4"/>
        <item t="default"/>
      </items>
    </pivotField>
  </pivotFields>
  <rowFields count="2">
    <field x="11"/>
    <field x="2"/>
  </rowFields>
  <rowItems count="13"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mps de travail" fld="5" baseField="2" baseItem="7" numFmtId="164"/>
    <dataField name="Somme de Heures sup" fld="10" baseField="2" baseItem="7" numFmtId="169"/>
    <dataField name="Nombre de  CP / ABS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5">
        <i x="1"/>
        <i x="2" s="1"/>
        <i x="3"/>
        <i x="0" nd="1"/>
        <i x="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B4:L417" totalsRowShown="0" headerRowDxfId="21" headerRowBorderDxfId="20" tableBorderDxfId="19">
  <tableColumns count="11">
    <tableColumn id="1" name="Semaine" dataDxfId="18">
      <calculatedColumnFormula>IF(WEEKDAY(Tableau1[[#This Row],[Date]],2)=4,"semaine "&amp;_xlfn.ISOWEEKNUM(Tableau1[[#This Row],[Date]]),"")</calculatedColumnFormula>
    </tableColumn>
    <tableColumn id="2" name="Jour" dataDxfId="17">
      <calculatedColumnFormula>UPPER(TEXT(Tableau1[[#This Row],[Date]],"jjjj"))</calculatedColumnFormula>
    </tableColumn>
    <tableColumn id="3" name="Date" dataDxfId="16">
      <calculatedColumnFormula>$C$3+ROW()-ROW(Tableau1[[#Headers],[Date]])-1</calculatedColumnFormula>
    </tableColumn>
    <tableColumn id="4" name="Début " dataDxfId="15"/>
    <tableColumn id="5" name="Fin " dataDxfId="14"/>
    <tableColumn id="7" name="Temps de travail" dataDxfId="13">
      <calculatedColumnFormula>Tableau1[[#This Row],[Fin ]]-Tableau1[[#This Row],[Début ]]</calculatedColumnFormula>
    </tableColumn>
    <tableColumn id="11" name="Heures à récupérer" dataDxfId="12"/>
    <tableColumn id="13" name="Récup avance" dataDxfId="11"/>
    <tableColumn id="9" name=" CP / ABS" dataDxfId="10"/>
    <tableColumn id="8" name="Jour Férié" dataDxfId="9">
      <calculatedColumnFormula>IF(COUNTIF('jours fériés'!C:C,Tableau1[[#This Row],[Date]]),"oui","")</calculatedColumnFormula>
    </tableColumn>
    <tableColumn id="10" name="Heures sup" dataDxfId="8" dataCellStyle="Milliers">
      <calculatedColumnFormula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3" totalsRowShown="0" dataDxfId="4">
  <autoFilter ref="A1:A3"/>
  <tableColumns count="1">
    <tableColumn id="1" name="Motifs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17"/>
  <sheetViews>
    <sheetView showZeros="0" tabSelected="1" workbookViewId="0">
      <pane ySplit="4" topLeftCell="A5" activePane="bottomLeft" state="frozen"/>
      <selection pane="bottomLeft" activeCell="C3" sqref="C3"/>
    </sheetView>
  </sheetViews>
  <sheetFormatPr baseColWidth="10" defaultRowHeight="14.5" x14ac:dyDescent="0.35"/>
  <cols>
    <col min="1" max="1" width="3.90625" style="16" customWidth="1"/>
    <col min="2" max="2" width="9.90625" style="16" customWidth="1"/>
    <col min="3" max="3" width="10.90625" style="16"/>
    <col min="4" max="4" width="11.26953125" style="16" customWidth="1"/>
    <col min="5" max="6" width="14.453125" style="38" customWidth="1"/>
    <col min="7" max="7" width="14.08984375" style="16" customWidth="1"/>
    <col min="8" max="9" width="10.81640625" style="16" hidden="1" customWidth="1"/>
    <col min="10" max="10" width="7.54296875" style="40" customWidth="1"/>
    <col min="11" max="11" width="7.54296875" style="34" customWidth="1"/>
    <col min="13" max="16384" width="10.90625" style="16"/>
  </cols>
  <sheetData>
    <row r="1" spans="1:12" s="17" customFormat="1" ht="15.5" x14ac:dyDescent="0.35">
      <c r="C1" s="52" t="s">
        <v>42</v>
      </c>
      <c r="D1" s="52"/>
      <c r="E1" s="52"/>
      <c r="F1" s="52"/>
      <c r="G1" s="52"/>
      <c r="J1" s="39"/>
      <c r="K1" s="33"/>
      <c r="L1" s="18"/>
    </row>
    <row r="2" spans="1:12" s="17" customFormat="1" ht="21.75" customHeight="1" x14ac:dyDescent="0.35">
      <c r="C2" s="54" t="s">
        <v>38</v>
      </c>
      <c r="D2" s="54"/>
      <c r="E2" s="54"/>
      <c r="F2" s="53" t="s">
        <v>39</v>
      </c>
      <c r="G2" s="53"/>
      <c r="J2" s="39"/>
      <c r="K2" s="33"/>
      <c r="L2" s="18"/>
    </row>
    <row r="3" spans="1:12" s="45" customFormat="1" x14ac:dyDescent="0.35">
      <c r="A3" s="42"/>
      <c r="B3" s="43" t="s">
        <v>65</v>
      </c>
      <c r="C3" s="48">
        <v>43829</v>
      </c>
      <c r="I3" s="42"/>
      <c r="J3" s="34"/>
      <c r="K3" s="34"/>
      <c r="L3" s="46"/>
    </row>
    <row r="4" spans="1:12" ht="51" x14ac:dyDescent="0.35">
      <c r="B4" s="14" t="s">
        <v>15</v>
      </c>
      <c r="C4" s="14" t="s">
        <v>14</v>
      </c>
      <c r="D4" s="14" t="s">
        <v>12</v>
      </c>
      <c r="E4" s="36" t="s">
        <v>0</v>
      </c>
      <c r="F4" s="36" t="s">
        <v>1</v>
      </c>
      <c r="G4" s="15" t="s">
        <v>2</v>
      </c>
      <c r="H4" s="15" t="s">
        <v>43</v>
      </c>
      <c r="I4" s="15" t="s">
        <v>44</v>
      </c>
      <c r="J4" s="41" t="s">
        <v>3</v>
      </c>
      <c r="K4" s="35" t="s">
        <v>36</v>
      </c>
      <c r="L4" s="19" t="s">
        <v>13</v>
      </c>
    </row>
    <row r="5" spans="1:12" x14ac:dyDescent="0.35">
      <c r="B5" s="20" t="str">
        <f>IF(WEEKDAY(Tableau1[[#This Row],[Date]],2)=4,"semaine "&amp;_xlfn.ISOWEEKNUM(Tableau1[[#This Row],[Date]]),"")</f>
        <v/>
      </c>
      <c r="C5" s="3" t="str">
        <f>UPPER(TEXT(Tableau1[[#This Row],[Date]],"jjjj"))</f>
        <v>LUNDI</v>
      </c>
      <c r="D5" s="4">
        <f>$C$3+ROW()-ROW(Tableau1[[#Headers],[Date]])-1</f>
        <v>43829</v>
      </c>
      <c r="E5" s="37">
        <v>0.20833333333333334</v>
      </c>
      <c r="F5" s="37">
        <v>0.70833333333333337</v>
      </c>
      <c r="G5" s="2">
        <f>Tableau1[[#This Row],[Fin ]]-Tableau1[[#This Row],[Début ]]</f>
        <v>0.5</v>
      </c>
      <c r="H5" s="2"/>
      <c r="I5" s="2"/>
      <c r="J5" s="39"/>
      <c r="K5" s="33" t="str">
        <f ca="1">IF(COUNTIF('jours fériés'!C:C,Tableau1[[#This Row],[Date]]),"oui","")</f>
        <v/>
      </c>
      <c r="L5" s="22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" spans="1:12" x14ac:dyDescent="0.35">
      <c r="B6" s="21" t="str">
        <f>IF(WEEKDAY(Tableau1[[#This Row],[Date]],2)=4,"semaine "&amp;_xlfn.ISOWEEKNUM(Tableau1[[#This Row],[Date]]),"")</f>
        <v/>
      </c>
      <c r="C6" s="3" t="str">
        <f>UPPER(TEXT(Tableau1[[#This Row],[Date]],"jjjj"))</f>
        <v>MARDI</v>
      </c>
      <c r="D6" s="4">
        <f>$C$3+ROW()-ROW(Tableau1[[#Headers],[Date]])-1</f>
        <v>43830</v>
      </c>
      <c r="E6" s="37">
        <v>0.20833333333333334</v>
      </c>
      <c r="F6" s="37">
        <v>0.54166666666666663</v>
      </c>
      <c r="G6" s="2">
        <f>Tableau1[[#This Row],[Fin ]]-Tableau1[[#This Row],[Début ]]</f>
        <v>0.33333333333333326</v>
      </c>
      <c r="H6" s="2"/>
      <c r="I6" s="2"/>
      <c r="J6" s="39"/>
      <c r="K6" s="33" t="str">
        <f ca="1">IF(COUNTIF('jours fériés'!C:C,Tableau1[[#This Row],[Date]]),"oui","")</f>
        <v/>
      </c>
      <c r="L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" spans="1:12" x14ac:dyDescent="0.35">
      <c r="B7" s="21" t="str">
        <f>IF(WEEKDAY(Tableau1[[#This Row],[Date]],2)=4,"semaine "&amp;_xlfn.ISOWEEKNUM(Tableau1[[#This Row],[Date]]),"")</f>
        <v/>
      </c>
      <c r="C7" s="3" t="str">
        <f>UPPER(TEXT(Tableau1[[#This Row],[Date]],"jjjj"))</f>
        <v>MERCREDI</v>
      </c>
      <c r="D7" s="4">
        <f>$C$3+ROW()-ROW(Tableau1[[#Headers],[Date]])-1</f>
        <v>43831</v>
      </c>
      <c r="E7" s="37"/>
      <c r="F7" s="37"/>
      <c r="G7" s="2">
        <f>Tableau1[[#This Row],[Fin ]]-Tableau1[[#This Row],[Début ]]</f>
        <v>0</v>
      </c>
      <c r="H7" s="2"/>
      <c r="I7" s="2"/>
      <c r="J7" s="39"/>
      <c r="K7" s="33" t="str">
        <f ca="1">IF(COUNTIF('jours fériés'!C:C,Tableau1[[#This Row],[Date]]),"oui","")</f>
        <v>oui</v>
      </c>
      <c r="L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" spans="1:12" x14ac:dyDescent="0.35">
      <c r="B8" s="21" t="str">
        <f>IF(WEEKDAY(Tableau1[[#This Row],[Date]],2)=4,"semaine "&amp;_xlfn.ISOWEEKNUM(Tableau1[[#This Row],[Date]]),"")</f>
        <v>semaine 1</v>
      </c>
      <c r="C8" s="3" t="str">
        <f>UPPER(TEXT(Tableau1[[#This Row],[Date]],"jjjj"))</f>
        <v>JEUDI</v>
      </c>
      <c r="D8" s="4">
        <f>$C$3+ROW()-ROW(Tableau1[[#Headers],[Date]])-1</f>
        <v>43832</v>
      </c>
      <c r="E8" s="37">
        <v>0.20833333333333334</v>
      </c>
      <c r="F8" s="37">
        <v>0.625</v>
      </c>
      <c r="G8" s="2">
        <f>Tableau1[[#This Row],[Fin ]]-Tableau1[[#This Row],[Début ]]</f>
        <v>0.41666666666666663</v>
      </c>
      <c r="H8" s="2"/>
      <c r="I8" s="2"/>
      <c r="J8" s="39"/>
      <c r="K8" s="33" t="str">
        <f ca="1">IF(COUNTIF('jours fériés'!C:C,Tableau1[[#This Row],[Date]]),"oui","")</f>
        <v/>
      </c>
      <c r="L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" spans="1:12" x14ac:dyDescent="0.35">
      <c r="B9" s="21" t="str">
        <f>IF(WEEKDAY(Tableau1[[#This Row],[Date]],2)=4,"semaine "&amp;_xlfn.ISOWEEKNUM(Tableau1[[#This Row],[Date]]),"")</f>
        <v/>
      </c>
      <c r="C9" s="3" t="str">
        <f>UPPER(TEXT(Tableau1[[#This Row],[Date]],"jjjj"))</f>
        <v>VENDREDI</v>
      </c>
      <c r="D9" s="4">
        <f>$C$3+ROW()-ROW(Tableau1[[#Headers],[Date]])-1</f>
        <v>43833</v>
      </c>
      <c r="E9" s="37"/>
      <c r="F9" s="37"/>
      <c r="G9" s="2">
        <f>Tableau1[[#This Row],[Fin ]]-Tableau1[[#This Row],[Début ]]</f>
        <v>0</v>
      </c>
      <c r="H9" s="2"/>
      <c r="I9" s="2"/>
      <c r="J9" s="39" t="s">
        <v>10</v>
      </c>
      <c r="K9" s="33" t="str">
        <f ca="1">IF(COUNTIF('jours fériés'!C:C,Tableau1[[#This Row],[Date]]),"oui","")</f>
        <v/>
      </c>
      <c r="L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" spans="1:12" x14ac:dyDescent="0.35">
      <c r="B10" s="21" t="str">
        <f>IF(WEEKDAY(Tableau1[[#This Row],[Date]],2)=4,"semaine "&amp;_xlfn.ISOWEEKNUM(Tableau1[[#This Row],[Date]]),"")</f>
        <v/>
      </c>
      <c r="C10" s="3" t="str">
        <f>UPPER(TEXT(Tableau1[[#This Row],[Date]],"jjjj"))</f>
        <v>SAMEDI</v>
      </c>
      <c r="D10" s="4">
        <f>$C$3+ROW()-ROW(Tableau1[[#Headers],[Date]])-1</f>
        <v>43834</v>
      </c>
      <c r="E10" s="37"/>
      <c r="F10" s="37"/>
      <c r="G10" s="2">
        <f>Tableau1[[#This Row],[Fin ]]-Tableau1[[#This Row],[Début ]]</f>
        <v>0</v>
      </c>
      <c r="H10" s="2"/>
      <c r="I10" s="2"/>
      <c r="J10" s="39"/>
      <c r="K10" s="33" t="str">
        <f ca="1">IF(COUNTIF('jours fériés'!C:C,Tableau1[[#This Row],[Date]]),"oui","")</f>
        <v/>
      </c>
      <c r="L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" spans="1:12" x14ac:dyDescent="0.35">
      <c r="B11" s="21" t="str">
        <f>IF(WEEKDAY(Tableau1[[#This Row],[Date]],2)=4,"semaine "&amp;_xlfn.ISOWEEKNUM(Tableau1[[#This Row],[Date]]),"")</f>
        <v/>
      </c>
      <c r="C11" s="3" t="str">
        <f>UPPER(TEXT(Tableau1[[#This Row],[Date]],"jjjj"))</f>
        <v>DIMANCHE</v>
      </c>
      <c r="D11" s="4">
        <f>$C$3+ROW()-ROW(Tableau1[[#Headers],[Date]])-1</f>
        <v>43835</v>
      </c>
      <c r="E11" s="37"/>
      <c r="F11" s="37"/>
      <c r="G11" s="2">
        <f>Tableau1[[#This Row],[Fin ]]-Tableau1[[#This Row],[Début ]]</f>
        <v>0</v>
      </c>
      <c r="H11" s="2"/>
      <c r="I11" s="2"/>
      <c r="J11" s="39"/>
      <c r="K11" s="33" t="str">
        <f ca="1">IF(COUNTIF('jours fériés'!C:C,Tableau1[[#This Row],[Date]]),"oui","")</f>
        <v/>
      </c>
      <c r="L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2.0000000000000036</v>
      </c>
    </row>
    <row r="12" spans="1:12" x14ac:dyDescent="0.35">
      <c r="B12" s="21" t="str">
        <f>IF(WEEKDAY(Tableau1[[#This Row],[Date]],2)=4,"semaine "&amp;_xlfn.ISOWEEKNUM(Tableau1[[#This Row],[Date]]),"")</f>
        <v/>
      </c>
      <c r="C12" s="3" t="str">
        <f>UPPER(TEXT(Tableau1[[#This Row],[Date]],"jjjj"))</f>
        <v>LUNDI</v>
      </c>
      <c r="D12" s="4">
        <f>$C$3+ROW()-ROW(Tableau1[[#Headers],[Date]])-1</f>
        <v>43836</v>
      </c>
      <c r="E12" s="37">
        <v>0.20833333333333334</v>
      </c>
      <c r="F12" s="37">
        <v>0.625</v>
      </c>
      <c r="G12" s="2">
        <f>Tableau1[[#This Row],[Fin ]]-Tableau1[[#This Row],[Début ]]</f>
        <v>0.41666666666666663</v>
      </c>
      <c r="H12" s="2"/>
      <c r="I12" s="2"/>
      <c r="J12" s="39"/>
      <c r="K12" s="33" t="str">
        <f ca="1">IF(COUNTIF('jours fériés'!C:C,Tableau1[[#This Row],[Date]]),"oui","")</f>
        <v/>
      </c>
      <c r="L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" spans="1:12" x14ac:dyDescent="0.35">
      <c r="B13" s="21" t="str">
        <f>IF(WEEKDAY(Tableau1[[#This Row],[Date]],2)=4,"semaine "&amp;_xlfn.ISOWEEKNUM(Tableau1[[#This Row],[Date]]),"")</f>
        <v/>
      </c>
      <c r="C13" s="3" t="str">
        <f>UPPER(TEXT(Tableau1[[#This Row],[Date]],"jjjj"))</f>
        <v>MARDI</v>
      </c>
      <c r="D13" s="4">
        <f>$C$3+ROW()-ROW(Tableau1[[#Headers],[Date]])-1</f>
        <v>43837</v>
      </c>
      <c r="E13" s="37">
        <v>0.20833333333333334</v>
      </c>
      <c r="F13" s="37">
        <v>0.625</v>
      </c>
      <c r="G13" s="2">
        <f>Tableau1[[#This Row],[Fin ]]-Tableau1[[#This Row],[Début ]]</f>
        <v>0.41666666666666663</v>
      </c>
      <c r="H13" s="2"/>
      <c r="I13" s="2"/>
      <c r="J13" s="39"/>
      <c r="K13" s="33" t="str">
        <f ca="1">IF(COUNTIF('jours fériés'!C:C,Tableau1[[#This Row],[Date]]),"oui","")</f>
        <v/>
      </c>
      <c r="L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" spans="1:12" x14ac:dyDescent="0.35">
      <c r="B14" s="21" t="str">
        <f>IF(WEEKDAY(Tableau1[[#This Row],[Date]],2)=4,"semaine "&amp;_xlfn.ISOWEEKNUM(Tableau1[[#This Row],[Date]]),"")</f>
        <v/>
      </c>
      <c r="C14" s="3" t="str">
        <f>UPPER(TEXT(Tableau1[[#This Row],[Date]],"jjjj"))</f>
        <v>MERCREDI</v>
      </c>
      <c r="D14" s="4">
        <f>$C$3+ROW()-ROW(Tableau1[[#Headers],[Date]])-1</f>
        <v>43838</v>
      </c>
      <c r="E14" s="37">
        <v>0.20833333333333334</v>
      </c>
      <c r="F14" s="37">
        <v>0.625</v>
      </c>
      <c r="G14" s="2">
        <f>Tableau1[[#This Row],[Fin ]]-Tableau1[[#This Row],[Début ]]</f>
        <v>0.41666666666666663</v>
      </c>
      <c r="H14" s="2"/>
      <c r="I14" s="2"/>
      <c r="J14" s="39"/>
      <c r="K14" s="33" t="str">
        <f ca="1">IF(COUNTIF('jours fériés'!C:C,Tableau1[[#This Row],[Date]]),"oui","")</f>
        <v/>
      </c>
      <c r="L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" spans="1:12" x14ac:dyDescent="0.35">
      <c r="B15" s="21" t="str">
        <f>IF(WEEKDAY(Tableau1[[#This Row],[Date]],2)=4,"semaine "&amp;_xlfn.ISOWEEKNUM(Tableau1[[#This Row],[Date]]),"")</f>
        <v>semaine 2</v>
      </c>
      <c r="C15" s="3" t="str">
        <f>UPPER(TEXT(Tableau1[[#This Row],[Date]],"jjjj"))</f>
        <v>JEUDI</v>
      </c>
      <c r="D15" s="4">
        <f>$C$3+ROW()-ROW(Tableau1[[#Headers],[Date]])-1</f>
        <v>43839</v>
      </c>
      <c r="E15" s="37">
        <v>0.20833333333333334</v>
      </c>
      <c r="F15" s="37">
        <v>0.625</v>
      </c>
      <c r="G15" s="2">
        <f>Tableau1[[#This Row],[Fin ]]-Tableau1[[#This Row],[Début ]]</f>
        <v>0.41666666666666663</v>
      </c>
      <c r="H15" s="2"/>
      <c r="I15" s="2"/>
      <c r="J15" s="39"/>
      <c r="K15" s="33" t="str">
        <f ca="1">IF(COUNTIF('jours fériés'!C:C,Tableau1[[#This Row],[Date]]),"oui","")</f>
        <v/>
      </c>
      <c r="L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" spans="1:12" x14ac:dyDescent="0.35">
      <c r="B16" s="21" t="str">
        <f>IF(WEEKDAY(Tableau1[[#This Row],[Date]],2)=4,"semaine "&amp;_xlfn.ISOWEEKNUM(Tableau1[[#This Row],[Date]]),"")</f>
        <v/>
      </c>
      <c r="C16" s="3" t="str">
        <f>UPPER(TEXT(Tableau1[[#This Row],[Date]],"jjjj"))</f>
        <v>VENDREDI</v>
      </c>
      <c r="D16" s="4">
        <f>$C$3+ROW()-ROW(Tableau1[[#Headers],[Date]])-1</f>
        <v>43840</v>
      </c>
      <c r="E16" s="37"/>
      <c r="F16" s="37"/>
      <c r="G16" s="2">
        <f>Tableau1[[#This Row],[Fin ]]-Tableau1[[#This Row],[Début ]]</f>
        <v>0</v>
      </c>
      <c r="H16" s="2"/>
      <c r="I16" s="2"/>
      <c r="J16" s="39"/>
      <c r="K16" s="33" t="str">
        <f ca="1">IF(COUNTIF('jours fériés'!C:C,Tableau1[[#This Row],[Date]]),"oui","")</f>
        <v/>
      </c>
      <c r="L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" spans="2:12" x14ac:dyDescent="0.35">
      <c r="B17" s="21" t="str">
        <f>IF(WEEKDAY(Tableau1[[#This Row],[Date]],2)=4,"semaine "&amp;_xlfn.ISOWEEKNUM(Tableau1[[#This Row],[Date]]),"")</f>
        <v/>
      </c>
      <c r="C17" s="3" t="str">
        <f>UPPER(TEXT(Tableau1[[#This Row],[Date]],"jjjj"))</f>
        <v>SAMEDI</v>
      </c>
      <c r="D17" s="4">
        <f>$C$3+ROW()-ROW(Tableau1[[#Headers],[Date]])-1</f>
        <v>43841</v>
      </c>
      <c r="E17" s="37"/>
      <c r="F17" s="37"/>
      <c r="G17" s="2">
        <f>Tableau1[[#This Row],[Fin ]]-Tableau1[[#This Row],[Début ]]</f>
        <v>0</v>
      </c>
      <c r="H17" s="2"/>
      <c r="I17" s="2"/>
      <c r="J17" s="39"/>
      <c r="K17" s="33" t="str">
        <f ca="1">IF(COUNTIF('jours fériés'!C:C,Tableau1[[#This Row],[Date]]),"oui","")</f>
        <v/>
      </c>
      <c r="L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" spans="2:12" x14ac:dyDescent="0.35">
      <c r="B18" s="21" t="str">
        <f>IF(WEEKDAY(Tableau1[[#This Row],[Date]],2)=4,"semaine "&amp;_xlfn.ISOWEEKNUM(Tableau1[[#This Row],[Date]]),"")</f>
        <v/>
      </c>
      <c r="C18" s="3" t="str">
        <f>UPPER(TEXT(Tableau1[[#This Row],[Date]],"jjjj"))</f>
        <v>DIMANCHE</v>
      </c>
      <c r="D18" s="4">
        <f>$C$3+ROW()-ROW(Tableau1[[#Headers],[Date]])-1</f>
        <v>43842</v>
      </c>
      <c r="E18" s="37"/>
      <c r="F18" s="37"/>
      <c r="G18" s="2">
        <f>Tableau1[[#This Row],[Fin ]]-Tableau1[[#This Row],[Début ]]</f>
        <v>0</v>
      </c>
      <c r="H18" s="2"/>
      <c r="I18" s="2"/>
      <c r="J18" s="39"/>
      <c r="K18" s="33" t="str">
        <f ca="1">IF(COUNTIF('jours fériés'!C:C,Tableau1[[#This Row],[Date]]),"oui","")</f>
        <v/>
      </c>
      <c r="L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4.9999999999999982</v>
      </c>
    </row>
    <row r="19" spans="2:12" x14ac:dyDescent="0.35">
      <c r="B19" s="21" t="str">
        <f>IF(WEEKDAY(Tableau1[[#This Row],[Date]],2)=4,"semaine "&amp;_xlfn.ISOWEEKNUM(Tableau1[[#This Row],[Date]]),"")</f>
        <v/>
      </c>
      <c r="C19" s="3" t="str">
        <f>UPPER(TEXT(Tableau1[[#This Row],[Date]],"jjjj"))</f>
        <v>LUNDI</v>
      </c>
      <c r="D19" s="4">
        <f>$C$3+ROW()-ROW(Tableau1[[#Headers],[Date]])-1</f>
        <v>43843</v>
      </c>
      <c r="E19" s="37">
        <v>0.20833333333333334</v>
      </c>
      <c r="F19" s="37">
        <v>0.625</v>
      </c>
      <c r="G19" s="2">
        <f>Tableau1[[#This Row],[Fin ]]-Tableau1[[#This Row],[Début ]]</f>
        <v>0.41666666666666663</v>
      </c>
      <c r="H19" s="2"/>
      <c r="I19" s="2"/>
      <c r="J19" s="39"/>
      <c r="K19" s="33" t="str">
        <f ca="1">IF(COUNTIF('jours fériés'!C:C,Tableau1[[#This Row],[Date]]),"oui","")</f>
        <v/>
      </c>
      <c r="L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" spans="2:12" x14ac:dyDescent="0.35">
      <c r="B20" s="21" t="str">
        <f>IF(WEEKDAY(Tableau1[[#This Row],[Date]],2)=4,"semaine "&amp;_xlfn.ISOWEEKNUM(Tableau1[[#This Row],[Date]]),"")</f>
        <v/>
      </c>
      <c r="C20" s="3" t="str">
        <f>UPPER(TEXT(Tableau1[[#This Row],[Date]],"jjjj"))</f>
        <v>MARDI</v>
      </c>
      <c r="D20" s="4">
        <f>$C$3+ROW()-ROW(Tableau1[[#Headers],[Date]])-1</f>
        <v>43844</v>
      </c>
      <c r="E20" s="37">
        <v>0.20833333333333334</v>
      </c>
      <c r="F20" s="37">
        <v>0.625</v>
      </c>
      <c r="G20" s="2">
        <f>Tableau1[[#This Row],[Fin ]]-Tableau1[[#This Row],[Début ]]</f>
        <v>0.41666666666666663</v>
      </c>
      <c r="H20" s="2"/>
      <c r="I20" s="2"/>
      <c r="J20" s="39"/>
      <c r="K20" s="33" t="str">
        <f ca="1">IF(COUNTIF('jours fériés'!C:C,Tableau1[[#This Row],[Date]]),"oui","")</f>
        <v/>
      </c>
      <c r="L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" spans="2:12" x14ac:dyDescent="0.35">
      <c r="B21" s="21" t="str">
        <f>IF(WEEKDAY(Tableau1[[#This Row],[Date]],2)=4,"semaine "&amp;_xlfn.ISOWEEKNUM(Tableau1[[#This Row],[Date]]),"")</f>
        <v/>
      </c>
      <c r="C21" s="3" t="str">
        <f>UPPER(TEXT(Tableau1[[#This Row],[Date]],"jjjj"))</f>
        <v>MERCREDI</v>
      </c>
      <c r="D21" s="4">
        <f>$C$3+ROW()-ROW(Tableau1[[#Headers],[Date]])-1</f>
        <v>43845</v>
      </c>
      <c r="E21" s="37">
        <v>0.20833333333333334</v>
      </c>
      <c r="F21" s="37">
        <v>0.625</v>
      </c>
      <c r="G21" s="2">
        <f>Tableau1[[#This Row],[Fin ]]-Tableau1[[#This Row],[Début ]]</f>
        <v>0.41666666666666663</v>
      </c>
      <c r="H21" s="2"/>
      <c r="I21" s="2"/>
      <c r="J21" s="39"/>
      <c r="K21" s="33" t="str">
        <f ca="1">IF(COUNTIF('jours fériés'!C:C,Tableau1[[#This Row],[Date]]),"oui","")</f>
        <v/>
      </c>
      <c r="L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" spans="2:12" x14ac:dyDescent="0.35">
      <c r="B22" s="21" t="str">
        <f>IF(WEEKDAY(Tableau1[[#This Row],[Date]],2)=4,"semaine "&amp;_xlfn.ISOWEEKNUM(Tableau1[[#This Row],[Date]]),"")</f>
        <v>semaine 3</v>
      </c>
      <c r="C22" s="3" t="str">
        <f>UPPER(TEXT(Tableau1[[#This Row],[Date]],"jjjj"))</f>
        <v>JEUDI</v>
      </c>
      <c r="D22" s="4">
        <f>$C$3+ROW()-ROW(Tableau1[[#Headers],[Date]])-1</f>
        <v>43846</v>
      </c>
      <c r="E22" s="37">
        <v>0.20833333333333334</v>
      </c>
      <c r="F22" s="37">
        <v>0.625</v>
      </c>
      <c r="G22" s="2">
        <f>Tableau1[[#This Row],[Fin ]]-Tableau1[[#This Row],[Début ]]</f>
        <v>0.41666666666666663</v>
      </c>
      <c r="H22" s="2"/>
      <c r="I22" s="2"/>
      <c r="J22" s="39"/>
      <c r="K22" s="33" t="str">
        <f ca="1">IF(COUNTIF('jours fériés'!C:C,Tableau1[[#This Row],[Date]]),"oui","")</f>
        <v/>
      </c>
      <c r="L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" spans="2:12" x14ac:dyDescent="0.35">
      <c r="B23" s="21" t="str">
        <f>IF(WEEKDAY(Tableau1[[#This Row],[Date]],2)=4,"semaine "&amp;_xlfn.ISOWEEKNUM(Tableau1[[#This Row],[Date]]),"")</f>
        <v/>
      </c>
      <c r="C23" s="3" t="str">
        <f>UPPER(TEXT(Tableau1[[#This Row],[Date]],"jjjj"))</f>
        <v>VENDREDI</v>
      </c>
      <c r="D23" s="4">
        <f>$C$3+ROW()-ROW(Tableau1[[#Headers],[Date]])-1</f>
        <v>43847</v>
      </c>
      <c r="E23" s="37"/>
      <c r="F23" s="37"/>
      <c r="G23" s="2">
        <f>Tableau1[[#This Row],[Fin ]]-Tableau1[[#This Row],[Début ]]</f>
        <v>0</v>
      </c>
      <c r="H23" s="2"/>
      <c r="I23" s="2"/>
      <c r="J23" s="39"/>
      <c r="K23" s="33" t="str">
        <f ca="1">IF(COUNTIF('jours fériés'!C:C,Tableau1[[#This Row],[Date]]),"oui","")</f>
        <v/>
      </c>
      <c r="L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" spans="2:12" x14ac:dyDescent="0.35">
      <c r="B24" s="21" t="str">
        <f>IF(WEEKDAY(Tableau1[[#This Row],[Date]],2)=4,"semaine "&amp;_xlfn.ISOWEEKNUM(Tableau1[[#This Row],[Date]]),"")</f>
        <v/>
      </c>
      <c r="C24" s="3" t="str">
        <f>UPPER(TEXT(Tableau1[[#This Row],[Date]],"jjjj"))</f>
        <v>SAMEDI</v>
      </c>
      <c r="D24" s="4">
        <f>$C$3+ROW()-ROW(Tableau1[[#Headers],[Date]])-1</f>
        <v>43848</v>
      </c>
      <c r="E24" s="37"/>
      <c r="F24" s="37"/>
      <c r="G24" s="2">
        <f>Tableau1[[#This Row],[Fin ]]-Tableau1[[#This Row],[Début ]]</f>
        <v>0</v>
      </c>
      <c r="H24" s="2"/>
      <c r="I24" s="2"/>
      <c r="J24" s="39"/>
      <c r="K24" s="33" t="str">
        <f ca="1">IF(COUNTIF('jours fériés'!C:C,Tableau1[[#This Row],[Date]]),"oui","")</f>
        <v/>
      </c>
      <c r="L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" spans="2:12" x14ac:dyDescent="0.35">
      <c r="B25" s="21" t="str">
        <f>IF(WEEKDAY(Tableau1[[#This Row],[Date]],2)=4,"semaine "&amp;_xlfn.ISOWEEKNUM(Tableau1[[#This Row],[Date]]),"")</f>
        <v/>
      </c>
      <c r="C25" s="3" t="str">
        <f>UPPER(TEXT(Tableau1[[#This Row],[Date]],"jjjj"))</f>
        <v>DIMANCHE</v>
      </c>
      <c r="D25" s="4">
        <f>$C$3+ROW()-ROW(Tableau1[[#Headers],[Date]])-1</f>
        <v>43849</v>
      </c>
      <c r="E25" s="37"/>
      <c r="F25" s="37"/>
      <c r="G25" s="2">
        <f>Tableau1[[#This Row],[Fin ]]-Tableau1[[#This Row],[Début ]]</f>
        <v>0</v>
      </c>
      <c r="H25" s="2"/>
      <c r="I25" s="2"/>
      <c r="J25" s="39"/>
      <c r="K25" s="33" t="str">
        <f ca="1">IF(COUNTIF('jours fériés'!C:C,Tableau1[[#This Row],[Date]]),"oui","")</f>
        <v/>
      </c>
      <c r="L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4.9999999999999982</v>
      </c>
    </row>
    <row r="26" spans="2:12" x14ac:dyDescent="0.35">
      <c r="B26" s="21" t="str">
        <f>IF(WEEKDAY(Tableau1[[#This Row],[Date]],2)=4,"semaine "&amp;_xlfn.ISOWEEKNUM(Tableau1[[#This Row],[Date]]),"")</f>
        <v/>
      </c>
      <c r="C26" s="3" t="str">
        <f>UPPER(TEXT(Tableau1[[#This Row],[Date]],"jjjj"))</f>
        <v>LUNDI</v>
      </c>
      <c r="D26" s="4">
        <f>$C$3+ROW()-ROW(Tableau1[[#Headers],[Date]])-1</f>
        <v>43850</v>
      </c>
      <c r="E26" s="37">
        <v>0.20833333333333334</v>
      </c>
      <c r="F26" s="37">
        <v>0.625</v>
      </c>
      <c r="G26" s="2">
        <f>Tableau1[[#This Row],[Fin ]]-Tableau1[[#This Row],[Début ]]</f>
        <v>0.41666666666666663</v>
      </c>
      <c r="H26" s="2"/>
      <c r="I26" s="2"/>
      <c r="J26" s="39"/>
      <c r="K26" s="33" t="str">
        <f ca="1">IF(COUNTIF('jours fériés'!C:C,Tableau1[[#This Row],[Date]]),"oui","")</f>
        <v/>
      </c>
      <c r="L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" spans="2:12" x14ac:dyDescent="0.35">
      <c r="B27" s="21" t="str">
        <f>IF(WEEKDAY(Tableau1[[#This Row],[Date]],2)=4,"semaine "&amp;_xlfn.ISOWEEKNUM(Tableau1[[#This Row],[Date]]),"")</f>
        <v/>
      </c>
      <c r="C27" s="3" t="str">
        <f>UPPER(TEXT(Tableau1[[#This Row],[Date]],"jjjj"))</f>
        <v>MARDI</v>
      </c>
      <c r="D27" s="4">
        <f>$C$3+ROW()-ROW(Tableau1[[#Headers],[Date]])-1</f>
        <v>43851</v>
      </c>
      <c r="E27" s="37">
        <v>0.20833333333333334</v>
      </c>
      <c r="F27" s="37">
        <v>0.625</v>
      </c>
      <c r="G27" s="2">
        <f>Tableau1[[#This Row],[Fin ]]-Tableau1[[#This Row],[Début ]]</f>
        <v>0.41666666666666663</v>
      </c>
      <c r="H27" s="2"/>
      <c r="I27" s="2"/>
      <c r="J27" s="39"/>
      <c r="K27" s="33" t="str">
        <f ca="1">IF(COUNTIF('jours fériés'!C:C,Tableau1[[#This Row],[Date]]),"oui","")</f>
        <v/>
      </c>
      <c r="L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" spans="2:12" x14ac:dyDescent="0.35">
      <c r="B28" s="21" t="str">
        <f>IF(WEEKDAY(Tableau1[[#This Row],[Date]],2)=4,"semaine "&amp;_xlfn.ISOWEEKNUM(Tableau1[[#This Row],[Date]]),"")</f>
        <v/>
      </c>
      <c r="C28" s="3" t="str">
        <f>UPPER(TEXT(Tableau1[[#This Row],[Date]],"jjjj"))</f>
        <v>MERCREDI</v>
      </c>
      <c r="D28" s="4">
        <f>$C$3+ROW()-ROW(Tableau1[[#Headers],[Date]])-1</f>
        <v>43852</v>
      </c>
      <c r="E28" s="37">
        <v>0.20833333333333334</v>
      </c>
      <c r="F28" s="37">
        <v>0.625</v>
      </c>
      <c r="G28" s="2">
        <f>Tableau1[[#This Row],[Fin ]]-Tableau1[[#This Row],[Début ]]</f>
        <v>0.41666666666666663</v>
      </c>
      <c r="H28" s="2"/>
      <c r="I28" s="2"/>
      <c r="J28" s="39"/>
      <c r="K28" s="33" t="str">
        <f ca="1">IF(COUNTIF('jours fériés'!C:C,Tableau1[[#This Row],[Date]]),"oui","")</f>
        <v/>
      </c>
      <c r="L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" spans="2:12" x14ac:dyDescent="0.35">
      <c r="B29" s="21" t="str">
        <f>IF(WEEKDAY(Tableau1[[#This Row],[Date]],2)=4,"semaine "&amp;_xlfn.ISOWEEKNUM(Tableau1[[#This Row],[Date]]),"")</f>
        <v>semaine 4</v>
      </c>
      <c r="C29" s="3" t="str">
        <f>UPPER(TEXT(Tableau1[[#This Row],[Date]],"jjjj"))</f>
        <v>JEUDI</v>
      </c>
      <c r="D29" s="4">
        <f>$C$3+ROW()-ROW(Tableau1[[#Headers],[Date]])-1</f>
        <v>43853</v>
      </c>
      <c r="E29" s="37">
        <v>0.20833333333333334</v>
      </c>
      <c r="F29" s="37">
        <v>0.625</v>
      </c>
      <c r="G29" s="2">
        <f>Tableau1[[#This Row],[Fin ]]-Tableau1[[#This Row],[Début ]]</f>
        <v>0.41666666666666663</v>
      </c>
      <c r="H29" s="2"/>
      <c r="I29" s="2"/>
      <c r="J29" s="39"/>
      <c r="K29" s="33" t="str">
        <f ca="1">IF(COUNTIF('jours fériés'!C:C,Tableau1[[#This Row],[Date]]),"oui","")</f>
        <v/>
      </c>
      <c r="L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" spans="2:12" x14ac:dyDescent="0.35">
      <c r="B30" s="21" t="str">
        <f>IF(WEEKDAY(Tableau1[[#This Row],[Date]],2)=4,"semaine "&amp;_xlfn.ISOWEEKNUM(Tableau1[[#This Row],[Date]]),"")</f>
        <v/>
      </c>
      <c r="C30" s="3" t="str">
        <f>UPPER(TEXT(Tableau1[[#This Row],[Date]],"jjjj"))</f>
        <v>VENDREDI</v>
      </c>
      <c r="D30" s="4">
        <f>$C$3+ROW()-ROW(Tableau1[[#Headers],[Date]])-1</f>
        <v>43854</v>
      </c>
      <c r="E30" s="37">
        <v>0.20833333333333334</v>
      </c>
      <c r="F30" s="37">
        <v>0.54166666666666663</v>
      </c>
      <c r="G30" s="2">
        <f>Tableau1[[#This Row],[Fin ]]-Tableau1[[#This Row],[Début ]]</f>
        <v>0.33333333333333326</v>
      </c>
      <c r="H30" s="2"/>
      <c r="I30" s="2"/>
      <c r="J30" s="39"/>
      <c r="K30" s="33" t="str">
        <f ca="1">IF(COUNTIF('jours fériés'!C:C,Tableau1[[#This Row],[Date]]),"oui","")</f>
        <v/>
      </c>
      <c r="L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" spans="2:12" x14ac:dyDescent="0.35">
      <c r="B31" s="21" t="str">
        <f>IF(WEEKDAY(Tableau1[[#This Row],[Date]],2)=4,"semaine "&amp;_xlfn.ISOWEEKNUM(Tableau1[[#This Row],[Date]]),"")</f>
        <v/>
      </c>
      <c r="C31" s="3" t="str">
        <f>UPPER(TEXT(Tableau1[[#This Row],[Date]],"jjjj"))</f>
        <v>SAMEDI</v>
      </c>
      <c r="D31" s="4">
        <f>$C$3+ROW()-ROW(Tableau1[[#Headers],[Date]])-1</f>
        <v>43855</v>
      </c>
      <c r="E31" s="37"/>
      <c r="F31" s="37"/>
      <c r="G31" s="2">
        <f>Tableau1[[#This Row],[Fin ]]-Tableau1[[#This Row],[Début ]]</f>
        <v>0</v>
      </c>
      <c r="H31" s="2"/>
      <c r="I31" s="2"/>
      <c r="J31" s="39"/>
      <c r="K31" s="33" t="str">
        <f ca="1">IF(COUNTIF('jours fériés'!C:C,Tableau1[[#This Row],[Date]]),"oui","")</f>
        <v/>
      </c>
      <c r="L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" spans="2:12" x14ac:dyDescent="0.35">
      <c r="B32" s="21" t="str">
        <f>IF(WEEKDAY(Tableau1[[#This Row],[Date]],2)=4,"semaine "&amp;_xlfn.ISOWEEKNUM(Tableau1[[#This Row],[Date]]),"")</f>
        <v/>
      </c>
      <c r="C32" s="3" t="str">
        <f>UPPER(TEXT(Tableau1[[#This Row],[Date]],"jjjj"))</f>
        <v>DIMANCHE</v>
      </c>
      <c r="D32" s="4">
        <f>$C$3+ROW()-ROW(Tableau1[[#Headers],[Date]])-1</f>
        <v>43856</v>
      </c>
      <c r="E32" s="37"/>
      <c r="F32" s="37"/>
      <c r="G32" s="2">
        <f>Tableau1[[#This Row],[Fin ]]-Tableau1[[#This Row],[Début ]]</f>
        <v>0</v>
      </c>
      <c r="H32" s="2"/>
      <c r="I32" s="2"/>
      <c r="J32" s="39"/>
      <c r="K32" s="33" t="str">
        <f ca="1">IF(COUNTIF('jours fériés'!C:C,Tableau1[[#This Row],[Date]]),"oui","")</f>
        <v/>
      </c>
      <c r="L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12.999999999999996</v>
      </c>
    </row>
    <row r="33" spans="2:12" x14ac:dyDescent="0.35">
      <c r="B33" s="21" t="str">
        <f>IF(WEEKDAY(Tableau1[[#This Row],[Date]],2)=4,"semaine "&amp;_xlfn.ISOWEEKNUM(Tableau1[[#This Row],[Date]]),"")</f>
        <v/>
      </c>
      <c r="C33" s="3" t="str">
        <f>UPPER(TEXT(Tableau1[[#This Row],[Date]],"jjjj"))</f>
        <v>LUNDI</v>
      </c>
      <c r="D33" s="4">
        <f>$C$3+ROW()-ROW(Tableau1[[#Headers],[Date]])-1</f>
        <v>43857</v>
      </c>
      <c r="E33" s="37">
        <v>0.20833333333333334</v>
      </c>
      <c r="F33" s="37">
        <v>0.625</v>
      </c>
      <c r="G33" s="2">
        <f>Tableau1[[#This Row],[Fin ]]-Tableau1[[#This Row],[Début ]]</f>
        <v>0.41666666666666663</v>
      </c>
      <c r="H33" s="2"/>
      <c r="I33" s="2"/>
      <c r="J33" s="39"/>
      <c r="K33" s="33" t="str">
        <f ca="1">IF(COUNTIF('jours fériés'!C:C,Tableau1[[#This Row],[Date]]),"oui","")</f>
        <v/>
      </c>
      <c r="L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" spans="2:12" x14ac:dyDescent="0.35">
      <c r="B34" s="21" t="str">
        <f>IF(WEEKDAY(Tableau1[[#This Row],[Date]],2)=4,"semaine "&amp;_xlfn.ISOWEEKNUM(Tableau1[[#This Row],[Date]]),"")</f>
        <v/>
      </c>
      <c r="C34" s="3" t="str">
        <f>UPPER(TEXT(Tableau1[[#This Row],[Date]],"jjjj"))</f>
        <v>MARDI</v>
      </c>
      <c r="D34" s="4">
        <f>$C$3+ROW()-ROW(Tableau1[[#Headers],[Date]])-1</f>
        <v>43858</v>
      </c>
      <c r="E34" s="37">
        <v>0.20833333333333334</v>
      </c>
      <c r="F34" s="37">
        <v>0.625</v>
      </c>
      <c r="G34" s="2">
        <f>Tableau1[[#This Row],[Fin ]]-Tableau1[[#This Row],[Début ]]</f>
        <v>0.41666666666666663</v>
      </c>
      <c r="H34" s="2"/>
      <c r="I34" s="2"/>
      <c r="J34" s="39"/>
      <c r="K34" s="33" t="str">
        <f ca="1">IF(COUNTIF('jours fériés'!C:C,Tableau1[[#This Row],[Date]]),"oui","")</f>
        <v/>
      </c>
      <c r="L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" spans="2:12" x14ac:dyDescent="0.35">
      <c r="B35" s="21" t="str">
        <f>IF(WEEKDAY(Tableau1[[#This Row],[Date]],2)=4,"semaine "&amp;_xlfn.ISOWEEKNUM(Tableau1[[#This Row],[Date]]),"")</f>
        <v/>
      </c>
      <c r="C35" s="3" t="str">
        <f>UPPER(TEXT(Tableau1[[#This Row],[Date]],"jjjj"))</f>
        <v>MERCREDI</v>
      </c>
      <c r="D35" s="4">
        <f>$C$3+ROW()-ROW(Tableau1[[#Headers],[Date]])-1</f>
        <v>43859</v>
      </c>
      <c r="E35" s="37">
        <v>0.20833333333333334</v>
      </c>
      <c r="F35" s="37">
        <v>0.625</v>
      </c>
      <c r="G35" s="2">
        <f>Tableau1[[#This Row],[Fin ]]-Tableau1[[#This Row],[Début ]]</f>
        <v>0.41666666666666663</v>
      </c>
      <c r="H35" s="2"/>
      <c r="I35" s="2"/>
      <c r="J35" s="39"/>
      <c r="K35" s="33" t="str">
        <f ca="1">IF(COUNTIF('jours fériés'!C:C,Tableau1[[#This Row],[Date]]),"oui","")</f>
        <v/>
      </c>
      <c r="L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" spans="2:12" x14ac:dyDescent="0.35">
      <c r="B36" s="21" t="str">
        <f>IF(WEEKDAY(Tableau1[[#This Row],[Date]],2)=4,"semaine "&amp;_xlfn.ISOWEEKNUM(Tableau1[[#This Row],[Date]]),"")</f>
        <v>semaine 5</v>
      </c>
      <c r="C36" s="3" t="str">
        <f>UPPER(TEXT(Tableau1[[#This Row],[Date]],"jjjj"))</f>
        <v>JEUDI</v>
      </c>
      <c r="D36" s="4">
        <f>$C$3+ROW()-ROW(Tableau1[[#Headers],[Date]])-1</f>
        <v>43860</v>
      </c>
      <c r="E36" s="37">
        <v>0.20833333333333334</v>
      </c>
      <c r="F36" s="37">
        <v>0.625</v>
      </c>
      <c r="G36" s="2">
        <f>Tableau1[[#This Row],[Fin ]]-Tableau1[[#This Row],[Début ]]</f>
        <v>0.41666666666666663</v>
      </c>
      <c r="H36" s="2"/>
      <c r="I36" s="2"/>
      <c r="J36" s="39"/>
      <c r="K36" s="33" t="str">
        <f ca="1">IF(COUNTIF('jours fériés'!C:C,Tableau1[[#This Row],[Date]]),"oui","")</f>
        <v/>
      </c>
      <c r="L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" spans="2:12" x14ac:dyDescent="0.35">
      <c r="B37" s="21" t="str">
        <f>IF(WEEKDAY(Tableau1[[#This Row],[Date]],2)=4,"semaine "&amp;_xlfn.ISOWEEKNUM(Tableau1[[#This Row],[Date]]),"")</f>
        <v/>
      </c>
      <c r="C37" s="3" t="str">
        <f>UPPER(TEXT(Tableau1[[#This Row],[Date]],"jjjj"))</f>
        <v>VENDREDI</v>
      </c>
      <c r="D37" s="4">
        <f>$C$3+ROW()-ROW(Tableau1[[#Headers],[Date]])-1</f>
        <v>43861</v>
      </c>
      <c r="E37" s="37">
        <v>0.20833333333333334</v>
      </c>
      <c r="F37" s="37">
        <v>0.625</v>
      </c>
      <c r="G37" s="2">
        <f>Tableau1[[#This Row],[Fin ]]-Tableau1[[#This Row],[Début ]]</f>
        <v>0.41666666666666663</v>
      </c>
      <c r="H37" s="2"/>
      <c r="I37" s="2"/>
      <c r="J37" s="39"/>
      <c r="K37" s="33" t="str">
        <f ca="1">IF(COUNTIF('jours fériés'!C:C,Tableau1[[#This Row],[Date]]),"oui","")</f>
        <v/>
      </c>
      <c r="L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" spans="2:12" x14ac:dyDescent="0.35">
      <c r="B38" s="21" t="str">
        <f>IF(WEEKDAY(Tableau1[[#This Row],[Date]],2)=4,"semaine "&amp;_xlfn.ISOWEEKNUM(Tableau1[[#This Row],[Date]]),"")</f>
        <v/>
      </c>
      <c r="C38" s="3" t="str">
        <f>UPPER(TEXT(Tableau1[[#This Row],[Date]],"jjjj"))</f>
        <v>SAMEDI</v>
      </c>
      <c r="D38" s="4">
        <f>$C$3+ROW()-ROW(Tableau1[[#Headers],[Date]])-1</f>
        <v>43862</v>
      </c>
      <c r="E38" s="37"/>
      <c r="F38" s="37"/>
      <c r="G38" s="2">
        <f>Tableau1[[#This Row],[Fin ]]-Tableau1[[#This Row],[Début ]]</f>
        <v>0</v>
      </c>
      <c r="H38" s="2"/>
      <c r="I38" s="2"/>
      <c r="J38" s="39"/>
      <c r="K38" s="33" t="str">
        <f ca="1">IF(COUNTIF('jours fériés'!C:C,Tableau1[[#This Row],[Date]]),"oui","")</f>
        <v/>
      </c>
      <c r="L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" spans="2:12" x14ac:dyDescent="0.35">
      <c r="B39" s="21" t="str">
        <f>IF(WEEKDAY(Tableau1[[#This Row],[Date]],2)=4,"semaine "&amp;_xlfn.ISOWEEKNUM(Tableau1[[#This Row],[Date]]),"")</f>
        <v/>
      </c>
      <c r="C39" s="3" t="str">
        <f>UPPER(TEXT(Tableau1[[#This Row],[Date]],"jjjj"))</f>
        <v>DIMANCHE</v>
      </c>
      <c r="D39" s="4">
        <f>$C$3+ROW()-ROW(Tableau1[[#Headers],[Date]])-1</f>
        <v>43863</v>
      </c>
      <c r="E39" s="37"/>
      <c r="F39" s="37"/>
      <c r="G39" s="2">
        <f>Tableau1[[#This Row],[Fin ]]-Tableau1[[#This Row],[Début ]]</f>
        <v>0</v>
      </c>
      <c r="H39" s="2"/>
      <c r="I39" s="2"/>
      <c r="J39" s="39"/>
      <c r="K39" s="33" t="str">
        <f ca="1">IF(COUNTIF('jours fériés'!C:C,Tableau1[[#This Row],[Date]]),"oui","")</f>
        <v/>
      </c>
      <c r="L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14.999999999999995</v>
      </c>
    </row>
    <row r="40" spans="2:12" x14ac:dyDescent="0.35">
      <c r="B40" s="21" t="str">
        <f>IF(WEEKDAY(Tableau1[[#This Row],[Date]],2)=4,"semaine "&amp;_xlfn.ISOWEEKNUM(Tableau1[[#This Row],[Date]]),"")</f>
        <v/>
      </c>
      <c r="C40" s="3" t="str">
        <f>UPPER(TEXT(Tableau1[[#This Row],[Date]],"jjjj"))</f>
        <v>LUNDI</v>
      </c>
      <c r="D40" s="4">
        <f>$C$3+ROW()-ROW(Tableau1[[#Headers],[Date]])-1</f>
        <v>43864</v>
      </c>
      <c r="E40" s="37"/>
      <c r="F40" s="37"/>
      <c r="G40" s="2">
        <f>Tableau1[[#This Row],[Fin ]]-Tableau1[[#This Row],[Début ]]</f>
        <v>0</v>
      </c>
      <c r="H40" s="2"/>
      <c r="I40" s="2"/>
      <c r="J40" s="39"/>
      <c r="K40" s="33" t="str">
        <f ca="1">IF(COUNTIF('jours fériés'!C:C,Tableau1[[#This Row],[Date]]),"oui","")</f>
        <v/>
      </c>
      <c r="L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" spans="2:12" x14ac:dyDescent="0.35">
      <c r="B41" s="21" t="str">
        <f>IF(WEEKDAY(Tableau1[[#This Row],[Date]],2)=4,"semaine "&amp;_xlfn.ISOWEEKNUM(Tableau1[[#This Row],[Date]]),"")</f>
        <v/>
      </c>
      <c r="C41" s="3" t="str">
        <f>UPPER(TEXT(Tableau1[[#This Row],[Date]],"jjjj"))</f>
        <v>MARDI</v>
      </c>
      <c r="D41" s="4">
        <f>$C$3+ROW()-ROW(Tableau1[[#Headers],[Date]])-1</f>
        <v>43865</v>
      </c>
      <c r="E41" s="37"/>
      <c r="F41" s="37"/>
      <c r="G41" s="2">
        <f>Tableau1[[#This Row],[Fin ]]-Tableau1[[#This Row],[Début ]]</f>
        <v>0</v>
      </c>
      <c r="H41" s="2"/>
      <c r="I41" s="2"/>
      <c r="J41" s="39"/>
      <c r="K41" s="33" t="str">
        <f ca="1">IF(COUNTIF('jours fériés'!C:C,Tableau1[[#This Row],[Date]]),"oui","")</f>
        <v/>
      </c>
      <c r="L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2" spans="2:12" x14ac:dyDescent="0.35">
      <c r="B42" s="21" t="str">
        <f>IF(WEEKDAY(Tableau1[[#This Row],[Date]],2)=4,"semaine "&amp;_xlfn.ISOWEEKNUM(Tableau1[[#This Row],[Date]]),"")</f>
        <v/>
      </c>
      <c r="C42" s="3" t="str">
        <f>UPPER(TEXT(Tableau1[[#This Row],[Date]],"jjjj"))</f>
        <v>MERCREDI</v>
      </c>
      <c r="D42" s="4">
        <f>$C$3+ROW()-ROW(Tableau1[[#Headers],[Date]])-1</f>
        <v>43866</v>
      </c>
      <c r="E42" s="37"/>
      <c r="F42" s="37"/>
      <c r="G42" s="2">
        <f>Tableau1[[#This Row],[Fin ]]-Tableau1[[#This Row],[Début ]]</f>
        <v>0</v>
      </c>
      <c r="H42" s="2"/>
      <c r="I42" s="2"/>
      <c r="J42" s="39"/>
      <c r="K42" s="33" t="str">
        <f ca="1">IF(COUNTIF('jours fériés'!C:C,Tableau1[[#This Row],[Date]]),"oui","")</f>
        <v/>
      </c>
      <c r="L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3" spans="2:12" x14ac:dyDescent="0.35">
      <c r="B43" s="21" t="str">
        <f>IF(WEEKDAY(Tableau1[[#This Row],[Date]],2)=4,"semaine "&amp;_xlfn.ISOWEEKNUM(Tableau1[[#This Row],[Date]]),"")</f>
        <v>semaine 6</v>
      </c>
      <c r="C43" s="3" t="str">
        <f>UPPER(TEXT(Tableau1[[#This Row],[Date]],"jjjj"))</f>
        <v>JEUDI</v>
      </c>
      <c r="D43" s="4">
        <f>$C$3+ROW()-ROW(Tableau1[[#Headers],[Date]])-1</f>
        <v>43867</v>
      </c>
      <c r="E43" s="37"/>
      <c r="F43" s="37"/>
      <c r="G43" s="2">
        <f>Tableau1[[#This Row],[Fin ]]-Tableau1[[#This Row],[Début ]]</f>
        <v>0</v>
      </c>
      <c r="H43" s="2"/>
      <c r="I43" s="2"/>
      <c r="J43" s="39"/>
      <c r="K43" s="33" t="str">
        <f ca="1">IF(COUNTIF('jours fériés'!C:C,Tableau1[[#This Row],[Date]]),"oui","")</f>
        <v/>
      </c>
      <c r="L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4" spans="2:12" x14ac:dyDescent="0.35">
      <c r="B44" s="21" t="str">
        <f>IF(WEEKDAY(Tableau1[[#This Row],[Date]],2)=4,"semaine "&amp;_xlfn.ISOWEEKNUM(Tableau1[[#This Row],[Date]]),"")</f>
        <v/>
      </c>
      <c r="C44" s="3" t="str">
        <f>UPPER(TEXT(Tableau1[[#This Row],[Date]],"jjjj"))</f>
        <v>VENDREDI</v>
      </c>
      <c r="D44" s="4">
        <f>$C$3+ROW()-ROW(Tableau1[[#Headers],[Date]])-1</f>
        <v>43868</v>
      </c>
      <c r="E44" s="37"/>
      <c r="F44" s="37"/>
      <c r="G44" s="2">
        <f>Tableau1[[#This Row],[Fin ]]-Tableau1[[#This Row],[Début ]]</f>
        <v>0</v>
      </c>
      <c r="H44" s="2"/>
      <c r="I44" s="2"/>
      <c r="J44" s="39"/>
      <c r="K44" s="33" t="str">
        <f ca="1">IF(COUNTIF('jours fériés'!C:C,Tableau1[[#This Row],[Date]]),"oui","")</f>
        <v/>
      </c>
      <c r="L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5" spans="2:12" x14ac:dyDescent="0.35">
      <c r="B45" s="21" t="str">
        <f>IF(WEEKDAY(Tableau1[[#This Row],[Date]],2)=4,"semaine "&amp;_xlfn.ISOWEEKNUM(Tableau1[[#This Row],[Date]]),"")</f>
        <v/>
      </c>
      <c r="C45" s="3" t="str">
        <f>UPPER(TEXT(Tableau1[[#This Row],[Date]],"jjjj"))</f>
        <v>SAMEDI</v>
      </c>
      <c r="D45" s="4">
        <f>$C$3+ROW()-ROW(Tableau1[[#Headers],[Date]])-1</f>
        <v>43869</v>
      </c>
      <c r="E45" s="37"/>
      <c r="F45" s="37"/>
      <c r="G45" s="2">
        <f>Tableau1[[#This Row],[Fin ]]-Tableau1[[#This Row],[Début ]]</f>
        <v>0</v>
      </c>
      <c r="H45" s="2"/>
      <c r="I45" s="2"/>
      <c r="J45" s="39"/>
      <c r="K45" s="33" t="str">
        <f ca="1">IF(COUNTIF('jours fériés'!C:C,Tableau1[[#This Row],[Date]]),"oui","")</f>
        <v/>
      </c>
      <c r="L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6" spans="2:12" x14ac:dyDescent="0.35">
      <c r="B46" s="21" t="str">
        <f>IF(WEEKDAY(Tableau1[[#This Row],[Date]],2)=4,"semaine "&amp;_xlfn.ISOWEEKNUM(Tableau1[[#This Row],[Date]]),"")</f>
        <v/>
      </c>
      <c r="C46" s="3" t="str">
        <f>UPPER(TEXT(Tableau1[[#This Row],[Date]],"jjjj"))</f>
        <v>DIMANCHE</v>
      </c>
      <c r="D46" s="4">
        <f>$C$3+ROW()-ROW(Tableau1[[#Headers],[Date]])-1</f>
        <v>43870</v>
      </c>
      <c r="E46" s="37"/>
      <c r="F46" s="37"/>
      <c r="G46" s="2">
        <f>Tableau1[[#This Row],[Fin ]]-Tableau1[[#This Row],[Début ]]</f>
        <v>0</v>
      </c>
      <c r="H46" s="2"/>
      <c r="I46" s="2"/>
      <c r="J46" s="39"/>
      <c r="K46" s="33" t="str">
        <f ca="1">IF(COUNTIF('jours fériés'!C:C,Tableau1[[#This Row],[Date]]),"oui","")</f>
        <v/>
      </c>
      <c r="L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7" spans="2:12" x14ac:dyDescent="0.35">
      <c r="B47" s="21" t="str">
        <f>IF(WEEKDAY(Tableau1[[#This Row],[Date]],2)=4,"semaine "&amp;_xlfn.ISOWEEKNUM(Tableau1[[#This Row],[Date]]),"")</f>
        <v/>
      </c>
      <c r="C47" s="3" t="str">
        <f>UPPER(TEXT(Tableau1[[#This Row],[Date]],"jjjj"))</f>
        <v>LUNDI</v>
      </c>
      <c r="D47" s="4">
        <f>$C$3+ROW()-ROW(Tableau1[[#Headers],[Date]])-1</f>
        <v>43871</v>
      </c>
      <c r="E47" s="37"/>
      <c r="F47" s="37"/>
      <c r="G47" s="2">
        <f>Tableau1[[#This Row],[Fin ]]-Tableau1[[#This Row],[Début ]]</f>
        <v>0</v>
      </c>
      <c r="H47" s="2"/>
      <c r="I47" s="2"/>
      <c r="J47" s="39"/>
      <c r="K47" s="33" t="str">
        <f ca="1">IF(COUNTIF('jours fériés'!C:C,Tableau1[[#This Row],[Date]]),"oui","")</f>
        <v/>
      </c>
      <c r="L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8" spans="2:12" x14ac:dyDescent="0.35">
      <c r="B48" s="21" t="str">
        <f>IF(WEEKDAY(Tableau1[[#This Row],[Date]],2)=4,"semaine "&amp;_xlfn.ISOWEEKNUM(Tableau1[[#This Row],[Date]]),"")</f>
        <v/>
      </c>
      <c r="C48" s="3" t="str">
        <f>UPPER(TEXT(Tableau1[[#This Row],[Date]],"jjjj"))</f>
        <v>MARDI</v>
      </c>
      <c r="D48" s="4">
        <f>$C$3+ROW()-ROW(Tableau1[[#Headers],[Date]])-1</f>
        <v>43872</v>
      </c>
      <c r="E48" s="37"/>
      <c r="F48" s="37"/>
      <c r="G48" s="2">
        <f>Tableau1[[#This Row],[Fin ]]-Tableau1[[#This Row],[Début ]]</f>
        <v>0</v>
      </c>
      <c r="H48" s="2"/>
      <c r="I48" s="2"/>
      <c r="J48" s="39"/>
      <c r="K48" s="33" t="str">
        <f ca="1">IF(COUNTIF('jours fériés'!C:C,Tableau1[[#This Row],[Date]]),"oui","")</f>
        <v/>
      </c>
      <c r="L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9" spans="2:12" x14ac:dyDescent="0.35">
      <c r="B49" s="21" t="str">
        <f>IF(WEEKDAY(Tableau1[[#This Row],[Date]],2)=4,"semaine "&amp;_xlfn.ISOWEEKNUM(Tableau1[[#This Row],[Date]]),"")</f>
        <v/>
      </c>
      <c r="C49" s="3" t="str">
        <f>UPPER(TEXT(Tableau1[[#This Row],[Date]],"jjjj"))</f>
        <v>MERCREDI</v>
      </c>
      <c r="D49" s="4">
        <f>$C$3+ROW()-ROW(Tableau1[[#Headers],[Date]])-1</f>
        <v>43873</v>
      </c>
      <c r="E49" s="37"/>
      <c r="F49" s="37"/>
      <c r="G49" s="2">
        <f>Tableau1[[#This Row],[Fin ]]-Tableau1[[#This Row],[Début ]]</f>
        <v>0</v>
      </c>
      <c r="H49" s="2"/>
      <c r="I49" s="2"/>
      <c r="J49" s="39"/>
      <c r="K49" s="33" t="str">
        <f ca="1">IF(COUNTIF('jours fériés'!C:C,Tableau1[[#This Row],[Date]]),"oui","")</f>
        <v/>
      </c>
      <c r="L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0" spans="2:12" x14ac:dyDescent="0.35">
      <c r="B50" s="21" t="str">
        <f>IF(WEEKDAY(Tableau1[[#This Row],[Date]],2)=4,"semaine "&amp;_xlfn.ISOWEEKNUM(Tableau1[[#This Row],[Date]]),"")</f>
        <v>semaine 7</v>
      </c>
      <c r="C50" s="3" t="str">
        <f>UPPER(TEXT(Tableau1[[#This Row],[Date]],"jjjj"))</f>
        <v>JEUDI</v>
      </c>
      <c r="D50" s="4">
        <f>$C$3+ROW()-ROW(Tableau1[[#Headers],[Date]])-1</f>
        <v>43874</v>
      </c>
      <c r="E50" s="37"/>
      <c r="F50" s="37"/>
      <c r="G50" s="2">
        <f>Tableau1[[#This Row],[Fin ]]-Tableau1[[#This Row],[Début ]]</f>
        <v>0</v>
      </c>
      <c r="H50" s="2"/>
      <c r="I50" s="2"/>
      <c r="J50" s="39"/>
      <c r="K50" s="33" t="str">
        <f ca="1">IF(COUNTIF('jours fériés'!C:C,Tableau1[[#This Row],[Date]]),"oui","")</f>
        <v/>
      </c>
      <c r="L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1" spans="2:12" x14ac:dyDescent="0.35">
      <c r="B51" s="21" t="str">
        <f>IF(WEEKDAY(Tableau1[[#This Row],[Date]],2)=4,"semaine "&amp;_xlfn.ISOWEEKNUM(Tableau1[[#This Row],[Date]]),"")</f>
        <v/>
      </c>
      <c r="C51" s="3" t="str">
        <f>UPPER(TEXT(Tableau1[[#This Row],[Date]],"jjjj"))</f>
        <v>VENDREDI</v>
      </c>
      <c r="D51" s="4">
        <f>$C$3+ROW()-ROW(Tableau1[[#Headers],[Date]])-1</f>
        <v>43875</v>
      </c>
      <c r="E51" s="37"/>
      <c r="F51" s="37"/>
      <c r="G51" s="2">
        <f>Tableau1[[#This Row],[Fin ]]-Tableau1[[#This Row],[Début ]]</f>
        <v>0</v>
      </c>
      <c r="H51" s="2"/>
      <c r="I51" s="2"/>
      <c r="J51" s="39"/>
      <c r="K51" s="33" t="str">
        <f ca="1">IF(COUNTIF('jours fériés'!C:C,Tableau1[[#This Row],[Date]]),"oui","")</f>
        <v/>
      </c>
      <c r="L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2" spans="2:12" x14ac:dyDescent="0.35">
      <c r="B52" s="21" t="str">
        <f>IF(WEEKDAY(Tableau1[[#This Row],[Date]],2)=4,"semaine "&amp;_xlfn.ISOWEEKNUM(Tableau1[[#This Row],[Date]]),"")</f>
        <v/>
      </c>
      <c r="C52" s="3" t="str">
        <f>UPPER(TEXT(Tableau1[[#This Row],[Date]],"jjjj"))</f>
        <v>SAMEDI</v>
      </c>
      <c r="D52" s="4">
        <f>$C$3+ROW()-ROW(Tableau1[[#Headers],[Date]])-1</f>
        <v>43876</v>
      </c>
      <c r="E52" s="37"/>
      <c r="F52" s="37"/>
      <c r="G52" s="2">
        <f>Tableau1[[#This Row],[Fin ]]-Tableau1[[#This Row],[Début ]]</f>
        <v>0</v>
      </c>
      <c r="H52" s="2"/>
      <c r="I52" s="2"/>
      <c r="J52" s="39"/>
      <c r="K52" s="33" t="str">
        <f ca="1">IF(COUNTIF('jours fériés'!C:C,Tableau1[[#This Row],[Date]]),"oui","")</f>
        <v/>
      </c>
      <c r="L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3" spans="2:12" x14ac:dyDescent="0.35">
      <c r="B53" s="21" t="str">
        <f>IF(WEEKDAY(Tableau1[[#This Row],[Date]],2)=4,"semaine "&amp;_xlfn.ISOWEEKNUM(Tableau1[[#This Row],[Date]]),"")</f>
        <v/>
      </c>
      <c r="C53" s="3" t="str">
        <f>UPPER(TEXT(Tableau1[[#This Row],[Date]],"jjjj"))</f>
        <v>DIMANCHE</v>
      </c>
      <c r="D53" s="4">
        <f>$C$3+ROW()-ROW(Tableau1[[#Headers],[Date]])-1</f>
        <v>43877</v>
      </c>
      <c r="E53" s="37"/>
      <c r="F53" s="37"/>
      <c r="G53" s="2">
        <f>Tableau1[[#This Row],[Fin ]]-Tableau1[[#This Row],[Début ]]</f>
        <v>0</v>
      </c>
      <c r="H53" s="2"/>
      <c r="I53" s="2"/>
      <c r="J53" s="39"/>
      <c r="K53" s="33" t="str">
        <f ca="1">IF(COUNTIF('jours fériés'!C:C,Tableau1[[#This Row],[Date]]),"oui","")</f>
        <v/>
      </c>
      <c r="L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4" spans="2:12" x14ac:dyDescent="0.35">
      <c r="B54" s="21" t="str">
        <f>IF(WEEKDAY(Tableau1[[#This Row],[Date]],2)=4,"semaine "&amp;_xlfn.ISOWEEKNUM(Tableau1[[#This Row],[Date]]),"")</f>
        <v/>
      </c>
      <c r="C54" s="3" t="str">
        <f>UPPER(TEXT(Tableau1[[#This Row],[Date]],"jjjj"))</f>
        <v>LUNDI</v>
      </c>
      <c r="D54" s="4">
        <f>$C$3+ROW()-ROW(Tableau1[[#Headers],[Date]])-1</f>
        <v>43878</v>
      </c>
      <c r="E54" s="37"/>
      <c r="F54" s="37"/>
      <c r="G54" s="2">
        <f>Tableau1[[#This Row],[Fin ]]-Tableau1[[#This Row],[Début ]]</f>
        <v>0</v>
      </c>
      <c r="H54" s="2"/>
      <c r="I54" s="2"/>
      <c r="J54" s="39"/>
      <c r="K54" s="33" t="str">
        <f ca="1">IF(COUNTIF('jours fériés'!C:C,Tableau1[[#This Row],[Date]]),"oui","")</f>
        <v/>
      </c>
      <c r="L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5" spans="2:12" x14ac:dyDescent="0.35">
      <c r="B55" s="21" t="str">
        <f>IF(WEEKDAY(Tableau1[[#This Row],[Date]],2)=4,"semaine "&amp;_xlfn.ISOWEEKNUM(Tableau1[[#This Row],[Date]]),"")</f>
        <v/>
      </c>
      <c r="C55" s="3" t="str">
        <f>UPPER(TEXT(Tableau1[[#This Row],[Date]],"jjjj"))</f>
        <v>MARDI</v>
      </c>
      <c r="D55" s="4">
        <f>$C$3+ROW()-ROW(Tableau1[[#Headers],[Date]])-1</f>
        <v>43879</v>
      </c>
      <c r="E55" s="37"/>
      <c r="F55" s="37"/>
      <c r="G55" s="2">
        <f>Tableau1[[#This Row],[Fin ]]-Tableau1[[#This Row],[Début ]]</f>
        <v>0</v>
      </c>
      <c r="H55" s="2"/>
      <c r="I55" s="2"/>
      <c r="J55" s="39"/>
      <c r="K55" s="33" t="str">
        <f ca="1">IF(COUNTIF('jours fériés'!C:C,Tableau1[[#This Row],[Date]]),"oui","")</f>
        <v/>
      </c>
      <c r="L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6" spans="2:12" x14ac:dyDescent="0.35">
      <c r="B56" s="21" t="str">
        <f>IF(WEEKDAY(Tableau1[[#This Row],[Date]],2)=4,"semaine "&amp;_xlfn.ISOWEEKNUM(Tableau1[[#This Row],[Date]]),"")</f>
        <v/>
      </c>
      <c r="C56" s="3" t="str">
        <f>UPPER(TEXT(Tableau1[[#This Row],[Date]],"jjjj"))</f>
        <v>MERCREDI</v>
      </c>
      <c r="D56" s="4">
        <f>$C$3+ROW()-ROW(Tableau1[[#Headers],[Date]])-1</f>
        <v>43880</v>
      </c>
      <c r="E56" s="37"/>
      <c r="F56" s="37"/>
      <c r="G56" s="2">
        <f>Tableau1[[#This Row],[Fin ]]-Tableau1[[#This Row],[Début ]]</f>
        <v>0</v>
      </c>
      <c r="H56" s="2"/>
      <c r="I56" s="2"/>
      <c r="J56" s="39"/>
      <c r="K56" s="33" t="str">
        <f ca="1">IF(COUNTIF('jours fériés'!C:C,Tableau1[[#This Row],[Date]]),"oui","")</f>
        <v/>
      </c>
      <c r="L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7" spans="2:12" x14ac:dyDescent="0.35">
      <c r="B57" s="21" t="str">
        <f>IF(WEEKDAY(Tableau1[[#This Row],[Date]],2)=4,"semaine "&amp;_xlfn.ISOWEEKNUM(Tableau1[[#This Row],[Date]]),"")</f>
        <v>semaine 8</v>
      </c>
      <c r="C57" s="3" t="str">
        <f>UPPER(TEXT(Tableau1[[#This Row],[Date]],"jjjj"))</f>
        <v>JEUDI</v>
      </c>
      <c r="D57" s="4">
        <f>$C$3+ROW()-ROW(Tableau1[[#Headers],[Date]])-1</f>
        <v>43881</v>
      </c>
      <c r="E57" s="37"/>
      <c r="F57" s="37"/>
      <c r="G57" s="2">
        <f>Tableau1[[#This Row],[Fin ]]-Tableau1[[#This Row],[Début ]]</f>
        <v>0</v>
      </c>
      <c r="H57" s="2"/>
      <c r="I57" s="2"/>
      <c r="J57" s="39"/>
      <c r="K57" s="33" t="str">
        <f ca="1">IF(COUNTIF('jours fériés'!C:C,Tableau1[[#This Row],[Date]]),"oui","")</f>
        <v/>
      </c>
      <c r="L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8" spans="2:12" x14ac:dyDescent="0.35">
      <c r="B58" s="21" t="str">
        <f>IF(WEEKDAY(Tableau1[[#This Row],[Date]],2)=4,"semaine "&amp;_xlfn.ISOWEEKNUM(Tableau1[[#This Row],[Date]]),"")</f>
        <v/>
      </c>
      <c r="C58" s="3" t="str">
        <f>UPPER(TEXT(Tableau1[[#This Row],[Date]],"jjjj"))</f>
        <v>VENDREDI</v>
      </c>
      <c r="D58" s="4">
        <f>$C$3+ROW()-ROW(Tableau1[[#Headers],[Date]])-1</f>
        <v>43882</v>
      </c>
      <c r="E58" s="37"/>
      <c r="F58" s="37"/>
      <c r="G58" s="2">
        <f>Tableau1[[#This Row],[Fin ]]-Tableau1[[#This Row],[Début ]]</f>
        <v>0</v>
      </c>
      <c r="H58" s="2"/>
      <c r="I58" s="2"/>
      <c r="J58" s="39"/>
      <c r="K58" s="33" t="str">
        <f ca="1">IF(COUNTIF('jours fériés'!C:C,Tableau1[[#This Row],[Date]]),"oui","")</f>
        <v/>
      </c>
      <c r="L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9" spans="2:12" x14ac:dyDescent="0.35">
      <c r="B59" s="21" t="str">
        <f>IF(WEEKDAY(Tableau1[[#This Row],[Date]],2)=4,"semaine "&amp;_xlfn.ISOWEEKNUM(Tableau1[[#This Row],[Date]]),"")</f>
        <v/>
      </c>
      <c r="C59" s="3" t="str">
        <f>UPPER(TEXT(Tableau1[[#This Row],[Date]],"jjjj"))</f>
        <v>SAMEDI</v>
      </c>
      <c r="D59" s="4">
        <f>$C$3+ROW()-ROW(Tableau1[[#Headers],[Date]])-1</f>
        <v>43883</v>
      </c>
      <c r="E59" s="37"/>
      <c r="F59" s="37"/>
      <c r="G59" s="2">
        <f>Tableau1[[#This Row],[Fin ]]-Tableau1[[#This Row],[Début ]]</f>
        <v>0</v>
      </c>
      <c r="H59" s="2"/>
      <c r="I59" s="2"/>
      <c r="J59" s="39"/>
      <c r="K59" s="33" t="str">
        <f ca="1">IF(COUNTIF('jours fériés'!C:C,Tableau1[[#This Row],[Date]]),"oui","")</f>
        <v/>
      </c>
      <c r="L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0" spans="2:12" x14ac:dyDescent="0.35">
      <c r="B60" s="21" t="str">
        <f>IF(WEEKDAY(Tableau1[[#This Row],[Date]],2)=4,"semaine "&amp;_xlfn.ISOWEEKNUM(Tableau1[[#This Row],[Date]]),"")</f>
        <v/>
      </c>
      <c r="C60" s="3" t="str">
        <f>UPPER(TEXT(Tableau1[[#This Row],[Date]],"jjjj"))</f>
        <v>DIMANCHE</v>
      </c>
      <c r="D60" s="4">
        <f>$C$3+ROW()-ROW(Tableau1[[#Headers],[Date]])-1</f>
        <v>43884</v>
      </c>
      <c r="E60" s="37"/>
      <c r="F60" s="37"/>
      <c r="G60" s="2">
        <f>Tableau1[[#This Row],[Fin ]]-Tableau1[[#This Row],[Début ]]</f>
        <v>0</v>
      </c>
      <c r="H60" s="2"/>
      <c r="I60" s="2"/>
      <c r="J60" s="39"/>
      <c r="K60" s="33" t="str">
        <f ca="1">IF(COUNTIF('jours fériés'!C:C,Tableau1[[#This Row],[Date]]),"oui","")</f>
        <v/>
      </c>
      <c r="L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1" spans="2:12" x14ac:dyDescent="0.35">
      <c r="B61" s="21" t="str">
        <f>IF(WEEKDAY(Tableau1[[#This Row],[Date]],2)=4,"semaine "&amp;_xlfn.ISOWEEKNUM(Tableau1[[#This Row],[Date]]),"")</f>
        <v/>
      </c>
      <c r="C61" s="3" t="str">
        <f>UPPER(TEXT(Tableau1[[#This Row],[Date]],"jjjj"))</f>
        <v>LUNDI</v>
      </c>
      <c r="D61" s="4">
        <f>$C$3+ROW()-ROW(Tableau1[[#Headers],[Date]])-1</f>
        <v>43885</v>
      </c>
      <c r="E61" s="37"/>
      <c r="F61" s="37"/>
      <c r="G61" s="2">
        <f>Tableau1[[#This Row],[Fin ]]-Tableau1[[#This Row],[Début ]]</f>
        <v>0</v>
      </c>
      <c r="H61" s="2"/>
      <c r="I61" s="2"/>
      <c r="J61" s="39"/>
      <c r="K61" s="33" t="str">
        <f ca="1">IF(COUNTIF('jours fériés'!C:C,Tableau1[[#This Row],[Date]]),"oui","")</f>
        <v/>
      </c>
      <c r="L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2" spans="2:12" x14ac:dyDescent="0.35">
      <c r="B62" s="21" t="str">
        <f>IF(WEEKDAY(Tableau1[[#This Row],[Date]],2)=4,"semaine "&amp;_xlfn.ISOWEEKNUM(Tableau1[[#This Row],[Date]]),"")</f>
        <v/>
      </c>
      <c r="C62" s="3" t="str">
        <f>UPPER(TEXT(Tableau1[[#This Row],[Date]],"jjjj"))</f>
        <v>MARDI</v>
      </c>
      <c r="D62" s="4">
        <f>$C$3+ROW()-ROW(Tableau1[[#Headers],[Date]])-1</f>
        <v>43886</v>
      </c>
      <c r="E62" s="37"/>
      <c r="F62" s="37"/>
      <c r="G62" s="2">
        <f>Tableau1[[#This Row],[Fin ]]-Tableau1[[#This Row],[Début ]]</f>
        <v>0</v>
      </c>
      <c r="H62" s="2"/>
      <c r="I62" s="2"/>
      <c r="J62" s="39"/>
      <c r="K62" s="33" t="str">
        <f ca="1">IF(COUNTIF('jours fériés'!C:C,Tableau1[[#This Row],[Date]]),"oui","")</f>
        <v/>
      </c>
      <c r="L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3" spans="2:12" x14ac:dyDescent="0.35">
      <c r="B63" s="21" t="str">
        <f>IF(WEEKDAY(Tableau1[[#This Row],[Date]],2)=4,"semaine "&amp;_xlfn.ISOWEEKNUM(Tableau1[[#This Row],[Date]]),"")</f>
        <v/>
      </c>
      <c r="C63" s="3" t="str">
        <f>UPPER(TEXT(Tableau1[[#This Row],[Date]],"jjjj"))</f>
        <v>MERCREDI</v>
      </c>
      <c r="D63" s="4">
        <f>$C$3+ROW()-ROW(Tableau1[[#Headers],[Date]])-1</f>
        <v>43887</v>
      </c>
      <c r="E63" s="37"/>
      <c r="F63" s="37"/>
      <c r="G63" s="2">
        <f>Tableau1[[#This Row],[Fin ]]-Tableau1[[#This Row],[Début ]]</f>
        <v>0</v>
      </c>
      <c r="H63" s="2"/>
      <c r="I63" s="2"/>
      <c r="J63" s="39"/>
      <c r="K63" s="33" t="str">
        <f ca="1">IF(COUNTIF('jours fériés'!C:C,Tableau1[[#This Row],[Date]]),"oui","")</f>
        <v/>
      </c>
      <c r="L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4" spans="2:12" x14ac:dyDescent="0.35">
      <c r="B64" s="21" t="str">
        <f>IF(WEEKDAY(Tableau1[[#This Row],[Date]],2)=4,"semaine "&amp;_xlfn.ISOWEEKNUM(Tableau1[[#This Row],[Date]]),"")</f>
        <v>semaine 9</v>
      </c>
      <c r="C64" s="3" t="str">
        <f>UPPER(TEXT(Tableau1[[#This Row],[Date]],"jjjj"))</f>
        <v>JEUDI</v>
      </c>
      <c r="D64" s="4">
        <f>$C$3+ROW()-ROW(Tableau1[[#Headers],[Date]])-1</f>
        <v>43888</v>
      </c>
      <c r="E64" s="37"/>
      <c r="F64" s="37"/>
      <c r="G64" s="2">
        <f>Tableau1[[#This Row],[Fin ]]-Tableau1[[#This Row],[Début ]]</f>
        <v>0</v>
      </c>
      <c r="H64" s="2"/>
      <c r="I64" s="2"/>
      <c r="J64" s="39"/>
      <c r="K64" s="33" t="str">
        <f ca="1">IF(COUNTIF('jours fériés'!C:C,Tableau1[[#This Row],[Date]]),"oui","")</f>
        <v/>
      </c>
      <c r="L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5" spans="2:12" x14ac:dyDescent="0.35">
      <c r="B65" s="21" t="str">
        <f>IF(WEEKDAY(Tableau1[[#This Row],[Date]],2)=4,"semaine "&amp;_xlfn.ISOWEEKNUM(Tableau1[[#This Row],[Date]]),"")</f>
        <v/>
      </c>
      <c r="C65" s="3" t="str">
        <f>UPPER(TEXT(Tableau1[[#This Row],[Date]],"jjjj"))</f>
        <v>VENDREDI</v>
      </c>
      <c r="D65" s="4">
        <f>$C$3+ROW()-ROW(Tableau1[[#Headers],[Date]])-1</f>
        <v>43889</v>
      </c>
      <c r="E65" s="37"/>
      <c r="F65" s="37"/>
      <c r="G65" s="2">
        <f>Tableau1[[#This Row],[Fin ]]-Tableau1[[#This Row],[Début ]]</f>
        <v>0</v>
      </c>
      <c r="H65" s="2"/>
      <c r="I65" s="2"/>
      <c r="J65" s="39"/>
      <c r="K65" s="33" t="str">
        <f ca="1">IF(COUNTIF('jours fériés'!C:C,Tableau1[[#This Row],[Date]]),"oui","")</f>
        <v/>
      </c>
      <c r="L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6" spans="2:12" x14ac:dyDescent="0.35">
      <c r="B66" s="21" t="str">
        <f>IF(WEEKDAY(Tableau1[[#This Row],[Date]],2)=4,"semaine "&amp;_xlfn.ISOWEEKNUM(Tableau1[[#This Row],[Date]]),"")</f>
        <v/>
      </c>
      <c r="C66" s="3" t="str">
        <f>UPPER(TEXT(Tableau1[[#This Row],[Date]],"jjjj"))</f>
        <v>SAMEDI</v>
      </c>
      <c r="D66" s="4">
        <f>$C$3+ROW()-ROW(Tableau1[[#Headers],[Date]])-1</f>
        <v>43890</v>
      </c>
      <c r="E66" s="37"/>
      <c r="F66" s="37"/>
      <c r="G66" s="2">
        <f>Tableau1[[#This Row],[Fin ]]-Tableau1[[#This Row],[Début ]]</f>
        <v>0</v>
      </c>
      <c r="H66" s="2"/>
      <c r="I66" s="2"/>
      <c r="J66" s="39"/>
      <c r="K66" s="33" t="str">
        <f ca="1">IF(COUNTIF('jours fériés'!C:C,Tableau1[[#This Row],[Date]]),"oui","")</f>
        <v/>
      </c>
      <c r="L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7" spans="2:12" x14ac:dyDescent="0.35">
      <c r="B67" s="21" t="str">
        <f>IF(WEEKDAY(Tableau1[[#This Row],[Date]],2)=4,"semaine "&amp;_xlfn.ISOWEEKNUM(Tableau1[[#This Row],[Date]]),"")</f>
        <v/>
      </c>
      <c r="C67" s="3" t="str">
        <f>UPPER(TEXT(Tableau1[[#This Row],[Date]],"jjjj"))</f>
        <v>DIMANCHE</v>
      </c>
      <c r="D67" s="4">
        <f>$C$3+ROW()-ROW(Tableau1[[#Headers],[Date]])-1</f>
        <v>43891</v>
      </c>
      <c r="E67" s="37"/>
      <c r="F67" s="37"/>
      <c r="G67" s="2">
        <f>Tableau1[[#This Row],[Fin ]]-Tableau1[[#This Row],[Début ]]</f>
        <v>0</v>
      </c>
      <c r="H67" s="2"/>
      <c r="I67" s="2"/>
      <c r="J67" s="39"/>
      <c r="K67" s="33" t="str">
        <f ca="1">IF(COUNTIF('jours fériés'!C:C,Tableau1[[#This Row],[Date]]),"oui","")</f>
        <v/>
      </c>
      <c r="L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8" spans="2:12" x14ac:dyDescent="0.35">
      <c r="B68" s="21" t="str">
        <f>IF(WEEKDAY(Tableau1[[#This Row],[Date]],2)=4,"semaine "&amp;_xlfn.ISOWEEKNUM(Tableau1[[#This Row],[Date]]),"")</f>
        <v/>
      </c>
      <c r="C68" s="3" t="str">
        <f>UPPER(TEXT(Tableau1[[#This Row],[Date]],"jjjj"))</f>
        <v>LUNDI</v>
      </c>
      <c r="D68" s="4">
        <f>$C$3+ROW()-ROW(Tableau1[[#Headers],[Date]])-1</f>
        <v>43892</v>
      </c>
      <c r="E68" s="37"/>
      <c r="F68" s="37"/>
      <c r="G68" s="2">
        <f>Tableau1[[#This Row],[Fin ]]-Tableau1[[#This Row],[Début ]]</f>
        <v>0</v>
      </c>
      <c r="H68" s="2"/>
      <c r="I68" s="2"/>
      <c r="J68" s="39"/>
      <c r="K68" s="33" t="str">
        <f ca="1">IF(COUNTIF('jours fériés'!C:C,Tableau1[[#This Row],[Date]]),"oui","")</f>
        <v/>
      </c>
      <c r="L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9" spans="2:12" x14ac:dyDescent="0.35">
      <c r="B69" s="21" t="str">
        <f>IF(WEEKDAY(Tableau1[[#This Row],[Date]],2)=4,"semaine "&amp;_xlfn.ISOWEEKNUM(Tableau1[[#This Row],[Date]]),"")</f>
        <v/>
      </c>
      <c r="C69" s="3" t="str">
        <f>UPPER(TEXT(Tableau1[[#This Row],[Date]],"jjjj"))</f>
        <v>MARDI</v>
      </c>
      <c r="D69" s="4">
        <f>$C$3+ROW()-ROW(Tableau1[[#Headers],[Date]])-1</f>
        <v>43893</v>
      </c>
      <c r="E69" s="37"/>
      <c r="F69" s="37"/>
      <c r="G69" s="2">
        <f>Tableau1[[#This Row],[Fin ]]-Tableau1[[#This Row],[Début ]]</f>
        <v>0</v>
      </c>
      <c r="H69" s="2"/>
      <c r="I69" s="2"/>
      <c r="J69" s="39"/>
      <c r="K69" s="33" t="str">
        <f ca="1">IF(COUNTIF('jours fériés'!C:C,Tableau1[[#This Row],[Date]]),"oui","")</f>
        <v/>
      </c>
      <c r="L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0" spans="2:12" x14ac:dyDescent="0.35">
      <c r="B70" s="21" t="str">
        <f>IF(WEEKDAY(Tableau1[[#This Row],[Date]],2)=4,"semaine "&amp;_xlfn.ISOWEEKNUM(Tableau1[[#This Row],[Date]]),"")</f>
        <v/>
      </c>
      <c r="C70" s="3" t="str">
        <f>UPPER(TEXT(Tableau1[[#This Row],[Date]],"jjjj"))</f>
        <v>MERCREDI</v>
      </c>
      <c r="D70" s="4">
        <f>$C$3+ROW()-ROW(Tableau1[[#Headers],[Date]])-1</f>
        <v>43894</v>
      </c>
      <c r="E70" s="37"/>
      <c r="F70" s="37"/>
      <c r="G70" s="2">
        <f>Tableau1[[#This Row],[Fin ]]-Tableau1[[#This Row],[Début ]]</f>
        <v>0</v>
      </c>
      <c r="H70" s="2"/>
      <c r="I70" s="2"/>
      <c r="J70" s="39"/>
      <c r="K70" s="33" t="str">
        <f ca="1">IF(COUNTIF('jours fériés'!C:C,Tableau1[[#This Row],[Date]]),"oui","")</f>
        <v/>
      </c>
      <c r="L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1" spans="2:12" x14ac:dyDescent="0.35">
      <c r="B71" s="21" t="str">
        <f>IF(WEEKDAY(Tableau1[[#This Row],[Date]],2)=4,"semaine "&amp;_xlfn.ISOWEEKNUM(Tableau1[[#This Row],[Date]]),"")</f>
        <v>semaine 10</v>
      </c>
      <c r="C71" s="3" t="str">
        <f>UPPER(TEXT(Tableau1[[#This Row],[Date]],"jjjj"))</f>
        <v>JEUDI</v>
      </c>
      <c r="D71" s="4">
        <f>$C$3+ROW()-ROW(Tableau1[[#Headers],[Date]])-1</f>
        <v>43895</v>
      </c>
      <c r="E71" s="37"/>
      <c r="F71" s="37"/>
      <c r="G71" s="2">
        <f>Tableau1[[#This Row],[Fin ]]-Tableau1[[#This Row],[Début ]]</f>
        <v>0</v>
      </c>
      <c r="H71" s="2"/>
      <c r="I71" s="2"/>
      <c r="J71" s="39"/>
      <c r="K71" s="33" t="str">
        <f ca="1">IF(COUNTIF('jours fériés'!C:C,Tableau1[[#This Row],[Date]]),"oui","")</f>
        <v/>
      </c>
      <c r="L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2" spans="2:12" x14ac:dyDescent="0.35">
      <c r="B72" s="21" t="str">
        <f>IF(WEEKDAY(Tableau1[[#This Row],[Date]],2)=4,"semaine "&amp;_xlfn.ISOWEEKNUM(Tableau1[[#This Row],[Date]]),"")</f>
        <v/>
      </c>
      <c r="C72" s="3" t="str">
        <f>UPPER(TEXT(Tableau1[[#This Row],[Date]],"jjjj"))</f>
        <v>VENDREDI</v>
      </c>
      <c r="D72" s="4">
        <f>$C$3+ROW()-ROW(Tableau1[[#Headers],[Date]])-1</f>
        <v>43896</v>
      </c>
      <c r="E72" s="37"/>
      <c r="F72" s="37"/>
      <c r="G72" s="2">
        <f>Tableau1[[#This Row],[Fin ]]-Tableau1[[#This Row],[Début ]]</f>
        <v>0</v>
      </c>
      <c r="H72" s="2"/>
      <c r="I72" s="2"/>
      <c r="J72" s="39"/>
      <c r="K72" s="33" t="str">
        <f ca="1">IF(COUNTIF('jours fériés'!C:C,Tableau1[[#This Row],[Date]]),"oui","")</f>
        <v/>
      </c>
      <c r="L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3" spans="2:12" x14ac:dyDescent="0.35">
      <c r="B73" s="21" t="str">
        <f>IF(WEEKDAY(Tableau1[[#This Row],[Date]],2)=4,"semaine "&amp;_xlfn.ISOWEEKNUM(Tableau1[[#This Row],[Date]]),"")</f>
        <v/>
      </c>
      <c r="C73" s="3" t="str">
        <f>UPPER(TEXT(Tableau1[[#This Row],[Date]],"jjjj"))</f>
        <v>SAMEDI</v>
      </c>
      <c r="D73" s="4">
        <f>$C$3+ROW()-ROW(Tableau1[[#Headers],[Date]])-1</f>
        <v>43897</v>
      </c>
      <c r="E73" s="37"/>
      <c r="F73" s="37"/>
      <c r="G73" s="2">
        <f>Tableau1[[#This Row],[Fin ]]-Tableau1[[#This Row],[Début ]]</f>
        <v>0</v>
      </c>
      <c r="H73" s="2"/>
      <c r="I73" s="2"/>
      <c r="J73" s="39"/>
      <c r="K73" s="33" t="str">
        <f ca="1">IF(COUNTIF('jours fériés'!C:C,Tableau1[[#This Row],[Date]]),"oui","")</f>
        <v/>
      </c>
      <c r="L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4" spans="2:12" x14ac:dyDescent="0.35">
      <c r="B74" s="21" t="str">
        <f>IF(WEEKDAY(Tableau1[[#This Row],[Date]],2)=4,"semaine "&amp;_xlfn.ISOWEEKNUM(Tableau1[[#This Row],[Date]]),"")</f>
        <v/>
      </c>
      <c r="C74" s="3" t="str">
        <f>UPPER(TEXT(Tableau1[[#This Row],[Date]],"jjjj"))</f>
        <v>DIMANCHE</v>
      </c>
      <c r="D74" s="4">
        <f>$C$3+ROW()-ROW(Tableau1[[#Headers],[Date]])-1</f>
        <v>43898</v>
      </c>
      <c r="E74" s="37"/>
      <c r="F74" s="37"/>
      <c r="G74" s="2">
        <f>Tableau1[[#This Row],[Fin ]]-Tableau1[[#This Row],[Début ]]</f>
        <v>0</v>
      </c>
      <c r="H74" s="2"/>
      <c r="I74" s="2"/>
      <c r="J74" s="39"/>
      <c r="K74" s="33" t="str">
        <f ca="1">IF(COUNTIF('jours fériés'!C:C,Tableau1[[#This Row],[Date]]),"oui","")</f>
        <v/>
      </c>
      <c r="L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5" spans="2:12" x14ac:dyDescent="0.35">
      <c r="B75" s="21" t="str">
        <f>IF(WEEKDAY(Tableau1[[#This Row],[Date]],2)=4,"semaine "&amp;_xlfn.ISOWEEKNUM(Tableau1[[#This Row],[Date]]),"")</f>
        <v/>
      </c>
      <c r="C75" s="3" t="str">
        <f>UPPER(TEXT(Tableau1[[#This Row],[Date]],"jjjj"))</f>
        <v>LUNDI</v>
      </c>
      <c r="D75" s="4">
        <f>$C$3+ROW()-ROW(Tableau1[[#Headers],[Date]])-1</f>
        <v>43899</v>
      </c>
      <c r="E75" s="37"/>
      <c r="F75" s="37"/>
      <c r="G75" s="2">
        <f>Tableau1[[#This Row],[Fin ]]-Tableau1[[#This Row],[Début ]]</f>
        <v>0</v>
      </c>
      <c r="H75" s="2"/>
      <c r="I75" s="2"/>
      <c r="J75" s="39"/>
      <c r="K75" s="33" t="str">
        <f ca="1">IF(COUNTIF('jours fériés'!C:C,Tableau1[[#This Row],[Date]]),"oui","")</f>
        <v/>
      </c>
      <c r="L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6" spans="2:12" x14ac:dyDescent="0.35">
      <c r="B76" s="21" t="str">
        <f>IF(WEEKDAY(Tableau1[[#This Row],[Date]],2)=4,"semaine "&amp;_xlfn.ISOWEEKNUM(Tableau1[[#This Row],[Date]]),"")</f>
        <v/>
      </c>
      <c r="C76" s="3" t="str">
        <f>UPPER(TEXT(Tableau1[[#This Row],[Date]],"jjjj"))</f>
        <v>MARDI</v>
      </c>
      <c r="D76" s="4">
        <f>$C$3+ROW()-ROW(Tableau1[[#Headers],[Date]])-1</f>
        <v>43900</v>
      </c>
      <c r="E76" s="37"/>
      <c r="F76" s="37"/>
      <c r="G76" s="2">
        <f>Tableau1[[#This Row],[Fin ]]-Tableau1[[#This Row],[Début ]]</f>
        <v>0</v>
      </c>
      <c r="H76" s="2"/>
      <c r="I76" s="2"/>
      <c r="J76" s="39"/>
      <c r="K76" s="33" t="str">
        <f ca="1">IF(COUNTIF('jours fériés'!C:C,Tableau1[[#This Row],[Date]]),"oui","")</f>
        <v/>
      </c>
      <c r="L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7" spans="2:12" x14ac:dyDescent="0.35">
      <c r="B77" s="21" t="str">
        <f>IF(WEEKDAY(Tableau1[[#This Row],[Date]],2)=4,"semaine "&amp;_xlfn.ISOWEEKNUM(Tableau1[[#This Row],[Date]]),"")</f>
        <v/>
      </c>
      <c r="C77" s="3" t="str">
        <f>UPPER(TEXT(Tableau1[[#This Row],[Date]],"jjjj"))</f>
        <v>MERCREDI</v>
      </c>
      <c r="D77" s="4">
        <f>$C$3+ROW()-ROW(Tableau1[[#Headers],[Date]])-1</f>
        <v>43901</v>
      </c>
      <c r="E77" s="37"/>
      <c r="F77" s="37"/>
      <c r="G77" s="2">
        <f>Tableau1[[#This Row],[Fin ]]-Tableau1[[#This Row],[Début ]]</f>
        <v>0</v>
      </c>
      <c r="H77" s="2"/>
      <c r="I77" s="2"/>
      <c r="J77" s="39"/>
      <c r="K77" s="33" t="str">
        <f ca="1">IF(COUNTIF('jours fériés'!C:C,Tableau1[[#This Row],[Date]]),"oui","")</f>
        <v/>
      </c>
      <c r="L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8" spans="2:12" x14ac:dyDescent="0.35">
      <c r="B78" s="21" t="str">
        <f>IF(WEEKDAY(Tableau1[[#This Row],[Date]],2)=4,"semaine "&amp;_xlfn.ISOWEEKNUM(Tableau1[[#This Row],[Date]]),"")</f>
        <v>semaine 11</v>
      </c>
      <c r="C78" s="3" t="str">
        <f>UPPER(TEXT(Tableau1[[#This Row],[Date]],"jjjj"))</f>
        <v>JEUDI</v>
      </c>
      <c r="D78" s="4">
        <f>$C$3+ROW()-ROW(Tableau1[[#Headers],[Date]])-1</f>
        <v>43902</v>
      </c>
      <c r="E78" s="37"/>
      <c r="F78" s="37"/>
      <c r="G78" s="2">
        <f>Tableau1[[#This Row],[Fin ]]-Tableau1[[#This Row],[Début ]]</f>
        <v>0</v>
      </c>
      <c r="H78" s="2"/>
      <c r="I78" s="2"/>
      <c r="J78" s="39"/>
      <c r="K78" s="33" t="str">
        <f ca="1">IF(COUNTIF('jours fériés'!C:C,Tableau1[[#This Row],[Date]]),"oui","")</f>
        <v/>
      </c>
      <c r="L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9" spans="2:12" x14ac:dyDescent="0.35">
      <c r="B79" s="21" t="str">
        <f>IF(WEEKDAY(Tableau1[[#This Row],[Date]],2)=4,"semaine "&amp;_xlfn.ISOWEEKNUM(Tableau1[[#This Row],[Date]]),"")</f>
        <v/>
      </c>
      <c r="C79" s="3" t="str">
        <f>UPPER(TEXT(Tableau1[[#This Row],[Date]],"jjjj"))</f>
        <v>VENDREDI</v>
      </c>
      <c r="D79" s="4">
        <f>$C$3+ROW()-ROW(Tableau1[[#Headers],[Date]])-1</f>
        <v>43903</v>
      </c>
      <c r="E79" s="37"/>
      <c r="F79" s="37"/>
      <c r="G79" s="2">
        <f>Tableau1[[#This Row],[Fin ]]-Tableau1[[#This Row],[Début ]]</f>
        <v>0</v>
      </c>
      <c r="H79" s="2"/>
      <c r="I79" s="2"/>
      <c r="J79" s="39"/>
      <c r="K79" s="33" t="str">
        <f ca="1">IF(COUNTIF('jours fériés'!C:C,Tableau1[[#This Row],[Date]]),"oui","")</f>
        <v/>
      </c>
      <c r="L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0" spans="2:12" x14ac:dyDescent="0.35">
      <c r="B80" s="21" t="str">
        <f>IF(WEEKDAY(Tableau1[[#This Row],[Date]],2)=4,"semaine "&amp;_xlfn.ISOWEEKNUM(Tableau1[[#This Row],[Date]]),"")</f>
        <v/>
      </c>
      <c r="C80" s="3" t="str">
        <f>UPPER(TEXT(Tableau1[[#This Row],[Date]],"jjjj"))</f>
        <v>SAMEDI</v>
      </c>
      <c r="D80" s="4">
        <f>$C$3+ROW()-ROW(Tableau1[[#Headers],[Date]])-1</f>
        <v>43904</v>
      </c>
      <c r="E80" s="37"/>
      <c r="F80" s="37"/>
      <c r="G80" s="2">
        <f>Tableau1[[#This Row],[Fin ]]-Tableau1[[#This Row],[Début ]]</f>
        <v>0</v>
      </c>
      <c r="H80" s="2"/>
      <c r="I80" s="2"/>
      <c r="J80" s="39"/>
      <c r="K80" s="33" t="str">
        <f ca="1">IF(COUNTIF('jours fériés'!C:C,Tableau1[[#This Row],[Date]]),"oui","")</f>
        <v/>
      </c>
      <c r="L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1" spans="2:12" x14ac:dyDescent="0.35">
      <c r="B81" s="21" t="str">
        <f>IF(WEEKDAY(Tableau1[[#This Row],[Date]],2)=4,"semaine "&amp;_xlfn.ISOWEEKNUM(Tableau1[[#This Row],[Date]]),"")</f>
        <v/>
      </c>
      <c r="C81" s="3" t="str">
        <f>UPPER(TEXT(Tableau1[[#This Row],[Date]],"jjjj"))</f>
        <v>DIMANCHE</v>
      </c>
      <c r="D81" s="4">
        <f>$C$3+ROW()-ROW(Tableau1[[#Headers],[Date]])-1</f>
        <v>43905</v>
      </c>
      <c r="E81" s="37"/>
      <c r="F81" s="37"/>
      <c r="G81" s="2">
        <f>Tableau1[[#This Row],[Fin ]]-Tableau1[[#This Row],[Début ]]</f>
        <v>0</v>
      </c>
      <c r="H81" s="2"/>
      <c r="I81" s="2"/>
      <c r="J81" s="39"/>
      <c r="K81" s="33" t="str">
        <f ca="1">IF(COUNTIF('jours fériés'!C:C,Tableau1[[#This Row],[Date]]),"oui","")</f>
        <v/>
      </c>
      <c r="L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2" spans="2:12" x14ac:dyDescent="0.35">
      <c r="B82" s="21" t="str">
        <f>IF(WEEKDAY(Tableau1[[#This Row],[Date]],2)=4,"semaine "&amp;_xlfn.ISOWEEKNUM(Tableau1[[#This Row],[Date]]),"")</f>
        <v/>
      </c>
      <c r="C82" s="3" t="str">
        <f>UPPER(TEXT(Tableau1[[#This Row],[Date]],"jjjj"))</f>
        <v>LUNDI</v>
      </c>
      <c r="D82" s="4">
        <f>$C$3+ROW()-ROW(Tableau1[[#Headers],[Date]])-1</f>
        <v>43906</v>
      </c>
      <c r="E82" s="37"/>
      <c r="F82" s="37"/>
      <c r="G82" s="2">
        <f>Tableau1[[#This Row],[Fin ]]-Tableau1[[#This Row],[Début ]]</f>
        <v>0</v>
      </c>
      <c r="H82" s="2"/>
      <c r="I82" s="2"/>
      <c r="J82" s="39"/>
      <c r="K82" s="33" t="str">
        <f ca="1">IF(COUNTIF('jours fériés'!C:C,Tableau1[[#This Row],[Date]]),"oui","")</f>
        <v/>
      </c>
      <c r="L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3" spans="2:12" x14ac:dyDescent="0.35">
      <c r="B83" s="21" t="str">
        <f>IF(WEEKDAY(Tableau1[[#This Row],[Date]],2)=4,"semaine "&amp;_xlfn.ISOWEEKNUM(Tableau1[[#This Row],[Date]]),"")</f>
        <v/>
      </c>
      <c r="C83" s="3" t="str">
        <f>UPPER(TEXT(Tableau1[[#This Row],[Date]],"jjjj"))</f>
        <v>MARDI</v>
      </c>
      <c r="D83" s="4">
        <f>$C$3+ROW()-ROW(Tableau1[[#Headers],[Date]])-1</f>
        <v>43907</v>
      </c>
      <c r="E83" s="37"/>
      <c r="F83" s="37"/>
      <c r="G83" s="2">
        <f>Tableau1[[#This Row],[Fin ]]-Tableau1[[#This Row],[Début ]]</f>
        <v>0</v>
      </c>
      <c r="H83" s="2"/>
      <c r="I83" s="2"/>
      <c r="J83" s="39"/>
      <c r="K83" s="33" t="str">
        <f ca="1">IF(COUNTIF('jours fériés'!C:C,Tableau1[[#This Row],[Date]]),"oui","")</f>
        <v/>
      </c>
      <c r="L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4" spans="2:12" x14ac:dyDescent="0.35">
      <c r="B84" s="21" t="str">
        <f>IF(WEEKDAY(Tableau1[[#This Row],[Date]],2)=4,"semaine "&amp;_xlfn.ISOWEEKNUM(Tableau1[[#This Row],[Date]]),"")</f>
        <v/>
      </c>
      <c r="C84" s="3" t="str">
        <f>UPPER(TEXT(Tableau1[[#This Row],[Date]],"jjjj"))</f>
        <v>MERCREDI</v>
      </c>
      <c r="D84" s="4">
        <f>$C$3+ROW()-ROW(Tableau1[[#Headers],[Date]])-1</f>
        <v>43908</v>
      </c>
      <c r="E84" s="37"/>
      <c r="F84" s="37"/>
      <c r="G84" s="2">
        <f>Tableau1[[#This Row],[Fin ]]-Tableau1[[#This Row],[Début ]]</f>
        <v>0</v>
      </c>
      <c r="H84" s="2"/>
      <c r="I84" s="2"/>
      <c r="J84" s="39"/>
      <c r="K84" s="33" t="str">
        <f ca="1">IF(COUNTIF('jours fériés'!C:C,Tableau1[[#This Row],[Date]]),"oui","")</f>
        <v/>
      </c>
      <c r="L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5" spans="2:12" x14ac:dyDescent="0.35">
      <c r="B85" s="21" t="str">
        <f>IF(WEEKDAY(Tableau1[[#This Row],[Date]],2)=4,"semaine "&amp;_xlfn.ISOWEEKNUM(Tableau1[[#This Row],[Date]]),"")</f>
        <v>semaine 12</v>
      </c>
      <c r="C85" s="3" t="str">
        <f>UPPER(TEXT(Tableau1[[#This Row],[Date]],"jjjj"))</f>
        <v>JEUDI</v>
      </c>
      <c r="D85" s="4">
        <f>$C$3+ROW()-ROW(Tableau1[[#Headers],[Date]])-1</f>
        <v>43909</v>
      </c>
      <c r="E85" s="37"/>
      <c r="F85" s="37"/>
      <c r="G85" s="2">
        <f>Tableau1[[#This Row],[Fin ]]-Tableau1[[#This Row],[Début ]]</f>
        <v>0</v>
      </c>
      <c r="H85" s="2"/>
      <c r="I85" s="2"/>
      <c r="J85" s="39"/>
      <c r="K85" s="33" t="str">
        <f ca="1">IF(COUNTIF('jours fériés'!C:C,Tableau1[[#This Row],[Date]]),"oui","")</f>
        <v/>
      </c>
      <c r="L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6" spans="2:12" x14ac:dyDescent="0.35">
      <c r="B86" s="21" t="str">
        <f>IF(WEEKDAY(Tableau1[[#This Row],[Date]],2)=4,"semaine "&amp;_xlfn.ISOWEEKNUM(Tableau1[[#This Row],[Date]]),"")</f>
        <v/>
      </c>
      <c r="C86" s="3" t="str">
        <f>UPPER(TEXT(Tableau1[[#This Row],[Date]],"jjjj"))</f>
        <v>VENDREDI</v>
      </c>
      <c r="D86" s="4">
        <f>$C$3+ROW()-ROW(Tableau1[[#Headers],[Date]])-1</f>
        <v>43910</v>
      </c>
      <c r="E86" s="37"/>
      <c r="F86" s="37"/>
      <c r="G86" s="2">
        <f>Tableau1[[#This Row],[Fin ]]-Tableau1[[#This Row],[Début ]]</f>
        <v>0</v>
      </c>
      <c r="H86" s="2"/>
      <c r="I86" s="2"/>
      <c r="J86" s="39"/>
      <c r="K86" s="33" t="str">
        <f ca="1">IF(COUNTIF('jours fériés'!C:C,Tableau1[[#This Row],[Date]]),"oui","")</f>
        <v/>
      </c>
      <c r="L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7" spans="2:12" x14ac:dyDescent="0.35">
      <c r="B87" s="21" t="str">
        <f>IF(WEEKDAY(Tableau1[[#This Row],[Date]],2)=4,"semaine "&amp;_xlfn.ISOWEEKNUM(Tableau1[[#This Row],[Date]]),"")</f>
        <v/>
      </c>
      <c r="C87" s="3" t="str">
        <f>UPPER(TEXT(Tableau1[[#This Row],[Date]],"jjjj"))</f>
        <v>SAMEDI</v>
      </c>
      <c r="D87" s="4">
        <f>$C$3+ROW()-ROW(Tableau1[[#Headers],[Date]])-1</f>
        <v>43911</v>
      </c>
      <c r="E87" s="37"/>
      <c r="F87" s="37"/>
      <c r="G87" s="2">
        <f>Tableau1[[#This Row],[Fin ]]-Tableau1[[#This Row],[Début ]]</f>
        <v>0</v>
      </c>
      <c r="H87" s="2"/>
      <c r="I87" s="2"/>
      <c r="J87" s="39"/>
      <c r="K87" s="33" t="str">
        <f ca="1">IF(COUNTIF('jours fériés'!C:C,Tableau1[[#This Row],[Date]]),"oui","")</f>
        <v/>
      </c>
      <c r="L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8" spans="2:12" x14ac:dyDescent="0.35">
      <c r="B88" s="21" t="str">
        <f>IF(WEEKDAY(Tableau1[[#This Row],[Date]],2)=4,"semaine "&amp;_xlfn.ISOWEEKNUM(Tableau1[[#This Row],[Date]]),"")</f>
        <v/>
      </c>
      <c r="C88" s="3" t="str">
        <f>UPPER(TEXT(Tableau1[[#This Row],[Date]],"jjjj"))</f>
        <v>DIMANCHE</v>
      </c>
      <c r="D88" s="4">
        <f>$C$3+ROW()-ROW(Tableau1[[#Headers],[Date]])-1</f>
        <v>43912</v>
      </c>
      <c r="E88" s="37"/>
      <c r="F88" s="37"/>
      <c r="G88" s="2">
        <f>Tableau1[[#This Row],[Fin ]]-Tableau1[[#This Row],[Début ]]</f>
        <v>0</v>
      </c>
      <c r="H88" s="2"/>
      <c r="I88" s="2"/>
      <c r="J88" s="39"/>
      <c r="K88" s="33" t="str">
        <f ca="1">IF(COUNTIF('jours fériés'!C:C,Tableau1[[#This Row],[Date]]),"oui","")</f>
        <v/>
      </c>
      <c r="L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9" spans="2:12" x14ac:dyDescent="0.35">
      <c r="B89" s="21" t="str">
        <f>IF(WEEKDAY(Tableau1[[#This Row],[Date]],2)=4,"semaine "&amp;_xlfn.ISOWEEKNUM(Tableau1[[#This Row],[Date]]),"")</f>
        <v/>
      </c>
      <c r="C89" s="3" t="str">
        <f>UPPER(TEXT(Tableau1[[#This Row],[Date]],"jjjj"))</f>
        <v>LUNDI</v>
      </c>
      <c r="D89" s="4">
        <f>$C$3+ROW()-ROW(Tableau1[[#Headers],[Date]])-1</f>
        <v>43913</v>
      </c>
      <c r="E89" s="37"/>
      <c r="F89" s="37"/>
      <c r="G89" s="2">
        <f>Tableau1[[#This Row],[Fin ]]-Tableau1[[#This Row],[Début ]]</f>
        <v>0</v>
      </c>
      <c r="H89" s="2"/>
      <c r="I89" s="2"/>
      <c r="J89" s="39"/>
      <c r="K89" s="33" t="str">
        <f ca="1">IF(COUNTIF('jours fériés'!C:C,Tableau1[[#This Row],[Date]]),"oui","")</f>
        <v/>
      </c>
      <c r="L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0" spans="2:12" x14ac:dyDescent="0.35">
      <c r="B90" s="21" t="str">
        <f>IF(WEEKDAY(Tableau1[[#This Row],[Date]],2)=4,"semaine "&amp;_xlfn.ISOWEEKNUM(Tableau1[[#This Row],[Date]]),"")</f>
        <v/>
      </c>
      <c r="C90" s="3" t="str">
        <f>UPPER(TEXT(Tableau1[[#This Row],[Date]],"jjjj"))</f>
        <v>MARDI</v>
      </c>
      <c r="D90" s="4">
        <f>$C$3+ROW()-ROW(Tableau1[[#Headers],[Date]])-1</f>
        <v>43914</v>
      </c>
      <c r="E90" s="37"/>
      <c r="F90" s="37"/>
      <c r="G90" s="2">
        <f>Tableau1[[#This Row],[Fin ]]-Tableau1[[#This Row],[Début ]]</f>
        <v>0</v>
      </c>
      <c r="H90" s="2"/>
      <c r="I90" s="2"/>
      <c r="J90" s="39"/>
      <c r="K90" s="33" t="str">
        <f ca="1">IF(COUNTIF('jours fériés'!C:C,Tableau1[[#This Row],[Date]]),"oui","")</f>
        <v/>
      </c>
      <c r="L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1" spans="2:12" x14ac:dyDescent="0.35">
      <c r="B91" s="21" t="str">
        <f>IF(WEEKDAY(Tableau1[[#This Row],[Date]],2)=4,"semaine "&amp;_xlfn.ISOWEEKNUM(Tableau1[[#This Row],[Date]]),"")</f>
        <v/>
      </c>
      <c r="C91" s="3" t="str">
        <f>UPPER(TEXT(Tableau1[[#This Row],[Date]],"jjjj"))</f>
        <v>MERCREDI</v>
      </c>
      <c r="D91" s="4">
        <f>$C$3+ROW()-ROW(Tableau1[[#Headers],[Date]])-1</f>
        <v>43915</v>
      </c>
      <c r="E91" s="37"/>
      <c r="F91" s="37"/>
      <c r="G91" s="2">
        <f>Tableau1[[#This Row],[Fin ]]-Tableau1[[#This Row],[Début ]]</f>
        <v>0</v>
      </c>
      <c r="H91" s="2"/>
      <c r="I91" s="2"/>
      <c r="J91" s="39"/>
      <c r="K91" s="33" t="str">
        <f ca="1">IF(COUNTIF('jours fériés'!C:C,Tableau1[[#This Row],[Date]]),"oui","")</f>
        <v/>
      </c>
      <c r="L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2" spans="2:12" x14ac:dyDescent="0.35">
      <c r="B92" s="21" t="str">
        <f>IF(WEEKDAY(Tableau1[[#This Row],[Date]],2)=4,"semaine "&amp;_xlfn.ISOWEEKNUM(Tableau1[[#This Row],[Date]]),"")</f>
        <v>semaine 13</v>
      </c>
      <c r="C92" s="3" t="str">
        <f>UPPER(TEXT(Tableau1[[#This Row],[Date]],"jjjj"))</f>
        <v>JEUDI</v>
      </c>
      <c r="D92" s="4">
        <f>$C$3+ROW()-ROW(Tableau1[[#Headers],[Date]])-1</f>
        <v>43916</v>
      </c>
      <c r="E92" s="37"/>
      <c r="F92" s="37"/>
      <c r="G92" s="2">
        <f>Tableau1[[#This Row],[Fin ]]-Tableau1[[#This Row],[Début ]]</f>
        <v>0</v>
      </c>
      <c r="H92" s="2"/>
      <c r="I92" s="2"/>
      <c r="J92" s="39"/>
      <c r="K92" s="33" t="str">
        <f ca="1">IF(COUNTIF('jours fériés'!C:C,Tableau1[[#This Row],[Date]]),"oui","")</f>
        <v/>
      </c>
      <c r="L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3" spans="2:12" x14ac:dyDescent="0.35">
      <c r="B93" s="21" t="str">
        <f>IF(WEEKDAY(Tableau1[[#This Row],[Date]],2)=4,"semaine "&amp;_xlfn.ISOWEEKNUM(Tableau1[[#This Row],[Date]]),"")</f>
        <v/>
      </c>
      <c r="C93" s="3" t="str">
        <f>UPPER(TEXT(Tableau1[[#This Row],[Date]],"jjjj"))</f>
        <v>VENDREDI</v>
      </c>
      <c r="D93" s="4">
        <f>$C$3+ROW()-ROW(Tableau1[[#Headers],[Date]])-1</f>
        <v>43917</v>
      </c>
      <c r="E93" s="37"/>
      <c r="F93" s="37"/>
      <c r="G93" s="2">
        <f>Tableau1[[#This Row],[Fin ]]-Tableau1[[#This Row],[Début ]]</f>
        <v>0</v>
      </c>
      <c r="H93" s="2"/>
      <c r="I93" s="2"/>
      <c r="J93" s="39"/>
      <c r="K93" s="33" t="str">
        <f ca="1">IF(COUNTIF('jours fériés'!C:C,Tableau1[[#This Row],[Date]]),"oui","")</f>
        <v/>
      </c>
      <c r="L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4" spans="2:12" x14ac:dyDescent="0.35">
      <c r="B94" s="21" t="str">
        <f>IF(WEEKDAY(Tableau1[[#This Row],[Date]],2)=4,"semaine "&amp;_xlfn.ISOWEEKNUM(Tableau1[[#This Row],[Date]]),"")</f>
        <v/>
      </c>
      <c r="C94" s="3" t="str">
        <f>UPPER(TEXT(Tableau1[[#This Row],[Date]],"jjjj"))</f>
        <v>SAMEDI</v>
      </c>
      <c r="D94" s="4">
        <f>$C$3+ROW()-ROW(Tableau1[[#Headers],[Date]])-1</f>
        <v>43918</v>
      </c>
      <c r="E94" s="37"/>
      <c r="F94" s="37"/>
      <c r="G94" s="2">
        <f>Tableau1[[#This Row],[Fin ]]-Tableau1[[#This Row],[Début ]]</f>
        <v>0</v>
      </c>
      <c r="H94" s="2"/>
      <c r="I94" s="2"/>
      <c r="J94" s="39"/>
      <c r="K94" s="33" t="str">
        <f ca="1">IF(COUNTIF('jours fériés'!C:C,Tableau1[[#This Row],[Date]]),"oui","")</f>
        <v/>
      </c>
      <c r="L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5" spans="2:12" x14ac:dyDescent="0.35">
      <c r="B95" s="21" t="str">
        <f>IF(WEEKDAY(Tableau1[[#This Row],[Date]],2)=4,"semaine "&amp;_xlfn.ISOWEEKNUM(Tableau1[[#This Row],[Date]]),"")</f>
        <v/>
      </c>
      <c r="C95" s="3" t="str">
        <f>UPPER(TEXT(Tableau1[[#This Row],[Date]],"jjjj"))</f>
        <v>DIMANCHE</v>
      </c>
      <c r="D95" s="4">
        <f>$C$3+ROW()-ROW(Tableau1[[#Headers],[Date]])-1</f>
        <v>43919</v>
      </c>
      <c r="E95" s="37"/>
      <c r="F95" s="37"/>
      <c r="G95" s="2">
        <f>Tableau1[[#This Row],[Fin ]]-Tableau1[[#This Row],[Début ]]</f>
        <v>0</v>
      </c>
      <c r="H95" s="2"/>
      <c r="I95" s="2"/>
      <c r="J95" s="39"/>
      <c r="K95" s="33" t="str">
        <f ca="1">IF(COUNTIF('jours fériés'!C:C,Tableau1[[#This Row],[Date]]),"oui","")</f>
        <v/>
      </c>
      <c r="L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6" spans="2:12" x14ac:dyDescent="0.35">
      <c r="B96" s="21" t="str">
        <f>IF(WEEKDAY(Tableau1[[#This Row],[Date]],2)=4,"semaine "&amp;_xlfn.ISOWEEKNUM(Tableau1[[#This Row],[Date]]),"")</f>
        <v/>
      </c>
      <c r="C96" s="3" t="str">
        <f>UPPER(TEXT(Tableau1[[#This Row],[Date]],"jjjj"))</f>
        <v>LUNDI</v>
      </c>
      <c r="D96" s="4">
        <f>$C$3+ROW()-ROW(Tableau1[[#Headers],[Date]])-1</f>
        <v>43920</v>
      </c>
      <c r="E96" s="37"/>
      <c r="F96" s="37"/>
      <c r="G96" s="2">
        <f>Tableau1[[#This Row],[Fin ]]-Tableau1[[#This Row],[Début ]]</f>
        <v>0</v>
      </c>
      <c r="H96" s="2"/>
      <c r="I96" s="2"/>
      <c r="J96" s="39"/>
      <c r="K96" s="33" t="str">
        <f ca="1">IF(COUNTIF('jours fériés'!C:C,Tableau1[[#This Row],[Date]]),"oui","")</f>
        <v/>
      </c>
      <c r="L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7" spans="2:12" x14ac:dyDescent="0.35">
      <c r="B97" s="21" t="str">
        <f>IF(WEEKDAY(Tableau1[[#This Row],[Date]],2)=4,"semaine "&amp;_xlfn.ISOWEEKNUM(Tableau1[[#This Row],[Date]]),"")</f>
        <v/>
      </c>
      <c r="C97" s="3" t="str">
        <f>UPPER(TEXT(Tableau1[[#This Row],[Date]],"jjjj"))</f>
        <v>MARDI</v>
      </c>
      <c r="D97" s="4">
        <f>$C$3+ROW()-ROW(Tableau1[[#Headers],[Date]])-1</f>
        <v>43921</v>
      </c>
      <c r="E97" s="37"/>
      <c r="F97" s="37"/>
      <c r="G97" s="2">
        <f>Tableau1[[#This Row],[Fin ]]-Tableau1[[#This Row],[Début ]]</f>
        <v>0</v>
      </c>
      <c r="H97" s="2"/>
      <c r="I97" s="2"/>
      <c r="J97" s="39"/>
      <c r="K97" s="33" t="str">
        <f ca="1">IF(COUNTIF('jours fériés'!C:C,Tableau1[[#This Row],[Date]]),"oui","")</f>
        <v/>
      </c>
      <c r="L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8" spans="2:12" x14ac:dyDescent="0.35">
      <c r="B98" s="21" t="str">
        <f>IF(WEEKDAY(Tableau1[[#This Row],[Date]],2)=4,"semaine "&amp;_xlfn.ISOWEEKNUM(Tableau1[[#This Row],[Date]]),"")</f>
        <v/>
      </c>
      <c r="C98" s="3" t="str">
        <f>UPPER(TEXT(Tableau1[[#This Row],[Date]],"jjjj"))</f>
        <v>MERCREDI</v>
      </c>
      <c r="D98" s="4">
        <f>$C$3+ROW()-ROW(Tableau1[[#Headers],[Date]])-1</f>
        <v>43922</v>
      </c>
      <c r="E98" s="37"/>
      <c r="F98" s="37"/>
      <c r="G98" s="2">
        <f>Tableau1[[#This Row],[Fin ]]-Tableau1[[#This Row],[Début ]]</f>
        <v>0</v>
      </c>
      <c r="H98" s="2"/>
      <c r="I98" s="2"/>
      <c r="J98" s="39"/>
      <c r="K98" s="33" t="str">
        <f ca="1">IF(COUNTIF('jours fériés'!C:C,Tableau1[[#This Row],[Date]]),"oui","")</f>
        <v/>
      </c>
      <c r="L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9" spans="2:12" x14ac:dyDescent="0.35">
      <c r="B99" s="21" t="str">
        <f>IF(WEEKDAY(Tableau1[[#This Row],[Date]],2)=4,"semaine "&amp;_xlfn.ISOWEEKNUM(Tableau1[[#This Row],[Date]]),"")</f>
        <v>semaine 14</v>
      </c>
      <c r="C99" s="3" t="str">
        <f>UPPER(TEXT(Tableau1[[#This Row],[Date]],"jjjj"))</f>
        <v>JEUDI</v>
      </c>
      <c r="D99" s="4">
        <f>$C$3+ROW()-ROW(Tableau1[[#Headers],[Date]])-1</f>
        <v>43923</v>
      </c>
      <c r="E99" s="37"/>
      <c r="F99" s="37"/>
      <c r="G99" s="2">
        <f>Tableau1[[#This Row],[Fin ]]-Tableau1[[#This Row],[Début ]]</f>
        <v>0</v>
      </c>
      <c r="H99" s="2"/>
      <c r="I99" s="2"/>
      <c r="J99" s="39"/>
      <c r="K99" s="33" t="str">
        <f ca="1">IF(COUNTIF('jours fériés'!C:C,Tableau1[[#This Row],[Date]]),"oui","")</f>
        <v/>
      </c>
      <c r="L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0" spans="2:12" x14ac:dyDescent="0.35">
      <c r="B100" s="21" t="str">
        <f>IF(WEEKDAY(Tableau1[[#This Row],[Date]],2)=4,"semaine "&amp;_xlfn.ISOWEEKNUM(Tableau1[[#This Row],[Date]]),"")</f>
        <v/>
      </c>
      <c r="C100" s="3" t="str">
        <f>UPPER(TEXT(Tableau1[[#This Row],[Date]],"jjjj"))</f>
        <v>VENDREDI</v>
      </c>
      <c r="D100" s="4">
        <f>$C$3+ROW()-ROW(Tableau1[[#Headers],[Date]])-1</f>
        <v>43924</v>
      </c>
      <c r="E100" s="37"/>
      <c r="F100" s="37"/>
      <c r="G100" s="2">
        <f>Tableau1[[#This Row],[Fin ]]-Tableau1[[#This Row],[Début ]]</f>
        <v>0</v>
      </c>
      <c r="H100" s="2"/>
      <c r="I100" s="2"/>
      <c r="J100" s="39"/>
      <c r="K100" s="33" t="str">
        <f ca="1">IF(COUNTIF('jours fériés'!C:C,Tableau1[[#This Row],[Date]]),"oui","")</f>
        <v/>
      </c>
      <c r="L1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1" spans="2:12" x14ac:dyDescent="0.35">
      <c r="B101" s="21" t="str">
        <f>IF(WEEKDAY(Tableau1[[#This Row],[Date]],2)=4,"semaine "&amp;_xlfn.ISOWEEKNUM(Tableau1[[#This Row],[Date]]),"")</f>
        <v/>
      </c>
      <c r="C101" s="3" t="str">
        <f>UPPER(TEXT(Tableau1[[#This Row],[Date]],"jjjj"))</f>
        <v>SAMEDI</v>
      </c>
      <c r="D101" s="4">
        <f>$C$3+ROW()-ROW(Tableau1[[#Headers],[Date]])-1</f>
        <v>43925</v>
      </c>
      <c r="E101" s="37"/>
      <c r="F101" s="37"/>
      <c r="G101" s="2">
        <f>Tableau1[[#This Row],[Fin ]]-Tableau1[[#This Row],[Début ]]</f>
        <v>0</v>
      </c>
      <c r="H101" s="2"/>
      <c r="I101" s="2"/>
      <c r="J101" s="39"/>
      <c r="K101" s="33" t="str">
        <f ca="1">IF(COUNTIF('jours fériés'!C:C,Tableau1[[#This Row],[Date]]),"oui","")</f>
        <v/>
      </c>
      <c r="L1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2" spans="2:12" x14ac:dyDescent="0.35">
      <c r="B102" s="21" t="str">
        <f>IF(WEEKDAY(Tableau1[[#This Row],[Date]],2)=4,"semaine "&amp;_xlfn.ISOWEEKNUM(Tableau1[[#This Row],[Date]]),"")</f>
        <v/>
      </c>
      <c r="C102" s="3" t="str">
        <f>UPPER(TEXT(Tableau1[[#This Row],[Date]],"jjjj"))</f>
        <v>DIMANCHE</v>
      </c>
      <c r="D102" s="4">
        <f>$C$3+ROW()-ROW(Tableau1[[#Headers],[Date]])-1</f>
        <v>43926</v>
      </c>
      <c r="E102" s="37"/>
      <c r="F102" s="37"/>
      <c r="G102" s="2">
        <f>Tableau1[[#This Row],[Fin ]]-Tableau1[[#This Row],[Début ]]</f>
        <v>0</v>
      </c>
      <c r="H102" s="2"/>
      <c r="I102" s="2"/>
      <c r="J102" s="39"/>
      <c r="K102" s="33" t="str">
        <f ca="1">IF(COUNTIF('jours fériés'!C:C,Tableau1[[#This Row],[Date]]),"oui","")</f>
        <v/>
      </c>
      <c r="L1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3" spans="2:12" x14ac:dyDescent="0.35">
      <c r="B103" s="21" t="str">
        <f>IF(WEEKDAY(Tableau1[[#This Row],[Date]],2)=4,"semaine "&amp;_xlfn.ISOWEEKNUM(Tableau1[[#This Row],[Date]]),"")</f>
        <v/>
      </c>
      <c r="C103" s="3" t="str">
        <f>UPPER(TEXT(Tableau1[[#This Row],[Date]],"jjjj"))</f>
        <v>LUNDI</v>
      </c>
      <c r="D103" s="4">
        <f>$C$3+ROW()-ROW(Tableau1[[#Headers],[Date]])-1</f>
        <v>43927</v>
      </c>
      <c r="E103" s="37"/>
      <c r="F103" s="37"/>
      <c r="G103" s="2">
        <f>Tableau1[[#This Row],[Fin ]]-Tableau1[[#This Row],[Début ]]</f>
        <v>0</v>
      </c>
      <c r="H103" s="2"/>
      <c r="I103" s="2"/>
      <c r="J103" s="39"/>
      <c r="K103" s="33" t="str">
        <f ca="1">IF(COUNTIF('jours fériés'!C:C,Tableau1[[#This Row],[Date]]),"oui","")</f>
        <v/>
      </c>
      <c r="L1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4" spans="2:12" x14ac:dyDescent="0.35">
      <c r="B104" s="21" t="str">
        <f>IF(WEEKDAY(Tableau1[[#This Row],[Date]],2)=4,"semaine "&amp;_xlfn.ISOWEEKNUM(Tableau1[[#This Row],[Date]]),"")</f>
        <v/>
      </c>
      <c r="C104" s="3" t="str">
        <f>UPPER(TEXT(Tableau1[[#This Row],[Date]],"jjjj"))</f>
        <v>MARDI</v>
      </c>
      <c r="D104" s="4">
        <f>$C$3+ROW()-ROW(Tableau1[[#Headers],[Date]])-1</f>
        <v>43928</v>
      </c>
      <c r="E104" s="37"/>
      <c r="F104" s="37"/>
      <c r="G104" s="2">
        <f>Tableau1[[#This Row],[Fin ]]-Tableau1[[#This Row],[Début ]]</f>
        <v>0</v>
      </c>
      <c r="H104" s="2"/>
      <c r="I104" s="2"/>
      <c r="J104" s="39"/>
      <c r="K104" s="33" t="str">
        <f ca="1">IF(COUNTIF('jours fériés'!C:C,Tableau1[[#This Row],[Date]]),"oui","")</f>
        <v/>
      </c>
      <c r="L1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5" spans="2:12" x14ac:dyDescent="0.35">
      <c r="B105" s="21" t="str">
        <f>IF(WEEKDAY(Tableau1[[#This Row],[Date]],2)=4,"semaine "&amp;_xlfn.ISOWEEKNUM(Tableau1[[#This Row],[Date]]),"")</f>
        <v/>
      </c>
      <c r="C105" s="3" t="str">
        <f>UPPER(TEXT(Tableau1[[#This Row],[Date]],"jjjj"))</f>
        <v>MERCREDI</v>
      </c>
      <c r="D105" s="4">
        <f>$C$3+ROW()-ROW(Tableau1[[#Headers],[Date]])-1</f>
        <v>43929</v>
      </c>
      <c r="E105" s="37"/>
      <c r="F105" s="37"/>
      <c r="G105" s="2">
        <f>Tableau1[[#This Row],[Fin ]]-Tableau1[[#This Row],[Début ]]</f>
        <v>0</v>
      </c>
      <c r="H105" s="2"/>
      <c r="I105" s="2"/>
      <c r="J105" s="39"/>
      <c r="K105" s="33" t="str">
        <f ca="1">IF(COUNTIF('jours fériés'!C:C,Tableau1[[#This Row],[Date]]),"oui","")</f>
        <v/>
      </c>
      <c r="L1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6" spans="2:12" x14ac:dyDescent="0.35">
      <c r="B106" s="21" t="str">
        <f>IF(WEEKDAY(Tableau1[[#This Row],[Date]],2)=4,"semaine "&amp;_xlfn.ISOWEEKNUM(Tableau1[[#This Row],[Date]]),"")</f>
        <v>semaine 15</v>
      </c>
      <c r="C106" s="3" t="str">
        <f>UPPER(TEXT(Tableau1[[#This Row],[Date]],"jjjj"))</f>
        <v>JEUDI</v>
      </c>
      <c r="D106" s="4">
        <f>$C$3+ROW()-ROW(Tableau1[[#Headers],[Date]])-1</f>
        <v>43930</v>
      </c>
      <c r="E106" s="37"/>
      <c r="F106" s="37"/>
      <c r="G106" s="2">
        <f>Tableau1[[#This Row],[Fin ]]-Tableau1[[#This Row],[Début ]]</f>
        <v>0</v>
      </c>
      <c r="H106" s="2"/>
      <c r="I106" s="2"/>
      <c r="J106" s="39"/>
      <c r="K106" s="33" t="str">
        <f ca="1">IF(COUNTIF('jours fériés'!C:C,Tableau1[[#This Row],[Date]]),"oui","")</f>
        <v/>
      </c>
      <c r="L1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7" spans="2:12" x14ac:dyDescent="0.35">
      <c r="B107" s="21" t="str">
        <f>IF(WEEKDAY(Tableau1[[#This Row],[Date]],2)=4,"semaine "&amp;_xlfn.ISOWEEKNUM(Tableau1[[#This Row],[Date]]),"")</f>
        <v/>
      </c>
      <c r="C107" s="3" t="str">
        <f>UPPER(TEXT(Tableau1[[#This Row],[Date]],"jjjj"))</f>
        <v>VENDREDI</v>
      </c>
      <c r="D107" s="4">
        <f>$C$3+ROW()-ROW(Tableau1[[#Headers],[Date]])-1</f>
        <v>43931</v>
      </c>
      <c r="E107" s="37"/>
      <c r="F107" s="37"/>
      <c r="G107" s="2">
        <f>Tableau1[[#This Row],[Fin ]]-Tableau1[[#This Row],[Début ]]</f>
        <v>0</v>
      </c>
      <c r="H107" s="2"/>
      <c r="I107" s="2"/>
      <c r="J107" s="39"/>
      <c r="K107" s="33" t="str">
        <f ca="1">IF(COUNTIF('jours fériés'!C:C,Tableau1[[#This Row],[Date]]),"oui","")</f>
        <v/>
      </c>
      <c r="L1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8" spans="2:12" x14ac:dyDescent="0.35">
      <c r="B108" s="21" t="str">
        <f>IF(WEEKDAY(Tableau1[[#This Row],[Date]],2)=4,"semaine "&amp;_xlfn.ISOWEEKNUM(Tableau1[[#This Row],[Date]]),"")</f>
        <v/>
      </c>
      <c r="C108" s="3" t="str">
        <f>UPPER(TEXT(Tableau1[[#This Row],[Date]],"jjjj"))</f>
        <v>SAMEDI</v>
      </c>
      <c r="D108" s="4">
        <f>$C$3+ROW()-ROW(Tableau1[[#Headers],[Date]])-1</f>
        <v>43932</v>
      </c>
      <c r="E108" s="37"/>
      <c r="F108" s="37"/>
      <c r="G108" s="2">
        <f>Tableau1[[#This Row],[Fin ]]-Tableau1[[#This Row],[Début ]]</f>
        <v>0</v>
      </c>
      <c r="H108" s="2"/>
      <c r="I108" s="2"/>
      <c r="J108" s="39"/>
      <c r="K108" s="33" t="str">
        <f ca="1">IF(COUNTIF('jours fériés'!C:C,Tableau1[[#This Row],[Date]]),"oui","")</f>
        <v/>
      </c>
      <c r="L1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9" spans="2:12" x14ac:dyDescent="0.35">
      <c r="B109" s="21" t="str">
        <f>IF(WEEKDAY(Tableau1[[#This Row],[Date]],2)=4,"semaine "&amp;_xlfn.ISOWEEKNUM(Tableau1[[#This Row],[Date]]),"")</f>
        <v/>
      </c>
      <c r="C109" s="3" t="str">
        <f>UPPER(TEXT(Tableau1[[#This Row],[Date]],"jjjj"))</f>
        <v>DIMANCHE</v>
      </c>
      <c r="D109" s="4">
        <f>$C$3+ROW()-ROW(Tableau1[[#Headers],[Date]])-1</f>
        <v>43933</v>
      </c>
      <c r="E109" s="37"/>
      <c r="F109" s="37"/>
      <c r="G109" s="2">
        <f>Tableau1[[#This Row],[Fin ]]-Tableau1[[#This Row],[Début ]]</f>
        <v>0</v>
      </c>
      <c r="H109" s="2"/>
      <c r="I109" s="2"/>
      <c r="J109" s="39"/>
      <c r="K109" s="33" t="str">
        <f ca="1">IF(COUNTIF('jours fériés'!C:C,Tableau1[[#This Row],[Date]]),"oui","")</f>
        <v>oui</v>
      </c>
      <c r="L1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0" spans="2:12" x14ac:dyDescent="0.35">
      <c r="B110" s="21" t="str">
        <f>IF(WEEKDAY(Tableau1[[#This Row],[Date]],2)=4,"semaine "&amp;_xlfn.ISOWEEKNUM(Tableau1[[#This Row],[Date]]),"")</f>
        <v/>
      </c>
      <c r="C110" s="3" t="str">
        <f>UPPER(TEXT(Tableau1[[#This Row],[Date]],"jjjj"))</f>
        <v>LUNDI</v>
      </c>
      <c r="D110" s="4">
        <f>$C$3+ROW()-ROW(Tableau1[[#Headers],[Date]])-1</f>
        <v>43934</v>
      </c>
      <c r="E110" s="37"/>
      <c r="F110" s="37"/>
      <c r="G110" s="2">
        <f>Tableau1[[#This Row],[Fin ]]-Tableau1[[#This Row],[Début ]]</f>
        <v>0</v>
      </c>
      <c r="H110" s="2"/>
      <c r="I110" s="2"/>
      <c r="J110" s="39"/>
      <c r="K110" s="33" t="str">
        <f ca="1">IF(COUNTIF('jours fériés'!C:C,Tableau1[[#This Row],[Date]]),"oui","")</f>
        <v>oui</v>
      </c>
      <c r="L1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1" spans="2:12" x14ac:dyDescent="0.35">
      <c r="B111" s="21" t="str">
        <f>IF(WEEKDAY(Tableau1[[#This Row],[Date]],2)=4,"semaine "&amp;_xlfn.ISOWEEKNUM(Tableau1[[#This Row],[Date]]),"")</f>
        <v/>
      </c>
      <c r="C111" s="3" t="str">
        <f>UPPER(TEXT(Tableau1[[#This Row],[Date]],"jjjj"))</f>
        <v>MARDI</v>
      </c>
      <c r="D111" s="4">
        <f>$C$3+ROW()-ROW(Tableau1[[#Headers],[Date]])-1</f>
        <v>43935</v>
      </c>
      <c r="E111" s="37"/>
      <c r="F111" s="37"/>
      <c r="G111" s="2">
        <f>Tableau1[[#This Row],[Fin ]]-Tableau1[[#This Row],[Début ]]</f>
        <v>0</v>
      </c>
      <c r="H111" s="2"/>
      <c r="I111" s="2"/>
      <c r="J111" s="39"/>
      <c r="K111" s="33" t="str">
        <f ca="1">IF(COUNTIF('jours fériés'!C:C,Tableau1[[#This Row],[Date]]),"oui","")</f>
        <v/>
      </c>
      <c r="L1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2" spans="2:12" x14ac:dyDescent="0.35">
      <c r="B112" s="21" t="str">
        <f>IF(WEEKDAY(Tableau1[[#This Row],[Date]],2)=4,"semaine "&amp;_xlfn.ISOWEEKNUM(Tableau1[[#This Row],[Date]]),"")</f>
        <v/>
      </c>
      <c r="C112" s="3" t="str">
        <f>UPPER(TEXT(Tableau1[[#This Row],[Date]],"jjjj"))</f>
        <v>MERCREDI</v>
      </c>
      <c r="D112" s="4">
        <f>$C$3+ROW()-ROW(Tableau1[[#Headers],[Date]])-1</f>
        <v>43936</v>
      </c>
      <c r="E112" s="37"/>
      <c r="F112" s="37"/>
      <c r="G112" s="2">
        <f>Tableau1[[#This Row],[Fin ]]-Tableau1[[#This Row],[Début ]]</f>
        <v>0</v>
      </c>
      <c r="H112" s="2"/>
      <c r="I112" s="2"/>
      <c r="J112" s="39"/>
      <c r="K112" s="33" t="str">
        <f ca="1">IF(COUNTIF('jours fériés'!C:C,Tableau1[[#This Row],[Date]]),"oui","")</f>
        <v/>
      </c>
      <c r="L1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3" spans="2:12" x14ac:dyDescent="0.35">
      <c r="B113" s="21" t="str">
        <f>IF(WEEKDAY(Tableau1[[#This Row],[Date]],2)=4,"semaine "&amp;_xlfn.ISOWEEKNUM(Tableau1[[#This Row],[Date]]),"")</f>
        <v>semaine 16</v>
      </c>
      <c r="C113" s="3" t="str">
        <f>UPPER(TEXT(Tableau1[[#This Row],[Date]],"jjjj"))</f>
        <v>JEUDI</v>
      </c>
      <c r="D113" s="4">
        <f>$C$3+ROW()-ROW(Tableau1[[#Headers],[Date]])-1</f>
        <v>43937</v>
      </c>
      <c r="E113" s="37"/>
      <c r="F113" s="37"/>
      <c r="G113" s="2">
        <f>Tableau1[[#This Row],[Fin ]]-Tableau1[[#This Row],[Début ]]</f>
        <v>0</v>
      </c>
      <c r="H113" s="2"/>
      <c r="I113" s="2"/>
      <c r="J113" s="39"/>
      <c r="K113" s="33" t="str">
        <f ca="1">IF(COUNTIF('jours fériés'!C:C,Tableau1[[#This Row],[Date]]),"oui","")</f>
        <v/>
      </c>
      <c r="L1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4" spans="2:12" x14ac:dyDescent="0.35">
      <c r="B114" s="21" t="str">
        <f>IF(WEEKDAY(Tableau1[[#This Row],[Date]],2)=4,"semaine "&amp;_xlfn.ISOWEEKNUM(Tableau1[[#This Row],[Date]]),"")</f>
        <v/>
      </c>
      <c r="C114" s="3" t="str">
        <f>UPPER(TEXT(Tableau1[[#This Row],[Date]],"jjjj"))</f>
        <v>VENDREDI</v>
      </c>
      <c r="D114" s="4">
        <f>$C$3+ROW()-ROW(Tableau1[[#Headers],[Date]])-1</f>
        <v>43938</v>
      </c>
      <c r="E114" s="37"/>
      <c r="F114" s="37"/>
      <c r="G114" s="2">
        <f>Tableau1[[#This Row],[Fin ]]-Tableau1[[#This Row],[Début ]]</f>
        <v>0</v>
      </c>
      <c r="H114" s="2"/>
      <c r="I114" s="2"/>
      <c r="J114" s="39"/>
      <c r="K114" s="33" t="str">
        <f ca="1">IF(COUNTIF('jours fériés'!C:C,Tableau1[[#This Row],[Date]]),"oui","")</f>
        <v/>
      </c>
      <c r="L1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5" spans="2:12" x14ac:dyDescent="0.35">
      <c r="B115" s="21" t="str">
        <f>IF(WEEKDAY(Tableau1[[#This Row],[Date]],2)=4,"semaine "&amp;_xlfn.ISOWEEKNUM(Tableau1[[#This Row],[Date]]),"")</f>
        <v/>
      </c>
      <c r="C115" s="3" t="str">
        <f>UPPER(TEXT(Tableau1[[#This Row],[Date]],"jjjj"))</f>
        <v>SAMEDI</v>
      </c>
      <c r="D115" s="4">
        <f>$C$3+ROW()-ROW(Tableau1[[#Headers],[Date]])-1</f>
        <v>43939</v>
      </c>
      <c r="E115" s="37"/>
      <c r="F115" s="37"/>
      <c r="G115" s="2">
        <f>Tableau1[[#This Row],[Fin ]]-Tableau1[[#This Row],[Début ]]</f>
        <v>0</v>
      </c>
      <c r="H115" s="2"/>
      <c r="I115" s="2"/>
      <c r="J115" s="39"/>
      <c r="K115" s="33" t="str">
        <f ca="1">IF(COUNTIF('jours fériés'!C:C,Tableau1[[#This Row],[Date]]),"oui","")</f>
        <v/>
      </c>
      <c r="L1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6" spans="2:12" x14ac:dyDescent="0.35">
      <c r="B116" s="21" t="str">
        <f>IF(WEEKDAY(Tableau1[[#This Row],[Date]],2)=4,"semaine "&amp;_xlfn.ISOWEEKNUM(Tableau1[[#This Row],[Date]]),"")</f>
        <v/>
      </c>
      <c r="C116" s="3" t="str">
        <f>UPPER(TEXT(Tableau1[[#This Row],[Date]],"jjjj"))</f>
        <v>DIMANCHE</v>
      </c>
      <c r="D116" s="4">
        <f>$C$3+ROW()-ROW(Tableau1[[#Headers],[Date]])-1</f>
        <v>43940</v>
      </c>
      <c r="E116" s="37"/>
      <c r="F116" s="37"/>
      <c r="G116" s="2">
        <f>Tableau1[[#This Row],[Fin ]]-Tableau1[[#This Row],[Début ]]</f>
        <v>0</v>
      </c>
      <c r="H116" s="2"/>
      <c r="I116" s="2"/>
      <c r="J116" s="39"/>
      <c r="K116" s="33" t="str">
        <f ca="1">IF(COUNTIF('jours fériés'!C:C,Tableau1[[#This Row],[Date]]),"oui","")</f>
        <v/>
      </c>
      <c r="L1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7" spans="2:12" x14ac:dyDescent="0.35">
      <c r="B117" s="21" t="str">
        <f>IF(WEEKDAY(Tableau1[[#This Row],[Date]],2)=4,"semaine "&amp;_xlfn.ISOWEEKNUM(Tableau1[[#This Row],[Date]]),"")</f>
        <v/>
      </c>
      <c r="C117" s="3" t="str">
        <f>UPPER(TEXT(Tableau1[[#This Row],[Date]],"jjjj"))</f>
        <v>LUNDI</v>
      </c>
      <c r="D117" s="4">
        <f>$C$3+ROW()-ROW(Tableau1[[#Headers],[Date]])-1</f>
        <v>43941</v>
      </c>
      <c r="E117" s="37"/>
      <c r="F117" s="37"/>
      <c r="G117" s="2">
        <f>Tableau1[[#This Row],[Fin ]]-Tableau1[[#This Row],[Début ]]</f>
        <v>0</v>
      </c>
      <c r="H117" s="2"/>
      <c r="I117" s="2"/>
      <c r="J117" s="39"/>
      <c r="K117" s="33" t="str">
        <f ca="1">IF(COUNTIF('jours fériés'!C:C,Tableau1[[#This Row],[Date]]),"oui","")</f>
        <v/>
      </c>
      <c r="L1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8" spans="2:12" x14ac:dyDescent="0.35">
      <c r="B118" s="21" t="str">
        <f>IF(WEEKDAY(Tableau1[[#This Row],[Date]],2)=4,"semaine "&amp;_xlfn.ISOWEEKNUM(Tableau1[[#This Row],[Date]]),"")</f>
        <v/>
      </c>
      <c r="C118" s="3" t="str">
        <f>UPPER(TEXT(Tableau1[[#This Row],[Date]],"jjjj"))</f>
        <v>MARDI</v>
      </c>
      <c r="D118" s="4">
        <f>$C$3+ROW()-ROW(Tableau1[[#Headers],[Date]])-1</f>
        <v>43942</v>
      </c>
      <c r="E118" s="37"/>
      <c r="F118" s="37"/>
      <c r="G118" s="2">
        <f>Tableau1[[#This Row],[Fin ]]-Tableau1[[#This Row],[Début ]]</f>
        <v>0</v>
      </c>
      <c r="H118" s="2"/>
      <c r="I118" s="2"/>
      <c r="J118" s="39"/>
      <c r="K118" s="33" t="str">
        <f ca="1">IF(COUNTIF('jours fériés'!C:C,Tableau1[[#This Row],[Date]]),"oui","")</f>
        <v/>
      </c>
      <c r="L1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9" spans="2:12" x14ac:dyDescent="0.35">
      <c r="B119" s="21" t="str">
        <f>IF(WEEKDAY(Tableau1[[#This Row],[Date]],2)=4,"semaine "&amp;_xlfn.ISOWEEKNUM(Tableau1[[#This Row],[Date]]),"")</f>
        <v/>
      </c>
      <c r="C119" s="3" t="str">
        <f>UPPER(TEXT(Tableau1[[#This Row],[Date]],"jjjj"))</f>
        <v>MERCREDI</v>
      </c>
      <c r="D119" s="4">
        <f>$C$3+ROW()-ROW(Tableau1[[#Headers],[Date]])-1</f>
        <v>43943</v>
      </c>
      <c r="E119" s="37"/>
      <c r="F119" s="37"/>
      <c r="G119" s="2">
        <f>Tableau1[[#This Row],[Fin ]]-Tableau1[[#This Row],[Début ]]</f>
        <v>0</v>
      </c>
      <c r="H119" s="2"/>
      <c r="I119" s="2"/>
      <c r="J119" s="39"/>
      <c r="K119" s="33" t="str">
        <f ca="1">IF(COUNTIF('jours fériés'!C:C,Tableau1[[#This Row],[Date]]),"oui","")</f>
        <v/>
      </c>
      <c r="L1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0" spans="2:12" x14ac:dyDescent="0.35">
      <c r="B120" s="21" t="str">
        <f>IF(WEEKDAY(Tableau1[[#This Row],[Date]],2)=4,"semaine "&amp;_xlfn.ISOWEEKNUM(Tableau1[[#This Row],[Date]]),"")</f>
        <v>semaine 17</v>
      </c>
      <c r="C120" s="3" t="str">
        <f>UPPER(TEXT(Tableau1[[#This Row],[Date]],"jjjj"))</f>
        <v>JEUDI</v>
      </c>
      <c r="D120" s="4">
        <f>$C$3+ROW()-ROW(Tableau1[[#Headers],[Date]])-1</f>
        <v>43944</v>
      </c>
      <c r="E120" s="37"/>
      <c r="F120" s="37"/>
      <c r="G120" s="2">
        <f>Tableau1[[#This Row],[Fin ]]-Tableau1[[#This Row],[Début ]]</f>
        <v>0</v>
      </c>
      <c r="H120" s="2"/>
      <c r="I120" s="2"/>
      <c r="J120" s="39"/>
      <c r="K120" s="33" t="str">
        <f ca="1">IF(COUNTIF('jours fériés'!C:C,Tableau1[[#This Row],[Date]]),"oui","")</f>
        <v/>
      </c>
      <c r="L1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1" spans="2:12" x14ac:dyDescent="0.35">
      <c r="B121" s="21" t="str">
        <f>IF(WEEKDAY(Tableau1[[#This Row],[Date]],2)=4,"semaine "&amp;_xlfn.ISOWEEKNUM(Tableau1[[#This Row],[Date]]),"")</f>
        <v/>
      </c>
      <c r="C121" s="3" t="str">
        <f>UPPER(TEXT(Tableau1[[#This Row],[Date]],"jjjj"))</f>
        <v>VENDREDI</v>
      </c>
      <c r="D121" s="4">
        <f>$C$3+ROW()-ROW(Tableau1[[#Headers],[Date]])-1</f>
        <v>43945</v>
      </c>
      <c r="E121" s="37"/>
      <c r="F121" s="37"/>
      <c r="G121" s="2">
        <f>Tableau1[[#This Row],[Fin ]]-Tableau1[[#This Row],[Début ]]</f>
        <v>0</v>
      </c>
      <c r="H121" s="2"/>
      <c r="I121" s="2"/>
      <c r="J121" s="39"/>
      <c r="K121" s="33" t="str">
        <f ca="1">IF(COUNTIF('jours fériés'!C:C,Tableau1[[#This Row],[Date]]),"oui","")</f>
        <v/>
      </c>
      <c r="L1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2" spans="2:12" x14ac:dyDescent="0.35">
      <c r="B122" s="21" t="str">
        <f>IF(WEEKDAY(Tableau1[[#This Row],[Date]],2)=4,"semaine "&amp;_xlfn.ISOWEEKNUM(Tableau1[[#This Row],[Date]]),"")</f>
        <v/>
      </c>
      <c r="C122" s="3" t="str">
        <f>UPPER(TEXT(Tableau1[[#This Row],[Date]],"jjjj"))</f>
        <v>SAMEDI</v>
      </c>
      <c r="D122" s="4">
        <f>$C$3+ROW()-ROW(Tableau1[[#Headers],[Date]])-1</f>
        <v>43946</v>
      </c>
      <c r="E122" s="37"/>
      <c r="F122" s="37"/>
      <c r="G122" s="2">
        <f>Tableau1[[#This Row],[Fin ]]-Tableau1[[#This Row],[Début ]]</f>
        <v>0</v>
      </c>
      <c r="H122" s="2"/>
      <c r="I122" s="2"/>
      <c r="J122" s="39"/>
      <c r="K122" s="33" t="str">
        <f ca="1">IF(COUNTIF('jours fériés'!C:C,Tableau1[[#This Row],[Date]]),"oui","")</f>
        <v/>
      </c>
      <c r="L1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3" spans="2:12" x14ac:dyDescent="0.35">
      <c r="B123" s="21" t="str">
        <f>IF(WEEKDAY(Tableau1[[#This Row],[Date]],2)=4,"semaine "&amp;_xlfn.ISOWEEKNUM(Tableau1[[#This Row],[Date]]),"")</f>
        <v/>
      </c>
      <c r="C123" s="3" t="str">
        <f>UPPER(TEXT(Tableau1[[#This Row],[Date]],"jjjj"))</f>
        <v>DIMANCHE</v>
      </c>
      <c r="D123" s="4">
        <f>$C$3+ROW()-ROW(Tableau1[[#Headers],[Date]])-1</f>
        <v>43947</v>
      </c>
      <c r="E123" s="37"/>
      <c r="F123" s="37"/>
      <c r="G123" s="2">
        <f>Tableau1[[#This Row],[Fin ]]-Tableau1[[#This Row],[Début ]]</f>
        <v>0</v>
      </c>
      <c r="H123" s="2"/>
      <c r="I123" s="2"/>
      <c r="J123" s="39"/>
      <c r="K123" s="33" t="str">
        <f ca="1">IF(COUNTIF('jours fériés'!C:C,Tableau1[[#This Row],[Date]]),"oui","")</f>
        <v/>
      </c>
      <c r="L1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4" spans="2:12" x14ac:dyDescent="0.35">
      <c r="B124" s="21" t="str">
        <f>IF(WEEKDAY(Tableau1[[#This Row],[Date]],2)=4,"semaine "&amp;_xlfn.ISOWEEKNUM(Tableau1[[#This Row],[Date]]),"")</f>
        <v/>
      </c>
      <c r="C124" s="3" t="str">
        <f>UPPER(TEXT(Tableau1[[#This Row],[Date]],"jjjj"))</f>
        <v>LUNDI</v>
      </c>
      <c r="D124" s="4">
        <f>$C$3+ROW()-ROW(Tableau1[[#Headers],[Date]])-1</f>
        <v>43948</v>
      </c>
      <c r="E124" s="37"/>
      <c r="F124" s="37"/>
      <c r="G124" s="2">
        <f>Tableau1[[#This Row],[Fin ]]-Tableau1[[#This Row],[Début ]]</f>
        <v>0</v>
      </c>
      <c r="H124" s="2"/>
      <c r="I124" s="2"/>
      <c r="J124" s="39"/>
      <c r="K124" s="33" t="str">
        <f ca="1">IF(COUNTIF('jours fériés'!C:C,Tableau1[[#This Row],[Date]]),"oui","")</f>
        <v/>
      </c>
      <c r="L1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5" spans="2:12" x14ac:dyDescent="0.35">
      <c r="B125" s="21" t="str">
        <f>IF(WEEKDAY(Tableau1[[#This Row],[Date]],2)=4,"semaine "&amp;_xlfn.ISOWEEKNUM(Tableau1[[#This Row],[Date]]),"")</f>
        <v/>
      </c>
      <c r="C125" s="3" t="str">
        <f>UPPER(TEXT(Tableau1[[#This Row],[Date]],"jjjj"))</f>
        <v>MARDI</v>
      </c>
      <c r="D125" s="4">
        <f>$C$3+ROW()-ROW(Tableau1[[#Headers],[Date]])-1</f>
        <v>43949</v>
      </c>
      <c r="E125" s="37"/>
      <c r="F125" s="37"/>
      <c r="G125" s="2">
        <f>Tableau1[[#This Row],[Fin ]]-Tableau1[[#This Row],[Début ]]</f>
        <v>0</v>
      </c>
      <c r="H125" s="2"/>
      <c r="I125" s="2"/>
      <c r="J125" s="39"/>
      <c r="K125" s="33" t="str">
        <f ca="1">IF(COUNTIF('jours fériés'!C:C,Tableau1[[#This Row],[Date]]),"oui","")</f>
        <v/>
      </c>
      <c r="L1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6" spans="2:12" x14ac:dyDescent="0.35">
      <c r="B126" s="21" t="str">
        <f>IF(WEEKDAY(Tableau1[[#This Row],[Date]],2)=4,"semaine "&amp;_xlfn.ISOWEEKNUM(Tableau1[[#This Row],[Date]]),"")</f>
        <v/>
      </c>
      <c r="C126" s="3" t="str">
        <f>UPPER(TEXT(Tableau1[[#This Row],[Date]],"jjjj"))</f>
        <v>MERCREDI</v>
      </c>
      <c r="D126" s="4">
        <f>$C$3+ROW()-ROW(Tableau1[[#Headers],[Date]])-1</f>
        <v>43950</v>
      </c>
      <c r="E126" s="37"/>
      <c r="F126" s="37"/>
      <c r="G126" s="2">
        <f>Tableau1[[#This Row],[Fin ]]-Tableau1[[#This Row],[Début ]]</f>
        <v>0</v>
      </c>
      <c r="H126" s="2"/>
      <c r="I126" s="2"/>
      <c r="J126" s="39"/>
      <c r="K126" s="33" t="str">
        <f ca="1">IF(COUNTIF('jours fériés'!C:C,Tableau1[[#This Row],[Date]]),"oui","")</f>
        <v/>
      </c>
      <c r="L1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7" spans="2:12" x14ac:dyDescent="0.35">
      <c r="B127" s="21" t="str">
        <f>IF(WEEKDAY(Tableau1[[#This Row],[Date]],2)=4,"semaine "&amp;_xlfn.ISOWEEKNUM(Tableau1[[#This Row],[Date]]),"")</f>
        <v>semaine 18</v>
      </c>
      <c r="C127" s="3" t="str">
        <f>UPPER(TEXT(Tableau1[[#This Row],[Date]],"jjjj"))</f>
        <v>JEUDI</v>
      </c>
      <c r="D127" s="4">
        <f>$C$3+ROW()-ROW(Tableau1[[#Headers],[Date]])-1</f>
        <v>43951</v>
      </c>
      <c r="E127" s="37"/>
      <c r="F127" s="37"/>
      <c r="G127" s="2">
        <f>Tableau1[[#This Row],[Fin ]]-Tableau1[[#This Row],[Début ]]</f>
        <v>0</v>
      </c>
      <c r="H127" s="2"/>
      <c r="I127" s="2"/>
      <c r="J127" s="39"/>
      <c r="K127" s="33" t="str">
        <f ca="1">IF(COUNTIF('jours fériés'!C:C,Tableau1[[#This Row],[Date]]),"oui","")</f>
        <v/>
      </c>
      <c r="L1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8" spans="2:12" x14ac:dyDescent="0.35">
      <c r="B128" s="21" t="str">
        <f>IF(WEEKDAY(Tableau1[[#This Row],[Date]],2)=4,"semaine "&amp;_xlfn.ISOWEEKNUM(Tableau1[[#This Row],[Date]]),"")</f>
        <v/>
      </c>
      <c r="C128" s="3" t="str">
        <f>UPPER(TEXT(Tableau1[[#This Row],[Date]],"jjjj"))</f>
        <v>VENDREDI</v>
      </c>
      <c r="D128" s="4">
        <f>$C$3+ROW()-ROW(Tableau1[[#Headers],[Date]])-1</f>
        <v>43952</v>
      </c>
      <c r="E128" s="37"/>
      <c r="F128" s="37"/>
      <c r="G128" s="2">
        <f>Tableau1[[#This Row],[Fin ]]-Tableau1[[#This Row],[Début ]]</f>
        <v>0</v>
      </c>
      <c r="H128" s="2"/>
      <c r="I128" s="2"/>
      <c r="J128" s="39"/>
      <c r="K128" s="33" t="str">
        <f ca="1">IF(COUNTIF('jours fériés'!C:C,Tableau1[[#This Row],[Date]]),"oui","")</f>
        <v>oui</v>
      </c>
      <c r="L1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9" spans="2:12" x14ac:dyDescent="0.35">
      <c r="B129" s="21" t="str">
        <f>IF(WEEKDAY(Tableau1[[#This Row],[Date]],2)=4,"semaine "&amp;_xlfn.ISOWEEKNUM(Tableau1[[#This Row],[Date]]),"")</f>
        <v/>
      </c>
      <c r="C129" s="3" t="str">
        <f>UPPER(TEXT(Tableau1[[#This Row],[Date]],"jjjj"))</f>
        <v>SAMEDI</v>
      </c>
      <c r="D129" s="4">
        <f>$C$3+ROW()-ROW(Tableau1[[#Headers],[Date]])-1</f>
        <v>43953</v>
      </c>
      <c r="E129" s="37"/>
      <c r="F129" s="37"/>
      <c r="G129" s="2">
        <f>Tableau1[[#This Row],[Fin ]]-Tableau1[[#This Row],[Début ]]</f>
        <v>0</v>
      </c>
      <c r="H129" s="2"/>
      <c r="I129" s="2"/>
      <c r="J129" s="39"/>
      <c r="K129" s="33" t="str">
        <f ca="1">IF(COUNTIF('jours fériés'!C:C,Tableau1[[#This Row],[Date]]),"oui","")</f>
        <v/>
      </c>
      <c r="L1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0" spans="2:12" x14ac:dyDescent="0.35">
      <c r="B130" s="21" t="str">
        <f>IF(WEEKDAY(Tableau1[[#This Row],[Date]],2)=4,"semaine "&amp;_xlfn.ISOWEEKNUM(Tableau1[[#This Row],[Date]]),"")</f>
        <v/>
      </c>
      <c r="C130" s="3" t="str">
        <f>UPPER(TEXT(Tableau1[[#This Row],[Date]],"jjjj"))</f>
        <v>DIMANCHE</v>
      </c>
      <c r="D130" s="4">
        <f>$C$3+ROW()-ROW(Tableau1[[#Headers],[Date]])-1</f>
        <v>43954</v>
      </c>
      <c r="E130" s="37"/>
      <c r="F130" s="37"/>
      <c r="G130" s="2">
        <f>Tableau1[[#This Row],[Fin ]]-Tableau1[[#This Row],[Début ]]</f>
        <v>0</v>
      </c>
      <c r="H130" s="2"/>
      <c r="I130" s="2"/>
      <c r="J130" s="39"/>
      <c r="K130" s="33" t="str">
        <f ca="1">IF(COUNTIF('jours fériés'!C:C,Tableau1[[#This Row],[Date]]),"oui","")</f>
        <v/>
      </c>
      <c r="L1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1" spans="2:12" x14ac:dyDescent="0.35">
      <c r="B131" s="21" t="str">
        <f>IF(WEEKDAY(Tableau1[[#This Row],[Date]],2)=4,"semaine "&amp;_xlfn.ISOWEEKNUM(Tableau1[[#This Row],[Date]]),"")</f>
        <v/>
      </c>
      <c r="C131" s="3" t="str">
        <f>UPPER(TEXT(Tableau1[[#This Row],[Date]],"jjjj"))</f>
        <v>LUNDI</v>
      </c>
      <c r="D131" s="4">
        <f>$C$3+ROW()-ROW(Tableau1[[#Headers],[Date]])-1</f>
        <v>43955</v>
      </c>
      <c r="E131" s="37"/>
      <c r="F131" s="37"/>
      <c r="G131" s="2">
        <f>Tableau1[[#This Row],[Fin ]]-Tableau1[[#This Row],[Début ]]</f>
        <v>0</v>
      </c>
      <c r="H131" s="2"/>
      <c r="I131" s="2"/>
      <c r="J131" s="39"/>
      <c r="K131" s="33" t="str">
        <f ca="1">IF(COUNTIF('jours fériés'!C:C,Tableau1[[#This Row],[Date]]),"oui","")</f>
        <v/>
      </c>
      <c r="L1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2" spans="2:12" x14ac:dyDescent="0.35">
      <c r="B132" s="21" t="str">
        <f>IF(WEEKDAY(Tableau1[[#This Row],[Date]],2)=4,"semaine "&amp;_xlfn.ISOWEEKNUM(Tableau1[[#This Row],[Date]]),"")</f>
        <v/>
      </c>
      <c r="C132" s="3" t="str">
        <f>UPPER(TEXT(Tableau1[[#This Row],[Date]],"jjjj"))</f>
        <v>MARDI</v>
      </c>
      <c r="D132" s="4">
        <f>$C$3+ROW()-ROW(Tableau1[[#Headers],[Date]])-1</f>
        <v>43956</v>
      </c>
      <c r="E132" s="37"/>
      <c r="F132" s="37"/>
      <c r="G132" s="2">
        <f>Tableau1[[#This Row],[Fin ]]-Tableau1[[#This Row],[Début ]]</f>
        <v>0</v>
      </c>
      <c r="H132" s="2"/>
      <c r="I132" s="2"/>
      <c r="J132" s="39"/>
      <c r="K132" s="33" t="str">
        <f ca="1">IF(COUNTIF('jours fériés'!C:C,Tableau1[[#This Row],[Date]]),"oui","")</f>
        <v/>
      </c>
      <c r="L1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3" spans="2:12" x14ac:dyDescent="0.35">
      <c r="B133" s="21" t="str">
        <f>IF(WEEKDAY(Tableau1[[#This Row],[Date]],2)=4,"semaine "&amp;_xlfn.ISOWEEKNUM(Tableau1[[#This Row],[Date]]),"")</f>
        <v/>
      </c>
      <c r="C133" s="3" t="str">
        <f>UPPER(TEXT(Tableau1[[#This Row],[Date]],"jjjj"))</f>
        <v>MERCREDI</v>
      </c>
      <c r="D133" s="4">
        <f>$C$3+ROW()-ROW(Tableau1[[#Headers],[Date]])-1</f>
        <v>43957</v>
      </c>
      <c r="E133" s="37"/>
      <c r="F133" s="37"/>
      <c r="G133" s="2">
        <f>Tableau1[[#This Row],[Fin ]]-Tableau1[[#This Row],[Début ]]</f>
        <v>0</v>
      </c>
      <c r="H133" s="2"/>
      <c r="I133" s="2"/>
      <c r="J133" s="39"/>
      <c r="K133" s="33" t="str">
        <f ca="1">IF(COUNTIF('jours fériés'!C:C,Tableau1[[#This Row],[Date]]),"oui","")</f>
        <v/>
      </c>
      <c r="L1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4" spans="2:12" x14ac:dyDescent="0.35">
      <c r="B134" s="21" t="str">
        <f>IF(WEEKDAY(Tableau1[[#This Row],[Date]],2)=4,"semaine "&amp;_xlfn.ISOWEEKNUM(Tableau1[[#This Row],[Date]]),"")</f>
        <v>semaine 19</v>
      </c>
      <c r="C134" s="3" t="str">
        <f>UPPER(TEXT(Tableau1[[#This Row],[Date]],"jjjj"))</f>
        <v>JEUDI</v>
      </c>
      <c r="D134" s="4">
        <f>$C$3+ROW()-ROW(Tableau1[[#Headers],[Date]])-1</f>
        <v>43958</v>
      </c>
      <c r="E134" s="37"/>
      <c r="F134" s="37"/>
      <c r="G134" s="2">
        <f>Tableau1[[#This Row],[Fin ]]-Tableau1[[#This Row],[Début ]]</f>
        <v>0</v>
      </c>
      <c r="H134" s="2"/>
      <c r="I134" s="2"/>
      <c r="J134" s="39"/>
      <c r="K134" s="33" t="str">
        <f ca="1">IF(COUNTIF('jours fériés'!C:C,Tableau1[[#This Row],[Date]]),"oui","")</f>
        <v/>
      </c>
      <c r="L1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5" spans="2:12" x14ac:dyDescent="0.35">
      <c r="B135" s="21" t="str">
        <f>IF(WEEKDAY(Tableau1[[#This Row],[Date]],2)=4,"semaine "&amp;_xlfn.ISOWEEKNUM(Tableau1[[#This Row],[Date]]),"")</f>
        <v/>
      </c>
      <c r="C135" s="3" t="str">
        <f>UPPER(TEXT(Tableau1[[#This Row],[Date]],"jjjj"))</f>
        <v>VENDREDI</v>
      </c>
      <c r="D135" s="4">
        <f>$C$3+ROW()-ROW(Tableau1[[#Headers],[Date]])-1</f>
        <v>43959</v>
      </c>
      <c r="E135" s="37"/>
      <c r="F135" s="37"/>
      <c r="G135" s="2">
        <f>Tableau1[[#This Row],[Fin ]]-Tableau1[[#This Row],[Début ]]</f>
        <v>0</v>
      </c>
      <c r="H135" s="2"/>
      <c r="I135" s="2"/>
      <c r="J135" s="39"/>
      <c r="K135" s="33" t="str">
        <f ca="1">IF(COUNTIF('jours fériés'!C:C,Tableau1[[#This Row],[Date]]),"oui","")</f>
        <v>oui</v>
      </c>
      <c r="L1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6" spans="2:12" x14ac:dyDescent="0.35">
      <c r="B136" s="21" t="str">
        <f>IF(WEEKDAY(Tableau1[[#This Row],[Date]],2)=4,"semaine "&amp;_xlfn.ISOWEEKNUM(Tableau1[[#This Row],[Date]]),"")</f>
        <v/>
      </c>
      <c r="C136" s="3" t="str">
        <f>UPPER(TEXT(Tableau1[[#This Row],[Date]],"jjjj"))</f>
        <v>SAMEDI</v>
      </c>
      <c r="D136" s="4">
        <f>$C$3+ROW()-ROW(Tableau1[[#Headers],[Date]])-1</f>
        <v>43960</v>
      </c>
      <c r="E136" s="37"/>
      <c r="F136" s="37"/>
      <c r="G136" s="2">
        <f>Tableau1[[#This Row],[Fin ]]-Tableau1[[#This Row],[Début ]]</f>
        <v>0</v>
      </c>
      <c r="H136" s="2"/>
      <c r="I136" s="2"/>
      <c r="J136" s="39"/>
      <c r="K136" s="33" t="str">
        <f ca="1">IF(COUNTIF('jours fériés'!C:C,Tableau1[[#This Row],[Date]]),"oui","")</f>
        <v/>
      </c>
      <c r="L1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7" spans="2:12" x14ac:dyDescent="0.35">
      <c r="B137" s="21" t="str">
        <f>IF(WEEKDAY(Tableau1[[#This Row],[Date]],2)=4,"semaine "&amp;_xlfn.ISOWEEKNUM(Tableau1[[#This Row],[Date]]),"")</f>
        <v/>
      </c>
      <c r="C137" s="3" t="str">
        <f>UPPER(TEXT(Tableau1[[#This Row],[Date]],"jjjj"))</f>
        <v>DIMANCHE</v>
      </c>
      <c r="D137" s="4">
        <f>$C$3+ROW()-ROW(Tableau1[[#Headers],[Date]])-1</f>
        <v>43961</v>
      </c>
      <c r="E137" s="37"/>
      <c r="F137" s="37"/>
      <c r="G137" s="2">
        <f>Tableau1[[#This Row],[Fin ]]-Tableau1[[#This Row],[Début ]]</f>
        <v>0</v>
      </c>
      <c r="H137" s="2"/>
      <c r="I137" s="2"/>
      <c r="J137" s="39"/>
      <c r="K137" s="33" t="str">
        <f ca="1">IF(COUNTIF('jours fériés'!C:C,Tableau1[[#This Row],[Date]]),"oui","")</f>
        <v/>
      </c>
      <c r="L1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8" spans="2:12" x14ac:dyDescent="0.35">
      <c r="B138" s="21" t="str">
        <f>IF(WEEKDAY(Tableau1[[#This Row],[Date]],2)=4,"semaine "&amp;_xlfn.ISOWEEKNUM(Tableau1[[#This Row],[Date]]),"")</f>
        <v/>
      </c>
      <c r="C138" s="3" t="str">
        <f>UPPER(TEXT(Tableau1[[#This Row],[Date]],"jjjj"))</f>
        <v>LUNDI</v>
      </c>
      <c r="D138" s="4">
        <f>$C$3+ROW()-ROW(Tableau1[[#Headers],[Date]])-1</f>
        <v>43962</v>
      </c>
      <c r="E138" s="37"/>
      <c r="F138" s="37"/>
      <c r="G138" s="2">
        <f>Tableau1[[#This Row],[Fin ]]-Tableau1[[#This Row],[Début ]]</f>
        <v>0</v>
      </c>
      <c r="H138" s="2"/>
      <c r="I138" s="2"/>
      <c r="J138" s="39"/>
      <c r="K138" s="33" t="str">
        <f ca="1">IF(COUNTIF('jours fériés'!C:C,Tableau1[[#This Row],[Date]]),"oui","")</f>
        <v/>
      </c>
      <c r="L1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9" spans="2:12" x14ac:dyDescent="0.35">
      <c r="B139" s="21" t="str">
        <f>IF(WEEKDAY(Tableau1[[#This Row],[Date]],2)=4,"semaine "&amp;_xlfn.ISOWEEKNUM(Tableau1[[#This Row],[Date]]),"")</f>
        <v/>
      </c>
      <c r="C139" s="3" t="str">
        <f>UPPER(TEXT(Tableau1[[#This Row],[Date]],"jjjj"))</f>
        <v>MARDI</v>
      </c>
      <c r="D139" s="4">
        <f>$C$3+ROW()-ROW(Tableau1[[#Headers],[Date]])-1</f>
        <v>43963</v>
      </c>
      <c r="E139" s="37"/>
      <c r="F139" s="37"/>
      <c r="G139" s="2">
        <f>Tableau1[[#This Row],[Fin ]]-Tableau1[[#This Row],[Début ]]</f>
        <v>0</v>
      </c>
      <c r="H139" s="2"/>
      <c r="I139" s="2"/>
      <c r="J139" s="39"/>
      <c r="K139" s="33" t="str">
        <f ca="1">IF(COUNTIF('jours fériés'!C:C,Tableau1[[#This Row],[Date]]),"oui","")</f>
        <v/>
      </c>
      <c r="L1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0" spans="2:12" x14ac:dyDescent="0.35">
      <c r="B140" s="21" t="str">
        <f>IF(WEEKDAY(Tableau1[[#This Row],[Date]],2)=4,"semaine "&amp;_xlfn.ISOWEEKNUM(Tableau1[[#This Row],[Date]]),"")</f>
        <v/>
      </c>
      <c r="C140" s="3" t="str">
        <f>UPPER(TEXT(Tableau1[[#This Row],[Date]],"jjjj"))</f>
        <v>MERCREDI</v>
      </c>
      <c r="D140" s="4">
        <f>$C$3+ROW()-ROW(Tableau1[[#Headers],[Date]])-1</f>
        <v>43964</v>
      </c>
      <c r="E140" s="37"/>
      <c r="F140" s="37"/>
      <c r="G140" s="2">
        <f>Tableau1[[#This Row],[Fin ]]-Tableau1[[#This Row],[Début ]]</f>
        <v>0</v>
      </c>
      <c r="H140" s="2"/>
      <c r="I140" s="2"/>
      <c r="J140" s="39"/>
      <c r="K140" s="33" t="str">
        <f ca="1">IF(COUNTIF('jours fériés'!C:C,Tableau1[[#This Row],[Date]]),"oui","")</f>
        <v/>
      </c>
      <c r="L1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1" spans="2:12" x14ac:dyDescent="0.35">
      <c r="B141" s="21" t="str">
        <f>IF(WEEKDAY(Tableau1[[#This Row],[Date]],2)=4,"semaine "&amp;_xlfn.ISOWEEKNUM(Tableau1[[#This Row],[Date]]),"")</f>
        <v>semaine 20</v>
      </c>
      <c r="C141" s="3" t="str">
        <f>UPPER(TEXT(Tableau1[[#This Row],[Date]],"jjjj"))</f>
        <v>JEUDI</v>
      </c>
      <c r="D141" s="4">
        <f>$C$3+ROW()-ROW(Tableau1[[#Headers],[Date]])-1</f>
        <v>43965</v>
      </c>
      <c r="E141" s="37"/>
      <c r="F141" s="37"/>
      <c r="G141" s="2">
        <f>Tableau1[[#This Row],[Fin ]]-Tableau1[[#This Row],[Début ]]</f>
        <v>0</v>
      </c>
      <c r="H141" s="2"/>
      <c r="I141" s="2"/>
      <c r="J141" s="39"/>
      <c r="K141" s="33" t="str">
        <f ca="1">IF(COUNTIF('jours fériés'!C:C,Tableau1[[#This Row],[Date]]),"oui","")</f>
        <v/>
      </c>
      <c r="L1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2" spans="2:12" x14ac:dyDescent="0.35">
      <c r="B142" s="21" t="str">
        <f>IF(WEEKDAY(Tableau1[[#This Row],[Date]],2)=4,"semaine "&amp;_xlfn.ISOWEEKNUM(Tableau1[[#This Row],[Date]]),"")</f>
        <v/>
      </c>
      <c r="C142" s="3" t="str">
        <f>UPPER(TEXT(Tableau1[[#This Row],[Date]],"jjjj"))</f>
        <v>VENDREDI</v>
      </c>
      <c r="D142" s="4">
        <f>$C$3+ROW()-ROW(Tableau1[[#Headers],[Date]])-1</f>
        <v>43966</v>
      </c>
      <c r="E142" s="37"/>
      <c r="F142" s="37"/>
      <c r="G142" s="2">
        <f>Tableau1[[#This Row],[Fin ]]-Tableau1[[#This Row],[Début ]]</f>
        <v>0</v>
      </c>
      <c r="H142" s="2"/>
      <c r="I142" s="2"/>
      <c r="J142" s="39"/>
      <c r="K142" s="33" t="str">
        <f ca="1">IF(COUNTIF('jours fériés'!C:C,Tableau1[[#This Row],[Date]]),"oui","")</f>
        <v/>
      </c>
      <c r="L1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3" spans="2:12" x14ac:dyDescent="0.35">
      <c r="B143" s="21" t="str">
        <f>IF(WEEKDAY(Tableau1[[#This Row],[Date]],2)=4,"semaine "&amp;_xlfn.ISOWEEKNUM(Tableau1[[#This Row],[Date]]),"")</f>
        <v/>
      </c>
      <c r="C143" s="3" t="str">
        <f>UPPER(TEXT(Tableau1[[#This Row],[Date]],"jjjj"))</f>
        <v>SAMEDI</v>
      </c>
      <c r="D143" s="4">
        <f>$C$3+ROW()-ROW(Tableau1[[#Headers],[Date]])-1</f>
        <v>43967</v>
      </c>
      <c r="E143" s="37"/>
      <c r="F143" s="37"/>
      <c r="G143" s="2">
        <f>Tableau1[[#This Row],[Fin ]]-Tableau1[[#This Row],[Début ]]</f>
        <v>0</v>
      </c>
      <c r="H143" s="2"/>
      <c r="I143" s="2"/>
      <c r="J143" s="39"/>
      <c r="K143" s="33" t="str">
        <f ca="1">IF(COUNTIF('jours fériés'!C:C,Tableau1[[#This Row],[Date]]),"oui","")</f>
        <v/>
      </c>
      <c r="L1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4" spans="2:12" x14ac:dyDescent="0.35">
      <c r="B144" s="21" t="str">
        <f>IF(WEEKDAY(Tableau1[[#This Row],[Date]],2)=4,"semaine "&amp;_xlfn.ISOWEEKNUM(Tableau1[[#This Row],[Date]]),"")</f>
        <v/>
      </c>
      <c r="C144" s="3" t="str">
        <f>UPPER(TEXT(Tableau1[[#This Row],[Date]],"jjjj"))</f>
        <v>DIMANCHE</v>
      </c>
      <c r="D144" s="4">
        <f>$C$3+ROW()-ROW(Tableau1[[#Headers],[Date]])-1</f>
        <v>43968</v>
      </c>
      <c r="E144" s="37"/>
      <c r="F144" s="37"/>
      <c r="G144" s="2">
        <f>Tableau1[[#This Row],[Fin ]]-Tableau1[[#This Row],[Début ]]</f>
        <v>0</v>
      </c>
      <c r="H144" s="2"/>
      <c r="I144" s="2"/>
      <c r="J144" s="39"/>
      <c r="K144" s="33" t="str">
        <f ca="1">IF(COUNTIF('jours fériés'!C:C,Tableau1[[#This Row],[Date]]),"oui","")</f>
        <v/>
      </c>
      <c r="L1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5" spans="2:12" x14ac:dyDescent="0.35">
      <c r="B145" s="21" t="str">
        <f>IF(WEEKDAY(Tableau1[[#This Row],[Date]],2)=4,"semaine "&amp;_xlfn.ISOWEEKNUM(Tableau1[[#This Row],[Date]]),"")</f>
        <v/>
      </c>
      <c r="C145" s="3" t="str">
        <f>UPPER(TEXT(Tableau1[[#This Row],[Date]],"jjjj"))</f>
        <v>LUNDI</v>
      </c>
      <c r="D145" s="4">
        <f>$C$3+ROW()-ROW(Tableau1[[#Headers],[Date]])-1</f>
        <v>43969</v>
      </c>
      <c r="E145" s="37"/>
      <c r="F145" s="37"/>
      <c r="G145" s="2">
        <f>Tableau1[[#This Row],[Fin ]]-Tableau1[[#This Row],[Début ]]</f>
        <v>0</v>
      </c>
      <c r="H145" s="2"/>
      <c r="I145" s="2"/>
      <c r="J145" s="39"/>
      <c r="K145" s="33" t="str">
        <f ca="1">IF(COUNTIF('jours fériés'!C:C,Tableau1[[#This Row],[Date]]),"oui","")</f>
        <v/>
      </c>
      <c r="L1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6" spans="2:12" x14ac:dyDescent="0.35">
      <c r="B146" s="21" t="str">
        <f>IF(WEEKDAY(Tableau1[[#This Row],[Date]],2)=4,"semaine "&amp;_xlfn.ISOWEEKNUM(Tableau1[[#This Row],[Date]]),"")</f>
        <v/>
      </c>
      <c r="C146" s="3" t="str">
        <f>UPPER(TEXT(Tableau1[[#This Row],[Date]],"jjjj"))</f>
        <v>MARDI</v>
      </c>
      <c r="D146" s="4">
        <f>$C$3+ROW()-ROW(Tableau1[[#Headers],[Date]])-1</f>
        <v>43970</v>
      </c>
      <c r="E146" s="37"/>
      <c r="F146" s="37"/>
      <c r="G146" s="2">
        <f>Tableau1[[#This Row],[Fin ]]-Tableau1[[#This Row],[Début ]]</f>
        <v>0</v>
      </c>
      <c r="H146" s="2"/>
      <c r="I146" s="2"/>
      <c r="J146" s="39"/>
      <c r="K146" s="33" t="str">
        <f ca="1">IF(COUNTIF('jours fériés'!C:C,Tableau1[[#This Row],[Date]]),"oui","")</f>
        <v/>
      </c>
      <c r="L1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7" spans="2:12" x14ac:dyDescent="0.35">
      <c r="B147" s="21" t="str">
        <f>IF(WEEKDAY(Tableau1[[#This Row],[Date]],2)=4,"semaine "&amp;_xlfn.ISOWEEKNUM(Tableau1[[#This Row],[Date]]),"")</f>
        <v/>
      </c>
      <c r="C147" s="3" t="str">
        <f>UPPER(TEXT(Tableau1[[#This Row],[Date]],"jjjj"))</f>
        <v>MERCREDI</v>
      </c>
      <c r="D147" s="4">
        <f>$C$3+ROW()-ROW(Tableau1[[#Headers],[Date]])-1</f>
        <v>43971</v>
      </c>
      <c r="E147" s="37"/>
      <c r="F147" s="37"/>
      <c r="G147" s="2">
        <f>Tableau1[[#This Row],[Fin ]]-Tableau1[[#This Row],[Début ]]</f>
        <v>0</v>
      </c>
      <c r="H147" s="2"/>
      <c r="I147" s="2"/>
      <c r="J147" s="39"/>
      <c r="K147" s="33" t="str">
        <f ca="1">IF(COUNTIF('jours fériés'!C:C,Tableau1[[#This Row],[Date]]),"oui","")</f>
        <v/>
      </c>
      <c r="L1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8" spans="2:12" x14ac:dyDescent="0.35">
      <c r="B148" s="21" t="str">
        <f>IF(WEEKDAY(Tableau1[[#This Row],[Date]],2)=4,"semaine "&amp;_xlfn.ISOWEEKNUM(Tableau1[[#This Row],[Date]]),"")</f>
        <v>semaine 21</v>
      </c>
      <c r="C148" s="3" t="str">
        <f>UPPER(TEXT(Tableau1[[#This Row],[Date]],"jjjj"))</f>
        <v>JEUDI</v>
      </c>
      <c r="D148" s="4">
        <f>$C$3+ROW()-ROW(Tableau1[[#Headers],[Date]])-1</f>
        <v>43972</v>
      </c>
      <c r="E148" s="37"/>
      <c r="F148" s="37"/>
      <c r="G148" s="2">
        <f>Tableau1[[#This Row],[Fin ]]-Tableau1[[#This Row],[Début ]]</f>
        <v>0</v>
      </c>
      <c r="H148" s="2"/>
      <c r="I148" s="2"/>
      <c r="J148" s="39"/>
      <c r="K148" s="33" t="str">
        <f ca="1">IF(COUNTIF('jours fériés'!C:C,Tableau1[[#This Row],[Date]]),"oui","")</f>
        <v>oui</v>
      </c>
      <c r="L1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9" spans="2:12" x14ac:dyDescent="0.35">
      <c r="B149" s="21" t="str">
        <f>IF(WEEKDAY(Tableau1[[#This Row],[Date]],2)=4,"semaine "&amp;_xlfn.ISOWEEKNUM(Tableau1[[#This Row],[Date]]),"")</f>
        <v/>
      </c>
      <c r="C149" s="3" t="str">
        <f>UPPER(TEXT(Tableau1[[#This Row],[Date]],"jjjj"))</f>
        <v>VENDREDI</v>
      </c>
      <c r="D149" s="4">
        <f>$C$3+ROW()-ROW(Tableau1[[#Headers],[Date]])-1</f>
        <v>43973</v>
      </c>
      <c r="E149" s="37"/>
      <c r="F149" s="37"/>
      <c r="G149" s="2">
        <f>Tableau1[[#This Row],[Fin ]]-Tableau1[[#This Row],[Début ]]</f>
        <v>0</v>
      </c>
      <c r="H149" s="2"/>
      <c r="I149" s="2"/>
      <c r="J149" s="39"/>
      <c r="K149" s="33" t="str">
        <f ca="1">IF(COUNTIF('jours fériés'!C:C,Tableau1[[#This Row],[Date]]),"oui","")</f>
        <v/>
      </c>
      <c r="L1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0" spans="2:12" x14ac:dyDescent="0.35">
      <c r="B150" s="21" t="str">
        <f>IF(WEEKDAY(Tableau1[[#This Row],[Date]],2)=4,"semaine "&amp;_xlfn.ISOWEEKNUM(Tableau1[[#This Row],[Date]]),"")</f>
        <v/>
      </c>
      <c r="C150" s="3" t="str">
        <f>UPPER(TEXT(Tableau1[[#This Row],[Date]],"jjjj"))</f>
        <v>SAMEDI</v>
      </c>
      <c r="D150" s="4">
        <f>$C$3+ROW()-ROW(Tableau1[[#Headers],[Date]])-1</f>
        <v>43974</v>
      </c>
      <c r="E150" s="37"/>
      <c r="F150" s="37"/>
      <c r="G150" s="2">
        <f>Tableau1[[#This Row],[Fin ]]-Tableau1[[#This Row],[Début ]]</f>
        <v>0</v>
      </c>
      <c r="H150" s="2"/>
      <c r="I150" s="2"/>
      <c r="J150" s="39"/>
      <c r="K150" s="33" t="str">
        <f ca="1">IF(COUNTIF('jours fériés'!C:C,Tableau1[[#This Row],[Date]]),"oui","")</f>
        <v/>
      </c>
      <c r="L1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1" spans="2:12" x14ac:dyDescent="0.35">
      <c r="B151" s="21" t="str">
        <f>IF(WEEKDAY(Tableau1[[#This Row],[Date]],2)=4,"semaine "&amp;_xlfn.ISOWEEKNUM(Tableau1[[#This Row],[Date]]),"")</f>
        <v/>
      </c>
      <c r="C151" s="3" t="str">
        <f>UPPER(TEXT(Tableau1[[#This Row],[Date]],"jjjj"))</f>
        <v>DIMANCHE</v>
      </c>
      <c r="D151" s="4">
        <f>$C$3+ROW()-ROW(Tableau1[[#Headers],[Date]])-1</f>
        <v>43975</v>
      </c>
      <c r="E151" s="37"/>
      <c r="F151" s="37"/>
      <c r="G151" s="2">
        <f>Tableau1[[#This Row],[Fin ]]-Tableau1[[#This Row],[Début ]]</f>
        <v>0</v>
      </c>
      <c r="H151" s="2"/>
      <c r="I151" s="2"/>
      <c r="J151" s="39"/>
      <c r="K151" s="33" t="str">
        <f ca="1">IF(COUNTIF('jours fériés'!C:C,Tableau1[[#This Row],[Date]]),"oui","")</f>
        <v/>
      </c>
      <c r="L1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2" spans="2:12" x14ac:dyDescent="0.35">
      <c r="B152" s="21" t="str">
        <f>IF(WEEKDAY(Tableau1[[#This Row],[Date]],2)=4,"semaine "&amp;_xlfn.ISOWEEKNUM(Tableau1[[#This Row],[Date]]),"")</f>
        <v/>
      </c>
      <c r="C152" s="3" t="str">
        <f>UPPER(TEXT(Tableau1[[#This Row],[Date]],"jjjj"))</f>
        <v>LUNDI</v>
      </c>
      <c r="D152" s="4">
        <f>$C$3+ROW()-ROW(Tableau1[[#Headers],[Date]])-1</f>
        <v>43976</v>
      </c>
      <c r="E152" s="37"/>
      <c r="F152" s="37"/>
      <c r="G152" s="2">
        <f>Tableau1[[#This Row],[Fin ]]-Tableau1[[#This Row],[Début ]]</f>
        <v>0</v>
      </c>
      <c r="H152" s="2"/>
      <c r="I152" s="2"/>
      <c r="J152" s="39"/>
      <c r="K152" s="33" t="str">
        <f ca="1">IF(COUNTIF('jours fériés'!C:C,Tableau1[[#This Row],[Date]]),"oui","")</f>
        <v/>
      </c>
      <c r="L1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3" spans="2:12" x14ac:dyDescent="0.35">
      <c r="B153" s="21" t="str">
        <f>IF(WEEKDAY(Tableau1[[#This Row],[Date]],2)=4,"semaine "&amp;_xlfn.ISOWEEKNUM(Tableau1[[#This Row],[Date]]),"")</f>
        <v/>
      </c>
      <c r="C153" s="3" t="str">
        <f>UPPER(TEXT(Tableau1[[#This Row],[Date]],"jjjj"))</f>
        <v>MARDI</v>
      </c>
      <c r="D153" s="4">
        <f>$C$3+ROW()-ROW(Tableau1[[#Headers],[Date]])-1</f>
        <v>43977</v>
      </c>
      <c r="E153" s="37"/>
      <c r="F153" s="37"/>
      <c r="G153" s="2">
        <f>Tableau1[[#This Row],[Fin ]]-Tableau1[[#This Row],[Début ]]</f>
        <v>0</v>
      </c>
      <c r="H153" s="2"/>
      <c r="I153" s="2"/>
      <c r="J153" s="39"/>
      <c r="K153" s="33" t="str">
        <f ca="1">IF(COUNTIF('jours fériés'!C:C,Tableau1[[#This Row],[Date]]),"oui","")</f>
        <v/>
      </c>
      <c r="L1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4" spans="2:12" x14ac:dyDescent="0.35">
      <c r="B154" s="21" t="str">
        <f>IF(WEEKDAY(Tableau1[[#This Row],[Date]],2)=4,"semaine "&amp;_xlfn.ISOWEEKNUM(Tableau1[[#This Row],[Date]]),"")</f>
        <v/>
      </c>
      <c r="C154" s="3" t="str">
        <f>UPPER(TEXT(Tableau1[[#This Row],[Date]],"jjjj"))</f>
        <v>MERCREDI</v>
      </c>
      <c r="D154" s="4">
        <f>$C$3+ROW()-ROW(Tableau1[[#Headers],[Date]])-1</f>
        <v>43978</v>
      </c>
      <c r="E154" s="37"/>
      <c r="F154" s="37"/>
      <c r="G154" s="2">
        <f>Tableau1[[#This Row],[Fin ]]-Tableau1[[#This Row],[Début ]]</f>
        <v>0</v>
      </c>
      <c r="H154" s="2"/>
      <c r="I154" s="2"/>
      <c r="J154" s="39"/>
      <c r="K154" s="33" t="str">
        <f ca="1">IF(COUNTIF('jours fériés'!C:C,Tableau1[[#This Row],[Date]]),"oui","")</f>
        <v/>
      </c>
      <c r="L1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5" spans="2:12" x14ac:dyDescent="0.35">
      <c r="B155" s="21" t="str">
        <f>IF(WEEKDAY(Tableau1[[#This Row],[Date]],2)=4,"semaine "&amp;_xlfn.ISOWEEKNUM(Tableau1[[#This Row],[Date]]),"")</f>
        <v>semaine 22</v>
      </c>
      <c r="C155" s="3" t="str">
        <f>UPPER(TEXT(Tableau1[[#This Row],[Date]],"jjjj"))</f>
        <v>JEUDI</v>
      </c>
      <c r="D155" s="4">
        <f>$C$3+ROW()-ROW(Tableau1[[#Headers],[Date]])-1</f>
        <v>43979</v>
      </c>
      <c r="E155" s="37"/>
      <c r="F155" s="37"/>
      <c r="G155" s="2">
        <f>Tableau1[[#This Row],[Fin ]]-Tableau1[[#This Row],[Début ]]</f>
        <v>0</v>
      </c>
      <c r="H155" s="2"/>
      <c r="I155" s="2"/>
      <c r="J155" s="39"/>
      <c r="K155" s="33" t="str">
        <f ca="1">IF(COUNTIF('jours fériés'!C:C,Tableau1[[#This Row],[Date]]),"oui","")</f>
        <v/>
      </c>
      <c r="L1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6" spans="2:12" x14ac:dyDescent="0.35">
      <c r="B156" s="21" t="str">
        <f>IF(WEEKDAY(Tableau1[[#This Row],[Date]],2)=4,"semaine "&amp;_xlfn.ISOWEEKNUM(Tableau1[[#This Row],[Date]]),"")</f>
        <v/>
      </c>
      <c r="C156" s="3" t="str">
        <f>UPPER(TEXT(Tableau1[[#This Row],[Date]],"jjjj"))</f>
        <v>VENDREDI</v>
      </c>
      <c r="D156" s="4">
        <f>$C$3+ROW()-ROW(Tableau1[[#Headers],[Date]])-1</f>
        <v>43980</v>
      </c>
      <c r="E156" s="37"/>
      <c r="F156" s="37"/>
      <c r="G156" s="2">
        <f>Tableau1[[#This Row],[Fin ]]-Tableau1[[#This Row],[Début ]]</f>
        <v>0</v>
      </c>
      <c r="H156" s="2"/>
      <c r="I156" s="2"/>
      <c r="J156" s="39"/>
      <c r="K156" s="33" t="str">
        <f ca="1">IF(COUNTIF('jours fériés'!C:C,Tableau1[[#This Row],[Date]]),"oui","")</f>
        <v/>
      </c>
      <c r="L1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7" spans="2:12" x14ac:dyDescent="0.35">
      <c r="B157" s="21" t="str">
        <f>IF(WEEKDAY(Tableau1[[#This Row],[Date]],2)=4,"semaine "&amp;_xlfn.ISOWEEKNUM(Tableau1[[#This Row],[Date]]),"")</f>
        <v/>
      </c>
      <c r="C157" s="3" t="str">
        <f>UPPER(TEXT(Tableau1[[#This Row],[Date]],"jjjj"))</f>
        <v>SAMEDI</v>
      </c>
      <c r="D157" s="4">
        <f>$C$3+ROW()-ROW(Tableau1[[#Headers],[Date]])-1</f>
        <v>43981</v>
      </c>
      <c r="E157" s="37"/>
      <c r="F157" s="37"/>
      <c r="G157" s="2">
        <f>Tableau1[[#This Row],[Fin ]]-Tableau1[[#This Row],[Début ]]</f>
        <v>0</v>
      </c>
      <c r="H157" s="2"/>
      <c r="I157" s="2"/>
      <c r="J157" s="39"/>
      <c r="K157" s="33" t="str">
        <f ca="1">IF(COUNTIF('jours fériés'!C:C,Tableau1[[#This Row],[Date]]),"oui","")</f>
        <v/>
      </c>
      <c r="L1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8" spans="2:12" x14ac:dyDescent="0.35">
      <c r="B158" s="21" t="str">
        <f>IF(WEEKDAY(Tableau1[[#This Row],[Date]],2)=4,"semaine "&amp;_xlfn.ISOWEEKNUM(Tableau1[[#This Row],[Date]]),"")</f>
        <v/>
      </c>
      <c r="C158" s="3" t="str">
        <f>UPPER(TEXT(Tableau1[[#This Row],[Date]],"jjjj"))</f>
        <v>DIMANCHE</v>
      </c>
      <c r="D158" s="4">
        <f>$C$3+ROW()-ROW(Tableau1[[#Headers],[Date]])-1</f>
        <v>43982</v>
      </c>
      <c r="E158" s="37"/>
      <c r="F158" s="37"/>
      <c r="G158" s="2">
        <f>Tableau1[[#This Row],[Fin ]]-Tableau1[[#This Row],[Début ]]</f>
        <v>0</v>
      </c>
      <c r="H158" s="2"/>
      <c r="I158" s="2"/>
      <c r="J158" s="39"/>
      <c r="K158" s="33" t="str">
        <f ca="1">IF(COUNTIF('jours fériés'!C:C,Tableau1[[#This Row],[Date]]),"oui","")</f>
        <v/>
      </c>
      <c r="L1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9" spans="2:12" x14ac:dyDescent="0.35">
      <c r="B159" s="21" t="str">
        <f>IF(WEEKDAY(Tableau1[[#This Row],[Date]],2)=4,"semaine "&amp;_xlfn.ISOWEEKNUM(Tableau1[[#This Row],[Date]]),"")</f>
        <v/>
      </c>
      <c r="C159" s="3" t="str">
        <f>UPPER(TEXT(Tableau1[[#This Row],[Date]],"jjjj"))</f>
        <v>LUNDI</v>
      </c>
      <c r="D159" s="4">
        <f>$C$3+ROW()-ROW(Tableau1[[#Headers],[Date]])-1</f>
        <v>43983</v>
      </c>
      <c r="E159" s="37"/>
      <c r="F159" s="37"/>
      <c r="G159" s="2">
        <f>Tableau1[[#This Row],[Fin ]]-Tableau1[[#This Row],[Début ]]</f>
        <v>0</v>
      </c>
      <c r="H159" s="2"/>
      <c r="I159" s="2"/>
      <c r="J159" s="39"/>
      <c r="K159" s="33" t="str">
        <f ca="1">IF(COUNTIF('jours fériés'!C:C,Tableau1[[#This Row],[Date]]),"oui","")</f>
        <v>oui</v>
      </c>
      <c r="L1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0" spans="2:12" x14ac:dyDescent="0.35">
      <c r="B160" s="21" t="str">
        <f>IF(WEEKDAY(Tableau1[[#This Row],[Date]],2)=4,"semaine "&amp;_xlfn.ISOWEEKNUM(Tableau1[[#This Row],[Date]]),"")</f>
        <v/>
      </c>
      <c r="C160" s="3" t="str">
        <f>UPPER(TEXT(Tableau1[[#This Row],[Date]],"jjjj"))</f>
        <v>MARDI</v>
      </c>
      <c r="D160" s="4">
        <f>$C$3+ROW()-ROW(Tableau1[[#Headers],[Date]])-1</f>
        <v>43984</v>
      </c>
      <c r="E160" s="37"/>
      <c r="F160" s="37"/>
      <c r="G160" s="2">
        <f>Tableau1[[#This Row],[Fin ]]-Tableau1[[#This Row],[Début ]]</f>
        <v>0</v>
      </c>
      <c r="H160" s="2"/>
      <c r="I160" s="2"/>
      <c r="J160" s="39"/>
      <c r="K160" s="33" t="str">
        <f ca="1">IF(COUNTIF('jours fériés'!C:C,Tableau1[[#This Row],[Date]]),"oui","")</f>
        <v/>
      </c>
      <c r="L1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1" spans="2:12" x14ac:dyDescent="0.35">
      <c r="B161" s="21" t="str">
        <f>IF(WEEKDAY(Tableau1[[#This Row],[Date]],2)=4,"semaine "&amp;_xlfn.ISOWEEKNUM(Tableau1[[#This Row],[Date]]),"")</f>
        <v/>
      </c>
      <c r="C161" s="3" t="str">
        <f>UPPER(TEXT(Tableau1[[#This Row],[Date]],"jjjj"))</f>
        <v>MERCREDI</v>
      </c>
      <c r="D161" s="4">
        <f>$C$3+ROW()-ROW(Tableau1[[#Headers],[Date]])-1</f>
        <v>43985</v>
      </c>
      <c r="E161" s="37"/>
      <c r="F161" s="37"/>
      <c r="G161" s="2">
        <f>Tableau1[[#This Row],[Fin ]]-Tableau1[[#This Row],[Début ]]</f>
        <v>0</v>
      </c>
      <c r="H161" s="2"/>
      <c r="I161" s="2"/>
      <c r="J161" s="39"/>
      <c r="K161" s="33" t="str">
        <f ca="1">IF(COUNTIF('jours fériés'!C:C,Tableau1[[#This Row],[Date]]),"oui","")</f>
        <v/>
      </c>
      <c r="L1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2" spans="2:12" x14ac:dyDescent="0.35">
      <c r="B162" s="21" t="str">
        <f>IF(WEEKDAY(Tableau1[[#This Row],[Date]],2)=4,"semaine "&amp;_xlfn.ISOWEEKNUM(Tableau1[[#This Row],[Date]]),"")</f>
        <v>semaine 23</v>
      </c>
      <c r="C162" s="3" t="str">
        <f>UPPER(TEXT(Tableau1[[#This Row],[Date]],"jjjj"))</f>
        <v>JEUDI</v>
      </c>
      <c r="D162" s="4">
        <f>$C$3+ROW()-ROW(Tableau1[[#Headers],[Date]])-1</f>
        <v>43986</v>
      </c>
      <c r="E162" s="37"/>
      <c r="F162" s="37"/>
      <c r="G162" s="2">
        <f>Tableau1[[#This Row],[Fin ]]-Tableau1[[#This Row],[Début ]]</f>
        <v>0</v>
      </c>
      <c r="H162" s="2"/>
      <c r="I162" s="2"/>
      <c r="J162" s="39"/>
      <c r="K162" s="33" t="str">
        <f ca="1">IF(COUNTIF('jours fériés'!C:C,Tableau1[[#This Row],[Date]]),"oui","")</f>
        <v/>
      </c>
      <c r="L1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3" spans="2:12" x14ac:dyDescent="0.35">
      <c r="B163" s="21" t="str">
        <f>IF(WEEKDAY(Tableau1[[#This Row],[Date]],2)=4,"semaine "&amp;_xlfn.ISOWEEKNUM(Tableau1[[#This Row],[Date]]),"")</f>
        <v/>
      </c>
      <c r="C163" s="3" t="str">
        <f>UPPER(TEXT(Tableau1[[#This Row],[Date]],"jjjj"))</f>
        <v>VENDREDI</v>
      </c>
      <c r="D163" s="4">
        <f>$C$3+ROW()-ROW(Tableau1[[#Headers],[Date]])-1</f>
        <v>43987</v>
      </c>
      <c r="E163" s="37"/>
      <c r="F163" s="37"/>
      <c r="G163" s="2">
        <f>Tableau1[[#This Row],[Fin ]]-Tableau1[[#This Row],[Début ]]</f>
        <v>0</v>
      </c>
      <c r="H163" s="2"/>
      <c r="I163" s="2"/>
      <c r="J163" s="39"/>
      <c r="K163" s="33" t="str">
        <f ca="1">IF(COUNTIF('jours fériés'!C:C,Tableau1[[#This Row],[Date]]),"oui","")</f>
        <v/>
      </c>
      <c r="L1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4" spans="2:12" x14ac:dyDescent="0.35">
      <c r="B164" s="21" t="str">
        <f>IF(WEEKDAY(Tableau1[[#This Row],[Date]],2)=4,"semaine "&amp;_xlfn.ISOWEEKNUM(Tableau1[[#This Row],[Date]]),"")</f>
        <v/>
      </c>
      <c r="C164" s="3" t="str">
        <f>UPPER(TEXT(Tableau1[[#This Row],[Date]],"jjjj"))</f>
        <v>SAMEDI</v>
      </c>
      <c r="D164" s="4">
        <f>$C$3+ROW()-ROW(Tableau1[[#Headers],[Date]])-1</f>
        <v>43988</v>
      </c>
      <c r="E164" s="37"/>
      <c r="F164" s="37"/>
      <c r="G164" s="2">
        <f>Tableau1[[#This Row],[Fin ]]-Tableau1[[#This Row],[Début ]]</f>
        <v>0</v>
      </c>
      <c r="H164" s="2"/>
      <c r="I164" s="2"/>
      <c r="J164" s="39"/>
      <c r="K164" s="33" t="str">
        <f ca="1">IF(COUNTIF('jours fériés'!C:C,Tableau1[[#This Row],[Date]]),"oui","")</f>
        <v/>
      </c>
      <c r="L1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5" spans="2:12" x14ac:dyDescent="0.35">
      <c r="B165" s="21" t="str">
        <f>IF(WEEKDAY(Tableau1[[#This Row],[Date]],2)=4,"semaine "&amp;_xlfn.ISOWEEKNUM(Tableau1[[#This Row],[Date]]),"")</f>
        <v/>
      </c>
      <c r="C165" s="3" t="str">
        <f>UPPER(TEXT(Tableau1[[#This Row],[Date]],"jjjj"))</f>
        <v>DIMANCHE</v>
      </c>
      <c r="D165" s="4">
        <f>$C$3+ROW()-ROW(Tableau1[[#Headers],[Date]])-1</f>
        <v>43989</v>
      </c>
      <c r="E165" s="37"/>
      <c r="F165" s="37"/>
      <c r="G165" s="2">
        <f>Tableau1[[#This Row],[Fin ]]-Tableau1[[#This Row],[Début ]]</f>
        <v>0</v>
      </c>
      <c r="H165" s="2"/>
      <c r="I165" s="2"/>
      <c r="J165" s="39"/>
      <c r="K165" s="33" t="str">
        <f ca="1">IF(COUNTIF('jours fériés'!C:C,Tableau1[[#This Row],[Date]]),"oui","")</f>
        <v/>
      </c>
      <c r="L1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6" spans="2:12" x14ac:dyDescent="0.35">
      <c r="B166" s="21" t="str">
        <f>IF(WEEKDAY(Tableau1[[#This Row],[Date]],2)=4,"semaine "&amp;_xlfn.ISOWEEKNUM(Tableau1[[#This Row],[Date]]),"")</f>
        <v/>
      </c>
      <c r="C166" s="3" t="str">
        <f>UPPER(TEXT(Tableau1[[#This Row],[Date]],"jjjj"))</f>
        <v>LUNDI</v>
      </c>
      <c r="D166" s="4">
        <f>$C$3+ROW()-ROW(Tableau1[[#Headers],[Date]])-1</f>
        <v>43990</v>
      </c>
      <c r="E166" s="37"/>
      <c r="F166" s="37"/>
      <c r="G166" s="2">
        <f>Tableau1[[#This Row],[Fin ]]-Tableau1[[#This Row],[Début ]]</f>
        <v>0</v>
      </c>
      <c r="H166" s="2"/>
      <c r="I166" s="2"/>
      <c r="J166" s="39"/>
      <c r="K166" s="33" t="str">
        <f ca="1">IF(COUNTIF('jours fériés'!C:C,Tableau1[[#This Row],[Date]]),"oui","")</f>
        <v/>
      </c>
      <c r="L1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7" spans="2:12" x14ac:dyDescent="0.35">
      <c r="B167" s="21" t="str">
        <f>IF(WEEKDAY(Tableau1[[#This Row],[Date]],2)=4,"semaine "&amp;_xlfn.ISOWEEKNUM(Tableau1[[#This Row],[Date]]),"")</f>
        <v/>
      </c>
      <c r="C167" s="3" t="str">
        <f>UPPER(TEXT(Tableau1[[#This Row],[Date]],"jjjj"))</f>
        <v>MARDI</v>
      </c>
      <c r="D167" s="4">
        <f>$C$3+ROW()-ROW(Tableau1[[#Headers],[Date]])-1</f>
        <v>43991</v>
      </c>
      <c r="E167" s="37"/>
      <c r="F167" s="37"/>
      <c r="G167" s="2">
        <f>Tableau1[[#This Row],[Fin ]]-Tableau1[[#This Row],[Début ]]</f>
        <v>0</v>
      </c>
      <c r="H167" s="2"/>
      <c r="I167" s="2"/>
      <c r="J167" s="39"/>
      <c r="K167" s="33" t="str">
        <f ca="1">IF(COUNTIF('jours fériés'!C:C,Tableau1[[#This Row],[Date]]),"oui","")</f>
        <v/>
      </c>
      <c r="L1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8" spans="2:12" x14ac:dyDescent="0.35">
      <c r="B168" s="21" t="str">
        <f>IF(WEEKDAY(Tableau1[[#This Row],[Date]],2)=4,"semaine "&amp;_xlfn.ISOWEEKNUM(Tableau1[[#This Row],[Date]]),"")</f>
        <v/>
      </c>
      <c r="C168" s="3" t="str">
        <f>UPPER(TEXT(Tableau1[[#This Row],[Date]],"jjjj"))</f>
        <v>MERCREDI</v>
      </c>
      <c r="D168" s="4">
        <f>$C$3+ROW()-ROW(Tableau1[[#Headers],[Date]])-1</f>
        <v>43992</v>
      </c>
      <c r="E168" s="37"/>
      <c r="F168" s="37"/>
      <c r="G168" s="2">
        <f>Tableau1[[#This Row],[Fin ]]-Tableau1[[#This Row],[Début ]]</f>
        <v>0</v>
      </c>
      <c r="H168" s="2"/>
      <c r="I168" s="2"/>
      <c r="J168" s="39"/>
      <c r="K168" s="33" t="str">
        <f ca="1">IF(COUNTIF('jours fériés'!C:C,Tableau1[[#This Row],[Date]]),"oui","")</f>
        <v/>
      </c>
      <c r="L1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9" spans="2:12" x14ac:dyDescent="0.35">
      <c r="B169" s="21" t="str">
        <f>IF(WEEKDAY(Tableau1[[#This Row],[Date]],2)=4,"semaine "&amp;_xlfn.ISOWEEKNUM(Tableau1[[#This Row],[Date]]),"")</f>
        <v>semaine 24</v>
      </c>
      <c r="C169" s="3" t="str">
        <f>UPPER(TEXT(Tableau1[[#This Row],[Date]],"jjjj"))</f>
        <v>JEUDI</v>
      </c>
      <c r="D169" s="4">
        <f>$C$3+ROW()-ROW(Tableau1[[#Headers],[Date]])-1</f>
        <v>43993</v>
      </c>
      <c r="E169" s="37"/>
      <c r="F169" s="37"/>
      <c r="G169" s="2">
        <f>Tableau1[[#This Row],[Fin ]]-Tableau1[[#This Row],[Début ]]</f>
        <v>0</v>
      </c>
      <c r="H169" s="2"/>
      <c r="I169" s="2"/>
      <c r="J169" s="39"/>
      <c r="K169" s="33" t="str">
        <f ca="1">IF(COUNTIF('jours fériés'!C:C,Tableau1[[#This Row],[Date]]),"oui","")</f>
        <v/>
      </c>
      <c r="L1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0" spans="2:12" x14ac:dyDescent="0.35">
      <c r="B170" s="21" t="str">
        <f>IF(WEEKDAY(Tableau1[[#This Row],[Date]],2)=4,"semaine "&amp;_xlfn.ISOWEEKNUM(Tableau1[[#This Row],[Date]]),"")</f>
        <v/>
      </c>
      <c r="C170" s="3" t="str">
        <f>UPPER(TEXT(Tableau1[[#This Row],[Date]],"jjjj"))</f>
        <v>VENDREDI</v>
      </c>
      <c r="D170" s="4">
        <f>$C$3+ROW()-ROW(Tableau1[[#Headers],[Date]])-1</f>
        <v>43994</v>
      </c>
      <c r="E170" s="37"/>
      <c r="F170" s="37"/>
      <c r="G170" s="2">
        <f>Tableau1[[#This Row],[Fin ]]-Tableau1[[#This Row],[Début ]]</f>
        <v>0</v>
      </c>
      <c r="H170" s="2"/>
      <c r="I170" s="2"/>
      <c r="J170" s="39"/>
      <c r="K170" s="33" t="str">
        <f ca="1">IF(COUNTIF('jours fériés'!C:C,Tableau1[[#This Row],[Date]]),"oui","")</f>
        <v/>
      </c>
      <c r="L1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1" spans="2:12" x14ac:dyDescent="0.35">
      <c r="B171" s="21" t="str">
        <f>IF(WEEKDAY(Tableau1[[#This Row],[Date]],2)=4,"semaine "&amp;_xlfn.ISOWEEKNUM(Tableau1[[#This Row],[Date]]),"")</f>
        <v/>
      </c>
      <c r="C171" s="3" t="str">
        <f>UPPER(TEXT(Tableau1[[#This Row],[Date]],"jjjj"))</f>
        <v>SAMEDI</v>
      </c>
      <c r="D171" s="4">
        <f>$C$3+ROW()-ROW(Tableau1[[#Headers],[Date]])-1</f>
        <v>43995</v>
      </c>
      <c r="E171" s="37"/>
      <c r="F171" s="37"/>
      <c r="G171" s="2">
        <f>Tableau1[[#This Row],[Fin ]]-Tableau1[[#This Row],[Début ]]</f>
        <v>0</v>
      </c>
      <c r="H171" s="2"/>
      <c r="I171" s="2"/>
      <c r="J171" s="39"/>
      <c r="K171" s="33" t="str">
        <f ca="1">IF(COUNTIF('jours fériés'!C:C,Tableau1[[#This Row],[Date]]),"oui","")</f>
        <v/>
      </c>
      <c r="L1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2" spans="2:12" x14ac:dyDescent="0.35">
      <c r="B172" s="21" t="str">
        <f>IF(WEEKDAY(Tableau1[[#This Row],[Date]],2)=4,"semaine "&amp;_xlfn.ISOWEEKNUM(Tableau1[[#This Row],[Date]]),"")</f>
        <v/>
      </c>
      <c r="C172" s="3" t="str">
        <f>UPPER(TEXT(Tableau1[[#This Row],[Date]],"jjjj"))</f>
        <v>DIMANCHE</v>
      </c>
      <c r="D172" s="4">
        <f>$C$3+ROW()-ROW(Tableau1[[#Headers],[Date]])-1</f>
        <v>43996</v>
      </c>
      <c r="E172" s="37"/>
      <c r="F172" s="37"/>
      <c r="G172" s="2">
        <f>Tableau1[[#This Row],[Fin ]]-Tableau1[[#This Row],[Début ]]</f>
        <v>0</v>
      </c>
      <c r="H172" s="2"/>
      <c r="I172" s="2"/>
      <c r="J172" s="39"/>
      <c r="K172" s="33" t="str">
        <f ca="1">IF(COUNTIF('jours fériés'!C:C,Tableau1[[#This Row],[Date]]),"oui","")</f>
        <v/>
      </c>
      <c r="L1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3" spans="2:12" x14ac:dyDescent="0.35">
      <c r="B173" s="21" t="str">
        <f>IF(WEEKDAY(Tableau1[[#This Row],[Date]],2)=4,"semaine "&amp;_xlfn.ISOWEEKNUM(Tableau1[[#This Row],[Date]]),"")</f>
        <v/>
      </c>
      <c r="C173" s="3" t="str">
        <f>UPPER(TEXT(Tableau1[[#This Row],[Date]],"jjjj"))</f>
        <v>LUNDI</v>
      </c>
      <c r="D173" s="4">
        <f>$C$3+ROW()-ROW(Tableau1[[#Headers],[Date]])-1</f>
        <v>43997</v>
      </c>
      <c r="E173" s="37"/>
      <c r="F173" s="37"/>
      <c r="G173" s="2">
        <f>Tableau1[[#This Row],[Fin ]]-Tableau1[[#This Row],[Début ]]</f>
        <v>0</v>
      </c>
      <c r="H173" s="2"/>
      <c r="I173" s="2"/>
      <c r="J173" s="39"/>
      <c r="K173" s="33" t="str">
        <f ca="1">IF(COUNTIF('jours fériés'!C:C,Tableau1[[#This Row],[Date]]),"oui","")</f>
        <v/>
      </c>
      <c r="L1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4" spans="2:12" x14ac:dyDescent="0.35">
      <c r="B174" s="21" t="str">
        <f>IF(WEEKDAY(Tableau1[[#This Row],[Date]],2)=4,"semaine "&amp;_xlfn.ISOWEEKNUM(Tableau1[[#This Row],[Date]]),"")</f>
        <v/>
      </c>
      <c r="C174" s="3" t="str">
        <f>UPPER(TEXT(Tableau1[[#This Row],[Date]],"jjjj"))</f>
        <v>MARDI</v>
      </c>
      <c r="D174" s="4">
        <f>$C$3+ROW()-ROW(Tableau1[[#Headers],[Date]])-1</f>
        <v>43998</v>
      </c>
      <c r="E174" s="37"/>
      <c r="F174" s="37"/>
      <c r="G174" s="2">
        <f>Tableau1[[#This Row],[Fin ]]-Tableau1[[#This Row],[Début ]]</f>
        <v>0</v>
      </c>
      <c r="H174" s="2"/>
      <c r="I174" s="2"/>
      <c r="J174" s="39"/>
      <c r="K174" s="33" t="str">
        <f ca="1">IF(COUNTIF('jours fériés'!C:C,Tableau1[[#This Row],[Date]]),"oui","")</f>
        <v/>
      </c>
      <c r="L1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5" spans="2:12" x14ac:dyDescent="0.35">
      <c r="B175" s="21" t="str">
        <f>IF(WEEKDAY(Tableau1[[#This Row],[Date]],2)=4,"semaine "&amp;_xlfn.ISOWEEKNUM(Tableau1[[#This Row],[Date]]),"")</f>
        <v/>
      </c>
      <c r="C175" s="3" t="str">
        <f>UPPER(TEXT(Tableau1[[#This Row],[Date]],"jjjj"))</f>
        <v>MERCREDI</v>
      </c>
      <c r="D175" s="4">
        <f>$C$3+ROW()-ROW(Tableau1[[#Headers],[Date]])-1</f>
        <v>43999</v>
      </c>
      <c r="E175" s="37"/>
      <c r="F175" s="37"/>
      <c r="G175" s="2">
        <f>Tableau1[[#This Row],[Fin ]]-Tableau1[[#This Row],[Début ]]</f>
        <v>0</v>
      </c>
      <c r="H175" s="2"/>
      <c r="I175" s="2"/>
      <c r="J175" s="39"/>
      <c r="K175" s="33" t="str">
        <f ca="1">IF(COUNTIF('jours fériés'!C:C,Tableau1[[#This Row],[Date]]),"oui","")</f>
        <v/>
      </c>
      <c r="L1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6" spans="2:12" x14ac:dyDescent="0.35">
      <c r="B176" s="21" t="str">
        <f>IF(WEEKDAY(Tableau1[[#This Row],[Date]],2)=4,"semaine "&amp;_xlfn.ISOWEEKNUM(Tableau1[[#This Row],[Date]]),"")</f>
        <v>semaine 25</v>
      </c>
      <c r="C176" s="3" t="str">
        <f>UPPER(TEXT(Tableau1[[#This Row],[Date]],"jjjj"))</f>
        <v>JEUDI</v>
      </c>
      <c r="D176" s="4">
        <f>$C$3+ROW()-ROW(Tableau1[[#Headers],[Date]])-1</f>
        <v>44000</v>
      </c>
      <c r="E176" s="37"/>
      <c r="F176" s="37"/>
      <c r="G176" s="2">
        <f>Tableau1[[#This Row],[Fin ]]-Tableau1[[#This Row],[Début ]]</f>
        <v>0</v>
      </c>
      <c r="H176" s="2"/>
      <c r="I176" s="2"/>
      <c r="J176" s="39"/>
      <c r="K176" s="33" t="str">
        <f ca="1">IF(COUNTIF('jours fériés'!C:C,Tableau1[[#This Row],[Date]]),"oui","")</f>
        <v/>
      </c>
      <c r="L1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7" spans="2:12" x14ac:dyDescent="0.35">
      <c r="B177" s="21" t="str">
        <f>IF(WEEKDAY(Tableau1[[#This Row],[Date]],2)=4,"semaine "&amp;_xlfn.ISOWEEKNUM(Tableau1[[#This Row],[Date]]),"")</f>
        <v/>
      </c>
      <c r="C177" s="3" t="str">
        <f>UPPER(TEXT(Tableau1[[#This Row],[Date]],"jjjj"))</f>
        <v>VENDREDI</v>
      </c>
      <c r="D177" s="4">
        <f>$C$3+ROW()-ROW(Tableau1[[#Headers],[Date]])-1</f>
        <v>44001</v>
      </c>
      <c r="E177" s="37"/>
      <c r="F177" s="37"/>
      <c r="G177" s="2">
        <f>Tableau1[[#This Row],[Fin ]]-Tableau1[[#This Row],[Début ]]</f>
        <v>0</v>
      </c>
      <c r="H177" s="2"/>
      <c r="I177" s="2"/>
      <c r="J177" s="39"/>
      <c r="K177" s="33" t="str">
        <f ca="1">IF(COUNTIF('jours fériés'!C:C,Tableau1[[#This Row],[Date]]),"oui","")</f>
        <v/>
      </c>
      <c r="L1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8" spans="2:12" x14ac:dyDescent="0.35">
      <c r="B178" s="21" t="str">
        <f>IF(WEEKDAY(Tableau1[[#This Row],[Date]],2)=4,"semaine "&amp;_xlfn.ISOWEEKNUM(Tableau1[[#This Row],[Date]]),"")</f>
        <v/>
      </c>
      <c r="C178" s="3" t="str">
        <f>UPPER(TEXT(Tableau1[[#This Row],[Date]],"jjjj"))</f>
        <v>SAMEDI</v>
      </c>
      <c r="D178" s="4">
        <f>$C$3+ROW()-ROW(Tableau1[[#Headers],[Date]])-1</f>
        <v>44002</v>
      </c>
      <c r="E178" s="37"/>
      <c r="F178" s="37"/>
      <c r="G178" s="2">
        <f>Tableau1[[#This Row],[Fin ]]-Tableau1[[#This Row],[Début ]]</f>
        <v>0</v>
      </c>
      <c r="H178" s="2"/>
      <c r="I178" s="2"/>
      <c r="J178" s="39"/>
      <c r="K178" s="33" t="str">
        <f ca="1">IF(COUNTIF('jours fériés'!C:C,Tableau1[[#This Row],[Date]]),"oui","")</f>
        <v/>
      </c>
      <c r="L1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9" spans="2:12" x14ac:dyDescent="0.35">
      <c r="B179" s="21" t="str">
        <f>IF(WEEKDAY(Tableau1[[#This Row],[Date]],2)=4,"semaine "&amp;_xlfn.ISOWEEKNUM(Tableau1[[#This Row],[Date]]),"")</f>
        <v/>
      </c>
      <c r="C179" s="3" t="str">
        <f>UPPER(TEXT(Tableau1[[#This Row],[Date]],"jjjj"))</f>
        <v>DIMANCHE</v>
      </c>
      <c r="D179" s="4">
        <f>$C$3+ROW()-ROW(Tableau1[[#Headers],[Date]])-1</f>
        <v>44003</v>
      </c>
      <c r="E179" s="37"/>
      <c r="F179" s="37"/>
      <c r="G179" s="2">
        <f>Tableau1[[#This Row],[Fin ]]-Tableau1[[#This Row],[Début ]]</f>
        <v>0</v>
      </c>
      <c r="H179" s="2"/>
      <c r="I179" s="2"/>
      <c r="J179" s="39"/>
      <c r="K179" s="33" t="str">
        <f ca="1">IF(COUNTIF('jours fériés'!C:C,Tableau1[[#This Row],[Date]]),"oui","")</f>
        <v/>
      </c>
      <c r="L1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0" spans="2:12" x14ac:dyDescent="0.35">
      <c r="B180" s="21" t="str">
        <f>IF(WEEKDAY(Tableau1[[#This Row],[Date]],2)=4,"semaine "&amp;_xlfn.ISOWEEKNUM(Tableau1[[#This Row],[Date]]),"")</f>
        <v/>
      </c>
      <c r="C180" s="3" t="str">
        <f>UPPER(TEXT(Tableau1[[#This Row],[Date]],"jjjj"))</f>
        <v>LUNDI</v>
      </c>
      <c r="D180" s="4">
        <f>$C$3+ROW()-ROW(Tableau1[[#Headers],[Date]])-1</f>
        <v>44004</v>
      </c>
      <c r="E180" s="37"/>
      <c r="F180" s="37"/>
      <c r="G180" s="2">
        <f>Tableau1[[#This Row],[Fin ]]-Tableau1[[#This Row],[Début ]]</f>
        <v>0</v>
      </c>
      <c r="H180" s="2"/>
      <c r="I180" s="2"/>
      <c r="J180" s="39"/>
      <c r="K180" s="33" t="str">
        <f ca="1">IF(COUNTIF('jours fériés'!C:C,Tableau1[[#This Row],[Date]]),"oui","")</f>
        <v/>
      </c>
      <c r="L1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1" spans="2:12" x14ac:dyDescent="0.35">
      <c r="B181" s="21" t="str">
        <f>IF(WEEKDAY(Tableau1[[#This Row],[Date]],2)=4,"semaine "&amp;_xlfn.ISOWEEKNUM(Tableau1[[#This Row],[Date]]),"")</f>
        <v/>
      </c>
      <c r="C181" s="3" t="str">
        <f>UPPER(TEXT(Tableau1[[#This Row],[Date]],"jjjj"))</f>
        <v>MARDI</v>
      </c>
      <c r="D181" s="4">
        <f>$C$3+ROW()-ROW(Tableau1[[#Headers],[Date]])-1</f>
        <v>44005</v>
      </c>
      <c r="E181" s="37"/>
      <c r="F181" s="37"/>
      <c r="G181" s="2">
        <f>Tableau1[[#This Row],[Fin ]]-Tableau1[[#This Row],[Début ]]</f>
        <v>0</v>
      </c>
      <c r="H181" s="2"/>
      <c r="I181" s="2"/>
      <c r="J181" s="39"/>
      <c r="K181" s="33" t="str">
        <f ca="1">IF(COUNTIF('jours fériés'!C:C,Tableau1[[#This Row],[Date]]),"oui","")</f>
        <v/>
      </c>
      <c r="L1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2" spans="2:12" x14ac:dyDescent="0.35">
      <c r="B182" s="21" t="str">
        <f>IF(WEEKDAY(Tableau1[[#This Row],[Date]],2)=4,"semaine "&amp;_xlfn.ISOWEEKNUM(Tableau1[[#This Row],[Date]]),"")</f>
        <v/>
      </c>
      <c r="C182" s="3" t="str">
        <f>UPPER(TEXT(Tableau1[[#This Row],[Date]],"jjjj"))</f>
        <v>MERCREDI</v>
      </c>
      <c r="D182" s="4">
        <f>$C$3+ROW()-ROW(Tableau1[[#Headers],[Date]])-1</f>
        <v>44006</v>
      </c>
      <c r="E182" s="37"/>
      <c r="F182" s="37"/>
      <c r="G182" s="2">
        <f>Tableau1[[#This Row],[Fin ]]-Tableau1[[#This Row],[Début ]]</f>
        <v>0</v>
      </c>
      <c r="H182" s="2"/>
      <c r="I182" s="2"/>
      <c r="J182" s="39"/>
      <c r="K182" s="33" t="str">
        <f ca="1">IF(COUNTIF('jours fériés'!C:C,Tableau1[[#This Row],[Date]]),"oui","")</f>
        <v/>
      </c>
      <c r="L1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3" spans="2:12" x14ac:dyDescent="0.35">
      <c r="B183" s="21" t="str">
        <f>IF(WEEKDAY(Tableau1[[#This Row],[Date]],2)=4,"semaine "&amp;_xlfn.ISOWEEKNUM(Tableau1[[#This Row],[Date]]),"")</f>
        <v>semaine 26</v>
      </c>
      <c r="C183" s="3" t="str">
        <f>UPPER(TEXT(Tableau1[[#This Row],[Date]],"jjjj"))</f>
        <v>JEUDI</v>
      </c>
      <c r="D183" s="4">
        <f>$C$3+ROW()-ROW(Tableau1[[#Headers],[Date]])-1</f>
        <v>44007</v>
      </c>
      <c r="E183" s="37"/>
      <c r="F183" s="37"/>
      <c r="G183" s="2">
        <f>Tableau1[[#This Row],[Fin ]]-Tableau1[[#This Row],[Début ]]</f>
        <v>0</v>
      </c>
      <c r="H183" s="2"/>
      <c r="I183" s="2"/>
      <c r="J183" s="39"/>
      <c r="K183" s="33" t="str">
        <f ca="1">IF(COUNTIF('jours fériés'!C:C,Tableau1[[#This Row],[Date]]),"oui","")</f>
        <v/>
      </c>
      <c r="L1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4" spans="2:12" x14ac:dyDescent="0.35">
      <c r="B184" s="21" t="str">
        <f>IF(WEEKDAY(Tableau1[[#This Row],[Date]],2)=4,"semaine "&amp;_xlfn.ISOWEEKNUM(Tableau1[[#This Row],[Date]]),"")</f>
        <v/>
      </c>
      <c r="C184" s="3" t="str">
        <f>UPPER(TEXT(Tableau1[[#This Row],[Date]],"jjjj"))</f>
        <v>VENDREDI</v>
      </c>
      <c r="D184" s="4">
        <f>$C$3+ROW()-ROW(Tableau1[[#Headers],[Date]])-1</f>
        <v>44008</v>
      </c>
      <c r="E184" s="37"/>
      <c r="F184" s="37"/>
      <c r="G184" s="2">
        <f>Tableau1[[#This Row],[Fin ]]-Tableau1[[#This Row],[Début ]]</f>
        <v>0</v>
      </c>
      <c r="H184" s="2"/>
      <c r="I184" s="2"/>
      <c r="J184" s="39"/>
      <c r="K184" s="33" t="str">
        <f ca="1">IF(COUNTIF('jours fériés'!C:C,Tableau1[[#This Row],[Date]]),"oui","")</f>
        <v/>
      </c>
      <c r="L1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5" spans="2:12" x14ac:dyDescent="0.35">
      <c r="B185" s="21" t="str">
        <f>IF(WEEKDAY(Tableau1[[#This Row],[Date]],2)=4,"semaine "&amp;_xlfn.ISOWEEKNUM(Tableau1[[#This Row],[Date]]),"")</f>
        <v/>
      </c>
      <c r="C185" s="3" t="str">
        <f>UPPER(TEXT(Tableau1[[#This Row],[Date]],"jjjj"))</f>
        <v>SAMEDI</v>
      </c>
      <c r="D185" s="4">
        <f>$C$3+ROW()-ROW(Tableau1[[#Headers],[Date]])-1</f>
        <v>44009</v>
      </c>
      <c r="E185" s="37"/>
      <c r="F185" s="37"/>
      <c r="G185" s="2">
        <f>Tableau1[[#This Row],[Fin ]]-Tableau1[[#This Row],[Début ]]</f>
        <v>0</v>
      </c>
      <c r="H185" s="2"/>
      <c r="I185" s="2"/>
      <c r="J185" s="39"/>
      <c r="K185" s="33" t="str">
        <f ca="1">IF(COUNTIF('jours fériés'!C:C,Tableau1[[#This Row],[Date]]),"oui","")</f>
        <v/>
      </c>
      <c r="L1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6" spans="2:12" x14ac:dyDescent="0.35">
      <c r="B186" s="21" t="str">
        <f>IF(WEEKDAY(Tableau1[[#This Row],[Date]],2)=4,"semaine "&amp;_xlfn.ISOWEEKNUM(Tableau1[[#This Row],[Date]]),"")</f>
        <v/>
      </c>
      <c r="C186" s="3" t="str">
        <f>UPPER(TEXT(Tableau1[[#This Row],[Date]],"jjjj"))</f>
        <v>DIMANCHE</v>
      </c>
      <c r="D186" s="4">
        <f>$C$3+ROW()-ROW(Tableau1[[#Headers],[Date]])-1</f>
        <v>44010</v>
      </c>
      <c r="E186" s="37"/>
      <c r="F186" s="37"/>
      <c r="G186" s="2">
        <f>Tableau1[[#This Row],[Fin ]]-Tableau1[[#This Row],[Début ]]</f>
        <v>0</v>
      </c>
      <c r="H186" s="2"/>
      <c r="I186" s="2"/>
      <c r="J186" s="39"/>
      <c r="K186" s="33" t="str">
        <f ca="1">IF(COUNTIF('jours fériés'!C:C,Tableau1[[#This Row],[Date]]),"oui","")</f>
        <v/>
      </c>
      <c r="L1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7" spans="2:12" x14ac:dyDescent="0.35">
      <c r="B187" s="21" t="str">
        <f>IF(WEEKDAY(Tableau1[[#This Row],[Date]],2)=4,"semaine "&amp;_xlfn.ISOWEEKNUM(Tableau1[[#This Row],[Date]]),"")</f>
        <v/>
      </c>
      <c r="C187" s="3" t="str">
        <f>UPPER(TEXT(Tableau1[[#This Row],[Date]],"jjjj"))</f>
        <v>LUNDI</v>
      </c>
      <c r="D187" s="4">
        <f>$C$3+ROW()-ROW(Tableau1[[#Headers],[Date]])-1</f>
        <v>44011</v>
      </c>
      <c r="E187" s="37"/>
      <c r="F187" s="37"/>
      <c r="G187" s="2">
        <f>Tableau1[[#This Row],[Fin ]]-Tableau1[[#This Row],[Début ]]</f>
        <v>0</v>
      </c>
      <c r="H187" s="2"/>
      <c r="I187" s="2"/>
      <c r="J187" s="39"/>
      <c r="K187" s="33" t="str">
        <f ca="1">IF(COUNTIF('jours fériés'!C:C,Tableau1[[#This Row],[Date]]),"oui","")</f>
        <v/>
      </c>
      <c r="L1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8" spans="2:12" x14ac:dyDescent="0.35">
      <c r="B188" s="21" t="str">
        <f>IF(WEEKDAY(Tableau1[[#This Row],[Date]],2)=4,"semaine "&amp;_xlfn.ISOWEEKNUM(Tableau1[[#This Row],[Date]]),"")</f>
        <v/>
      </c>
      <c r="C188" s="3" t="str">
        <f>UPPER(TEXT(Tableau1[[#This Row],[Date]],"jjjj"))</f>
        <v>MARDI</v>
      </c>
      <c r="D188" s="4">
        <f>$C$3+ROW()-ROW(Tableau1[[#Headers],[Date]])-1</f>
        <v>44012</v>
      </c>
      <c r="E188" s="37"/>
      <c r="F188" s="37"/>
      <c r="G188" s="2">
        <f>Tableau1[[#This Row],[Fin ]]-Tableau1[[#This Row],[Début ]]</f>
        <v>0</v>
      </c>
      <c r="H188" s="2"/>
      <c r="I188" s="2"/>
      <c r="J188" s="39"/>
      <c r="K188" s="33" t="str">
        <f ca="1">IF(COUNTIF('jours fériés'!C:C,Tableau1[[#This Row],[Date]]),"oui","")</f>
        <v/>
      </c>
      <c r="L1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9" spans="2:12" x14ac:dyDescent="0.35">
      <c r="B189" s="21" t="str">
        <f>IF(WEEKDAY(Tableau1[[#This Row],[Date]],2)=4,"semaine "&amp;_xlfn.ISOWEEKNUM(Tableau1[[#This Row],[Date]]),"")</f>
        <v/>
      </c>
      <c r="C189" s="3" t="str">
        <f>UPPER(TEXT(Tableau1[[#This Row],[Date]],"jjjj"))</f>
        <v>MERCREDI</v>
      </c>
      <c r="D189" s="4">
        <f>$C$3+ROW()-ROW(Tableau1[[#Headers],[Date]])-1</f>
        <v>44013</v>
      </c>
      <c r="E189" s="37"/>
      <c r="F189" s="37"/>
      <c r="G189" s="2">
        <f>Tableau1[[#This Row],[Fin ]]-Tableau1[[#This Row],[Début ]]</f>
        <v>0</v>
      </c>
      <c r="H189" s="2"/>
      <c r="I189" s="2"/>
      <c r="J189" s="39"/>
      <c r="K189" s="33" t="str">
        <f ca="1">IF(COUNTIF('jours fériés'!C:C,Tableau1[[#This Row],[Date]]),"oui","")</f>
        <v/>
      </c>
      <c r="L1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0" spans="2:12" x14ac:dyDescent="0.35">
      <c r="B190" s="21" t="str">
        <f>IF(WEEKDAY(Tableau1[[#This Row],[Date]],2)=4,"semaine "&amp;_xlfn.ISOWEEKNUM(Tableau1[[#This Row],[Date]]),"")</f>
        <v>semaine 27</v>
      </c>
      <c r="C190" s="3" t="str">
        <f>UPPER(TEXT(Tableau1[[#This Row],[Date]],"jjjj"))</f>
        <v>JEUDI</v>
      </c>
      <c r="D190" s="4">
        <f>$C$3+ROW()-ROW(Tableau1[[#Headers],[Date]])-1</f>
        <v>44014</v>
      </c>
      <c r="E190" s="37"/>
      <c r="F190" s="37"/>
      <c r="G190" s="2">
        <f>Tableau1[[#This Row],[Fin ]]-Tableau1[[#This Row],[Début ]]</f>
        <v>0</v>
      </c>
      <c r="H190" s="2"/>
      <c r="I190" s="2"/>
      <c r="J190" s="39"/>
      <c r="K190" s="33" t="str">
        <f ca="1">IF(COUNTIF('jours fériés'!C:C,Tableau1[[#This Row],[Date]]),"oui","")</f>
        <v/>
      </c>
      <c r="L1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1" spans="2:12" x14ac:dyDescent="0.35">
      <c r="B191" s="21" t="str">
        <f>IF(WEEKDAY(Tableau1[[#This Row],[Date]],2)=4,"semaine "&amp;_xlfn.ISOWEEKNUM(Tableau1[[#This Row],[Date]]),"")</f>
        <v/>
      </c>
      <c r="C191" s="3" t="str">
        <f>UPPER(TEXT(Tableau1[[#This Row],[Date]],"jjjj"))</f>
        <v>VENDREDI</v>
      </c>
      <c r="D191" s="4">
        <f>$C$3+ROW()-ROW(Tableau1[[#Headers],[Date]])-1</f>
        <v>44015</v>
      </c>
      <c r="E191" s="37"/>
      <c r="F191" s="37"/>
      <c r="G191" s="2">
        <f>Tableau1[[#This Row],[Fin ]]-Tableau1[[#This Row],[Début ]]</f>
        <v>0</v>
      </c>
      <c r="H191" s="2"/>
      <c r="I191" s="2"/>
      <c r="J191" s="39"/>
      <c r="K191" s="33" t="str">
        <f ca="1">IF(COUNTIF('jours fériés'!C:C,Tableau1[[#This Row],[Date]]),"oui","")</f>
        <v/>
      </c>
      <c r="L1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2" spans="2:12" x14ac:dyDescent="0.35">
      <c r="B192" s="21" t="str">
        <f>IF(WEEKDAY(Tableau1[[#This Row],[Date]],2)=4,"semaine "&amp;_xlfn.ISOWEEKNUM(Tableau1[[#This Row],[Date]]),"")</f>
        <v/>
      </c>
      <c r="C192" s="3" t="str">
        <f>UPPER(TEXT(Tableau1[[#This Row],[Date]],"jjjj"))</f>
        <v>SAMEDI</v>
      </c>
      <c r="D192" s="4">
        <f>$C$3+ROW()-ROW(Tableau1[[#Headers],[Date]])-1</f>
        <v>44016</v>
      </c>
      <c r="E192" s="37"/>
      <c r="F192" s="37"/>
      <c r="G192" s="2">
        <f>Tableau1[[#This Row],[Fin ]]-Tableau1[[#This Row],[Début ]]</f>
        <v>0</v>
      </c>
      <c r="H192" s="2"/>
      <c r="I192" s="2"/>
      <c r="J192" s="39"/>
      <c r="K192" s="33" t="str">
        <f ca="1">IF(COUNTIF('jours fériés'!C:C,Tableau1[[#This Row],[Date]]),"oui","")</f>
        <v/>
      </c>
      <c r="L1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3" spans="2:12" x14ac:dyDescent="0.35">
      <c r="B193" s="21" t="str">
        <f>IF(WEEKDAY(Tableau1[[#This Row],[Date]],2)=4,"semaine "&amp;_xlfn.ISOWEEKNUM(Tableau1[[#This Row],[Date]]),"")</f>
        <v/>
      </c>
      <c r="C193" s="3" t="str">
        <f>UPPER(TEXT(Tableau1[[#This Row],[Date]],"jjjj"))</f>
        <v>DIMANCHE</v>
      </c>
      <c r="D193" s="4">
        <f>$C$3+ROW()-ROW(Tableau1[[#Headers],[Date]])-1</f>
        <v>44017</v>
      </c>
      <c r="E193" s="37"/>
      <c r="F193" s="37"/>
      <c r="G193" s="2">
        <f>Tableau1[[#This Row],[Fin ]]-Tableau1[[#This Row],[Début ]]</f>
        <v>0</v>
      </c>
      <c r="H193" s="2"/>
      <c r="I193" s="2"/>
      <c r="J193" s="39"/>
      <c r="K193" s="33" t="str">
        <f ca="1">IF(COUNTIF('jours fériés'!C:C,Tableau1[[#This Row],[Date]]),"oui","")</f>
        <v/>
      </c>
      <c r="L1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4" spans="2:12" x14ac:dyDescent="0.35">
      <c r="B194" s="21" t="str">
        <f>IF(WEEKDAY(Tableau1[[#This Row],[Date]],2)=4,"semaine "&amp;_xlfn.ISOWEEKNUM(Tableau1[[#This Row],[Date]]),"")</f>
        <v/>
      </c>
      <c r="C194" s="3" t="str">
        <f>UPPER(TEXT(Tableau1[[#This Row],[Date]],"jjjj"))</f>
        <v>LUNDI</v>
      </c>
      <c r="D194" s="4">
        <f>$C$3+ROW()-ROW(Tableau1[[#Headers],[Date]])-1</f>
        <v>44018</v>
      </c>
      <c r="E194" s="37"/>
      <c r="F194" s="37"/>
      <c r="G194" s="2">
        <f>Tableau1[[#This Row],[Fin ]]-Tableau1[[#This Row],[Début ]]</f>
        <v>0</v>
      </c>
      <c r="H194" s="2"/>
      <c r="I194" s="2"/>
      <c r="J194" s="39"/>
      <c r="K194" s="33" t="str">
        <f ca="1">IF(COUNTIF('jours fériés'!C:C,Tableau1[[#This Row],[Date]]),"oui","")</f>
        <v/>
      </c>
      <c r="L1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5" spans="2:12" x14ac:dyDescent="0.35">
      <c r="B195" s="21" t="str">
        <f>IF(WEEKDAY(Tableau1[[#This Row],[Date]],2)=4,"semaine "&amp;_xlfn.ISOWEEKNUM(Tableau1[[#This Row],[Date]]),"")</f>
        <v/>
      </c>
      <c r="C195" s="3" t="str">
        <f>UPPER(TEXT(Tableau1[[#This Row],[Date]],"jjjj"))</f>
        <v>MARDI</v>
      </c>
      <c r="D195" s="4">
        <f>$C$3+ROW()-ROW(Tableau1[[#Headers],[Date]])-1</f>
        <v>44019</v>
      </c>
      <c r="E195" s="37"/>
      <c r="F195" s="37"/>
      <c r="G195" s="2">
        <f>Tableau1[[#This Row],[Fin ]]-Tableau1[[#This Row],[Début ]]</f>
        <v>0</v>
      </c>
      <c r="H195" s="2"/>
      <c r="I195" s="2"/>
      <c r="J195" s="39"/>
      <c r="K195" s="33" t="str">
        <f ca="1">IF(COUNTIF('jours fériés'!C:C,Tableau1[[#This Row],[Date]]),"oui","")</f>
        <v/>
      </c>
      <c r="L1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6" spans="2:12" x14ac:dyDescent="0.35">
      <c r="B196" s="21" t="str">
        <f>IF(WEEKDAY(Tableau1[[#This Row],[Date]],2)=4,"semaine "&amp;_xlfn.ISOWEEKNUM(Tableau1[[#This Row],[Date]]),"")</f>
        <v/>
      </c>
      <c r="C196" s="3" t="str">
        <f>UPPER(TEXT(Tableau1[[#This Row],[Date]],"jjjj"))</f>
        <v>MERCREDI</v>
      </c>
      <c r="D196" s="4">
        <f>$C$3+ROW()-ROW(Tableau1[[#Headers],[Date]])-1</f>
        <v>44020</v>
      </c>
      <c r="E196" s="37"/>
      <c r="F196" s="37"/>
      <c r="G196" s="2">
        <f>Tableau1[[#This Row],[Fin ]]-Tableau1[[#This Row],[Début ]]</f>
        <v>0</v>
      </c>
      <c r="H196" s="2"/>
      <c r="I196" s="2"/>
      <c r="J196" s="39"/>
      <c r="K196" s="33" t="str">
        <f ca="1">IF(COUNTIF('jours fériés'!C:C,Tableau1[[#This Row],[Date]]),"oui","")</f>
        <v/>
      </c>
      <c r="L1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7" spans="2:12" x14ac:dyDescent="0.35">
      <c r="B197" s="21" t="str">
        <f>IF(WEEKDAY(Tableau1[[#This Row],[Date]],2)=4,"semaine "&amp;_xlfn.ISOWEEKNUM(Tableau1[[#This Row],[Date]]),"")</f>
        <v>semaine 28</v>
      </c>
      <c r="C197" s="3" t="str">
        <f>UPPER(TEXT(Tableau1[[#This Row],[Date]],"jjjj"))</f>
        <v>JEUDI</v>
      </c>
      <c r="D197" s="4">
        <f>$C$3+ROW()-ROW(Tableau1[[#Headers],[Date]])-1</f>
        <v>44021</v>
      </c>
      <c r="E197" s="37"/>
      <c r="F197" s="37"/>
      <c r="G197" s="2">
        <f>Tableau1[[#This Row],[Fin ]]-Tableau1[[#This Row],[Début ]]</f>
        <v>0</v>
      </c>
      <c r="H197" s="2"/>
      <c r="I197" s="2"/>
      <c r="J197" s="39"/>
      <c r="K197" s="33" t="str">
        <f ca="1">IF(COUNTIF('jours fériés'!C:C,Tableau1[[#This Row],[Date]]),"oui","")</f>
        <v/>
      </c>
      <c r="L1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8" spans="2:12" x14ac:dyDescent="0.35">
      <c r="B198" s="21" t="str">
        <f>IF(WEEKDAY(Tableau1[[#This Row],[Date]],2)=4,"semaine "&amp;_xlfn.ISOWEEKNUM(Tableau1[[#This Row],[Date]]),"")</f>
        <v/>
      </c>
      <c r="C198" s="3" t="str">
        <f>UPPER(TEXT(Tableau1[[#This Row],[Date]],"jjjj"))</f>
        <v>VENDREDI</v>
      </c>
      <c r="D198" s="4">
        <f>$C$3+ROW()-ROW(Tableau1[[#Headers],[Date]])-1</f>
        <v>44022</v>
      </c>
      <c r="E198" s="37"/>
      <c r="F198" s="37"/>
      <c r="G198" s="2">
        <f>Tableau1[[#This Row],[Fin ]]-Tableau1[[#This Row],[Début ]]</f>
        <v>0</v>
      </c>
      <c r="H198" s="2"/>
      <c r="I198" s="2"/>
      <c r="J198" s="39"/>
      <c r="K198" s="33" t="str">
        <f ca="1">IF(COUNTIF('jours fériés'!C:C,Tableau1[[#This Row],[Date]]),"oui","")</f>
        <v/>
      </c>
      <c r="L1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9" spans="2:12" x14ac:dyDescent="0.35">
      <c r="B199" s="21" t="str">
        <f>IF(WEEKDAY(Tableau1[[#This Row],[Date]],2)=4,"semaine "&amp;_xlfn.ISOWEEKNUM(Tableau1[[#This Row],[Date]]),"")</f>
        <v/>
      </c>
      <c r="C199" s="3" t="str">
        <f>UPPER(TEXT(Tableau1[[#This Row],[Date]],"jjjj"))</f>
        <v>SAMEDI</v>
      </c>
      <c r="D199" s="4">
        <f>$C$3+ROW()-ROW(Tableau1[[#Headers],[Date]])-1</f>
        <v>44023</v>
      </c>
      <c r="E199" s="37"/>
      <c r="F199" s="37"/>
      <c r="G199" s="2">
        <f>Tableau1[[#This Row],[Fin ]]-Tableau1[[#This Row],[Début ]]</f>
        <v>0</v>
      </c>
      <c r="H199" s="2"/>
      <c r="I199" s="2"/>
      <c r="J199" s="39"/>
      <c r="K199" s="33" t="str">
        <f ca="1">IF(COUNTIF('jours fériés'!C:C,Tableau1[[#This Row],[Date]]),"oui","")</f>
        <v/>
      </c>
      <c r="L1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0" spans="2:12" x14ac:dyDescent="0.35">
      <c r="B200" s="21" t="str">
        <f>IF(WEEKDAY(Tableau1[[#This Row],[Date]],2)=4,"semaine "&amp;_xlfn.ISOWEEKNUM(Tableau1[[#This Row],[Date]]),"")</f>
        <v/>
      </c>
      <c r="C200" s="3" t="str">
        <f>UPPER(TEXT(Tableau1[[#This Row],[Date]],"jjjj"))</f>
        <v>DIMANCHE</v>
      </c>
      <c r="D200" s="4">
        <f>$C$3+ROW()-ROW(Tableau1[[#Headers],[Date]])-1</f>
        <v>44024</v>
      </c>
      <c r="E200" s="37"/>
      <c r="F200" s="37"/>
      <c r="G200" s="2">
        <f>Tableau1[[#This Row],[Fin ]]-Tableau1[[#This Row],[Début ]]</f>
        <v>0</v>
      </c>
      <c r="H200" s="2"/>
      <c r="I200" s="2"/>
      <c r="J200" s="39"/>
      <c r="K200" s="33" t="str">
        <f ca="1">IF(COUNTIF('jours fériés'!C:C,Tableau1[[#This Row],[Date]]),"oui","")</f>
        <v/>
      </c>
      <c r="L2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1" spans="2:12" x14ac:dyDescent="0.35">
      <c r="B201" s="21" t="str">
        <f>IF(WEEKDAY(Tableau1[[#This Row],[Date]],2)=4,"semaine "&amp;_xlfn.ISOWEEKNUM(Tableau1[[#This Row],[Date]]),"")</f>
        <v/>
      </c>
      <c r="C201" s="3" t="str">
        <f>UPPER(TEXT(Tableau1[[#This Row],[Date]],"jjjj"))</f>
        <v>LUNDI</v>
      </c>
      <c r="D201" s="4">
        <f>$C$3+ROW()-ROW(Tableau1[[#Headers],[Date]])-1</f>
        <v>44025</v>
      </c>
      <c r="E201" s="37"/>
      <c r="F201" s="37"/>
      <c r="G201" s="2">
        <f>Tableau1[[#This Row],[Fin ]]-Tableau1[[#This Row],[Début ]]</f>
        <v>0</v>
      </c>
      <c r="H201" s="2"/>
      <c r="I201" s="2"/>
      <c r="J201" s="39"/>
      <c r="K201" s="33" t="str">
        <f ca="1">IF(COUNTIF('jours fériés'!C:C,Tableau1[[#This Row],[Date]]),"oui","")</f>
        <v/>
      </c>
      <c r="L2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2" spans="2:12" x14ac:dyDescent="0.35">
      <c r="B202" s="21" t="str">
        <f>IF(WEEKDAY(Tableau1[[#This Row],[Date]],2)=4,"semaine "&amp;_xlfn.ISOWEEKNUM(Tableau1[[#This Row],[Date]]),"")</f>
        <v/>
      </c>
      <c r="C202" s="3" t="str">
        <f>UPPER(TEXT(Tableau1[[#This Row],[Date]],"jjjj"))</f>
        <v>MARDI</v>
      </c>
      <c r="D202" s="4">
        <f>$C$3+ROW()-ROW(Tableau1[[#Headers],[Date]])-1</f>
        <v>44026</v>
      </c>
      <c r="E202" s="37"/>
      <c r="F202" s="37"/>
      <c r="G202" s="2">
        <f>Tableau1[[#This Row],[Fin ]]-Tableau1[[#This Row],[Début ]]</f>
        <v>0</v>
      </c>
      <c r="H202" s="2"/>
      <c r="I202" s="2"/>
      <c r="J202" s="39"/>
      <c r="K202" s="33" t="str">
        <f ca="1">IF(COUNTIF('jours fériés'!C:C,Tableau1[[#This Row],[Date]]),"oui","")</f>
        <v>oui</v>
      </c>
      <c r="L2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3" spans="2:12" x14ac:dyDescent="0.35">
      <c r="B203" s="21" t="str">
        <f>IF(WEEKDAY(Tableau1[[#This Row],[Date]],2)=4,"semaine "&amp;_xlfn.ISOWEEKNUM(Tableau1[[#This Row],[Date]]),"")</f>
        <v/>
      </c>
      <c r="C203" s="3" t="str">
        <f>UPPER(TEXT(Tableau1[[#This Row],[Date]],"jjjj"))</f>
        <v>MERCREDI</v>
      </c>
      <c r="D203" s="4">
        <f>$C$3+ROW()-ROW(Tableau1[[#Headers],[Date]])-1</f>
        <v>44027</v>
      </c>
      <c r="E203" s="37"/>
      <c r="F203" s="37"/>
      <c r="G203" s="2">
        <f>Tableau1[[#This Row],[Fin ]]-Tableau1[[#This Row],[Début ]]</f>
        <v>0</v>
      </c>
      <c r="H203" s="2"/>
      <c r="I203" s="2"/>
      <c r="J203" s="39"/>
      <c r="K203" s="33" t="str">
        <f ca="1">IF(COUNTIF('jours fériés'!C:C,Tableau1[[#This Row],[Date]]),"oui","")</f>
        <v/>
      </c>
      <c r="L2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4" spans="2:12" x14ac:dyDescent="0.35">
      <c r="B204" s="21" t="str">
        <f>IF(WEEKDAY(Tableau1[[#This Row],[Date]],2)=4,"semaine "&amp;_xlfn.ISOWEEKNUM(Tableau1[[#This Row],[Date]]),"")</f>
        <v>semaine 29</v>
      </c>
      <c r="C204" s="3" t="str">
        <f>UPPER(TEXT(Tableau1[[#This Row],[Date]],"jjjj"))</f>
        <v>JEUDI</v>
      </c>
      <c r="D204" s="4">
        <f>$C$3+ROW()-ROW(Tableau1[[#Headers],[Date]])-1</f>
        <v>44028</v>
      </c>
      <c r="E204" s="37"/>
      <c r="F204" s="37"/>
      <c r="G204" s="2">
        <f>Tableau1[[#This Row],[Fin ]]-Tableau1[[#This Row],[Début ]]</f>
        <v>0</v>
      </c>
      <c r="H204" s="2"/>
      <c r="I204" s="2"/>
      <c r="J204" s="39"/>
      <c r="K204" s="33" t="str">
        <f ca="1">IF(COUNTIF('jours fériés'!C:C,Tableau1[[#This Row],[Date]]),"oui","")</f>
        <v/>
      </c>
      <c r="L2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5" spans="2:12" x14ac:dyDescent="0.35">
      <c r="B205" s="21" t="str">
        <f>IF(WEEKDAY(Tableau1[[#This Row],[Date]],2)=4,"semaine "&amp;_xlfn.ISOWEEKNUM(Tableau1[[#This Row],[Date]]),"")</f>
        <v/>
      </c>
      <c r="C205" s="3" t="str">
        <f>UPPER(TEXT(Tableau1[[#This Row],[Date]],"jjjj"))</f>
        <v>VENDREDI</v>
      </c>
      <c r="D205" s="4">
        <f>$C$3+ROW()-ROW(Tableau1[[#Headers],[Date]])-1</f>
        <v>44029</v>
      </c>
      <c r="E205" s="37"/>
      <c r="F205" s="37"/>
      <c r="G205" s="2">
        <f>Tableau1[[#This Row],[Fin ]]-Tableau1[[#This Row],[Début ]]</f>
        <v>0</v>
      </c>
      <c r="H205" s="2"/>
      <c r="I205" s="2"/>
      <c r="J205" s="39"/>
      <c r="K205" s="33" t="str">
        <f ca="1">IF(COUNTIF('jours fériés'!C:C,Tableau1[[#This Row],[Date]]),"oui","")</f>
        <v/>
      </c>
      <c r="L2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6" spans="2:12" x14ac:dyDescent="0.35">
      <c r="B206" s="21" t="str">
        <f>IF(WEEKDAY(Tableau1[[#This Row],[Date]],2)=4,"semaine "&amp;_xlfn.ISOWEEKNUM(Tableau1[[#This Row],[Date]]),"")</f>
        <v/>
      </c>
      <c r="C206" s="3" t="str">
        <f>UPPER(TEXT(Tableau1[[#This Row],[Date]],"jjjj"))</f>
        <v>SAMEDI</v>
      </c>
      <c r="D206" s="4">
        <f>$C$3+ROW()-ROW(Tableau1[[#Headers],[Date]])-1</f>
        <v>44030</v>
      </c>
      <c r="E206" s="37"/>
      <c r="F206" s="37"/>
      <c r="G206" s="2">
        <f>Tableau1[[#This Row],[Fin ]]-Tableau1[[#This Row],[Début ]]</f>
        <v>0</v>
      </c>
      <c r="H206" s="2"/>
      <c r="I206" s="2"/>
      <c r="J206" s="39"/>
      <c r="K206" s="33" t="str">
        <f ca="1">IF(COUNTIF('jours fériés'!C:C,Tableau1[[#This Row],[Date]]),"oui","")</f>
        <v/>
      </c>
      <c r="L2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7" spans="2:12" x14ac:dyDescent="0.35">
      <c r="B207" s="21" t="str">
        <f>IF(WEEKDAY(Tableau1[[#This Row],[Date]],2)=4,"semaine "&amp;_xlfn.ISOWEEKNUM(Tableau1[[#This Row],[Date]]),"")</f>
        <v/>
      </c>
      <c r="C207" s="3" t="str">
        <f>UPPER(TEXT(Tableau1[[#This Row],[Date]],"jjjj"))</f>
        <v>DIMANCHE</v>
      </c>
      <c r="D207" s="4">
        <f>$C$3+ROW()-ROW(Tableau1[[#Headers],[Date]])-1</f>
        <v>44031</v>
      </c>
      <c r="E207" s="37"/>
      <c r="F207" s="37"/>
      <c r="G207" s="2">
        <f>Tableau1[[#This Row],[Fin ]]-Tableau1[[#This Row],[Début ]]</f>
        <v>0</v>
      </c>
      <c r="H207" s="2"/>
      <c r="I207" s="2"/>
      <c r="J207" s="39"/>
      <c r="K207" s="33" t="str">
        <f ca="1">IF(COUNTIF('jours fériés'!C:C,Tableau1[[#This Row],[Date]]),"oui","")</f>
        <v/>
      </c>
      <c r="L2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8" spans="2:12" x14ac:dyDescent="0.35">
      <c r="B208" s="21" t="str">
        <f>IF(WEEKDAY(Tableau1[[#This Row],[Date]],2)=4,"semaine "&amp;_xlfn.ISOWEEKNUM(Tableau1[[#This Row],[Date]]),"")</f>
        <v/>
      </c>
      <c r="C208" s="3" t="str">
        <f>UPPER(TEXT(Tableau1[[#This Row],[Date]],"jjjj"))</f>
        <v>LUNDI</v>
      </c>
      <c r="D208" s="4">
        <f>$C$3+ROW()-ROW(Tableau1[[#Headers],[Date]])-1</f>
        <v>44032</v>
      </c>
      <c r="E208" s="37"/>
      <c r="F208" s="37"/>
      <c r="G208" s="2">
        <f>Tableau1[[#This Row],[Fin ]]-Tableau1[[#This Row],[Début ]]</f>
        <v>0</v>
      </c>
      <c r="H208" s="2"/>
      <c r="I208" s="2"/>
      <c r="J208" s="39"/>
      <c r="K208" s="33" t="str">
        <f ca="1">IF(COUNTIF('jours fériés'!C:C,Tableau1[[#This Row],[Date]]),"oui","")</f>
        <v/>
      </c>
      <c r="L2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9" spans="2:12" x14ac:dyDescent="0.35">
      <c r="B209" s="21" t="str">
        <f>IF(WEEKDAY(Tableau1[[#This Row],[Date]],2)=4,"semaine "&amp;_xlfn.ISOWEEKNUM(Tableau1[[#This Row],[Date]]),"")</f>
        <v/>
      </c>
      <c r="C209" s="3" t="str">
        <f>UPPER(TEXT(Tableau1[[#This Row],[Date]],"jjjj"))</f>
        <v>MARDI</v>
      </c>
      <c r="D209" s="4">
        <f>$C$3+ROW()-ROW(Tableau1[[#Headers],[Date]])-1</f>
        <v>44033</v>
      </c>
      <c r="E209" s="37"/>
      <c r="F209" s="37"/>
      <c r="G209" s="2">
        <f>Tableau1[[#This Row],[Fin ]]-Tableau1[[#This Row],[Début ]]</f>
        <v>0</v>
      </c>
      <c r="H209" s="2"/>
      <c r="I209" s="2"/>
      <c r="J209" s="39"/>
      <c r="K209" s="33" t="str">
        <f ca="1">IF(COUNTIF('jours fériés'!C:C,Tableau1[[#This Row],[Date]]),"oui","")</f>
        <v/>
      </c>
      <c r="L2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0" spans="2:12" x14ac:dyDescent="0.35">
      <c r="B210" s="21" t="str">
        <f>IF(WEEKDAY(Tableau1[[#This Row],[Date]],2)=4,"semaine "&amp;_xlfn.ISOWEEKNUM(Tableau1[[#This Row],[Date]]),"")</f>
        <v/>
      </c>
      <c r="C210" s="3" t="str">
        <f>UPPER(TEXT(Tableau1[[#This Row],[Date]],"jjjj"))</f>
        <v>MERCREDI</v>
      </c>
      <c r="D210" s="4">
        <f>$C$3+ROW()-ROW(Tableau1[[#Headers],[Date]])-1</f>
        <v>44034</v>
      </c>
      <c r="E210" s="37"/>
      <c r="F210" s="37"/>
      <c r="G210" s="2">
        <f>Tableau1[[#This Row],[Fin ]]-Tableau1[[#This Row],[Début ]]</f>
        <v>0</v>
      </c>
      <c r="H210" s="2"/>
      <c r="I210" s="2"/>
      <c r="J210" s="39"/>
      <c r="K210" s="33" t="str">
        <f ca="1">IF(COUNTIF('jours fériés'!C:C,Tableau1[[#This Row],[Date]]),"oui","")</f>
        <v/>
      </c>
      <c r="L2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1" spans="2:12" x14ac:dyDescent="0.35">
      <c r="B211" s="21" t="str">
        <f>IF(WEEKDAY(Tableau1[[#This Row],[Date]],2)=4,"semaine "&amp;_xlfn.ISOWEEKNUM(Tableau1[[#This Row],[Date]]),"")</f>
        <v>semaine 30</v>
      </c>
      <c r="C211" s="3" t="str">
        <f>UPPER(TEXT(Tableau1[[#This Row],[Date]],"jjjj"))</f>
        <v>JEUDI</v>
      </c>
      <c r="D211" s="4">
        <f>$C$3+ROW()-ROW(Tableau1[[#Headers],[Date]])-1</f>
        <v>44035</v>
      </c>
      <c r="E211" s="37"/>
      <c r="F211" s="37"/>
      <c r="G211" s="2">
        <f>Tableau1[[#This Row],[Fin ]]-Tableau1[[#This Row],[Début ]]</f>
        <v>0</v>
      </c>
      <c r="H211" s="2"/>
      <c r="I211" s="2"/>
      <c r="J211" s="39"/>
      <c r="K211" s="33" t="str">
        <f ca="1">IF(COUNTIF('jours fériés'!C:C,Tableau1[[#This Row],[Date]]),"oui","")</f>
        <v/>
      </c>
      <c r="L2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2" spans="2:12" x14ac:dyDescent="0.35">
      <c r="B212" s="21" t="str">
        <f>IF(WEEKDAY(Tableau1[[#This Row],[Date]],2)=4,"semaine "&amp;_xlfn.ISOWEEKNUM(Tableau1[[#This Row],[Date]]),"")</f>
        <v/>
      </c>
      <c r="C212" s="3" t="str">
        <f>UPPER(TEXT(Tableau1[[#This Row],[Date]],"jjjj"))</f>
        <v>VENDREDI</v>
      </c>
      <c r="D212" s="4">
        <f>$C$3+ROW()-ROW(Tableau1[[#Headers],[Date]])-1</f>
        <v>44036</v>
      </c>
      <c r="E212" s="37"/>
      <c r="F212" s="37"/>
      <c r="G212" s="2">
        <f>Tableau1[[#This Row],[Fin ]]-Tableau1[[#This Row],[Début ]]</f>
        <v>0</v>
      </c>
      <c r="H212" s="2"/>
      <c r="I212" s="2"/>
      <c r="J212" s="39"/>
      <c r="K212" s="33" t="str">
        <f ca="1">IF(COUNTIF('jours fériés'!C:C,Tableau1[[#This Row],[Date]]),"oui","")</f>
        <v/>
      </c>
      <c r="L2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3" spans="2:12" x14ac:dyDescent="0.35">
      <c r="B213" s="21" t="str">
        <f>IF(WEEKDAY(Tableau1[[#This Row],[Date]],2)=4,"semaine "&amp;_xlfn.ISOWEEKNUM(Tableau1[[#This Row],[Date]]),"")</f>
        <v/>
      </c>
      <c r="C213" s="3" t="str">
        <f>UPPER(TEXT(Tableau1[[#This Row],[Date]],"jjjj"))</f>
        <v>SAMEDI</v>
      </c>
      <c r="D213" s="4">
        <f>$C$3+ROW()-ROW(Tableau1[[#Headers],[Date]])-1</f>
        <v>44037</v>
      </c>
      <c r="E213" s="37"/>
      <c r="F213" s="37"/>
      <c r="G213" s="2">
        <f>Tableau1[[#This Row],[Fin ]]-Tableau1[[#This Row],[Début ]]</f>
        <v>0</v>
      </c>
      <c r="H213" s="2"/>
      <c r="I213" s="2"/>
      <c r="J213" s="39"/>
      <c r="K213" s="33" t="str">
        <f ca="1">IF(COUNTIF('jours fériés'!C:C,Tableau1[[#This Row],[Date]]),"oui","")</f>
        <v/>
      </c>
      <c r="L2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4" spans="2:12" x14ac:dyDescent="0.35">
      <c r="B214" s="21" t="str">
        <f>IF(WEEKDAY(Tableau1[[#This Row],[Date]],2)=4,"semaine "&amp;_xlfn.ISOWEEKNUM(Tableau1[[#This Row],[Date]]),"")</f>
        <v/>
      </c>
      <c r="C214" s="3" t="str">
        <f>UPPER(TEXT(Tableau1[[#This Row],[Date]],"jjjj"))</f>
        <v>DIMANCHE</v>
      </c>
      <c r="D214" s="4">
        <f>$C$3+ROW()-ROW(Tableau1[[#Headers],[Date]])-1</f>
        <v>44038</v>
      </c>
      <c r="E214" s="37"/>
      <c r="F214" s="37"/>
      <c r="G214" s="2">
        <f>Tableau1[[#This Row],[Fin ]]-Tableau1[[#This Row],[Début ]]</f>
        <v>0</v>
      </c>
      <c r="H214" s="2"/>
      <c r="I214" s="2"/>
      <c r="J214" s="39"/>
      <c r="K214" s="33" t="str">
        <f ca="1">IF(COUNTIF('jours fériés'!C:C,Tableau1[[#This Row],[Date]]),"oui","")</f>
        <v/>
      </c>
      <c r="L2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5" spans="2:12" x14ac:dyDescent="0.35">
      <c r="B215" s="21" t="str">
        <f>IF(WEEKDAY(Tableau1[[#This Row],[Date]],2)=4,"semaine "&amp;_xlfn.ISOWEEKNUM(Tableau1[[#This Row],[Date]]),"")</f>
        <v/>
      </c>
      <c r="C215" s="3" t="str">
        <f>UPPER(TEXT(Tableau1[[#This Row],[Date]],"jjjj"))</f>
        <v>LUNDI</v>
      </c>
      <c r="D215" s="4">
        <f>$C$3+ROW()-ROW(Tableau1[[#Headers],[Date]])-1</f>
        <v>44039</v>
      </c>
      <c r="E215" s="37"/>
      <c r="F215" s="37"/>
      <c r="G215" s="2">
        <f>Tableau1[[#This Row],[Fin ]]-Tableau1[[#This Row],[Début ]]</f>
        <v>0</v>
      </c>
      <c r="H215" s="2"/>
      <c r="I215" s="2"/>
      <c r="J215" s="39"/>
      <c r="K215" s="33" t="str">
        <f ca="1">IF(COUNTIF('jours fériés'!C:C,Tableau1[[#This Row],[Date]]),"oui","")</f>
        <v/>
      </c>
      <c r="L2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6" spans="2:12" x14ac:dyDescent="0.35">
      <c r="B216" s="21" t="str">
        <f>IF(WEEKDAY(Tableau1[[#This Row],[Date]],2)=4,"semaine "&amp;_xlfn.ISOWEEKNUM(Tableau1[[#This Row],[Date]]),"")</f>
        <v/>
      </c>
      <c r="C216" s="3" t="str">
        <f>UPPER(TEXT(Tableau1[[#This Row],[Date]],"jjjj"))</f>
        <v>MARDI</v>
      </c>
      <c r="D216" s="4">
        <f>$C$3+ROW()-ROW(Tableau1[[#Headers],[Date]])-1</f>
        <v>44040</v>
      </c>
      <c r="E216" s="37"/>
      <c r="F216" s="37"/>
      <c r="G216" s="2">
        <f>Tableau1[[#This Row],[Fin ]]-Tableau1[[#This Row],[Début ]]</f>
        <v>0</v>
      </c>
      <c r="H216" s="2"/>
      <c r="I216" s="2"/>
      <c r="J216" s="39"/>
      <c r="K216" s="33" t="str">
        <f ca="1">IF(COUNTIF('jours fériés'!C:C,Tableau1[[#This Row],[Date]]),"oui","")</f>
        <v/>
      </c>
      <c r="L2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7" spans="2:12" x14ac:dyDescent="0.35">
      <c r="B217" s="21" t="str">
        <f>IF(WEEKDAY(Tableau1[[#This Row],[Date]],2)=4,"semaine "&amp;_xlfn.ISOWEEKNUM(Tableau1[[#This Row],[Date]]),"")</f>
        <v/>
      </c>
      <c r="C217" s="3" t="str">
        <f>UPPER(TEXT(Tableau1[[#This Row],[Date]],"jjjj"))</f>
        <v>MERCREDI</v>
      </c>
      <c r="D217" s="4">
        <f>$C$3+ROW()-ROW(Tableau1[[#Headers],[Date]])-1</f>
        <v>44041</v>
      </c>
      <c r="E217" s="37"/>
      <c r="F217" s="37"/>
      <c r="G217" s="2">
        <f>Tableau1[[#This Row],[Fin ]]-Tableau1[[#This Row],[Début ]]</f>
        <v>0</v>
      </c>
      <c r="H217" s="2"/>
      <c r="I217" s="2"/>
      <c r="J217" s="39"/>
      <c r="K217" s="33" t="str">
        <f ca="1">IF(COUNTIF('jours fériés'!C:C,Tableau1[[#This Row],[Date]]),"oui","")</f>
        <v/>
      </c>
      <c r="L2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8" spans="2:12" x14ac:dyDescent="0.35">
      <c r="B218" s="21" t="str">
        <f>IF(WEEKDAY(Tableau1[[#This Row],[Date]],2)=4,"semaine "&amp;_xlfn.ISOWEEKNUM(Tableau1[[#This Row],[Date]]),"")</f>
        <v>semaine 31</v>
      </c>
      <c r="C218" s="3" t="str">
        <f>UPPER(TEXT(Tableau1[[#This Row],[Date]],"jjjj"))</f>
        <v>JEUDI</v>
      </c>
      <c r="D218" s="4">
        <f>$C$3+ROW()-ROW(Tableau1[[#Headers],[Date]])-1</f>
        <v>44042</v>
      </c>
      <c r="E218" s="37"/>
      <c r="F218" s="37"/>
      <c r="G218" s="2">
        <f>Tableau1[[#This Row],[Fin ]]-Tableau1[[#This Row],[Début ]]</f>
        <v>0</v>
      </c>
      <c r="H218" s="2"/>
      <c r="I218" s="2"/>
      <c r="J218" s="39"/>
      <c r="K218" s="33" t="str">
        <f ca="1">IF(COUNTIF('jours fériés'!C:C,Tableau1[[#This Row],[Date]]),"oui","")</f>
        <v/>
      </c>
      <c r="L2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9" spans="2:12" x14ac:dyDescent="0.35">
      <c r="B219" s="21" t="str">
        <f>IF(WEEKDAY(Tableau1[[#This Row],[Date]],2)=4,"semaine "&amp;_xlfn.ISOWEEKNUM(Tableau1[[#This Row],[Date]]),"")</f>
        <v/>
      </c>
      <c r="C219" s="3" t="str">
        <f>UPPER(TEXT(Tableau1[[#This Row],[Date]],"jjjj"))</f>
        <v>VENDREDI</v>
      </c>
      <c r="D219" s="4">
        <f>$C$3+ROW()-ROW(Tableau1[[#Headers],[Date]])-1</f>
        <v>44043</v>
      </c>
      <c r="E219" s="37"/>
      <c r="F219" s="37"/>
      <c r="G219" s="2">
        <f>Tableau1[[#This Row],[Fin ]]-Tableau1[[#This Row],[Début ]]</f>
        <v>0</v>
      </c>
      <c r="H219" s="2"/>
      <c r="I219" s="2"/>
      <c r="J219" s="39"/>
      <c r="K219" s="33" t="str">
        <f ca="1">IF(COUNTIF('jours fériés'!C:C,Tableau1[[#This Row],[Date]]),"oui","")</f>
        <v/>
      </c>
      <c r="L2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0" spans="2:12" x14ac:dyDescent="0.35">
      <c r="B220" s="21" t="str">
        <f>IF(WEEKDAY(Tableau1[[#This Row],[Date]],2)=4,"semaine "&amp;_xlfn.ISOWEEKNUM(Tableau1[[#This Row],[Date]]),"")</f>
        <v/>
      </c>
      <c r="C220" s="3" t="str">
        <f>UPPER(TEXT(Tableau1[[#This Row],[Date]],"jjjj"))</f>
        <v>SAMEDI</v>
      </c>
      <c r="D220" s="4">
        <f>$C$3+ROW()-ROW(Tableau1[[#Headers],[Date]])-1</f>
        <v>44044</v>
      </c>
      <c r="E220" s="37"/>
      <c r="F220" s="37"/>
      <c r="G220" s="2">
        <f>Tableau1[[#This Row],[Fin ]]-Tableau1[[#This Row],[Début ]]</f>
        <v>0</v>
      </c>
      <c r="H220" s="2"/>
      <c r="I220" s="2"/>
      <c r="J220" s="39"/>
      <c r="K220" s="33" t="str">
        <f ca="1">IF(COUNTIF('jours fériés'!C:C,Tableau1[[#This Row],[Date]]),"oui","")</f>
        <v/>
      </c>
      <c r="L2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1" spans="2:12" x14ac:dyDescent="0.35">
      <c r="B221" s="21" t="str">
        <f>IF(WEEKDAY(Tableau1[[#This Row],[Date]],2)=4,"semaine "&amp;_xlfn.ISOWEEKNUM(Tableau1[[#This Row],[Date]]),"")</f>
        <v/>
      </c>
      <c r="C221" s="3" t="str">
        <f>UPPER(TEXT(Tableau1[[#This Row],[Date]],"jjjj"))</f>
        <v>DIMANCHE</v>
      </c>
      <c r="D221" s="4">
        <f>$C$3+ROW()-ROW(Tableau1[[#Headers],[Date]])-1</f>
        <v>44045</v>
      </c>
      <c r="E221" s="37"/>
      <c r="F221" s="37"/>
      <c r="G221" s="2">
        <f>Tableau1[[#This Row],[Fin ]]-Tableau1[[#This Row],[Début ]]</f>
        <v>0</v>
      </c>
      <c r="H221" s="2"/>
      <c r="I221" s="2"/>
      <c r="J221" s="39"/>
      <c r="K221" s="33" t="str">
        <f ca="1">IF(COUNTIF('jours fériés'!C:C,Tableau1[[#This Row],[Date]]),"oui","")</f>
        <v/>
      </c>
      <c r="L2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2" spans="2:12" x14ac:dyDescent="0.35">
      <c r="B222" s="21" t="str">
        <f>IF(WEEKDAY(Tableau1[[#This Row],[Date]],2)=4,"semaine "&amp;_xlfn.ISOWEEKNUM(Tableau1[[#This Row],[Date]]),"")</f>
        <v/>
      </c>
      <c r="C222" s="3" t="str">
        <f>UPPER(TEXT(Tableau1[[#This Row],[Date]],"jjjj"))</f>
        <v>LUNDI</v>
      </c>
      <c r="D222" s="4">
        <f>$C$3+ROW()-ROW(Tableau1[[#Headers],[Date]])-1</f>
        <v>44046</v>
      </c>
      <c r="E222" s="37"/>
      <c r="F222" s="37"/>
      <c r="G222" s="2">
        <f>Tableau1[[#This Row],[Fin ]]-Tableau1[[#This Row],[Début ]]</f>
        <v>0</v>
      </c>
      <c r="H222" s="2"/>
      <c r="I222" s="2"/>
      <c r="J222" s="39"/>
      <c r="K222" s="33" t="str">
        <f ca="1">IF(COUNTIF('jours fériés'!C:C,Tableau1[[#This Row],[Date]]),"oui","")</f>
        <v/>
      </c>
      <c r="L2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3" spans="2:12" x14ac:dyDescent="0.35">
      <c r="B223" s="21" t="str">
        <f>IF(WEEKDAY(Tableau1[[#This Row],[Date]],2)=4,"semaine "&amp;_xlfn.ISOWEEKNUM(Tableau1[[#This Row],[Date]]),"")</f>
        <v/>
      </c>
      <c r="C223" s="3" t="str">
        <f>UPPER(TEXT(Tableau1[[#This Row],[Date]],"jjjj"))</f>
        <v>MARDI</v>
      </c>
      <c r="D223" s="4">
        <f>$C$3+ROW()-ROW(Tableau1[[#Headers],[Date]])-1</f>
        <v>44047</v>
      </c>
      <c r="E223" s="37"/>
      <c r="F223" s="37"/>
      <c r="G223" s="2">
        <f>Tableau1[[#This Row],[Fin ]]-Tableau1[[#This Row],[Début ]]</f>
        <v>0</v>
      </c>
      <c r="H223" s="2"/>
      <c r="I223" s="2"/>
      <c r="J223" s="39"/>
      <c r="K223" s="33" t="str">
        <f ca="1">IF(COUNTIF('jours fériés'!C:C,Tableau1[[#This Row],[Date]]),"oui","")</f>
        <v/>
      </c>
      <c r="L2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4" spans="2:12" x14ac:dyDescent="0.35">
      <c r="B224" s="21" t="str">
        <f>IF(WEEKDAY(Tableau1[[#This Row],[Date]],2)=4,"semaine "&amp;_xlfn.ISOWEEKNUM(Tableau1[[#This Row],[Date]]),"")</f>
        <v/>
      </c>
      <c r="C224" s="3" t="str">
        <f>UPPER(TEXT(Tableau1[[#This Row],[Date]],"jjjj"))</f>
        <v>MERCREDI</v>
      </c>
      <c r="D224" s="4">
        <f>$C$3+ROW()-ROW(Tableau1[[#Headers],[Date]])-1</f>
        <v>44048</v>
      </c>
      <c r="E224" s="37"/>
      <c r="F224" s="37"/>
      <c r="G224" s="2">
        <f>Tableau1[[#This Row],[Fin ]]-Tableau1[[#This Row],[Début ]]</f>
        <v>0</v>
      </c>
      <c r="H224" s="2"/>
      <c r="I224" s="2"/>
      <c r="J224" s="39"/>
      <c r="K224" s="33" t="str">
        <f ca="1">IF(COUNTIF('jours fériés'!C:C,Tableau1[[#This Row],[Date]]),"oui","")</f>
        <v/>
      </c>
      <c r="L2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5" spans="2:12" x14ac:dyDescent="0.35">
      <c r="B225" s="21" t="str">
        <f>IF(WEEKDAY(Tableau1[[#This Row],[Date]],2)=4,"semaine "&amp;_xlfn.ISOWEEKNUM(Tableau1[[#This Row],[Date]]),"")</f>
        <v>semaine 32</v>
      </c>
      <c r="C225" s="3" t="str">
        <f>UPPER(TEXT(Tableau1[[#This Row],[Date]],"jjjj"))</f>
        <v>JEUDI</v>
      </c>
      <c r="D225" s="4">
        <f>$C$3+ROW()-ROW(Tableau1[[#Headers],[Date]])-1</f>
        <v>44049</v>
      </c>
      <c r="E225" s="37"/>
      <c r="F225" s="37"/>
      <c r="G225" s="2">
        <f>Tableau1[[#This Row],[Fin ]]-Tableau1[[#This Row],[Début ]]</f>
        <v>0</v>
      </c>
      <c r="H225" s="2"/>
      <c r="I225" s="2"/>
      <c r="J225" s="39"/>
      <c r="K225" s="33" t="str">
        <f ca="1">IF(COUNTIF('jours fériés'!C:C,Tableau1[[#This Row],[Date]]),"oui","")</f>
        <v/>
      </c>
      <c r="L2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6" spans="2:12" x14ac:dyDescent="0.35">
      <c r="B226" s="21" t="str">
        <f>IF(WEEKDAY(Tableau1[[#This Row],[Date]],2)=4,"semaine "&amp;_xlfn.ISOWEEKNUM(Tableau1[[#This Row],[Date]]),"")</f>
        <v/>
      </c>
      <c r="C226" s="3" t="str">
        <f>UPPER(TEXT(Tableau1[[#This Row],[Date]],"jjjj"))</f>
        <v>VENDREDI</v>
      </c>
      <c r="D226" s="4">
        <f>$C$3+ROW()-ROW(Tableau1[[#Headers],[Date]])-1</f>
        <v>44050</v>
      </c>
      <c r="E226" s="37"/>
      <c r="F226" s="37"/>
      <c r="G226" s="2">
        <f>Tableau1[[#This Row],[Fin ]]-Tableau1[[#This Row],[Début ]]</f>
        <v>0</v>
      </c>
      <c r="H226" s="2"/>
      <c r="I226" s="2"/>
      <c r="J226" s="39"/>
      <c r="K226" s="33" t="str">
        <f ca="1">IF(COUNTIF('jours fériés'!C:C,Tableau1[[#This Row],[Date]]),"oui","")</f>
        <v/>
      </c>
      <c r="L2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7" spans="2:12" x14ac:dyDescent="0.35">
      <c r="B227" s="21" t="str">
        <f>IF(WEEKDAY(Tableau1[[#This Row],[Date]],2)=4,"semaine "&amp;_xlfn.ISOWEEKNUM(Tableau1[[#This Row],[Date]]),"")</f>
        <v/>
      </c>
      <c r="C227" s="3" t="str">
        <f>UPPER(TEXT(Tableau1[[#This Row],[Date]],"jjjj"))</f>
        <v>SAMEDI</v>
      </c>
      <c r="D227" s="4">
        <f>$C$3+ROW()-ROW(Tableau1[[#Headers],[Date]])-1</f>
        <v>44051</v>
      </c>
      <c r="E227" s="37"/>
      <c r="F227" s="37"/>
      <c r="G227" s="2">
        <f>Tableau1[[#This Row],[Fin ]]-Tableau1[[#This Row],[Début ]]</f>
        <v>0</v>
      </c>
      <c r="H227" s="2"/>
      <c r="I227" s="2"/>
      <c r="J227" s="39"/>
      <c r="K227" s="33" t="str">
        <f ca="1">IF(COUNTIF('jours fériés'!C:C,Tableau1[[#This Row],[Date]]),"oui","")</f>
        <v/>
      </c>
      <c r="L2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8" spans="2:12" x14ac:dyDescent="0.35">
      <c r="B228" s="21" t="str">
        <f>IF(WEEKDAY(Tableau1[[#This Row],[Date]],2)=4,"semaine "&amp;_xlfn.ISOWEEKNUM(Tableau1[[#This Row],[Date]]),"")</f>
        <v/>
      </c>
      <c r="C228" s="3" t="str">
        <f>UPPER(TEXT(Tableau1[[#This Row],[Date]],"jjjj"))</f>
        <v>DIMANCHE</v>
      </c>
      <c r="D228" s="4">
        <f>$C$3+ROW()-ROW(Tableau1[[#Headers],[Date]])-1</f>
        <v>44052</v>
      </c>
      <c r="E228" s="37"/>
      <c r="F228" s="37"/>
      <c r="G228" s="2">
        <f>Tableau1[[#This Row],[Fin ]]-Tableau1[[#This Row],[Début ]]</f>
        <v>0</v>
      </c>
      <c r="H228" s="2"/>
      <c r="I228" s="2"/>
      <c r="J228" s="39"/>
      <c r="K228" s="33" t="str">
        <f ca="1">IF(COUNTIF('jours fériés'!C:C,Tableau1[[#This Row],[Date]]),"oui","")</f>
        <v/>
      </c>
      <c r="L2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9" spans="2:12" x14ac:dyDescent="0.35">
      <c r="B229" s="21" t="str">
        <f>IF(WEEKDAY(Tableau1[[#This Row],[Date]],2)=4,"semaine "&amp;_xlfn.ISOWEEKNUM(Tableau1[[#This Row],[Date]]),"")</f>
        <v/>
      </c>
      <c r="C229" s="3" t="str">
        <f>UPPER(TEXT(Tableau1[[#This Row],[Date]],"jjjj"))</f>
        <v>LUNDI</v>
      </c>
      <c r="D229" s="4">
        <f>$C$3+ROW()-ROW(Tableau1[[#Headers],[Date]])-1</f>
        <v>44053</v>
      </c>
      <c r="E229" s="37"/>
      <c r="F229" s="37"/>
      <c r="G229" s="2">
        <f>Tableau1[[#This Row],[Fin ]]-Tableau1[[#This Row],[Début ]]</f>
        <v>0</v>
      </c>
      <c r="H229" s="2"/>
      <c r="I229" s="2"/>
      <c r="J229" s="39"/>
      <c r="K229" s="33" t="str">
        <f ca="1">IF(COUNTIF('jours fériés'!C:C,Tableau1[[#This Row],[Date]]),"oui","")</f>
        <v/>
      </c>
      <c r="L2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0" spans="2:12" x14ac:dyDescent="0.35">
      <c r="B230" s="21" t="str">
        <f>IF(WEEKDAY(Tableau1[[#This Row],[Date]],2)=4,"semaine "&amp;_xlfn.ISOWEEKNUM(Tableau1[[#This Row],[Date]]),"")</f>
        <v/>
      </c>
      <c r="C230" s="3" t="str">
        <f>UPPER(TEXT(Tableau1[[#This Row],[Date]],"jjjj"))</f>
        <v>MARDI</v>
      </c>
      <c r="D230" s="4">
        <f>$C$3+ROW()-ROW(Tableau1[[#Headers],[Date]])-1</f>
        <v>44054</v>
      </c>
      <c r="E230" s="37"/>
      <c r="F230" s="37"/>
      <c r="G230" s="2">
        <f>Tableau1[[#This Row],[Fin ]]-Tableau1[[#This Row],[Début ]]</f>
        <v>0</v>
      </c>
      <c r="H230" s="2"/>
      <c r="I230" s="2"/>
      <c r="J230" s="39"/>
      <c r="K230" s="33" t="str">
        <f ca="1">IF(COUNTIF('jours fériés'!C:C,Tableau1[[#This Row],[Date]]),"oui","")</f>
        <v/>
      </c>
      <c r="L2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1" spans="2:12" x14ac:dyDescent="0.35">
      <c r="B231" s="21" t="str">
        <f>IF(WEEKDAY(Tableau1[[#This Row],[Date]],2)=4,"semaine "&amp;_xlfn.ISOWEEKNUM(Tableau1[[#This Row],[Date]]),"")</f>
        <v/>
      </c>
      <c r="C231" s="3" t="str">
        <f>UPPER(TEXT(Tableau1[[#This Row],[Date]],"jjjj"))</f>
        <v>MERCREDI</v>
      </c>
      <c r="D231" s="4">
        <f>$C$3+ROW()-ROW(Tableau1[[#Headers],[Date]])-1</f>
        <v>44055</v>
      </c>
      <c r="E231" s="37"/>
      <c r="F231" s="37"/>
      <c r="G231" s="2">
        <f>Tableau1[[#This Row],[Fin ]]-Tableau1[[#This Row],[Début ]]</f>
        <v>0</v>
      </c>
      <c r="H231" s="2"/>
      <c r="I231" s="2"/>
      <c r="J231" s="39"/>
      <c r="K231" s="33" t="str">
        <f ca="1">IF(COUNTIF('jours fériés'!C:C,Tableau1[[#This Row],[Date]]),"oui","")</f>
        <v/>
      </c>
      <c r="L2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2" spans="2:12" x14ac:dyDescent="0.35">
      <c r="B232" s="21" t="str">
        <f>IF(WEEKDAY(Tableau1[[#This Row],[Date]],2)=4,"semaine "&amp;_xlfn.ISOWEEKNUM(Tableau1[[#This Row],[Date]]),"")</f>
        <v>semaine 33</v>
      </c>
      <c r="C232" s="3" t="str">
        <f>UPPER(TEXT(Tableau1[[#This Row],[Date]],"jjjj"))</f>
        <v>JEUDI</v>
      </c>
      <c r="D232" s="4">
        <f>$C$3+ROW()-ROW(Tableau1[[#Headers],[Date]])-1</f>
        <v>44056</v>
      </c>
      <c r="E232" s="37"/>
      <c r="F232" s="37"/>
      <c r="G232" s="2">
        <f>Tableau1[[#This Row],[Fin ]]-Tableau1[[#This Row],[Début ]]</f>
        <v>0</v>
      </c>
      <c r="H232" s="2"/>
      <c r="I232" s="2"/>
      <c r="J232" s="39"/>
      <c r="K232" s="33" t="str">
        <f ca="1">IF(COUNTIF('jours fériés'!C:C,Tableau1[[#This Row],[Date]]),"oui","")</f>
        <v/>
      </c>
      <c r="L2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3" spans="2:12" x14ac:dyDescent="0.35">
      <c r="B233" s="21" t="str">
        <f>IF(WEEKDAY(Tableau1[[#This Row],[Date]],2)=4,"semaine "&amp;_xlfn.ISOWEEKNUM(Tableau1[[#This Row],[Date]]),"")</f>
        <v/>
      </c>
      <c r="C233" s="3" t="str">
        <f>UPPER(TEXT(Tableau1[[#This Row],[Date]],"jjjj"))</f>
        <v>VENDREDI</v>
      </c>
      <c r="D233" s="4">
        <f>$C$3+ROW()-ROW(Tableau1[[#Headers],[Date]])-1</f>
        <v>44057</v>
      </c>
      <c r="E233" s="37"/>
      <c r="F233" s="37"/>
      <c r="G233" s="2">
        <f>Tableau1[[#This Row],[Fin ]]-Tableau1[[#This Row],[Début ]]</f>
        <v>0</v>
      </c>
      <c r="H233" s="2"/>
      <c r="I233" s="2"/>
      <c r="J233" s="39"/>
      <c r="K233" s="33" t="str">
        <f ca="1">IF(COUNTIF('jours fériés'!C:C,Tableau1[[#This Row],[Date]]),"oui","")</f>
        <v/>
      </c>
      <c r="L2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4" spans="2:12" x14ac:dyDescent="0.35">
      <c r="B234" s="21" t="str">
        <f>IF(WEEKDAY(Tableau1[[#This Row],[Date]],2)=4,"semaine "&amp;_xlfn.ISOWEEKNUM(Tableau1[[#This Row],[Date]]),"")</f>
        <v/>
      </c>
      <c r="C234" s="3" t="str">
        <f>UPPER(TEXT(Tableau1[[#This Row],[Date]],"jjjj"))</f>
        <v>SAMEDI</v>
      </c>
      <c r="D234" s="4">
        <f>$C$3+ROW()-ROW(Tableau1[[#Headers],[Date]])-1</f>
        <v>44058</v>
      </c>
      <c r="E234" s="37"/>
      <c r="F234" s="37"/>
      <c r="G234" s="2">
        <f>Tableau1[[#This Row],[Fin ]]-Tableau1[[#This Row],[Début ]]</f>
        <v>0</v>
      </c>
      <c r="H234" s="2"/>
      <c r="I234" s="2"/>
      <c r="J234" s="39"/>
      <c r="K234" s="33" t="str">
        <f ca="1">IF(COUNTIF('jours fériés'!C:C,Tableau1[[#This Row],[Date]]),"oui","")</f>
        <v>oui</v>
      </c>
      <c r="L2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5" spans="2:12" x14ac:dyDescent="0.35">
      <c r="B235" s="21" t="str">
        <f>IF(WEEKDAY(Tableau1[[#This Row],[Date]],2)=4,"semaine "&amp;_xlfn.ISOWEEKNUM(Tableau1[[#This Row],[Date]]),"")</f>
        <v/>
      </c>
      <c r="C235" s="3" t="str">
        <f>UPPER(TEXT(Tableau1[[#This Row],[Date]],"jjjj"))</f>
        <v>DIMANCHE</v>
      </c>
      <c r="D235" s="4">
        <f>$C$3+ROW()-ROW(Tableau1[[#Headers],[Date]])-1</f>
        <v>44059</v>
      </c>
      <c r="E235" s="37"/>
      <c r="F235" s="37"/>
      <c r="G235" s="2">
        <f>Tableau1[[#This Row],[Fin ]]-Tableau1[[#This Row],[Début ]]</f>
        <v>0</v>
      </c>
      <c r="H235" s="2"/>
      <c r="I235" s="2"/>
      <c r="J235" s="39"/>
      <c r="K235" s="33" t="str">
        <f ca="1">IF(COUNTIF('jours fériés'!C:C,Tableau1[[#This Row],[Date]]),"oui","")</f>
        <v/>
      </c>
      <c r="L2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6" spans="2:12" x14ac:dyDescent="0.35">
      <c r="B236" s="21" t="str">
        <f>IF(WEEKDAY(Tableau1[[#This Row],[Date]],2)=4,"semaine "&amp;_xlfn.ISOWEEKNUM(Tableau1[[#This Row],[Date]]),"")</f>
        <v/>
      </c>
      <c r="C236" s="3" t="str">
        <f>UPPER(TEXT(Tableau1[[#This Row],[Date]],"jjjj"))</f>
        <v>LUNDI</v>
      </c>
      <c r="D236" s="4">
        <f>$C$3+ROW()-ROW(Tableau1[[#Headers],[Date]])-1</f>
        <v>44060</v>
      </c>
      <c r="E236" s="37"/>
      <c r="F236" s="37"/>
      <c r="G236" s="2">
        <f>Tableau1[[#This Row],[Fin ]]-Tableau1[[#This Row],[Début ]]</f>
        <v>0</v>
      </c>
      <c r="H236" s="2"/>
      <c r="I236" s="2"/>
      <c r="J236" s="39"/>
      <c r="K236" s="33" t="str">
        <f ca="1">IF(COUNTIF('jours fériés'!C:C,Tableau1[[#This Row],[Date]]),"oui","")</f>
        <v/>
      </c>
      <c r="L2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7" spans="2:12" x14ac:dyDescent="0.35">
      <c r="B237" s="21" t="str">
        <f>IF(WEEKDAY(Tableau1[[#This Row],[Date]],2)=4,"semaine "&amp;_xlfn.ISOWEEKNUM(Tableau1[[#This Row],[Date]]),"")</f>
        <v/>
      </c>
      <c r="C237" s="3" t="str">
        <f>UPPER(TEXT(Tableau1[[#This Row],[Date]],"jjjj"))</f>
        <v>MARDI</v>
      </c>
      <c r="D237" s="4">
        <f>$C$3+ROW()-ROW(Tableau1[[#Headers],[Date]])-1</f>
        <v>44061</v>
      </c>
      <c r="E237" s="37"/>
      <c r="F237" s="37"/>
      <c r="G237" s="2">
        <f>Tableau1[[#This Row],[Fin ]]-Tableau1[[#This Row],[Début ]]</f>
        <v>0</v>
      </c>
      <c r="H237" s="2"/>
      <c r="I237" s="2"/>
      <c r="J237" s="39"/>
      <c r="K237" s="33" t="str">
        <f ca="1">IF(COUNTIF('jours fériés'!C:C,Tableau1[[#This Row],[Date]]),"oui","")</f>
        <v/>
      </c>
      <c r="L2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8" spans="2:12" x14ac:dyDescent="0.35">
      <c r="B238" s="21" t="str">
        <f>IF(WEEKDAY(Tableau1[[#This Row],[Date]],2)=4,"semaine "&amp;_xlfn.ISOWEEKNUM(Tableau1[[#This Row],[Date]]),"")</f>
        <v/>
      </c>
      <c r="C238" s="3" t="str">
        <f>UPPER(TEXT(Tableau1[[#This Row],[Date]],"jjjj"))</f>
        <v>MERCREDI</v>
      </c>
      <c r="D238" s="4">
        <f>$C$3+ROW()-ROW(Tableau1[[#Headers],[Date]])-1</f>
        <v>44062</v>
      </c>
      <c r="E238" s="37"/>
      <c r="F238" s="37"/>
      <c r="G238" s="2">
        <f>Tableau1[[#This Row],[Fin ]]-Tableau1[[#This Row],[Début ]]</f>
        <v>0</v>
      </c>
      <c r="H238" s="2"/>
      <c r="I238" s="2"/>
      <c r="J238" s="39"/>
      <c r="K238" s="33" t="str">
        <f ca="1">IF(COUNTIF('jours fériés'!C:C,Tableau1[[#This Row],[Date]]),"oui","")</f>
        <v/>
      </c>
      <c r="L2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9" spans="2:12" x14ac:dyDescent="0.35">
      <c r="B239" s="21" t="str">
        <f>IF(WEEKDAY(Tableau1[[#This Row],[Date]],2)=4,"semaine "&amp;_xlfn.ISOWEEKNUM(Tableau1[[#This Row],[Date]]),"")</f>
        <v>semaine 34</v>
      </c>
      <c r="C239" s="3" t="str">
        <f>UPPER(TEXT(Tableau1[[#This Row],[Date]],"jjjj"))</f>
        <v>JEUDI</v>
      </c>
      <c r="D239" s="4">
        <f>$C$3+ROW()-ROW(Tableau1[[#Headers],[Date]])-1</f>
        <v>44063</v>
      </c>
      <c r="E239" s="37"/>
      <c r="F239" s="37"/>
      <c r="G239" s="2">
        <f>Tableau1[[#This Row],[Fin ]]-Tableau1[[#This Row],[Début ]]</f>
        <v>0</v>
      </c>
      <c r="H239" s="2"/>
      <c r="I239" s="2"/>
      <c r="J239" s="39"/>
      <c r="K239" s="33" t="str">
        <f ca="1">IF(COUNTIF('jours fériés'!C:C,Tableau1[[#This Row],[Date]]),"oui","")</f>
        <v/>
      </c>
      <c r="L2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0" spans="2:12" x14ac:dyDescent="0.35">
      <c r="B240" s="21" t="str">
        <f>IF(WEEKDAY(Tableau1[[#This Row],[Date]],2)=4,"semaine "&amp;_xlfn.ISOWEEKNUM(Tableau1[[#This Row],[Date]]),"")</f>
        <v/>
      </c>
      <c r="C240" s="3" t="str">
        <f>UPPER(TEXT(Tableau1[[#This Row],[Date]],"jjjj"))</f>
        <v>VENDREDI</v>
      </c>
      <c r="D240" s="4">
        <f>$C$3+ROW()-ROW(Tableau1[[#Headers],[Date]])-1</f>
        <v>44064</v>
      </c>
      <c r="E240" s="37"/>
      <c r="F240" s="37"/>
      <c r="G240" s="2">
        <f>Tableau1[[#This Row],[Fin ]]-Tableau1[[#This Row],[Début ]]</f>
        <v>0</v>
      </c>
      <c r="H240" s="2"/>
      <c r="I240" s="2"/>
      <c r="J240" s="39"/>
      <c r="K240" s="33" t="str">
        <f ca="1">IF(COUNTIF('jours fériés'!C:C,Tableau1[[#This Row],[Date]]),"oui","")</f>
        <v/>
      </c>
      <c r="L2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1" spans="2:12" x14ac:dyDescent="0.35">
      <c r="B241" s="21" t="str">
        <f>IF(WEEKDAY(Tableau1[[#This Row],[Date]],2)=4,"semaine "&amp;_xlfn.ISOWEEKNUM(Tableau1[[#This Row],[Date]]),"")</f>
        <v/>
      </c>
      <c r="C241" s="3" t="str">
        <f>UPPER(TEXT(Tableau1[[#This Row],[Date]],"jjjj"))</f>
        <v>SAMEDI</v>
      </c>
      <c r="D241" s="4">
        <f>$C$3+ROW()-ROW(Tableau1[[#Headers],[Date]])-1</f>
        <v>44065</v>
      </c>
      <c r="E241" s="37"/>
      <c r="F241" s="37"/>
      <c r="G241" s="2">
        <f>Tableau1[[#This Row],[Fin ]]-Tableau1[[#This Row],[Début ]]</f>
        <v>0</v>
      </c>
      <c r="H241" s="2"/>
      <c r="I241" s="2"/>
      <c r="J241" s="39"/>
      <c r="K241" s="33" t="str">
        <f ca="1">IF(COUNTIF('jours fériés'!C:C,Tableau1[[#This Row],[Date]]),"oui","")</f>
        <v/>
      </c>
      <c r="L2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2" spans="2:12" x14ac:dyDescent="0.35">
      <c r="B242" s="21" t="str">
        <f>IF(WEEKDAY(Tableau1[[#This Row],[Date]],2)=4,"semaine "&amp;_xlfn.ISOWEEKNUM(Tableau1[[#This Row],[Date]]),"")</f>
        <v/>
      </c>
      <c r="C242" s="3" t="str">
        <f>UPPER(TEXT(Tableau1[[#This Row],[Date]],"jjjj"))</f>
        <v>DIMANCHE</v>
      </c>
      <c r="D242" s="4">
        <f>$C$3+ROW()-ROW(Tableau1[[#Headers],[Date]])-1</f>
        <v>44066</v>
      </c>
      <c r="E242" s="37"/>
      <c r="F242" s="37"/>
      <c r="G242" s="2">
        <f>Tableau1[[#This Row],[Fin ]]-Tableau1[[#This Row],[Début ]]</f>
        <v>0</v>
      </c>
      <c r="H242" s="2"/>
      <c r="I242" s="2"/>
      <c r="J242" s="39"/>
      <c r="K242" s="33" t="str">
        <f ca="1">IF(COUNTIF('jours fériés'!C:C,Tableau1[[#This Row],[Date]]),"oui","")</f>
        <v/>
      </c>
      <c r="L2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3" spans="2:12" x14ac:dyDescent="0.35">
      <c r="B243" s="21" t="str">
        <f>IF(WEEKDAY(Tableau1[[#This Row],[Date]],2)=4,"semaine "&amp;_xlfn.ISOWEEKNUM(Tableau1[[#This Row],[Date]]),"")</f>
        <v/>
      </c>
      <c r="C243" s="3" t="str">
        <f>UPPER(TEXT(Tableau1[[#This Row],[Date]],"jjjj"))</f>
        <v>LUNDI</v>
      </c>
      <c r="D243" s="4">
        <f>$C$3+ROW()-ROW(Tableau1[[#Headers],[Date]])-1</f>
        <v>44067</v>
      </c>
      <c r="E243" s="37"/>
      <c r="F243" s="37"/>
      <c r="G243" s="2">
        <f>Tableau1[[#This Row],[Fin ]]-Tableau1[[#This Row],[Début ]]</f>
        <v>0</v>
      </c>
      <c r="H243" s="2"/>
      <c r="I243" s="2"/>
      <c r="J243" s="39"/>
      <c r="K243" s="33" t="str">
        <f ca="1">IF(COUNTIF('jours fériés'!C:C,Tableau1[[#This Row],[Date]]),"oui","")</f>
        <v/>
      </c>
      <c r="L2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4" spans="2:12" x14ac:dyDescent="0.35">
      <c r="B244" s="21" t="str">
        <f>IF(WEEKDAY(Tableau1[[#This Row],[Date]],2)=4,"semaine "&amp;_xlfn.ISOWEEKNUM(Tableau1[[#This Row],[Date]]),"")</f>
        <v/>
      </c>
      <c r="C244" s="3" t="str">
        <f>UPPER(TEXT(Tableau1[[#This Row],[Date]],"jjjj"))</f>
        <v>MARDI</v>
      </c>
      <c r="D244" s="4">
        <f>$C$3+ROW()-ROW(Tableau1[[#Headers],[Date]])-1</f>
        <v>44068</v>
      </c>
      <c r="E244" s="37"/>
      <c r="F244" s="37"/>
      <c r="G244" s="2">
        <f>Tableau1[[#This Row],[Fin ]]-Tableau1[[#This Row],[Début ]]</f>
        <v>0</v>
      </c>
      <c r="H244" s="2"/>
      <c r="I244" s="2"/>
      <c r="J244" s="39"/>
      <c r="K244" s="33" t="str">
        <f ca="1">IF(COUNTIF('jours fériés'!C:C,Tableau1[[#This Row],[Date]]),"oui","")</f>
        <v/>
      </c>
      <c r="L2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5" spans="2:12" x14ac:dyDescent="0.35">
      <c r="B245" s="21" t="str">
        <f>IF(WEEKDAY(Tableau1[[#This Row],[Date]],2)=4,"semaine "&amp;_xlfn.ISOWEEKNUM(Tableau1[[#This Row],[Date]]),"")</f>
        <v/>
      </c>
      <c r="C245" s="3" t="str">
        <f>UPPER(TEXT(Tableau1[[#This Row],[Date]],"jjjj"))</f>
        <v>MERCREDI</v>
      </c>
      <c r="D245" s="4">
        <f>$C$3+ROW()-ROW(Tableau1[[#Headers],[Date]])-1</f>
        <v>44069</v>
      </c>
      <c r="E245" s="37"/>
      <c r="F245" s="37"/>
      <c r="G245" s="2">
        <f>Tableau1[[#This Row],[Fin ]]-Tableau1[[#This Row],[Début ]]</f>
        <v>0</v>
      </c>
      <c r="H245" s="2"/>
      <c r="I245" s="2"/>
      <c r="J245" s="39"/>
      <c r="K245" s="33" t="str">
        <f ca="1">IF(COUNTIF('jours fériés'!C:C,Tableau1[[#This Row],[Date]]),"oui","")</f>
        <v/>
      </c>
      <c r="L2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6" spans="2:12" x14ac:dyDescent="0.35">
      <c r="B246" s="21" t="str">
        <f>IF(WEEKDAY(Tableau1[[#This Row],[Date]],2)=4,"semaine "&amp;_xlfn.ISOWEEKNUM(Tableau1[[#This Row],[Date]]),"")</f>
        <v>semaine 35</v>
      </c>
      <c r="C246" s="3" t="str">
        <f>UPPER(TEXT(Tableau1[[#This Row],[Date]],"jjjj"))</f>
        <v>JEUDI</v>
      </c>
      <c r="D246" s="4">
        <f>$C$3+ROW()-ROW(Tableau1[[#Headers],[Date]])-1</f>
        <v>44070</v>
      </c>
      <c r="E246" s="37"/>
      <c r="F246" s="37"/>
      <c r="G246" s="2">
        <f>Tableau1[[#This Row],[Fin ]]-Tableau1[[#This Row],[Début ]]</f>
        <v>0</v>
      </c>
      <c r="H246" s="2"/>
      <c r="I246" s="2"/>
      <c r="J246" s="39"/>
      <c r="K246" s="33" t="str">
        <f ca="1">IF(COUNTIF('jours fériés'!C:C,Tableau1[[#This Row],[Date]]),"oui","")</f>
        <v/>
      </c>
      <c r="L2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7" spans="2:12" x14ac:dyDescent="0.35">
      <c r="B247" s="21" t="str">
        <f>IF(WEEKDAY(Tableau1[[#This Row],[Date]],2)=4,"semaine "&amp;_xlfn.ISOWEEKNUM(Tableau1[[#This Row],[Date]]),"")</f>
        <v/>
      </c>
      <c r="C247" s="3" t="str">
        <f>UPPER(TEXT(Tableau1[[#This Row],[Date]],"jjjj"))</f>
        <v>VENDREDI</v>
      </c>
      <c r="D247" s="4">
        <f>$C$3+ROW()-ROW(Tableau1[[#Headers],[Date]])-1</f>
        <v>44071</v>
      </c>
      <c r="E247" s="37"/>
      <c r="F247" s="37"/>
      <c r="G247" s="2">
        <f>Tableau1[[#This Row],[Fin ]]-Tableau1[[#This Row],[Début ]]</f>
        <v>0</v>
      </c>
      <c r="H247" s="2"/>
      <c r="I247" s="2"/>
      <c r="J247" s="39"/>
      <c r="K247" s="33" t="str">
        <f ca="1">IF(COUNTIF('jours fériés'!C:C,Tableau1[[#This Row],[Date]]),"oui","")</f>
        <v/>
      </c>
      <c r="L2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8" spans="2:12" x14ac:dyDescent="0.35">
      <c r="B248" s="21" t="str">
        <f>IF(WEEKDAY(Tableau1[[#This Row],[Date]],2)=4,"semaine "&amp;_xlfn.ISOWEEKNUM(Tableau1[[#This Row],[Date]]),"")</f>
        <v/>
      </c>
      <c r="C248" s="3" t="str">
        <f>UPPER(TEXT(Tableau1[[#This Row],[Date]],"jjjj"))</f>
        <v>SAMEDI</v>
      </c>
      <c r="D248" s="4">
        <f>$C$3+ROW()-ROW(Tableau1[[#Headers],[Date]])-1</f>
        <v>44072</v>
      </c>
      <c r="E248" s="37"/>
      <c r="F248" s="37"/>
      <c r="G248" s="2">
        <f>Tableau1[[#This Row],[Fin ]]-Tableau1[[#This Row],[Début ]]</f>
        <v>0</v>
      </c>
      <c r="H248" s="2"/>
      <c r="I248" s="2"/>
      <c r="J248" s="39"/>
      <c r="K248" s="33" t="str">
        <f ca="1">IF(COUNTIF('jours fériés'!C:C,Tableau1[[#This Row],[Date]]),"oui","")</f>
        <v/>
      </c>
      <c r="L2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9" spans="2:12" x14ac:dyDescent="0.35">
      <c r="B249" s="21" t="str">
        <f>IF(WEEKDAY(Tableau1[[#This Row],[Date]],2)=4,"semaine "&amp;_xlfn.ISOWEEKNUM(Tableau1[[#This Row],[Date]]),"")</f>
        <v/>
      </c>
      <c r="C249" s="3" t="str">
        <f>UPPER(TEXT(Tableau1[[#This Row],[Date]],"jjjj"))</f>
        <v>DIMANCHE</v>
      </c>
      <c r="D249" s="4">
        <f>$C$3+ROW()-ROW(Tableau1[[#Headers],[Date]])-1</f>
        <v>44073</v>
      </c>
      <c r="E249" s="37"/>
      <c r="F249" s="37"/>
      <c r="G249" s="2">
        <f>Tableau1[[#This Row],[Fin ]]-Tableau1[[#This Row],[Début ]]</f>
        <v>0</v>
      </c>
      <c r="H249" s="2"/>
      <c r="I249" s="2"/>
      <c r="J249" s="39"/>
      <c r="K249" s="33" t="str">
        <f ca="1">IF(COUNTIF('jours fériés'!C:C,Tableau1[[#This Row],[Date]]),"oui","")</f>
        <v/>
      </c>
      <c r="L2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0" spans="2:12" x14ac:dyDescent="0.35">
      <c r="B250" s="21" t="str">
        <f>IF(WEEKDAY(Tableau1[[#This Row],[Date]],2)=4,"semaine "&amp;_xlfn.ISOWEEKNUM(Tableau1[[#This Row],[Date]]),"")</f>
        <v/>
      </c>
      <c r="C250" s="3" t="str">
        <f>UPPER(TEXT(Tableau1[[#This Row],[Date]],"jjjj"))</f>
        <v>LUNDI</v>
      </c>
      <c r="D250" s="4">
        <f>$C$3+ROW()-ROW(Tableau1[[#Headers],[Date]])-1</f>
        <v>44074</v>
      </c>
      <c r="E250" s="37"/>
      <c r="F250" s="37"/>
      <c r="G250" s="2">
        <f>Tableau1[[#This Row],[Fin ]]-Tableau1[[#This Row],[Début ]]</f>
        <v>0</v>
      </c>
      <c r="H250" s="2"/>
      <c r="I250" s="2"/>
      <c r="J250" s="39"/>
      <c r="K250" s="33" t="str">
        <f ca="1">IF(COUNTIF('jours fériés'!C:C,Tableau1[[#This Row],[Date]]),"oui","")</f>
        <v/>
      </c>
      <c r="L2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1" spans="2:12" x14ac:dyDescent="0.35">
      <c r="B251" s="21" t="str">
        <f>IF(WEEKDAY(Tableau1[[#This Row],[Date]],2)=4,"semaine "&amp;_xlfn.ISOWEEKNUM(Tableau1[[#This Row],[Date]]),"")</f>
        <v/>
      </c>
      <c r="C251" s="3" t="str">
        <f>UPPER(TEXT(Tableau1[[#This Row],[Date]],"jjjj"))</f>
        <v>MARDI</v>
      </c>
      <c r="D251" s="4">
        <f>$C$3+ROW()-ROW(Tableau1[[#Headers],[Date]])-1</f>
        <v>44075</v>
      </c>
      <c r="E251" s="37"/>
      <c r="F251" s="37"/>
      <c r="G251" s="2">
        <f>Tableau1[[#This Row],[Fin ]]-Tableau1[[#This Row],[Début ]]</f>
        <v>0</v>
      </c>
      <c r="H251" s="2"/>
      <c r="I251" s="2"/>
      <c r="J251" s="39"/>
      <c r="K251" s="33" t="str">
        <f ca="1">IF(COUNTIF('jours fériés'!C:C,Tableau1[[#This Row],[Date]]),"oui","")</f>
        <v/>
      </c>
      <c r="L2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2" spans="2:12" x14ac:dyDescent="0.35">
      <c r="B252" s="21" t="str">
        <f>IF(WEEKDAY(Tableau1[[#This Row],[Date]],2)=4,"semaine "&amp;_xlfn.ISOWEEKNUM(Tableau1[[#This Row],[Date]]),"")</f>
        <v/>
      </c>
      <c r="C252" s="3" t="str">
        <f>UPPER(TEXT(Tableau1[[#This Row],[Date]],"jjjj"))</f>
        <v>MERCREDI</v>
      </c>
      <c r="D252" s="4">
        <f>$C$3+ROW()-ROW(Tableau1[[#Headers],[Date]])-1</f>
        <v>44076</v>
      </c>
      <c r="E252" s="37"/>
      <c r="F252" s="37"/>
      <c r="G252" s="2">
        <f>Tableau1[[#This Row],[Fin ]]-Tableau1[[#This Row],[Début ]]</f>
        <v>0</v>
      </c>
      <c r="H252" s="2"/>
      <c r="I252" s="2"/>
      <c r="J252" s="39"/>
      <c r="K252" s="33" t="str">
        <f ca="1">IF(COUNTIF('jours fériés'!C:C,Tableau1[[#This Row],[Date]]),"oui","")</f>
        <v/>
      </c>
      <c r="L2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3" spans="2:12" x14ac:dyDescent="0.35">
      <c r="B253" s="21" t="str">
        <f>IF(WEEKDAY(Tableau1[[#This Row],[Date]],2)=4,"semaine "&amp;_xlfn.ISOWEEKNUM(Tableau1[[#This Row],[Date]]),"")</f>
        <v>semaine 36</v>
      </c>
      <c r="C253" s="3" t="str">
        <f>UPPER(TEXT(Tableau1[[#This Row],[Date]],"jjjj"))</f>
        <v>JEUDI</v>
      </c>
      <c r="D253" s="4">
        <f>$C$3+ROW()-ROW(Tableau1[[#Headers],[Date]])-1</f>
        <v>44077</v>
      </c>
      <c r="E253" s="37"/>
      <c r="F253" s="37"/>
      <c r="G253" s="2">
        <f>Tableau1[[#This Row],[Fin ]]-Tableau1[[#This Row],[Début ]]</f>
        <v>0</v>
      </c>
      <c r="H253" s="2"/>
      <c r="I253" s="2"/>
      <c r="J253" s="39"/>
      <c r="K253" s="33" t="str">
        <f ca="1">IF(COUNTIF('jours fériés'!C:C,Tableau1[[#This Row],[Date]]),"oui","")</f>
        <v/>
      </c>
      <c r="L2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4" spans="2:12" x14ac:dyDescent="0.35">
      <c r="B254" s="21" t="str">
        <f>IF(WEEKDAY(Tableau1[[#This Row],[Date]],2)=4,"semaine "&amp;_xlfn.ISOWEEKNUM(Tableau1[[#This Row],[Date]]),"")</f>
        <v/>
      </c>
      <c r="C254" s="3" t="str">
        <f>UPPER(TEXT(Tableau1[[#This Row],[Date]],"jjjj"))</f>
        <v>VENDREDI</v>
      </c>
      <c r="D254" s="4">
        <f>$C$3+ROW()-ROW(Tableau1[[#Headers],[Date]])-1</f>
        <v>44078</v>
      </c>
      <c r="E254" s="37"/>
      <c r="F254" s="37"/>
      <c r="G254" s="2">
        <f>Tableau1[[#This Row],[Fin ]]-Tableau1[[#This Row],[Début ]]</f>
        <v>0</v>
      </c>
      <c r="H254" s="2"/>
      <c r="I254" s="2"/>
      <c r="J254" s="39"/>
      <c r="K254" s="33" t="str">
        <f ca="1">IF(COUNTIF('jours fériés'!C:C,Tableau1[[#This Row],[Date]]),"oui","")</f>
        <v/>
      </c>
      <c r="L2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5" spans="2:12" x14ac:dyDescent="0.35">
      <c r="B255" s="21" t="str">
        <f>IF(WEEKDAY(Tableau1[[#This Row],[Date]],2)=4,"semaine "&amp;_xlfn.ISOWEEKNUM(Tableau1[[#This Row],[Date]]),"")</f>
        <v/>
      </c>
      <c r="C255" s="3" t="str">
        <f>UPPER(TEXT(Tableau1[[#This Row],[Date]],"jjjj"))</f>
        <v>SAMEDI</v>
      </c>
      <c r="D255" s="4">
        <f>$C$3+ROW()-ROW(Tableau1[[#Headers],[Date]])-1</f>
        <v>44079</v>
      </c>
      <c r="E255" s="37"/>
      <c r="F255" s="37"/>
      <c r="G255" s="2">
        <f>Tableau1[[#This Row],[Fin ]]-Tableau1[[#This Row],[Début ]]</f>
        <v>0</v>
      </c>
      <c r="H255" s="2"/>
      <c r="I255" s="2"/>
      <c r="J255" s="39"/>
      <c r="K255" s="33" t="str">
        <f ca="1">IF(COUNTIF('jours fériés'!C:C,Tableau1[[#This Row],[Date]]),"oui","")</f>
        <v/>
      </c>
      <c r="L2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6" spans="2:12" x14ac:dyDescent="0.35">
      <c r="B256" s="21" t="str">
        <f>IF(WEEKDAY(Tableau1[[#This Row],[Date]],2)=4,"semaine "&amp;_xlfn.ISOWEEKNUM(Tableau1[[#This Row],[Date]]),"")</f>
        <v/>
      </c>
      <c r="C256" s="3" t="str">
        <f>UPPER(TEXT(Tableau1[[#This Row],[Date]],"jjjj"))</f>
        <v>DIMANCHE</v>
      </c>
      <c r="D256" s="4">
        <f>$C$3+ROW()-ROW(Tableau1[[#Headers],[Date]])-1</f>
        <v>44080</v>
      </c>
      <c r="E256" s="37"/>
      <c r="F256" s="37"/>
      <c r="G256" s="2">
        <f>Tableau1[[#This Row],[Fin ]]-Tableau1[[#This Row],[Début ]]</f>
        <v>0</v>
      </c>
      <c r="H256" s="2"/>
      <c r="I256" s="2"/>
      <c r="J256" s="39"/>
      <c r="K256" s="33" t="str">
        <f ca="1">IF(COUNTIF('jours fériés'!C:C,Tableau1[[#This Row],[Date]]),"oui","")</f>
        <v/>
      </c>
      <c r="L2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7" spans="2:12" x14ac:dyDescent="0.35">
      <c r="B257" s="21" t="str">
        <f>IF(WEEKDAY(Tableau1[[#This Row],[Date]],2)=4,"semaine "&amp;_xlfn.ISOWEEKNUM(Tableau1[[#This Row],[Date]]),"")</f>
        <v/>
      </c>
      <c r="C257" s="3" t="str">
        <f>UPPER(TEXT(Tableau1[[#This Row],[Date]],"jjjj"))</f>
        <v>LUNDI</v>
      </c>
      <c r="D257" s="4">
        <f>$C$3+ROW()-ROW(Tableau1[[#Headers],[Date]])-1</f>
        <v>44081</v>
      </c>
      <c r="E257" s="37"/>
      <c r="F257" s="37"/>
      <c r="G257" s="2">
        <f>Tableau1[[#This Row],[Fin ]]-Tableau1[[#This Row],[Début ]]</f>
        <v>0</v>
      </c>
      <c r="H257" s="2"/>
      <c r="I257" s="2"/>
      <c r="J257" s="39"/>
      <c r="K257" s="33" t="str">
        <f ca="1">IF(COUNTIF('jours fériés'!C:C,Tableau1[[#This Row],[Date]]),"oui","")</f>
        <v/>
      </c>
      <c r="L2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8" spans="2:12" x14ac:dyDescent="0.35">
      <c r="B258" s="21" t="str">
        <f>IF(WEEKDAY(Tableau1[[#This Row],[Date]],2)=4,"semaine "&amp;_xlfn.ISOWEEKNUM(Tableau1[[#This Row],[Date]]),"")</f>
        <v/>
      </c>
      <c r="C258" s="3" t="str">
        <f>UPPER(TEXT(Tableau1[[#This Row],[Date]],"jjjj"))</f>
        <v>MARDI</v>
      </c>
      <c r="D258" s="4">
        <f>$C$3+ROW()-ROW(Tableau1[[#Headers],[Date]])-1</f>
        <v>44082</v>
      </c>
      <c r="E258" s="37"/>
      <c r="F258" s="37"/>
      <c r="G258" s="2">
        <f>Tableau1[[#This Row],[Fin ]]-Tableau1[[#This Row],[Début ]]</f>
        <v>0</v>
      </c>
      <c r="H258" s="2"/>
      <c r="I258" s="2"/>
      <c r="J258" s="39"/>
      <c r="K258" s="33" t="str">
        <f ca="1">IF(COUNTIF('jours fériés'!C:C,Tableau1[[#This Row],[Date]]),"oui","")</f>
        <v/>
      </c>
      <c r="L2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9" spans="2:12" x14ac:dyDescent="0.35">
      <c r="B259" s="21" t="str">
        <f>IF(WEEKDAY(Tableau1[[#This Row],[Date]],2)=4,"semaine "&amp;_xlfn.ISOWEEKNUM(Tableau1[[#This Row],[Date]]),"")</f>
        <v/>
      </c>
      <c r="C259" s="3" t="str">
        <f>UPPER(TEXT(Tableau1[[#This Row],[Date]],"jjjj"))</f>
        <v>MERCREDI</v>
      </c>
      <c r="D259" s="4">
        <f>$C$3+ROW()-ROW(Tableau1[[#Headers],[Date]])-1</f>
        <v>44083</v>
      </c>
      <c r="E259" s="37"/>
      <c r="F259" s="37"/>
      <c r="G259" s="2">
        <f>Tableau1[[#This Row],[Fin ]]-Tableau1[[#This Row],[Début ]]</f>
        <v>0</v>
      </c>
      <c r="H259" s="2"/>
      <c r="I259" s="2"/>
      <c r="J259" s="39"/>
      <c r="K259" s="33" t="str">
        <f ca="1">IF(COUNTIF('jours fériés'!C:C,Tableau1[[#This Row],[Date]]),"oui","")</f>
        <v/>
      </c>
      <c r="L2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0" spans="2:12" x14ac:dyDescent="0.35">
      <c r="B260" s="21" t="str">
        <f>IF(WEEKDAY(Tableau1[[#This Row],[Date]],2)=4,"semaine "&amp;_xlfn.ISOWEEKNUM(Tableau1[[#This Row],[Date]]),"")</f>
        <v>semaine 37</v>
      </c>
      <c r="C260" s="3" t="str">
        <f>UPPER(TEXT(Tableau1[[#This Row],[Date]],"jjjj"))</f>
        <v>JEUDI</v>
      </c>
      <c r="D260" s="4">
        <f>$C$3+ROW()-ROW(Tableau1[[#Headers],[Date]])-1</f>
        <v>44084</v>
      </c>
      <c r="E260" s="37"/>
      <c r="F260" s="37"/>
      <c r="G260" s="2">
        <f>Tableau1[[#This Row],[Fin ]]-Tableau1[[#This Row],[Début ]]</f>
        <v>0</v>
      </c>
      <c r="H260" s="2"/>
      <c r="I260" s="2"/>
      <c r="J260" s="39"/>
      <c r="K260" s="33" t="str">
        <f ca="1">IF(COUNTIF('jours fériés'!C:C,Tableau1[[#This Row],[Date]]),"oui","")</f>
        <v/>
      </c>
      <c r="L2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1" spans="2:12" x14ac:dyDescent="0.35">
      <c r="B261" s="21" t="str">
        <f>IF(WEEKDAY(Tableau1[[#This Row],[Date]],2)=4,"semaine "&amp;_xlfn.ISOWEEKNUM(Tableau1[[#This Row],[Date]]),"")</f>
        <v/>
      </c>
      <c r="C261" s="3" t="str">
        <f>UPPER(TEXT(Tableau1[[#This Row],[Date]],"jjjj"))</f>
        <v>VENDREDI</v>
      </c>
      <c r="D261" s="4">
        <f>$C$3+ROW()-ROW(Tableau1[[#Headers],[Date]])-1</f>
        <v>44085</v>
      </c>
      <c r="E261" s="37"/>
      <c r="F261" s="37"/>
      <c r="G261" s="2">
        <f>Tableau1[[#This Row],[Fin ]]-Tableau1[[#This Row],[Début ]]</f>
        <v>0</v>
      </c>
      <c r="H261" s="2"/>
      <c r="I261" s="2"/>
      <c r="J261" s="39"/>
      <c r="K261" s="33" t="str">
        <f ca="1">IF(COUNTIF('jours fériés'!C:C,Tableau1[[#This Row],[Date]]),"oui","")</f>
        <v/>
      </c>
      <c r="L2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2" spans="2:12" x14ac:dyDescent="0.35">
      <c r="B262" s="21" t="str">
        <f>IF(WEEKDAY(Tableau1[[#This Row],[Date]],2)=4,"semaine "&amp;_xlfn.ISOWEEKNUM(Tableau1[[#This Row],[Date]]),"")</f>
        <v/>
      </c>
      <c r="C262" s="3" t="str">
        <f>UPPER(TEXT(Tableau1[[#This Row],[Date]],"jjjj"))</f>
        <v>SAMEDI</v>
      </c>
      <c r="D262" s="4">
        <f>$C$3+ROW()-ROW(Tableau1[[#Headers],[Date]])-1</f>
        <v>44086</v>
      </c>
      <c r="E262" s="37"/>
      <c r="F262" s="37"/>
      <c r="G262" s="2">
        <f>Tableau1[[#This Row],[Fin ]]-Tableau1[[#This Row],[Début ]]</f>
        <v>0</v>
      </c>
      <c r="H262" s="2"/>
      <c r="I262" s="2"/>
      <c r="J262" s="39"/>
      <c r="K262" s="33" t="str">
        <f ca="1">IF(COUNTIF('jours fériés'!C:C,Tableau1[[#This Row],[Date]]),"oui","")</f>
        <v/>
      </c>
      <c r="L2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3" spans="2:12" x14ac:dyDescent="0.35">
      <c r="B263" s="21" t="str">
        <f>IF(WEEKDAY(Tableau1[[#This Row],[Date]],2)=4,"semaine "&amp;_xlfn.ISOWEEKNUM(Tableau1[[#This Row],[Date]]),"")</f>
        <v/>
      </c>
      <c r="C263" s="3" t="str">
        <f>UPPER(TEXT(Tableau1[[#This Row],[Date]],"jjjj"))</f>
        <v>DIMANCHE</v>
      </c>
      <c r="D263" s="4">
        <f>$C$3+ROW()-ROW(Tableau1[[#Headers],[Date]])-1</f>
        <v>44087</v>
      </c>
      <c r="E263" s="37"/>
      <c r="F263" s="37"/>
      <c r="G263" s="2">
        <f>Tableau1[[#This Row],[Fin ]]-Tableau1[[#This Row],[Début ]]</f>
        <v>0</v>
      </c>
      <c r="H263" s="2"/>
      <c r="I263" s="2"/>
      <c r="J263" s="39"/>
      <c r="K263" s="33" t="str">
        <f ca="1">IF(COUNTIF('jours fériés'!C:C,Tableau1[[#This Row],[Date]]),"oui","")</f>
        <v/>
      </c>
      <c r="L2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4" spans="2:12" x14ac:dyDescent="0.35">
      <c r="B264" s="21" t="str">
        <f>IF(WEEKDAY(Tableau1[[#This Row],[Date]],2)=4,"semaine "&amp;_xlfn.ISOWEEKNUM(Tableau1[[#This Row],[Date]]),"")</f>
        <v/>
      </c>
      <c r="C264" s="3" t="str">
        <f>UPPER(TEXT(Tableau1[[#This Row],[Date]],"jjjj"))</f>
        <v>LUNDI</v>
      </c>
      <c r="D264" s="4">
        <f>$C$3+ROW()-ROW(Tableau1[[#Headers],[Date]])-1</f>
        <v>44088</v>
      </c>
      <c r="E264" s="37"/>
      <c r="F264" s="37"/>
      <c r="G264" s="2">
        <f>Tableau1[[#This Row],[Fin ]]-Tableau1[[#This Row],[Début ]]</f>
        <v>0</v>
      </c>
      <c r="H264" s="2"/>
      <c r="I264" s="2"/>
      <c r="J264" s="39"/>
      <c r="K264" s="33" t="str">
        <f ca="1">IF(COUNTIF('jours fériés'!C:C,Tableau1[[#This Row],[Date]]),"oui","")</f>
        <v/>
      </c>
      <c r="L2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5" spans="2:12" x14ac:dyDescent="0.35">
      <c r="B265" s="21" t="str">
        <f>IF(WEEKDAY(Tableau1[[#This Row],[Date]],2)=4,"semaine "&amp;_xlfn.ISOWEEKNUM(Tableau1[[#This Row],[Date]]),"")</f>
        <v/>
      </c>
      <c r="C265" s="3" t="str">
        <f>UPPER(TEXT(Tableau1[[#This Row],[Date]],"jjjj"))</f>
        <v>MARDI</v>
      </c>
      <c r="D265" s="4">
        <f>$C$3+ROW()-ROW(Tableau1[[#Headers],[Date]])-1</f>
        <v>44089</v>
      </c>
      <c r="E265" s="37"/>
      <c r="F265" s="37"/>
      <c r="G265" s="2">
        <f>Tableau1[[#This Row],[Fin ]]-Tableau1[[#This Row],[Début ]]</f>
        <v>0</v>
      </c>
      <c r="H265" s="2"/>
      <c r="I265" s="2"/>
      <c r="J265" s="39"/>
      <c r="K265" s="33" t="str">
        <f ca="1">IF(COUNTIF('jours fériés'!C:C,Tableau1[[#This Row],[Date]]),"oui","")</f>
        <v/>
      </c>
      <c r="L2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6" spans="2:12" x14ac:dyDescent="0.35">
      <c r="B266" s="21" t="str">
        <f>IF(WEEKDAY(Tableau1[[#This Row],[Date]],2)=4,"semaine "&amp;_xlfn.ISOWEEKNUM(Tableau1[[#This Row],[Date]]),"")</f>
        <v/>
      </c>
      <c r="C266" s="3" t="str">
        <f>UPPER(TEXT(Tableau1[[#This Row],[Date]],"jjjj"))</f>
        <v>MERCREDI</v>
      </c>
      <c r="D266" s="4">
        <f>$C$3+ROW()-ROW(Tableau1[[#Headers],[Date]])-1</f>
        <v>44090</v>
      </c>
      <c r="E266" s="37"/>
      <c r="F266" s="37"/>
      <c r="G266" s="2">
        <f>Tableau1[[#This Row],[Fin ]]-Tableau1[[#This Row],[Début ]]</f>
        <v>0</v>
      </c>
      <c r="H266" s="2"/>
      <c r="I266" s="2"/>
      <c r="J266" s="39"/>
      <c r="K266" s="33" t="str">
        <f ca="1">IF(COUNTIF('jours fériés'!C:C,Tableau1[[#This Row],[Date]]),"oui","")</f>
        <v/>
      </c>
      <c r="L2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7" spans="2:12" x14ac:dyDescent="0.35">
      <c r="B267" s="21" t="str">
        <f>IF(WEEKDAY(Tableau1[[#This Row],[Date]],2)=4,"semaine "&amp;_xlfn.ISOWEEKNUM(Tableau1[[#This Row],[Date]]),"")</f>
        <v>semaine 38</v>
      </c>
      <c r="C267" s="3" t="str">
        <f>UPPER(TEXT(Tableau1[[#This Row],[Date]],"jjjj"))</f>
        <v>JEUDI</v>
      </c>
      <c r="D267" s="4">
        <f>$C$3+ROW()-ROW(Tableau1[[#Headers],[Date]])-1</f>
        <v>44091</v>
      </c>
      <c r="E267" s="37"/>
      <c r="F267" s="37"/>
      <c r="G267" s="2">
        <f>Tableau1[[#This Row],[Fin ]]-Tableau1[[#This Row],[Début ]]</f>
        <v>0</v>
      </c>
      <c r="H267" s="2"/>
      <c r="I267" s="2"/>
      <c r="J267" s="39"/>
      <c r="K267" s="33" t="str">
        <f ca="1">IF(COUNTIF('jours fériés'!C:C,Tableau1[[#This Row],[Date]]),"oui","")</f>
        <v/>
      </c>
      <c r="L2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8" spans="2:12" x14ac:dyDescent="0.35">
      <c r="B268" s="21" t="str">
        <f>IF(WEEKDAY(Tableau1[[#This Row],[Date]],2)=4,"semaine "&amp;_xlfn.ISOWEEKNUM(Tableau1[[#This Row],[Date]]),"")</f>
        <v/>
      </c>
      <c r="C268" s="3" t="str">
        <f>UPPER(TEXT(Tableau1[[#This Row],[Date]],"jjjj"))</f>
        <v>VENDREDI</v>
      </c>
      <c r="D268" s="4">
        <f>$C$3+ROW()-ROW(Tableau1[[#Headers],[Date]])-1</f>
        <v>44092</v>
      </c>
      <c r="E268" s="37"/>
      <c r="F268" s="37"/>
      <c r="G268" s="2">
        <f>Tableau1[[#This Row],[Fin ]]-Tableau1[[#This Row],[Début ]]</f>
        <v>0</v>
      </c>
      <c r="H268" s="2"/>
      <c r="I268" s="2"/>
      <c r="J268" s="39"/>
      <c r="K268" s="33" t="str">
        <f ca="1">IF(COUNTIF('jours fériés'!C:C,Tableau1[[#This Row],[Date]]),"oui","")</f>
        <v/>
      </c>
      <c r="L2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9" spans="2:12" x14ac:dyDescent="0.35">
      <c r="B269" s="21" t="str">
        <f>IF(WEEKDAY(Tableau1[[#This Row],[Date]],2)=4,"semaine "&amp;_xlfn.ISOWEEKNUM(Tableau1[[#This Row],[Date]]),"")</f>
        <v/>
      </c>
      <c r="C269" s="3" t="str">
        <f>UPPER(TEXT(Tableau1[[#This Row],[Date]],"jjjj"))</f>
        <v>SAMEDI</v>
      </c>
      <c r="D269" s="4">
        <f>$C$3+ROW()-ROW(Tableau1[[#Headers],[Date]])-1</f>
        <v>44093</v>
      </c>
      <c r="E269" s="37"/>
      <c r="F269" s="37"/>
      <c r="G269" s="2">
        <f>Tableau1[[#This Row],[Fin ]]-Tableau1[[#This Row],[Début ]]</f>
        <v>0</v>
      </c>
      <c r="H269" s="2"/>
      <c r="I269" s="2"/>
      <c r="J269" s="39"/>
      <c r="K269" s="33" t="str">
        <f ca="1">IF(COUNTIF('jours fériés'!C:C,Tableau1[[#This Row],[Date]]),"oui","")</f>
        <v/>
      </c>
      <c r="L2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0" spans="2:12" x14ac:dyDescent="0.35">
      <c r="B270" s="21" t="str">
        <f>IF(WEEKDAY(Tableau1[[#This Row],[Date]],2)=4,"semaine "&amp;_xlfn.ISOWEEKNUM(Tableau1[[#This Row],[Date]]),"")</f>
        <v/>
      </c>
      <c r="C270" s="3" t="str">
        <f>UPPER(TEXT(Tableau1[[#This Row],[Date]],"jjjj"))</f>
        <v>DIMANCHE</v>
      </c>
      <c r="D270" s="4">
        <f>$C$3+ROW()-ROW(Tableau1[[#Headers],[Date]])-1</f>
        <v>44094</v>
      </c>
      <c r="E270" s="37"/>
      <c r="F270" s="37"/>
      <c r="G270" s="2">
        <f>Tableau1[[#This Row],[Fin ]]-Tableau1[[#This Row],[Début ]]</f>
        <v>0</v>
      </c>
      <c r="H270" s="2"/>
      <c r="I270" s="2"/>
      <c r="J270" s="39"/>
      <c r="K270" s="33" t="str">
        <f ca="1">IF(COUNTIF('jours fériés'!C:C,Tableau1[[#This Row],[Date]]),"oui","")</f>
        <v/>
      </c>
      <c r="L2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1" spans="2:12" x14ac:dyDescent="0.35">
      <c r="B271" s="21" t="str">
        <f>IF(WEEKDAY(Tableau1[[#This Row],[Date]],2)=4,"semaine "&amp;_xlfn.ISOWEEKNUM(Tableau1[[#This Row],[Date]]),"")</f>
        <v/>
      </c>
      <c r="C271" s="3" t="str">
        <f>UPPER(TEXT(Tableau1[[#This Row],[Date]],"jjjj"))</f>
        <v>LUNDI</v>
      </c>
      <c r="D271" s="4">
        <f>$C$3+ROW()-ROW(Tableau1[[#Headers],[Date]])-1</f>
        <v>44095</v>
      </c>
      <c r="E271" s="37"/>
      <c r="F271" s="37"/>
      <c r="G271" s="2">
        <f>Tableau1[[#This Row],[Fin ]]-Tableau1[[#This Row],[Début ]]</f>
        <v>0</v>
      </c>
      <c r="H271" s="2"/>
      <c r="I271" s="2"/>
      <c r="J271" s="39"/>
      <c r="K271" s="33" t="str">
        <f ca="1">IF(COUNTIF('jours fériés'!C:C,Tableau1[[#This Row],[Date]]),"oui","")</f>
        <v/>
      </c>
      <c r="L2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2" spans="2:12" x14ac:dyDescent="0.35">
      <c r="B272" s="21" t="str">
        <f>IF(WEEKDAY(Tableau1[[#This Row],[Date]],2)=4,"semaine "&amp;_xlfn.ISOWEEKNUM(Tableau1[[#This Row],[Date]]),"")</f>
        <v/>
      </c>
      <c r="C272" s="3" t="str">
        <f>UPPER(TEXT(Tableau1[[#This Row],[Date]],"jjjj"))</f>
        <v>MARDI</v>
      </c>
      <c r="D272" s="4">
        <f>$C$3+ROW()-ROW(Tableau1[[#Headers],[Date]])-1</f>
        <v>44096</v>
      </c>
      <c r="E272" s="37"/>
      <c r="F272" s="37"/>
      <c r="G272" s="2">
        <f>Tableau1[[#This Row],[Fin ]]-Tableau1[[#This Row],[Début ]]</f>
        <v>0</v>
      </c>
      <c r="H272" s="2"/>
      <c r="I272" s="2"/>
      <c r="J272" s="39"/>
      <c r="K272" s="33" t="str">
        <f ca="1">IF(COUNTIF('jours fériés'!C:C,Tableau1[[#This Row],[Date]]),"oui","")</f>
        <v/>
      </c>
      <c r="L2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3" spans="2:12" x14ac:dyDescent="0.35">
      <c r="B273" s="21" t="str">
        <f>IF(WEEKDAY(Tableau1[[#This Row],[Date]],2)=4,"semaine "&amp;_xlfn.ISOWEEKNUM(Tableau1[[#This Row],[Date]]),"")</f>
        <v/>
      </c>
      <c r="C273" s="3" t="str">
        <f>UPPER(TEXT(Tableau1[[#This Row],[Date]],"jjjj"))</f>
        <v>MERCREDI</v>
      </c>
      <c r="D273" s="4">
        <f>$C$3+ROW()-ROW(Tableau1[[#Headers],[Date]])-1</f>
        <v>44097</v>
      </c>
      <c r="E273" s="37"/>
      <c r="F273" s="37"/>
      <c r="G273" s="2">
        <f>Tableau1[[#This Row],[Fin ]]-Tableau1[[#This Row],[Début ]]</f>
        <v>0</v>
      </c>
      <c r="H273" s="2"/>
      <c r="I273" s="2"/>
      <c r="J273" s="39"/>
      <c r="K273" s="33" t="str">
        <f ca="1">IF(COUNTIF('jours fériés'!C:C,Tableau1[[#This Row],[Date]]),"oui","")</f>
        <v/>
      </c>
      <c r="L2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4" spans="2:12" x14ac:dyDescent="0.35">
      <c r="B274" s="21" t="str">
        <f>IF(WEEKDAY(Tableau1[[#This Row],[Date]],2)=4,"semaine "&amp;_xlfn.ISOWEEKNUM(Tableau1[[#This Row],[Date]]),"")</f>
        <v>semaine 39</v>
      </c>
      <c r="C274" s="3" t="str">
        <f>UPPER(TEXT(Tableau1[[#This Row],[Date]],"jjjj"))</f>
        <v>JEUDI</v>
      </c>
      <c r="D274" s="4">
        <f>$C$3+ROW()-ROW(Tableau1[[#Headers],[Date]])-1</f>
        <v>44098</v>
      </c>
      <c r="E274" s="37"/>
      <c r="F274" s="37"/>
      <c r="G274" s="2">
        <f>Tableau1[[#This Row],[Fin ]]-Tableau1[[#This Row],[Début ]]</f>
        <v>0</v>
      </c>
      <c r="H274" s="2"/>
      <c r="I274" s="2"/>
      <c r="J274" s="39"/>
      <c r="K274" s="33" t="str">
        <f ca="1">IF(COUNTIF('jours fériés'!C:C,Tableau1[[#This Row],[Date]]),"oui","")</f>
        <v/>
      </c>
      <c r="L2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5" spans="2:12" x14ac:dyDescent="0.35">
      <c r="B275" s="21" t="str">
        <f>IF(WEEKDAY(Tableau1[[#This Row],[Date]],2)=4,"semaine "&amp;_xlfn.ISOWEEKNUM(Tableau1[[#This Row],[Date]]),"")</f>
        <v/>
      </c>
      <c r="C275" s="3" t="str">
        <f>UPPER(TEXT(Tableau1[[#This Row],[Date]],"jjjj"))</f>
        <v>VENDREDI</v>
      </c>
      <c r="D275" s="4">
        <f>$C$3+ROW()-ROW(Tableau1[[#Headers],[Date]])-1</f>
        <v>44099</v>
      </c>
      <c r="E275" s="37"/>
      <c r="F275" s="37"/>
      <c r="G275" s="2">
        <f>Tableau1[[#This Row],[Fin ]]-Tableau1[[#This Row],[Début ]]</f>
        <v>0</v>
      </c>
      <c r="H275" s="2"/>
      <c r="I275" s="2"/>
      <c r="J275" s="39"/>
      <c r="K275" s="33" t="str">
        <f ca="1">IF(COUNTIF('jours fériés'!C:C,Tableau1[[#This Row],[Date]]),"oui","")</f>
        <v/>
      </c>
      <c r="L2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6" spans="2:12" x14ac:dyDescent="0.35">
      <c r="B276" s="21" t="str">
        <f>IF(WEEKDAY(Tableau1[[#This Row],[Date]],2)=4,"semaine "&amp;_xlfn.ISOWEEKNUM(Tableau1[[#This Row],[Date]]),"")</f>
        <v/>
      </c>
      <c r="C276" s="3" t="str">
        <f>UPPER(TEXT(Tableau1[[#This Row],[Date]],"jjjj"))</f>
        <v>SAMEDI</v>
      </c>
      <c r="D276" s="4">
        <f>$C$3+ROW()-ROW(Tableau1[[#Headers],[Date]])-1</f>
        <v>44100</v>
      </c>
      <c r="E276" s="37"/>
      <c r="F276" s="37"/>
      <c r="G276" s="2">
        <f>Tableau1[[#This Row],[Fin ]]-Tableau1[[#This Row],[Début ]]</f>
        <v>0</v>
      </c>
      <c r="H276" s="2"/>
      <c r="I276" s="2"/>
      <c r="J276" s="39"/>
      <c r="K276" s="33" t="str">
        <f ca="1">IF(COUNTIF('jours fériés'!C:C,Tableau1[[#This Row],[Date]]),"oui","")</f>
        <v/>
      </c>
      <c r="L2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7" spans="2:12" x14ac:dyDescent="0.35">
      <c r="B277" s="21" t="str">
        <f>IF(WEEKDAY(Tableau1[[#This Row],[Date]],2)=4,"semaine "&amp;_xlfn.ISOWEEKNUM(Tableau1[[#This Row],[Date]]),"")</f>
        <v/>
      </c>
      <c r="C277" s="3" t="str">
        <f>UPPER(TEXT(Tableau1[[#This Row],[Date]],"jjjj"))</f>
        <v>DIMANCHE</v>
      </c>
      <c r="D277" s="4">
        <f>$C$3+ROW()-ROW(Tableau1[[#Headers],[Date]])-1</f>
        <v>44101</v>
      </c>
      <c r="E277" s="37"/>
      <c r="F277" s="37"/>
      <c r="G277" s="2">
        <f>Tableau1[[#This Row],[Fin ]]-Tableau1[[#This Row],[Début ]]</f>
        <v>0</v>
      </c>
      <c r="H277" s="2"/>
      <c r="I277" s="2"/>
      <c r="J277" s="39"/>
      <c r="K277" s="33" t="str">
        <f ca="1">IF(COUNTIF('jours fériés'!C:C,Tableau1[[#This Row],[Date]]),"oui","")</f>
        <v/>
      </c>
      <c r="L2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8" spans="2:12" x14ac:dyDescent="0.35">
      <c r="B278" s="21" t="str">
        <f>IF(WEEKDAY(Tableau1[[#This Row],[Date]],2)=4,"semaine "&amp;_xlfn.ISOWEEKNUM(Tableau1[[#This Row],[Date]]),"")</f>
        <v/>
      </c>
      <c r="C278" s="3" t="str">
        <f>UPPER(TEXT(Tableau1[[#This Row],[Date]],"jjjj"))</f>
        <v>LUNDI</v>
      </c>
      <c r="D278" s="4">
        <f>$C$3+ROW()-ROW(Tableau1[[#Headers],[Date]])-1</f>
        <v>44102</v>
      </c>
      <c r="E278" s="37"/>
      <c r="F278" s="37"/>
      <c r="G278" s="2">
        <f>Tableau1[[#This Row],[Fin ]]-Tableau1[[#This Row],[Début ]]</f>
        <v>0</v>
      </c>
      <c r="H278" s="2"/>
      <c r="I278" s="2"/>
      <c r="J278" s="39"/>
      <c r="K278" s="33" t="str">
        <f ca="1">IF(COUNTIF('jours fériés'!C:C,Tableau1[[#This Row],[Date]]),"oui","")</f>
        <v/>
      </c>
      <c r="L2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9" spans="2:12" x14ac:dyDescent="0.35">
      <c r="B279" s="21" t="str">
        <f>IF(WEEKDAY(Tableau1[[#This Row],[Date]],2)=4,"semaine "&amp;_xlfn.ISOWEEKNUM(Tableau1[[#This Row],[Date]]),"")</f>
        <v/>
      </c>
      <c r="C279" s="3" t="str">
        <f>UPPER(TEXT(Tableau1[[#This Row],[Date]],"jjjj"))</f>
        <v>MARDI</v>
      </c>
      <c r="D279" s="4">
        <f>$C$3+ROW()-ROW(Tableau1[[#Headers],[Date]])-1</f>
        <v>44103</v>
      </c>
      <c r="E279" s="37"/>
      <c r="F279" s="37"/>
      <c r="G279" s="2">
        <f>Tableau1[[#This Row],[Fin ]]-Tableau1[[#This Row],[Début ]]</f>
        <v>0</v>
      </c>
      <c r="H279" s="2"/>
      <c r="I279" s="2"/>
      <c r="J279" s="39"/>
      <c r="K279" s="33" t="str">
        <f ca="1">IF(COUNTIF('jours fériés'!C:C,Tableau1[[#This Row],[Date]]),"oui","")</f>
        <v/>
      </c>
      <c r="L2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0" spans="2:12" x14ac:dyDescent="0.35">
      <c r="B280" s="21" t="str">
        <f>IF(WEEKDAY(Tableau1[[#This Row],[Date]],2)=4,"semaine "&amp;_xlfn.ISOWEEKNUM(Tableau1[[#This Row],[Date]]),"")</f>
        <v/>
      </c>
      <c r="C280" s="3" t="str">
        <f>UPPER(TEXT(Tableau1[[#This Row],[Date]],"jjjj"))</f>
        <v>MERCREDI</v>
      </c>
      <c r="D280" s="4">
        <f>$C$3+ROW()-ROW(Tableau1[[#Headers],[Date]])-1</f>
        <v>44104</v>
      </c>
      <c r="E280" s="37"/>
      <c r="F280" s="37"/>
      <c r="G280" s="2">
        <f>Tableau1[[#This Row],[Fin ]]-Tableau1[[#This Row],[Début ]]</f>
        <v>0</v>
      </c>
      <c r="H280" s="2"/>
      <c r="I280" s="2"/>
      <c r="J280" s="39"/>
      <c r="K280" s="33" t="str">
        <f ca="1">IF(COUNTIF('jours fériés'!C:C,Tableau1[[#This Row],[Date]]),"oui","")</f>
        <v/>
      </c>
      <c r="L2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1" spans="2:12" x14ac:dyDescent="0.35">
      <c r="B281" s="21" t="str">
        <f>IF(WEEKDAY(Tableau1[[#This Row],[Date]],2)=4,"semaine "&amp;_xlfn.ISOWEEKNUM(Tableau1[[#This Row],[Date]]),"")</f>
        <v>semaine 40</v>
      </c>
      <c r="C281" s="3" t="str">
        <f>UPPER(TEXT(Tableau1[[#This Row],[Date]],"jjjj"))</f>
        <v>JEUDI</v>
      </c>
      <c r="D281" s="4">
        <f>$C$3+ROW()-ROW(Tableau1[[#Headers],[Date]])-1</f>
        <v>44105</v>
      </c>
      <c r="E281" s="37"/>
      <c r="F281" s="37"/>
      <c r="G281" s="2">
        <f>Tableau1[[#This Row],[Fin ]]-Tableau1[[#This Row],[Début ]]</f>
        <v>0</v>
      </c>
      <c r="H281" s="2"/>
      <c r="I281" s="2"/>
      <c r="J281" s="39"/>
      <c r="K281" s="33" t="str">
        <f ca="1">IF(COUNTIF('jours fériés'!C:C,Tableau1[[#This Row],[Date]]),"oui","")</f>
        <v/>
      </c>
      <c r="L2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2" spans="2:12" x14ac:dyDescent="0.35">
      <c r="B282" s="21" t="str">
        <f>IF(WEEKDAY(Tableau1[[#This Row],[Date]],2)=4,"semaine "&amp;_xlfn.ISOWEEKNUM(Tableau1[[#This Row],[Date]]),"")</f>
        <v/>
      </c>
      <c r="C282" s="3" t="str">
        <f>UPPER(TEXT(Tableau1[[#This Row],[Date]],"jjjj"))</f>
        <v>VENDREDI</v>
      </c>
      <c r="D282" s="4">
        <f>$C$3+ROW()-ROW(Tableau1[[#Headers],[Date]])-1</f>
        <v>44106</v>
      </c>
      <c r="E282" s="37"/>
      <c r="F282" s="37"/>
      <c r="G282" s="2">
        <f>Tableau1[[#This Row],[Fin ]]-Tableau1[[#This Row],[Début ]]</f>
        <v>0</v>
      </c>
      <c r="H282" s="2"/>
      <c r="I282" s="2"/>
      <c r="J282" s="39"/>
      <c r="K282" s="33" t="str">
        <f ca="1">IF(COUNTIF('jours fériés'!C:C,Tableau1[[#This Row],[Date]]),"oui","")</f>
        <v/>
      </c>
      <c r="L2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3" spans="2:12" x14ac:dyDescent="0.35">
      <c r="B283" s="21" t="str">
        <f>IF(WEEKDAY(Tableau1[[#This Row],[Date]],2)=4,"semaine "&amp;_xlfn.ISOWEEKNUM(Tableau1[[#This Row],[Date]]),"")</f>
        <v/>
      </c>
      <c r="C283" s="3" t="str">
        <f>UPPER(TEXT(Tableau1[[#This Row],[Date]],"jjjj"))</f>
        <v>SAMEDI</v>
      </c>
      <c r="D283" s="4">
        <f>$C$3+ROW()-ROW(Tableau1[[#Headers],[Date]])-1</f>
        <v>44107</v>
      </c>
      <c r="E283" s="37"/>
      <c r="F283" s="37"/>
      <c r="G283" s="2">
        <f>Tableau1[[#This Row],[Fin ]]-Tableau1[[#This Row],[Début ]]</f>
        <v>0</v>
      </c>
      <c r="H283" s="2"/>
      <c r="I283" s="2"/>
      <c r="J283" s="39"/>
      <c r="K283" s="33" t="str">
        <f ca="1">IF(COUNTIF('jours fériés'!C:C,Tableau1[[#This Row],[Date]]),"oui","")</f>
        <v/>
      </c>
      <c r="L2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4" spans="2:12" x14ac:dyDescent="0.35">
      <c r="B284" s="21" t="str">
        <f>IF(WEEKDAY(Tableau1[[#This Row],[Date]],2)=4,"semaine "&amp;_xlfn.ISOWEEKNUM(Tableau1[[#This Row],[Date]]),"")</f>
        <v/>
      </c>
      <c r="C284" s="3" t="str">
        <f>UPPER(TEXT(Tableau1[[#This Row],[Date]],"jjjj"))</f>
        <v>DIMANCHE</v>
      </c>
      <c r="D284" s="4">
        <f>$C$3+ROW()-ROW(Tableau1[[#Headers],[Date]])-1</f>
        <v>44108</v>
      </c>
      <c r="E284" s="37"/>
      <c r="F284" s="37"/>
      <c r="G284" s="2">
        <f>Tableau1[[#This Row],[Fin ]]-Tableau1[[#This Row],[Début ]]</f>
        <v>0</v>
      </c>
      <c r="H284" s="2"/>
      <c r="I284" s="2"/>
      <c r="J284" s="39"/>
      <c r="K284" s="33" t="str">
        <f ca="1">IF(COUNTIF('jours fériés'!C:C,Tableau1[[#This Row],[Date]]),"oui","")</f>
        <v/>
      </c>
      <c r="L2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5" spans="2:12" x14ac:dyDescent="0.35">
      <c r="B285" s="21" t="str">
        <f>IF(WEEKDAY(Tableau1[[#This Row],[Date]],2)=4,"semaine "&amp;_xlfn.ISOWEEKNUM(Tableau1[[#This Row],[Date]]),"")</f>
        <v/>
      </c>
      <c r="C285" s="3" t="str">
        <f>UPPER(TEXT(Tableau1[[#This Row],[Date]],"jjjj"))</f>
        <v>LUNDI</v>
      </c>
      <c r="D285" s="4">
        <f>$C$3+ROW()-ROW(Tableau1[[#Headers],[Date]])-1</f>
        <v>44109</v>
      </c>
      <c r="E285" s="37"/>
      <c r="F285" s="37"/>
      <c r="G285" s="2">
        <f>Tableau1[[#This Row],[Fin ]]-Tableau1[[#This Row],[Début ]]</f>
        <v>0</v>
      </c>
      <c r="H285" s="2"/>
      <c r="I285" s="2"/>
      <c r="J285" s="39"/>
      <c r="K285" s="33" t="str">
        <f ca="1">IF(COUNTIF('jours fériés'!C:C,Tableau1[[#This Row],[Date]]),"oui","")</f>
        <v/>
      </c>
      <c r="L2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6" spans="2:12" x14ac:dyDescent="0.35">
      <c r="B286" s="21" t="str">
        <f>IF(WEEKDAY(Tableau1[[#This Row],[Date]],2)=4,"semaine "&amp;_xlfn.ISOWEEKNUM(Tableau1[[#This Row],[Date]]),"")</f>
        <v/>
      </c>
      <c r="C286" s="3" t="str">
        <f>UPPER(TEXT(Tableau1[[#This Row],[Date]],"jjjj"))</f>
        <v>MARDI</v>
      </c>
      <c r="D286" s="4">
        <f>$C$3+ROW()-ROW(Tableau1[[#Headers],[Date]])-1</f>
        <v>44110</v>
      </c>
      <c r="E286" s="37"/>
      <c r="F286" s="37"/>
      <c r="G286" s="2">
        <f>Tableau1[[#This Row],[Fin ]]-Tableau1[[#This Row],[Début ]]</f>
        <v>0</v>
      </c>
      <c r="H286" s="2"/>
      <c r="I286" s="2"/>
      <c r="J286" s="39"/>
      <c r="K286" s="33" t="str">
        <f ca="1">IF(COUNTIF('jours fériés'!C:C,Tableau1[[#This Row],[Date]]),"oui","")</f>
        <v/>
      </c>
      <c r="L2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7" spans="2:12" x14ac:dyDescent="0.35">
      <c r="B287" s="21" t="str">
        <f>IF(WEEKDAY(Tableau1[[#This Row],[Date]],2)=4,"semaine "&amp;_xlfn.ISOWEEKNUM(Tableau1[[#This Row],[Date]]),"")</f>
        <v/>
      </c>
      <c r="C287" s="3" t="str">
        <f>UPPER(TEXT(Tableau1[[#This Row],[Date]],"jjjj"))</f>
        <v>MERCREDI</v>
      </c>
      <c r="D287" s="4">
        <f>$C$3+ROW()-ROW(Tableau1[[#Headers],[Date]])-1</f>
        <v>44111</v>
      </c>
      <c r="E287" s="37"/>
      <c r="F287" s="37"/>
      <c r="G287" s="2">
        <f>Tableau1[[#This Row],[Fin ]]-Tableau1[[#This Row],[Début ]]</f>
        <v>0</v>
      </c>
      <c r="H287" s="2"/>
      <c r="I287" s="2"/>
      <c r="J287" s="39"/>
      <c r="K287" s="33" t="str">
        <f ca="1">IF(COUNTIF('jours fériés'!C:C,Tableau1[[#This Row],[Date]]),"oui","")</f>
        <v/>
      </c>
      <c r="L2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8" spans="2:12" x14ac:dyDescent="0.35">
      <c r="B288" s="21" t="str">
        <f>IF(WEEKDAY(Tableau1[[#This Row],[Date]],2)=4,"semaine "&amp;_xlfn.ISOWEEKNUM(Tableau1[[#This Row],[Date]]),"")</f>
        <v>semaine 41</v>
      </c>
      <c r="C288" s="3" t="str">
        <f>UPPER(TEXT(Tableau1[[#This Row],[Date]],"jjjj"))</f>
        <v>JEUDI</v>
      </c>
      <c r="D288" s="4">
        <f>$C$3+ROW()-ROW(Tableau1[[#Headers],[Date]])-1</f>
        <v>44112</v>
      </c>
      <c r="E288" s="37"/>
      <c r="F288" s="37"/>
      <c r="G288" s="2">
        <f>Tableau1[[#This Row],[Fin ]]-Tableau1[[#This Row],[Début ]]</f>
        <v>0</v>
      </c>
      <c r="H288" s="2"/>
      <c r="I288" s="2"/>
      <c r="J288" s="39"/>
      <c r="K288" s="33" t="str">
        <f ca="1">IF(COUNTIF('jours fériés'!C:C,Tableau1[[#This Row],[Date]]),"oui","")</f>
        <v/>
      </c>
      <c r="L2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9" spans="2:12" x14ac:dyDescent="0.35">
      <c r="B289" s="21" t="str">
        <f>IF(WEEKDAY(Tableau1[[#This Row],[Date]],2)=4,"semaine "&amp;_xlfn.ISOWEEKNUM(Tableau1[[#This Row],[Date]]),"")</f>
        <v/>
      </c>
      <c r="C289" s="3" t="str">
        <f>UPPER(TEXT(Tableau1[[#This Row],[Date]],"jjjj"))</f>
        <v>VENDREDI</v>
      </c>
      <c r="D289" s="4">
        <f>$C$3+ROW()-ROW(Tableau1[[#Headers],[Date]])-1</f>
        <v>44113</v>
      </c>
      <c r="E289" s="37"/>
      <c r="F289" s="37"/>
      <c r="G289" s="2">
        <f>Tableau1[[#This Row],[Fin ]]-Tableau1[[#This Row],[Début ]]</f>
        <v>0</v>
      </c>
      <c r="H289" s="2"/>
      <c r="I289" s="2"/>
      <c r="J289" s="39"/>
      <c r="K289" s="33" t="str">
        <f ca="1">IF(COUNTIF('jours fériés'!C:C,Tableau1[[#This Row],[Date]]),"oui","")</f>
        <v/>
      </c>
      <c r="L2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0" spans="2:12" x14ac:dyDescent="0.35">
      <c r="B290" s="21" t="str">
        <f>IF(WEEKDAY(Tableau1[[#This Row],[Date]],2)=4,"semaine "&amp;_xlfn.ISOWEEKNUM(Tableau1[[#This Row],[Date]]),"")</f>
        <v/>
      </c>
      <c r="C290" s="3" t="str">
        <f>UPPER(TEXT(Tableau1[[#This Row],[Date]],"jjjj"))</f>
        <v>SAMEDI</v>
      </c>
      <c r="D290" s="4">
        <f>$C$3+ROW()-ROW(Tableau1[[#Headers],[Date]])-1</f>
        <v>44114</v>
      </c>
      <c r="E290" s="37"/>
      <c r="F290" s="37"/>
      <c r="G290" s="2">
        <f>Tableau1[[#This Row],[Fin ]]-Tableau1[[#This Row],[Début ]]</f>
        <v>0</v>
      </c>
      <c r="H290" s="2"/>
      <c r="I290" s="2"/>
      <c r="J290" s="39"/>
      <c r="K290" s="33" t="str">
        <f ca="1">IF(COUNTIF('jours fériés'!C:C,Tableau1[[#This Row],[Date]]),"oui","")</f>
        <v/>
      </c>
      <c r="L2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1" spans="2:12" x14ac:dyDescent="0.35">
      <c r="B291" s="21" t="str">
        <f>IF(WEEKDAY(Tableau1[[#This Row],[Date]],2)=4,"semaine "&amp;_xlfn.ISOWEEKNUM(Tableau1[[#This Row],[Date]]),"")</f>
        <v/>
      </c>
      <c r="C291" s="3" t="str">
        <f>UPPER(TEXT(Tableau1[[#This Row],[Date]],"jjjj"))</f>
        <v>DIMANCHE</v>
      </c>
      <c r="D291" s="4">
        <f>$C$3+ROW()-ROW(Tableau1[[#Headers],[Date]])-1</f>
        <v>44115</v>
      </c>
      <c r="E291" s="37"/>
      <c r="F291" s="37"/>
      <c r="G291" s="2">
        <f>Tableau1[[#This Row],[Fin ]]-Tableau1[[#This Row],[Début ]]</f>
        <v>0</v>
      </c>
      <c r="H291" s="2"/>
      <c r="I291" s="2"/>
      <c r="J291" s="39"/>
      <c r="K291" s="33" t="str">
        <f ca="1">IF(COUNTIF('jours fériés'!C:C,Tableau1[[#This Row],[Date]]),"oui","")</f>
        <v/>
      </c>
      <c r="L2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2" spans="2:12" x14ac:dyDescent="0.35">
      <c r="B292" s="21" t="str">
        <f>IF(WEEKDAY(Tableau1[[#This Row],[Date]],2)=4,"semaine "&amp;_xlfn.ISOWEEKNUM(Tableau1[[#This Row],[Date]]),"")</f>
        <v/>
      </c>
      <c r="C292" s="3" t="str">
        <f>UPPER(TEXT(Tableau1[[#This Row],[Date]],"jjjj"))</f>
        <v>LUNDI</v>
      </c>
      <c r="D292" s="4">
        <f>$C$3+ROW()-ROW(Tableau1[[#Headers],[Date]])-1</f>
        <v>44116</v>
      </c>
      <c r="E292" s="37"/>
      <c r="F292" s="37"/>
      <c r="G292" s="2">
        <f>Tableau1[[#This Row],[Fin ]]-Tableau1[[#This Row],[Début ]]</f>
        <v>0</v>
      </c>
      <c r="H292" s="2"/>
      <c r="I292" s="2"/>
      <c r="J292" s="39"/>
      <c r="K292" s="33" t="str">
        <f ca="1">IF(COUNTIF('jours fériés'!C:C,Tableau1[[#This Row],[Date]]),"oui","")</f>
        <v/>
      </c>
      <c r="L2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3" spans="2:12" x14ac:dyDescent="0.35">
      <c r="B293" s="21" t="str">
        <f>IF(WEEKDAY(Tableau1[[#This Row],[Date]],2)=4,"semaine "&amp;_xlfn.ISOWEEKNUM(Tableau1[[#This Row],[Date]]),"")</f>
        <v/>
      </c>
      <c r="C293" s="3" t="str">
        <f>UPPER(TEXT(Tableau1[[#This Row],[Date]],"jjjj"))</f>
        <v>MARDI</v>
      </c>
      <c r="D293" s="4">
        <f>$C$3+ROW()-ROW(Tableau1[[#Headers],[Date]])-1</f>
        <v>44117</v>
      </c>
      <c r="E293" s="37"/>
      <c r="F293" s="37"/>
      <c r="G293" s="2">
        <f>Tableau1[[#This Row],[Fin ]]-Tableau1[[#This Row],[Début ]]</f>
        <v>0</v>
      </c>
      <c r="H293" s="2"/>
      <c r="I293" s="2"/>
      <c r="J293" s="39"/>
      <c r="K293" s="33" t="str">
        <f ca="1">IF(COUNTIF('jours fériés'!C:C,Tableau1[[#This Row],[Date]]),"oui","")</f>
        <v/>
      </c>
      <c r="L2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4" spans="2:12" x14ac:dyDescent="0.35">
      <c r="B294" s="21" t="str">
        <f>IF(WEEKDAY(Tableau1[[#This Row],[Date]],2)=4,"semaine "&amp;_xlfn.ISOWEEKNUM(Tableau1[[#This Row],[Date]]),"")</f>
        <v/>
      </c>
      <c r="C294" s="3" t="str">
        <f>UPPER(TEXT(Tableau1[[#This Row],[Date]],"jjjj"))</f>
        <v>MERCREDI</v>
      </c>
      <c r="D294" s="4">
        <f>$C$3+ROW()-ROW(Tableau1[[#Headers],[Date]])-1</f>
        <v>44118</v>
      </c>
      <c r="E294" s="37"/>
      <c r="F294" s="37"/>
      <c r="G294" s="2">
        <f>Tableau1[[#This Row],[Fin ]]-Tableau1[[#This Row],[Début ]]</f>
        <v>0</v>
      </c>
      <c r="H294" s="2"/>
      <c r="I294" s="2"/>
      <c r="J294" s="39"/>
      <c r="K294" s="33" t="str">
        <f ca="1">IF(COUNTIF('jours fériés'!C:C,Tableau1[[#This Row],[Date]]),"oui","")</f>
        <v/>
      </c>
      <c r="L2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5" spans="2:12" x14ac:dyDescent="0.35">
      <c r="B295" s="21" t="str">
        <f>IF(WEEKDAY(Tableau1[[#This Row],[Date]],2)=4,"semaine "&amp;_xlfn.ISOWEEKNUM(Tableau1[[#This Row],[Date]]),"")</f>
        <v>semaine 42</v>
      </c>
      <c r="C295" s="3" t="str">
        <f>UPPER(TEXT(Tableau1[[#This Row],[Date]],"jjjj"))</f>
        <v>JEUDI</v>
      </c>
      <c r="D295" s="4">
        <f>$C$3+ROW()-ROW(Tableau1[[#Headers],[Date]])-1</f>
        <v>44119</v>
      </c>
      <c r="E295" s="37"/>
      <c r="F295" s="37"/>
      <c r="G295" s="2">
        <f>Tableau1[[#This Row],[Fin ]]-Tableau1[[#This Row],[Début ]]</f>
        <v>0</v>
      </c>
      <c r="H295" s="2"/>
      <c r="I295" s="2"/>
      <c r="J295" s="39"/>
      <c r="K295" s="33" t="str">
        <f ca="1">IF(COUNTIF('jours fériés'!C:C,Tableau1[[#This Row],[Date]]),"oui","")</f>
        <v/>
      </c>
      <c r="L2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6" spans="2:12" x14ac:dyDescent="0.35">
      <c r="B296" s="21" t="str">
        <f>IF(WEEKDAY(Tableau1[[#This Row],[Date]],2)=4,"semaine "&amp;_xlfn.ISOWEEKNUM(Tableau1[[#This Row],[Date]]),"")</f>
        <v/>
      </c>
      <c r="C296" s="3" t="str">
        <f>UPPER(TEXT(Tableau1[[#This Row],[Date]],"jjjj"))</f>
        <v>VENDREDI</v>
      </c>
      <c r="D296" s="4">
        <f>$C$3+ROW()-ROW(Tableau1[[#Headers],[Date]])-1</f>
        <v>44120</v>
      </c>
      <c r="E296" s="37"/>
      <c r="F296" s="37"/>
      <c r="G296" s="2">
        <f>Tableau1[[#This Row],[Fin ]]-Tableau1[[#This Row],[Début ]]</f>
        <v>0</v>
      </c>
      <c r="H296" s="2"/>
      <c r="I296" s="2"/>
      <c r="J296" s="39"/>
      <c r="K296" s="33" t="str">
        <f ca="1">IF(COUNTIF('jours fériés'!C:C,Tableau1[[#This Row],[Date]]),"oui","")</f>
        <v/>
      </c>
      <c r="L2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7" spans="2:12" x14ac:dyDescent="0.35">
      <c r="B297" s="21" t="str">
        <f>IF(WEEKDAY(Tableau1[[#This Row],[Date]],2)=4,"semaine "&amp;_xlfn.ISOWEEKNUM(Tableau1[[#This Row],[Date]]),"")</f>
        <v/>
      </c>
      <c r="C297" s="3" t="str">
        <f>UPPER(TEXT(Tableau1[[#This Row],[Date]],"jjjj"))</f>
        <v>SAMEDI</v>
      </c>
      <c r="D297" s="4">
        <f>$C$3+ROW()-ROW(Tableau1[[#Headers],[Date]])-1</f>
        <v>44121</v>
      </c>
      <c r="E297" s="37"/>
      <c r="F297" s="37"/>
      <c r="G297" s="2">
        <f>Tableau1[[#This Row],[Fin ]]-Tableau1[[#This Row],[Début ]]</f>
        <v>0</v>
      </c>
      <c r="H297" s="2"/>
      <c r="I297" s="2"/>
      <c r="J297" s="39"/>
      <c r="K297" s="33" t="str">
        <f ca="1">IF(COUNTIF('jours fériés'!C:C,Tableau1[[#This Row],[Date]]),"oui","")</f>
        <v/>
      </c>
      <c r="L2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8" spans="2:12" x14ac:dyDescent="0.35">
      <c r="B298" s="21" t="str">
        <f>IF(WEEKDAY(Tableau1[[#This Row],[Date]],2)=4,"semaine "&amp;_xlfn.ISOWEEKNUM(Tableau1[[#This Row],[Date]]),"")</f>
        <v/>
      </c>
      <c r="C298" s="3" t="str">
        <f>UPPER(TEXT(Tableau1[[#This Row],[Date]],"jjjj"))</f>
        <v>DIMANCHE</v>
      </c>
      <c r="D298" s="4">
        <f>$C$3+ROW()-ROW(Tableau1[[#Headers],[Date]])-1</f>
        <v>44122</v>
      </c>
      <c r="E298" s="37"/>
      <c r="F298" s="37"/>
      <c r="G298" s="2">
        <f>Tableau1[[#This Row],[Fin ]]-Tableau1[[#This Row],[Début ]]</f>
        <v>0</v>
      </c>
      <c r="H298" s="2"/>
      <c r="I298" s="2"/>
      <c r="J298" s="39"/>
      <c r="K298" s="33" t="str">
        <f ca="1">IF(COUNTIF('jours fériés'!C:C,Tableau1[[#This Row],[Date]]),"oui","")</f>
        <v/>
      </c>
      <c r="L2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9" spans="2:12" x14ac:dyDescent="0.35">
      <c r="B299" s="21" t="str">
        <f>IF(WEEKDAY(Tableau1[[#This Row],[Date]],2)=4,"semaine "&amp;_xlfn.ISOWEEKNUM(Tableau1[[#This Row],[Date]]),"")</f>
        <v/>
      </c>
      <c r="C299" s="3" t="str">
        <f>UPPER(TEXT(Tableau1[[#This Row],[Date]],"jjjj"))</f>
        <v>LUNDI</v>
      </c>
      <c r="D299" s="4">
        <f>$C$3+ROW()-ROW(Tableau1[[#Headers],[Date]])-1</f>
        <v>44123</v>
      </c>
      <c r="E299" s="37"/>
      <c r="F299" s="37"/>
      <c r="G299" s="2">
        <f>Tableau1[[#This Row],[Fin ]]-Tableau1[[#This Row],[Début ]]</f>
        <v>0</v>
      </c>
      <c r="H299" s="2"/>
      <c r="I299" s="2"/>
      <c r="J299" s="39"/>
      <c r="K299" s="33" t="str">
        <f ca="1">IF(COUNTIF('jours fériés'!C:C,Tableau1[[#This Row],[Date]]),"oui","")</f>
        <v/>
      </c>
      <c r="L2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0" spans="2:12" x14ac:dyDescent="0.35">
      <c r="B300" s="21" t="str">
        <f>IF(WEEKDAY(Tableau1[[#This Row],[Date]],2)=4,"semaine "&amp;_xlfn.ISOWEEKNUM(Tableau1[[#This Row],[Date]]),"")</f>
        <v/>
      </c>
      <c r="C300" s="3" t="str">
        <f>UPPER(TEXT(Tableau1[[#This Row],[Date]],"jjjj"))</f>
        <v>MARDI</v>
      </c>
      <c r="D300" s="4">
        <f>$C$3+ROW()-ROW(Tableau1[[#Headers],[Date]])-1</f>
        <v>44124</v>
      </c>
      <c r="E300" s="37"/>
      <c r="F300" s="37"/>
      <c r="G300" s="2">
        <f>Tableau1[[#This Row],[Fin ]]-Tableau1[[#This Row],[Début ]]</f>
        <v>0</v>
      </c>
      <c r="H300" s="2"/>
      <c r="I300" s="2"/>
      <c r="J300" s="39"/>
      <c r="K300" s="33" t="str">
        <f ca="1">IF(COUNTIF('jours fériés'!C:C,Tableau1[[#This Row],[Date]]),"oui","")</f>
        <v/>
      </c>
      <c r="L3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1" spans="2:12" x14ac:dyDescent="0.35">
      <c r="B301" s="21" t="str">
        <f>IF(WEEKDAY(Tableau1[[#This Row],[Date]],2)=4,"semaine "&amp;_xlfn.ISOWEEKNUM(Tableau1[[#This Row],[Date]]),"")</f>
        <v/>
      </c>
      <c r="C301" s="3" t="str">
        <f>UPPER(TEXT(Tableau1[[#This Row],[Date]],"jjjj"))</f>
        <v>MERCREDI</v>
      </c>
      <c r="D301" s="4">
        <f>$C$3+ROW()-ROW(Tableau1[[#Headers],[Date]])-1</f>
        <v>44125</v>
      </c>
      <c r="E301" s="37"/>
      <c r="F301" s="37"/>
      <c r="G301" s="2">
        <f>Tableau1[[#This Row],[Fin ]]-Tableau1[[#This Row],[Début ]]</f>
        <v>0</v>
      </c>
      <c r="H301" s="2"/>
      <c r="I301" s="2"/>
      <c r="J301" s="39"/>
      <c r="K301" s="33" t="str">
        <f ca="1">IF(COUNTIF('jours fériés'!C:C,Tableau1[[#This Row],[Date]]),"oui","")</f>
        <v/>
      </c>
      <c r="L3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2" spans="2:12" x14ac:dyDescent="0.35">
      <c r="B302" s="21" t="str">
        <f>IF(WEEKDAY(Tableau1[[#This Row],[Date]],2)=4,"semaine "&amp;_xlfn.ISOWEEKNUM(Tableau1[[#This Row],[Date]]),"")</f>
        <v>semaine 43</v>
      </c>
      <c r="C302" s="3" t="str">
        <f>UPPER(TEXT(Tableau1[[#This Row],[Date]],"jjjj"))</f>
        <v>JEUDI</v>
      </c>
      <c r="D302" s="4">
        <f>$C$3+ROW()-ROW(Tableau1[[#Headers],[Date]])-1</f>
        <v>44126</v>
      </c>
      <c r="E302" s="37"/>
      <c r="F302" s="37"/>
      <c r="G302" s="2">
        <f>Tableau1[[#This Row],[Fin ]]-Tableau1[[#This Row],[Début ]]</f>
        <v>0</v>
      </c>
      <c r="H302" s="2"/>
      <c r="I302" s="2"/>
      <c r="J302" s="39"/>
      <c r="K302" s="33" t="str">
        <f ca="1">IF(COUNTIF('jours fériés'!C:C,Tableau1[[#This Row],[Date]]),"oui","")</f>
        <v/>
      </c>
      <c r="L3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3" spans="2:12" x14ac:dyDescent="0.35">
      <c r="B303" s="21" t="str">
        <f>IF(WEEKDAY(Tableau1[[#This Row],[Date]],2)=4,"semaine "&amp;_xlfn.ISOWEEKNUM(Tableau1[[#This Row],[Date]]),"")</f>
        <v/>
      </c>
      <c r="C303" s="3" t="str">
        <f>UPPER(TEXT(Tableau1[[#This Row],[Date]],"jjjj"))</f>
        <v>VENDREDI</v>
      </c>
      <c r="D303" s="4">
        <f>$C$3+ROW()-ROW(Tableau1[[#Headers],[Date]])-1</f>
        <v>44127</v>
      </c>
      <c r="E303" s="37"/>
      <c r="F303" s="37"/>
      <c r="G303" s="2">
        <f>Tableau1[[#This Row],[Fin ]]-Tableau1[[#This Row],[Début ]]</f>
        <v>0</v>
      </c>
      <c r="H303" s="2"/>
      <c r="I303" s="2"/>
      <c r="J303" s="39"/>
      <c r="K303" s="33" t="str">
        <f ca="1">IF(COUNTIF('jours fériés'!C:C,Tableau1[[#This Row],[Date]]),"oui","")</f>
        <v/>
      </c>
      <c r="L3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4" spans="2:12" x14ac:dyDescent="0.35">
      <c r="B304" s="21" t="str">
        <f>IF(WEEKDAY(Tableau1[[#This Row],[Date]],2)=4,"semaine "&amp;_xlfn.ISOWEEKNUM(Tableau1[[#This Row],[Date]]),"")</f>
        <v/>
      </c>
      <c r="C304" s="3" t="str">
        <f>UPPER(TEXT(Tableau1[[#This Row],[Date]],"jjjj"))</f>
        <v>SAMEDI</v>
      </c>
      <c r="D304" s="4">
        <f>$C$3+ROW()-ROW(Tableau1[[#Headers],[Date]])-1</f>
        <v>44128</v>
      </c>
      <c r="E304" s="37"/>
      <c r="F304" s="37"/>
      <c r="G304" s="2">
        <f>Tableau1[[#This Row],[Fin ]]-Tableau1[[#This Row],[Début ]]</f>
        <v>0</v>
      </c>
      <c r="H304" s="2"/>
      <c r="I304" s="2"/>
      <c r="J304" s="39"/>
      <c r="K304" s="33" t="str">
        <f ca="1">IF(COUNTIF('jours fériés'!C:C,Tableau1[[#This Row],[Date]]),"oui","")</f>
        <v/>
      </c>
      <c r="L3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5" spans="2:12" x14ac:dyDescent="0.35">
      <c r="B305" s="21" t="str">
        <f>IF(WEEKDAY(Tableau1[[#This Row],[Date]],2)=4,"semaine "&amp;_xlfn.ISOWEEKNUM(Tableau1[[#This Row],[Date]]),"")</f>
        <v/>
      </c>
      <c r="C305" s="3" t="str">
        <f>UPPER(TEXT(Tableau1[[#This Row],[Date]],"jjjj"))</f>
        <v>DIMANCHE</v>
      </c>
      <c r="D305" s="4">
        <f>$C$3+ROW()-ROW(Tableau1[[#Headers],[Date]])-1</f>
        <v>44129</v>
      </c>
      <c r="E305" s="37"/>
      <c r="F305" s="37"/>
      <c r="G305" s="2">
        <f>Tableau1[[#This Row],[Fin ]]-Tableau1[[#This Row],[Début ]]</f>
        <v>0</v>
      </c>
      <c r="H305" s="2"/>
      <c r="I305" s="2"/>
      <c r="J305" s="39"/>
      <c r="K305" s="33" t="str">
        <f ca="1">IF(COUNTIF('jours fériés'!C:C,Tableau1[[#This Row],[Date]]),"oui","")</f>
        <v/>
      </c>
      <c r="L3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6" spans="2:12" x14ac:dyDescent="0.35">
      <c r="B306" s="21" t="str">
        <f>IF(WEEKDAY(Tableau1[[#This Row],[Date]],2)=4,"semaine "&amp;_xlfn.ISOWEEKNUM(Tableau1[[#This Row],[Date]]),"")</f>
        <v/>
      </c>
      <c r="C306" s="3" t="str">
        <f>UPPER(TEXT(Tableau1[[#This Row],[Date]],"jjjj"))</f>
        <v>LUNDI</v>
      </c>
      <c r="D306" s="4">
        <f>$C$3+ROW()-ROW(Tableau1[[#Headers],[Date]])-1</f>
        <v>44130</v>
      </c>
      <c r="E306" s="37"/>
      <c r="F306" s="37"/>
      <c r="G306" s="2">
        <f>Tableau1[[#This Row],[Fin ]]-Tableau1[[#This Row],[Début ]]</f>
        <v>0</v>
      </c>
      <c r="H306" s="2"/>
      <c r="I306" s="2"/>
      <c r="J306" s="39"/>
      <c r="K306" s="33" t="str">
        <f ca="1">IF(COUNTIF('jours fériés'!C:C,Tableau1[[#This Row],[Date]]),"oui","")</f>
        <v/>
      </c>
      <c r="L3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7" spans="2:12" x14ac:dyDescent="0.35">
      <c r="B307" s="21" t="str">
        <f>IF(WEEKDAY(Tableau1[[#This Row],[Date]],2)=4,"semaine "&amp;_xlfn.ISOWEEKNUM(Tableau1[[#This Row],[Date]]),"")</f>
        <v/>
      </c>
      <c r="C307" s="3" t="str">
        <f>UPPER(TEXT(Tableau1[[#This Row],[Date]],"jjjj"))</f>
        <v>MARDI</v>
      </c>
      <c r="D307" s="4">
        <f>$C$3+ROW()-ROW(Tableau1[[#Headers],[Date]])-1</f>
        <v>44131</v>
      </c>
      <c r="E307" s="37"/>
      <c r="F307" s="37"/>
      <c r="G307" s="2">
        <f>Tableau1[[#This Row],[Fin ]]-Tableau1[[#This Row],[Début ]]</f>
        <v>0</v>
      </c>
      <c r="H307" s="2"/>
      <c r="I307" s="2"/>
      <c r="J307" s="39"/>
      <c r="K307" s="33" t="str">
        <f ca="1">IF(COUNTIF('jours fériés'!C:C,Tableau1[[#This Row],[Date]]),"oui","")</f>
        <v/>
      </c>
      <c r="L3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8" spans="2:12" x14ac:dyDescent="0.35">
      <c r="B308" s="21" t="str">
        <f>IF(WEEKDAY(Tableau1[[#This Row],[Date]],2)=4,"semaine "&amp;_xlfn.ISOWEEKNUM(Tableau1[[#This Row],[Date]]),"")</f>
        <v/>
      </c>
      <c r="C308" s="3" t="str">
        <f>UPPER(TEXT(Tableau1[[#This Row],[Date]],"jjjj"))</f>
        <v>MERCREDI</v>
      </c>
      <c r="D308" s="4">
        <f>$C$3+ROW()-ROW(Tableau1[[#Headers],[Date]])-1</f>
        <v>44132</v>
      </c>
      <c r="E308" s="37"/>
      <c r="F308" s="37"/>
      <c r="G308" s="2">
        <f>Tableau1[[#This Row],[Fin ]]-Tableau1[[#This Row],[Début ]]</f>
        <v>0</v>
      </c>
      <c r="H308" s="2"/>
      <c r="I308" s="2"/>
      <c r="J308" s="39"/>
      <c r="K308" s="33" t="str">
        <f ca="1">IF(COUNTIF('jours fériés'!C:C,Tableau1[[#This Row],[Date]]),"oui","")</f>
        <v/>
      </c>
      <c r="L3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9" spans="2:12" x14ac:dyDescent="0.35">
      <c r="B309" s="21" t="str">
        <f>IF(WEEKDAY(Tableau1[[#This Row],[Date]],2)=4,"semaine "&amp;_xlfn.ISOWEEKNUM(Tableau1[[#This Row],[Date]]),"")</f>
        <v>semaine 44</v>
      </c>
      <c r="C309" s="3" t="str">
        <f>UPPER(TEXT(Tableau1[[#This Row],[Date]],"jjjj"))</f>
        <v>JEUDI</v>
      </c>
      <c r="D309" s="4">
        <f>$C$3+ROW()-ROW(Tableau1[[#Headers],[Date]])-1</f>
        <v>44133</v>
      </c>
      <c r="E309" s="37"/>
      <c r="F309" s="37"/>
      <c r="G309" s="2">
        <f>Tableau1[[#This Row],[Fin ]]-Tableau1[[#This Row],[Début ]]</f>
        <v>0</v>
      </c>
      <c r="H309" s="2"/>
      <c r="I309" s="2"/>
      <c r="J309" s="39"/>
      <c r="K309" s="33" t="str">
        <f ca="1">IF(COUNTIF('jours fériés'!C:C,Tableau1[[#This Row],[Date]]),"oui","")</f>
        <v/>
      </c>
      <c r="L3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0" spans="2:12" x14ac:dyDescent="0.35">
      <c r="B310" s="21" t="str">
        <f>IF(WEEKDAY(Tableau1[[#This Row],[Date]],2)=4,"semaine "&amp;_xlfn.ISOWEEKNUM(Tableau1[[#This Row],[Date]]),"")</f>
        <v/>
      </c>
      <c r="C310" s="3" t="str">
        <f>UPPER(TEXT(Tableau1[[#This Row],[Date]],"jjjj"))</f>
        <v>VENDREDI</v>
      </c>
      <c r="D310" s="4">
        <f>$C$3+ROW()-ROW(Tableau1[[#Headers],[Date]])-1</f>
        <v>44134</v>
      </c>
      <c r="E310" s="37"/>
      <c r="F310" s="37"/>
      <c r="G310" s="2">
        <f>Tableau1[[#This Row],[Fin ]]-Tableau1[[#This Row],[Début ]]</f>
        <v>0</v>
      </c>
      <c r="H310" s="2"/>
      <c r="I310" s="2"/>
      <c r="J310" s="39"/>
      <c r="K310" s="33" t="str">
        <f ca="1">IF(COUNTIF('jours fériés'!C:C,Tableau1[[#This Row],[Date]]),"oui","")</f>
        <v/>
      </c>
      <c r="L3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1" spans="2:12" x14ac:dyDescent="0.35">
      <c r="B311" s="21" t="str">
        <f>IF(WEEKDAY(Tableau1[[#This Row],[Date]],2)=4,"semaine "&amp;_xlfn.ISOWEEKNUM(Tableau1[[#This Row],[Date]]),"")</f>
        <v/>
      </c>
      <c r="C311" s="3" t="str">
        <f>UPPER(TEXT(Tableau1[[#This Row],[Date]],"jjjj"))</f>
        <v>SAMEDI</v>
      </c>
      <c r="D311" s="4">
        <f>$C$3+ROW()-ROW(Tableau1[[#Headers],[Date]])-1</f>
        <v>44135</v>
      </c>
      <c r="E311" s="37"/>
      <c r="F311" s="37"/>
      <c r="G311" s="2">
        <f>Tableau1[[#This Row],[Fin ]]-Tableau1[[#This Row],[Début ]]</f>
        <v>0</v>
      </c>
      <c r="H311" s="2"/>
      <c r="I311" s="2"/>
      <c r="J311" s="39"/>
      <c r="K311" s="33" t="str">
        <f ca="1">IF(COUNTIF('jours fériés'!C:C,Tableau1[[#This Row],[Date]]),"oui","")</f>
        <v/>
      </c>
      <c r="L3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2" spans="2:12" x14ac:dyDescent="0.35">
      <c r="B312" s="21" t="str">
        <f>IF(WEEKDAY(Tableau1[[#This Row],[Date]],2)=4,"semaine "&amp;_xlfn.ISOWEEKNUM(Tableau1[[#This Row],[Date]]),"")</f>
        <v/>
      </c>
      <c r="C312" s="3" t="str">
        <f>UPPER(TEXT(Tableau1[[#This Row],[Date]],"jjjj"))</f>
        <v>DIMANCHE</v>
      </c>
      <c r="D312" s="4">
        <f>$C$3+ROW()-ROW(Tableau1[[#Headers],[Date]])-1</f>
        <v>44136</v>
      </c>
      <c r="E312" s="37"/>
      <c r="F312" s="37"/>
      <c r="G312" s="2">
        <f>Tableau1[[#This Row],[Fin ]]-Tableau1[[#This Row],[Début ]]</f>
        <v>0</v>
      </c>
      <c r="H312" s="2"/>
      <c r="I312" s="2"/>
      <c r="J312" s="39"/>
      <c r="K312" s="33" t="str">
        <f ca="1">IF(COUNTIF('jours fériés'!C:C,Tableau1[[#This Row],[Date]]),"oui","")</f>
        <v>oui</v>
      </c>
      <c r="L3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3" spans="2:12" x14ac:dyDescent="0.35">
      <c r="B313" s="21" t="str">
        <f>IF(WEEKDAY(Tableau1[[#This Row],[Date]],2)=4,"semaine "&amp;_xlfn.ISOWEEKNUM(Tableau1[[#This Row],[Date]]),"")</f>
        <v/>
      </c>
      <c r="C313" s="3" t="str">
        <f>UPPER(TEXT(Tableau1[[#This Row],[Date]],"jjjj"))</f>
        <v>LUNDI</v>
      </c>
      <c r="D313" s="4">
        <f>$C$3+ROW()-ROW(Tableau1[[#Headers],[Date]])-1</f>
        <v>44137</v>
      </c>
      <c r="E313" s="37"/>
      <c r="F313" s="37"/>
      <c r="G313" s="2">
        <f>Tableau1[[#This Row],[Fin ]]-Tableau1[[#This Row],[Début ]]</f>
        <v>0</v>
      </c>
      <c r="H313" s="2"/>
      <c r="I313" s="2"/>
      <c r="J313" s="39"/>
      <c r="K313" s="33" t="str">
        <f ca="1">IF(COUNTIF('jours fériés'!C:C,Tableau1[[#This Row],[Date]]),"oui","")</f>
        <v/>
      </c>
      <c r="L3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4" spans="2:12" x14ac:dyDescent="0.35">
      <c r="B314" s="21" t="str">
        <f>IF(WEEKDAY(Tableau1[[#This Row],[Date]],2)=4,"semaine "&amp;_xlfn.ISOWEEKNUM(Tableau1[[#This Row],[Date]]),"")</f>
        <v/>
      </c>
      <c r="C314" s="3" t="str">
        <f>UPPER(TEXT(Tableau1[[#This Row],[Date]],"jjjj"))</f>
        <v>MARDI</v>
      </c>
      <c r="D314" s="4">
        <f>$C$3+ROW()-ROW(Tableau1[[#Headers],[Date]])-1</f>
        <v>44138</v>
      </c>
      <c r="E314" s="37"/>
      <c r="F314" s="37"/>
      <c r="G314" s="2">
        <f>Tableau1[[#This Row],[Fin ]]-Tableau1[[#This Row],[Début ]]</f>
        <v>0</v>
      </c>
      <c r="H314" s="2"/>
      <c r="I314" s="2"/>
      <c r="J314" s="39"/>
      <c r="K314" s="33" t="str">
        <f ca="1">IF(COUNTIF('jours fériés'!C:C,Tableau1[[#This Row],[Date]]),"oui","")</f>
        <v/>
      </c>
      <c r="L3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5" spans="2:12" x14ac:dyDescent="0.35">
      <c r="B315" s="21" t="str">
        <f>IF(WEEKDAY(Tableau1[[#This Row],[Date]],2)=4,"semaine "&amp;_xlfn.ISOWEEKNUM(Tableau1[[#This Row],[Date]]),"")</f>
        <v/>
      </c>
      <c r="C315" s="3" t="str">
        <f>UPPER(TEXT(Tableau1[[#This Row],[Date]],"jjjj"))</f>
        <v>MERCREDI</v>
      </c>
      <c r="D315" s="4">
        <f>$C$3+ROW()-ROW(Tableau1[[#Headers],[Date]])-1</f>
        <v>44139</v>
      </c>
      <c r="E315" s="37"/>
      <c r="F315" s="37"/>
      <c r="G315" s="2">
        <f>Tableau1[[#This Row],[Fin ]]-Tableau1[[#This Row],[Début ]]</f>
        <v>0</v>
      </c>
      <c r="H315" s="2"/>
      <c r="I315" s="2"/>
      <c r="J315" s="39"/>
      <c r="K315" s="33" t="str">
        <f ca="1">IF(COUNTIF('jours fériés'!C:C,Tableau1[[#This Row],[Date]]),"oui","")</f>
        <v/>
      </c>
      <c r="L3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6" spans="2:12" x14ac:dyDescent="0.35">
      <c r="B316" s="21" t="str">
        <f>IF(WEEKDAY(Tableau1[[#This Row],[Date]],2)=4,"semaine "&amp;_xlfn.ISOWEEKNUM(Tableau1[[#This Row],[Date]]),"")</f>
        <v>semaine 45</v>
      </c>
      <c r="C316" s="3" t="str">
        <f>UPPER(TEXT(Tableau1[[#This Row],[Date]],"jjjj"))</f>
        <v>JEUDI</v>
      </c>
      <c r="D316" s="4">
        <f>$C$3+ROW()-ROW(Tableau1[[#Headers],[Date]])-1</f>
        <v>44140</v>
      </c>
      <c r="E316" s="37"/>
      <c r="F316" s="37"/>
      <c r="G316" s="2">
        <f>Tableau1[[#This Row],[Fin ]]-Tableau1[[#This Row],[Début ]]</f>
        <v>0</v>
      </c>
      <c r="H316" s="2"/>
      <c r="I316" s="2"/>
      <c r="J316" s="39"/>
      <c r="K316" s="33" t="str">
        <f ca="1">IF(COUNTIF('jours fériés'!C:C,Tableau1[[#This Row],[Date]]),"oui","")</f>
        <v/>
      </c>
      <c r="L3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7" spans="2:12" x14ac:dyDescent="0.35">
      <c r="B317" s="21" t="str">
        <f>IF(WEEKDAY(Tableau1[[#This Row],[Date]],2)=4,"semaine "&amp;_xlfn.ISOWEEKNUM(Tableau1[[#This Row],[Date]]),"")</f>
        <v/>
      </c>
      <c r="C317" s="3" t="str">
        <f>UPPER(TEXT(Tableau1[[#This Row],[Date]],"jjjj"))</f>
        <v>VENDREDI</v>
      </c>
      <c r="D317" s="4">
        <f>$C$3+ROW()-ROW(Tableau1[[#Headers],[Date]])-1</f>
        <v>44141</v>
      </c>
      <c r="E317" s="37"/>
      <c r="F317" s="37"/>
      <c r="G317" s="2">
        <f>Tableau1[[#This Row],[Fin ]]-Tableau1[[#This Row],[Début ]]</f>
        <v>0</v>
      </c>
      <c r="H317" s="2"/>
      <c r="I317" s="2"/>
      <c r="J317" s="39"/>
      <c r="K317" s="33" t="str">
        <f ca="1">IF(COUNTIF('jours fériés'!C:C,Tableau1[[#This Row],[Date]]),"oui","")</f>
        <v/>
      </c>
      <c r="L3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8" spans="2:12" x14ac:dyDescent="0.35">
      <c r="B318" s="21" t="str">
        <f>IF(WEEKDAY(Tableau1[[#This Row],[Date]],2)=4,"semaine "&amp;_xlfn.ISOWEEKNUM(Tableau1[[#This Row],[Date]]),"")</f>
        <v/>
      </c>
      <c r="C318" s="3" t="str">
        <f>UPPER(TEXT(Tableau1[[#This Row],[Date]],"jjjj"))</f>
        <v>SAMEDI</v>
      </c>
      <c r="D318" s="4">
        <f>$C$3+ROW()-ROW(Tableau1[[#Headers],[Date]])-1</f>
        <v>44142</v>
      </c>
      <c r="E318" s="37"/>
      <c r="F318" s="37"/>
      <c r="G318" s="2">
        <f>Tableau1[[#This Row],[Fin ]]-Tableau1[[#This Row],[Début ]]</f>
        <v>0</v>
      </c>
      <c r="H318" s="2"/>
      <c r="I318" s="2"/>
      <c r="J318" s="39"/>
      <c r="K318" s="33" t="str">
        <f ca="1">IF(COUNTIF('jours fériés'!C:C,Tableau1[[#This Row],[Date]]),"oui","")</f>
        <v/>
      </c>
      <c r="L3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9" spans="2:12" x14ac:dyDescent="0.35">
      <c r="B319" s="21" t="str">
        <f>IF(WEEKDAY(Tableau1[[#This Row],[Date]],2)=4,"semaine "&amp;_xlfn.ISOWEEKNUM(Tableau1[[#This Row],[Date]]),"")</f>
        <v/>
      </c>
      <c r="C319" s="3" t="str">
        <f>UPPER(TEXT(Tableau1[[#This Row],[Date]],"jjjj"))</f>
        <v>DIMANCHE</v>
      </c>
      <c r="D319" s="4">
        <f>$C$3+ROW()-ROW(Tableau1[[#Headers],[Date]])-1</f>
        <v>44143</v>
      </c>
      <c r="E319" s="37"/>
      <c r="F319" s="37"/>
      <c r="G319" s="2">
        <f>Tableau1[[#This Row],[Fin ]]-Tableau1[[#This Row],[Début ]]</f>
        <v>0</v>
      </c>
      <c r="H319" s="2"/>
      <c r="I319" s="2"/>
      <c r="J319" s="39"/>
      <c r="K319" s="33" t="str">
        <f ca="1">IF(COUNTIF('jours fériés'!C:C,Tableau1[[#This Row],[Date]]),"oui","")</f>
        <v/>
      </c>
      <c r="L3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0" spans="2:12" x14ac:dyDescent="0.35">
      <c r="B320" s="21" t="str">
        <f>IF(WEEKDAY(Tableau1[[#This Row],[Date]],2)=4,"semaine "&amp;_xlfn.ISOWEEKNUM(Tableau1[[#This Row],[Date]]),"")</f>
        <v/>
      </c>
      <c r="C320" s="3" t="str">
        <f>UPPER(TEXT(Tableau1[[#This Row],[Date]],"jjjj"))</f>
        <v>LUNDI</v>
      </c>
      <c r="D320" s="4">
        <f>$C$3+ROW()-ROW(Tableau1[[#Headers],[Date]])-1</f>
        <v>44144</v>
      </c>
      <c r="E320" s="37"/>
      <c r="F320" s="37"/>
      <c r="G320" s="2">
        <f>Tableau1[[#This Row],[Fin ]]-Tableau1[[#This Row],[Début ]]</f>
        <v>0</v>
      </c>
      <c r="H320" s="2"/>
      <c r="I320" s="2"/>
      <c r="J320" s="39"/>
      <c r="K320" s="33" t="str">
        <f ca="1">IF(COUNTIF('jours fériés'!C:C,Tableau1[[#This Row],[Date]]),"oui","")</f>
        <v/>
      </c>
      <c r="L3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1" spans="2:12" x14ac:dyDescent="0.35">
      <c r="B321" s="21" t="str">
        <f>IF(WEEKDAY(Tableau1[[#This Row],[Date]],2)=4,"semaine "&amp;_xlfn.ISOWEEKNUM(Tableau1[[#This Row],[Date]]),"")</f>
        <v/>
      </c>
      <c r="C321" s="3" t="str">
        <f>UPPER(TEXT(Tableau1[[#This Row],[Date]],"jjjj"))</f>
        <v>MARDI</v>
      </c>
      <c r="D321" s="4">
        <f>$C$3+ROW()-ROW(Tableau1[[#Headers],[Date]])-1</f>
        <v>44145</v>
      </c>
      <c r="E321" s="37"/>
      <c r="F321" s="37"/>
      <c r="G321" s="2">
        <f>Tableau1[[#This Row],[Fin ]]-Tableau1[[#This Row],[Début ]]</f>
        <v>0</v>
      </c>
      <c r="H321" s="2"/>
      <c r="I321" s="2"/>
      <c r="J321" s="39"/>
      <c r="K321" s="33" t="str">
        <f ca="1">IF(COUNTIF('jours fériés'!C:C,Tableau1[[#This Row],[Date]]),"oui","")</f>
        <v/>
      </c>
      <c r="L3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2" spans="2:12" x14ac:dyDescent="0.35">
      <c r="B322" s="21" t="str">
        <f>IF(WEEKDAY(Tableau1[[#This Row],[Date]],2)=4,"semaine "&amp;_xlfn.ISOWEEKNUM(Tableau1[[#This Row],[Date]]),"")</f>
        <v/>
      </c>
      <c r="C322" s="3" t="str">
        <f>UPPER(TEXT(Tableau1[[#This Row],[Date]],"jjjj"))</f>
        <v>MERCREDI</v>
      </c>
      <c r="D322" s="4">
        <f>$C$3+ROW()-ROW(Tableau1[[#Headers],[Date]])-1</f>
        <v>44146</v>
      </c>
      <c r="E322" s="37"/>
      <c r="F322" s="37"/>
      <c r="G322" s="2">
        <f>Tableau1[[#This Row],[Fin ]]-Tableau1[[#This Row],[Début ]]</f>
        <v>0</v>
      </c>
      <c r="H322" s="2"/>
      <c r="I322" s="2"/>
      <c r="J322" s="39"/>
      <c r="K322" s="33" t="str">
        <f ca="1">IF(COUNTIF('jours fériés'!C:C,Tableau1[[#This Row],[Date]]),"oui","")</f>
        <v>oui</v>
      </c>
      <c r="L3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3" spans="2:12" x14ac:dyDescent="0.35">
      <c r="B323" s="21" t="str">
        <f>IF(WEEKDAY(Tableau1[[#This Row],[Date]],2)=4,"semaine "&amp;_xlfn.ISOWEEKNUM(Tableau1[[#This Row],[Date]]),"")</f>
        <v>semaine 46</v>
      </c>
      <c r="C323" s="3" t="str">
        <f>UPPER(TEXT(Tableau1[[#This Row],[Date]],"jjjj"))</f>
        <v>JEUDI</v>
      </c>
      <c r="D323" s="4">
        <f>$C$3+ROW()-ROW(Tableau1[[#Headers],[Date]])-1</f>
        <v>44147</v>
      </c>
      <c r="E323" s="37"/>
      <c r="F323" s="37"/>
      <c r="G323" s="2">
        <f>Tableau1[[#This Row],[Fin ]]-Tableau1[[#This Row],[Début ]]</f>
        <v>0</v>
      </c>
      <c r="H323" s="2"/>
      <c r="I323" s="2"/>
      <c r="J323" s="39"/>
      <c r="K323" s="33" t="str">
        <f ca="1">IF(COUNTIF('jours fériés'!C:C,Tableau1[[#This Row],[Date]]),"oui","")</f>
        <v/>
      </c>
      <c r="L3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4" spans="2:12" x14ac:dyDescent="0.35">
      <c r="B324" s="21" t="str">
        <f>IF(WEEKDAY(Tableau1[[#This Row],[Date]],2)=4,"semaine "&amp;_xlfn.ISOWEEKNUM(Tableau1[[#This Row],[Date]]),"")</f>
        <v/>
      </c>
      <c r="C324" s="3" t="str">
        <f>UPPER(TEXT(Tableau1[[#This Row],[Date]],"jjjj"))</f>
        <v>VENDREDI</v>
      </c>
      <c r="D324" s="4">
        <f>$C$3+ROW()-ROW(Tableau1[[#Headers],[Date]])-1</f>
        <v>44148</v>
      </c>
      <c r="E324" s="37"/>
      <c r="F324" s="37"/>
      <c r="G324" s="2">
        <f>Tableau1[[#This Row],[Fin ]]-Tableau1[[#This Row],[Début ]]</f>
        <v>0</v>
      </c>
      <c r="H324" s="2"/>
      <c r="I324" s="2"/>
      <c r="J324" s="39"/>
      <c r="K324" s="33" t="str">
        <f ca="1">IF(COUNTIF('jours fériés'!C:C,Tableau1[[#This Row],[Date]]),"oui","")</f>
        <v/>
      </c>
      <c r="L3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5" spans="2:12" x14ac:dyDescent="0.35">
      <c r="B325" s="21" t="str">
        <f>IF(WEEKDAY(Tableau1[[#This Row],[Date]],2)=4,"semaine "&amp;_xlfn.ISOWEEKNUM(Tableau1[[#This Row],[Date]]),"")</f>
        <v/>
      </c>
      <c r="C325" s="3" t="str">
        <f>UPPER(TEXT(Tableau1[[#This Row],[Date]],"jjjj"))</f>
        <v>SAMEDI</v>
      </c>
      <c r="D325" s="4">
        <f>$C$3+ROW()-ROW(Tableau1[[#Headers],[Date]])-1</f>
        <v>44149</v>
      </c>
      <c r="E325" s="37"/>
      <c r="F325" s="37"/>
      <c r="G325" s="2">
        <f>Tableau1[[#This Row],[Fin ]]-Tableau1[[#This Row],[Début ]]</f>
        <v>0</v>
      </c>
      <c r="H325" s="2"/>
      <c r="I325" s="2"/>
      <c r="J325" s="39"/>
      <c r="K325" s="33" t="str">
        <f ca="1">IF(COUNTIF('jours fériés'!C:C,Tableau1[[#This Row],[Date]]),"oui","")</f>
        <v/>
      </c>
      <c r="L3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6" spans="2:12" x14ac:dyDescent="0.35">
      <c r="B326" s="21" t="str">
        <f>IF(WEEKDAY(Tableau1[[#This Row],[Date]],2)=4,"semaine "&amp;_xlfn.ISOWEEKNUM(Tableau1[[#This Row],[Date]]),"")</f>
        <v/>
      </c>
      <c r="C326" s="3" t="str">
        <f>UPPER(TEXT(Tableau1[[#This Row],[Date]],"jjjj"))</f>
        <v>DIMANCHE</v>
      </c>
      <c r="D326" s="4">
        <f>$C$3+ROW()-ROW(Tableau1[[#Headers],[Date]])-1</f>
        <v>44150</v>
      </c>
      <c r="E326" s="37"/>
      <c r="F326" s="37"/>
      <c r="G326" s="2">
        <f>Tableau1[[#This Row],[Fin ]]-Tableau1[[#This Row],[Début ]]</f>
        <v>0</v>
      </c>
      <c r="H326" s="2"/>
      <c r="I326" s="2"/>
      <c r="J326" s="39"/>
      <c r="K326" s="33" t="str">
        <f ca="1">IF(COUNTIF('jours fériés'!C:C,Tableau1[[#This Row],[Date]]),"oui","")</f>
        <v/>
      </c>
      <c r="L3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7" spans="2:12" x14ac:dyDescent="0.35">
      <c r="B327" s="21" t="str">
        <f>IF(WEEKDAY(Tableau1[[#This Row],[Date]],2)=4,"semaine "&amp;_xlfn.ISOWEEKNUM(Tableau1[[#This Row],[Date]]),"")</f>
        <v/>
      </c>
      <c r="C327" s="3" t="str">
        <f>UPPER(TEXT(Tableau1[[#This Row],[Date]],"jjjj"))</f>
        <v>LUNDI</v>
      </c>
      <c r="D327" s="4">
        <f>$C$3+ROW()-ROW(Tableau1[[#Headers],[Date]])-1</f>
        <v>44151</v>
      </c>
      <c r="E327" s="37"/>
      <c r="F327" s="37"/>
      <c r="G327" s="2">
        <f>Tableau1[[#This Row],[Fin ]]-Tableau1[[#This Row],[Début ]]</f>
        <v>0</v>
      </c>
      <c r="H327" s="2"/>
      <c r="I327" s="2"/>
      <c r="J327" s="39"/>
      <c r="K327" s="33" t="str">
        <f ca="1">IF(COUNTIF('jours fériés'!C:C,Tableau1[[#This Row],[Date]]),"oui","")</f>
        <v/>
      </c>
      <c r="L3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8" spans="2:12" x14ac:dyDescent="0.35">
      <c r="B328" s="21" t="str">
        <f>IF(WEEKDAY(Tableau1[[#This Row],[Date]],2)=4,"semaine "&amp;_xlfn.ISOWEEKNUM(Tableau1[[#This Row],[Date]]),"")</f>
        <v/>
      </c>
      <c r="C328" s="3" t="str">
        <f>UPPER(TEXT(Tableau1[[#This Row],[Date]],"jjjj"))</f>
        <v>MARDI</v>
      </c>
      <c r="D328" s="4">
        <f>$C$3+ROW()-ROW(Tableau1[[#Headers],[Date]])-1</f>
        <v>44152</v>
      </c>
      <c r="E328" s="37"/>
      <c r="F328" s="37"/>
      <c r="G328" s="2">
        <f>Tableau1[[#This Row],[Fin ]]-Tableau1[[#This Row],[Début ]]</f>
        <v>0</v>
      </c>
      <c r="H328" s="2"/>
      <c r="I328" s="2"/>
      <c r="J328" s="39"/>
      <c r="K328" s="33" t="str">
        <f ca="1">IF(COUNTIF('jours fériés'!C:C,Tableau1[[#This Row],[Date]]),"oui","")</f>
        <v/>
      </c>
      <c r="L3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9" spans="2:12" x14ac:dyDescent="0.35">
      <c r="B329" s="21" t="str">
        <f>IF(WEEKDAY(Tableau1[[#This Row],[Date]],2)=4,"semaine "&amp;_xlfn.ISOWEEKNUM(Tableau1[[#This Row],[Date]]),"")</f>
        <v/>
      </c>
      <c r="C329" s="3" t="str">
        <f>UPPER(TEXT(Tableau1[[#This Row],[Date]],"jjjj"))</f>
        <v>MERCREDI</v>
      </c>
      <c r="D329" s="4">
        <f>$C$3+ROW()-ROW(Tableau1[[#Headers],[Date]])-1</f>
        <v>44153</v>
      </c>
      <c r="E329" s="37"/>
      <c r="F329" s="37"/>
      <c r="G329" s="2">
        <f>Tableau1[[#This Row],[Fin ]]-Tableau1[[#This Row],[Début ]]</f>
        <v>0</v>
      </c>
      <c r="H329" s="2"/>
      <c r="I329" s="2"/>
      <c r="J329" s="39"/>
      <c r="K329" s="33" t="str">
        <f ca="1">IF(COUNTIF('jours fériés'!C:C,Tableau1[[#This Row],[Date]]),"oui","")</f>
        <v/>
      </c>
      <c r="L3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0" spans="2:12" x14ac:dyDescent="0.35">
      <c r="B330" s="21" t="str">
        <f>IF(WEEKDAY(Tableau1[[#This Row],[Date]],2)=4,"semaine "&amp;_xlfn.ISOWEEKNUM(Tableau1[[#This Row],[Date]]),"")</f>
        <v>semaine 47</v>
      </c>
      <c r="C330" s="3" t="str">
        <f>UPPER(TEXT(Tableau1[[#This Row],[Date]],"jjjj"))</f>
        <v>JEUDI</v>
      </c>
      <c r="D330" s="4">
        <f>$C$3+ROW()-ROW(Tableau1[[#Headers],[Date]])-1</f>
        <v>44154</v>
      </c>
      <c r="E330" s="37"/>
      <c r="F330" s="37"/>
      <c r="G330" s="2">
        <f>Tableau1[[#This Row],[Fin ]]-Tableau1[[#This Row],[Début ]]</f>
        <v>0</v>
      </c>
      <c r="H330" s="2"/>
      <c r="I330" s="2"/>
      <c r="J330" s="39"/>
      <c r="K330" s="33" t="str">
        <f ca="1">IF(COUNTIF('jours fériés'!C:C,Tableau1[[#This Row],[Date]]),"oui","")</f>
        <v/>
      </c>
      <c r="L3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1" spans="2:12" x14ac:dyDescent="0.35">
      <c r="B331" s="21" t="str">
        <f>IF(WEEKDAY(Tableau1[[#This Row],[Date]],2)=4,"semaine "&amp;_xlfn.ISOWEEKNUM(Tableau1[[#This Row],[Date]]),"")</f>
        <v/>
      </c>
      <c r="C331" s="3" t="str">
        <f>UPPER(TEXT(Tableau1[[#This Row],[Date]],"jjjj"))</f>
        <v>VENDREDI</v>
      </c>
      <c r="D331" s="4">
        <f>$C$3+ROW()-ROW(Tableau1[[#Headers],[Date]])-1</f>
        <v>44155</v>
      </c>
      <c r="E331" s="37"/>
      <c r="F331" s="37"/>
      <c r="G331" s="2">
        <f>Tableau1[[#This Row],[Fin ]]-Tableau1[[#This Row],[Début ]]</f>
        <v>0</v>
      </c>
      <c r="H331" s="2"/>
      <c r="I331" s="2"/>
      <c r="J331" s="39"/>
      <c r="K331" s="33" t="str">
        <f ca="1">IF(COUNTIF('jours fériés'!C:C,Tableau1[[#This Row],[Date]]),"oui","")</f>
        <v/>
      </c>
      <c r="L3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2" spans="2:12" x14ac:dyDescent="0.35">
      <c r="B332" s="21" t="str">
        <f>IF(WEEKDAY(Tableau1[[#This Row],[Date]],2)=4,"semaine "&amp;_xlfn.ISOWEEKNUM(Tableau1[[#This Row],[Date]]),"")</f>
        <v/>
      </c>
      <c r="C332" s="3" t="str">
        <f>UPPER(TEXT(Tableau1[[#This Row],[Date]],"jjjj"))</f>
        <v>SAMEDI</v>
      </c>
      <c r="D332" s="4">
        <f>$C$3+ROW()-ROW(Tableau1[[#Headers],[Date]])-1</f>
        <v>44156</v>
      </c>
      <c r="E332" s="37"/>
      <c r="F332" s="37"/>
      <c r="G332" s="2">
        <f>Tableau1[[#This Row],[Fin ]]-Tableau1[[#This Row],[Début ]]</f>
        <v>0</v>
      </c>
      <c r="H332" s="2"/>
      <c r="I332" s="2"/>
      <c r="J332" s="39"/>
      <c r="K332" s="33" t="str">
        <f ca="1">IF(COUNTIF('jours fériés'!C:C,Tableau1[[#This Row],[Date]]),"oui","")</f>
        <v/>
      </c>
      <c r="L3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3" spans="2:12" x14ac:dyDescent="0.35">
      <c r="B333" s="21" t="str">
        <f>IF(WEEKDAY(Tableau1[[#This Row],[Date]],2)=4,"semaine "&amp;_xlfn.ISOWEEKNUM(Tableau1[[#This Row],[Date]]),"")</f>
        <v/>
      </c>
      <c r="C333" s="3" t="str">
        <f>UPPER(TEXT(Tableau1[[#This Row],[Date]],"jjjj"))</f>
        <v>DIMANCHE</v>
      </c>
      <c r="D333" s="4">
        <f>$C$3+ROW()-ROW(Tableau1[[#Headers],[Date]])-1</f>
        <v>44157</v>
      </c>
      <c r="E333" s="37"/>
      <c r="F333" s="37"/>
      <c r="G333" s="2">
        <f>Tableau1[[#This Row],[Fin ]]-Tableau1[[#This Row],[Début ]]</f>
        <v>0</v>
      </c>
      <c r="H333" s="2"/>
      <c r="I333" s="2"/>
      <c r="J333" s="39"/>
      <c r="K333" s="33" t="str">
        <f ca="1">IF(COUNTIF('jours fériés'!C:C,Tableau1[[#This Row],[Date]]),"oui","")</f>
        <v/>
      </c>
      <c r="L3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4" spans="2:12" x14ac:dyDescent="0.35">
      <c r="B334" s="21" t="str">
        <f>IF(WEEKDAY(Tableau1[[#This Row],[Date]],2)=4,"semaine "&amp;_xlfn.ISOWEEKNUM(Tableau1[[#This Row],[Date]]),"")</f>
        <v/>
      </c>
      <c r="C334" s="3" t="str">
        <f>UPPER(TEXT(Tableau1[[#This Row],[Date]],"jjjj"))</f>
        <v>LUNDI</v>
      </c>
      <c r="D334" s="4">
        <f>$C$3+ROW()-ROW(Tableau1[[#Headers],[Date]])-1</f>
        <v>44158</v>
      </c>
      <c r="E334" s="37"/>
      <c r="F334" s="37"/>
      <c r="G334" s="2">
        <f>Tableau1[[#This Row],[Fin ]]-Tableau1[[#This Row],[Début ]]</f>
        <v>0</v>
      </c>
      <c r="H334" s="2"/>
      <c r="I334" s="2"/>
      <c r="J334" s="39"/>
      <c r="K334" s="33" t="str">
        <f ca="1">IF(COUNTIF('jours fériés'!C:C,Tableau1[[#This Row],[Date]]),"oui","")</f>
        <v/>
      </c>
      <c r="L3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5" spans="2:12" x14ac:dyDescent="0.35">
      <c r="B335" s="21" t="str">
        <f>IF(WEEKDAY(Tableau1[[#This Row],[Date]],2)=4,"semaine "&amp;_xlfn.ISOWEEKNUM(Tableau1[[#This Row],[Date]]),"")</f>
        <v/>
      </c>
      <c r="C335" s="3" t="str">
        <f>UPPER(TEXT(Tableau1[[#This Row],[Date]],"jjjj"))</f>
        <v>MARDI</v>
      </c>
      <c r="D335" s="4">
        <f>$C$3+ROW()-ROW(Tableau1[[#Headers],[Date]])-1</f>
        <v>44159</v>
      </c>
      <c r="E335" s="37"/>
      <c r="F335" s="37"/>
      <c r="G335" s="2">
        <f>Tableau1[[#This Row],[Fin ]]-Tableau1[[#This Row],[Début ]]</f>
        <v>0</v>
      </c>
      <c r="H335" s="2"/>
      <c r="I335" s="2"/>
      <c r="J335" s="39"/>
      <c r="K335" s="33" t="str">
        <f ca="1">IF(COUNTIF('jours fériés'!C:C,Tableau1[[#This Row],[Date]]),"oui","")</f>
        <v/>
      </c>
      <c r="L3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6" spans="2:12" x14ac:dyDescent="0.35">
      <c r="B336" s="21" t="str">
        <f>IF(WEEKDAY(Tableau1[[#This Row],[Date]],2)=4,"semaine "&amp;_xlfn.ISOWEEKNUM(Tableau1[[#This Row],[Date]]),"")</f>
        <v/>
      </c>
      <c r="C336" s="3" t="str">
        <f>UPPER(TEXT(Tableau1[[#This Row],[Date]],"jjjj"))</f>
        <v>MERCREDI</v>
      </c>
      <c r="D336" s="4">
        <f>$C$3+ROW()-ROW(Tableau1[[#Headers],[Date]])-1</f>
        <v>44160</v>
      </c>
      <c r="E336" s="37"/>
      <c r="F336" s="37"/>
      <c r="G336" s="2">
        <f>Tableau1[[#This Row],[Fin ]]-Tableau1[[#This Row],[Début ]]</f>
        <v>0</v>
      </c>
      <c r="H336" s="2"/>
      <c r="I336" s="2"/>
      <c r="J336" s="39"/>
      <c r="K336" s="33" t="str">
        <f ca="1">IF(COUNTIF('jours fériés'!C:C,Tableau1[[#This Row],[Date]]),"oui","")</f>
        <v/>
      </c>
      <c r="L3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7" spans="2:12" x14ac:dyDescent="0.35">
      <c r="B337" s="21" t="str">
        <f>IF(WEEKDAY(Tableau1[[#This Row],[Date]],2)=4,"semaine "&amp;_xlfn.ISOWEEKNUM(Tableau1[[#This Row],[Date]]),"")</f>
        <v>semaine 48</v>
      </c>
      <c r="C337" s="3" t="str">
        <f>UPPER(TEXT(Tableau1[[#This Row],[Date]],"jjjj"))</f>
        <v>JEUDI</v>
      </c>
      <c r="D337" s="4">
        <f>$C$3+ROW()-ROW(Tableau1[[#Headers],[Date]])-1</f>
        <v>44161</v>
      </c>
      <c r="E337" s="37"/>
      <c r="F337" s="37"/>
      <c r="G337" s="2">
        <f>Tableau1[[#This Row],[Fin ]]-Tableau1[[#This Row],[Début ]]</f>
        <v>0</v>
      </c>
      <c r="H337" s="2"/>
      <c r="I337" s="2"/>
      <c r="J337" s="39"/>
      <c r="K337" s="33" t="str">
        <f ca="1">IF(COUNTIF('jours fériés'!C:C,Tableau1[[#This Row],[Date]]),"oui","")</f>
        <v/>
      </c>
      <c r="L3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8" spans="2:12" x14ac:dyDescent="0.35">
      <c r="B338" s="21" t="str">
        <f>IF(WEEKDAY(Tableau1[[#This Row],[Date]],2)=4,"semaine "&amp;_xlfn.ISOWEEKNUM(Tableau1[[#This Row],[Date]]),"")</f>
        <v/>
      </c>
      <c r="C338" s="3" t="str">
        <f>UPPER(TEXT(Tableau1[[#This Row],[Date]],"jjjj"))</f>
        <v>VENDREDI</v>
      </c>
      <c r="D338" s="4">
        <f>$C$3+ROW()-ROW(Tableau1[[#Headers],[Date]])-1</f>
        <v>44162</v>
      </c>
      <c r="E338" s="37"/>
      <c r="F338" s="37"/>
      <c r="G338" s="2">
        <f>Tableau1[[#This Row],[Fin ]]-Tableau1[[#This Row],[Début ]]</f>
        <v>0</v>
      </c>
      <c r="H338" s="2"/>
      <c r="I338" s="2"/>
      <c r="J338" s="39"/>
      <c r="K338" s="33" t="str">
        <f ca="1">IF(COUNTIF('jours fériés'!C:C,Tableau1[[#This Row],[Date]]),"oui","")</f>
        <v/>
      </c>
      <c r="L3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9" spans="2:12" x14ac:dyDescent="0.35">
      <c r="B339" s="21" t="str">
        <f>IF(WEEKDAY(Tableau1[[#This Row],[Date]],2)=4,"semaine "&amp;_xlfn.ISOWEEKNUM(Tableau1[[#This Row],[Date]]),"")</f>
        <v/>
      </c>
      <c r="C339" s="3" t="str">
        <f>UPPER(TEXT(Tableau1[[#This Row],[Date]],"jjjj"))</f>
        <v>SAMEDI</v>
      </c>
      <c r="D339" s="4">
        <f>$C$3+ROW()-ROW(Tableau1[[#Headers],[Date]])-1</f>
        <v>44163</v>
      </c>
      <c r="E339" s="37"/>
      <c r="F339" s="37"/>
      <c r="G339" s="2">
        <f>Tableau1[[#This Row],[Fin ]]-Tableau1[[#This Row],[Début ]]</f>
        <v>0</v>
      </c>
      <c r="H339" s="2"/>
      <c r="I339" s="2"/>
      <c r="J339" s="39"/>
      <c r="K339" s="33" t="str">
        <f ca="1">IF(COUNTIF('jours fériés'!C:C,Tableau1[[#This Row],[Date]]),"oui","")</f>
        <v/>
      </c>
      <c r="L3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0" spans="2:12" x14ac:dyDescent="0.35">
      <c r="B340" s="21" t="str">
        <f>IF(WEEKDAY(Tableau1[[#This Row],[Date]],2)=4,"semaine "&amp;_xlfn.ISOWEEKNUM(Tableau1[[#This Row],[Date]]),"")</f>
        <v/>
      </c>
      <c r="C340" s="3" t="str">
        <f>UPPER(TEXT(Tableau1[[#This Row],[Date]],"jjjj"))</f>
        <v>DIMANCHE</v>
      </c>
      <c r="D340" s="4">
        <f>$C$3+ROW()-ROW(Tableau1[[#Headers],[Date]])-1</f>
        <v>44164</v>
      </c>
      <c r="E340" s="37"/>
      <c r="F340" s="37"/>
      <c r="G340" s="2">
        <f>Tableau1[[#This Row],[Fin ]]-Tableau1[[#This Row],[Début ]]</f>
        <v>0</v>
      </c>
      <c r="H340" s="2"/>
      <c r="I340" s="2"/>
      <c r="J340" s="39"/>
      <c r="K340" s="33" t="str">
        <f ca="1">IF(COUNTIF('jours fériés'!C:C,Tableau1[[#This Row],[Date]]),"oui","")</f>
        <v/>
      </c>
      <c r="L3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1" spans="2:12" x14ac:dyDescent="0.35">
      <c r="B341" s="21" t="str">
        <f>IF(WEEKDAY(Tableau1[[#This Row],[Date]],2)=4,"semaine "&amp;_xlfn.ISOWEEKNUM(Tableau1[[#This Row],[Date]]),"")</f>
        <v/>
      </c>
      <c r="C341" s="3" t="str">
        <f>UPPER(TEXT(Tableau1[[#This Row],[Date]],"jjjj"))</f>
        <v>LUNDI</v>
      </c>
      <c r="D341" s="4">
        <f>$C$3+ROW()-ROW(Tableau1[[#Headers],[Date]])-1</f>
        <v>44165</v>
      </c>
      <c r="E341" s="37"/>
      <c r="F341" s="37"/>
      <c r="G341" s="2">
        <f>Tableau1[[#This Row],[Fin ]]-Tableau1[[#This Row],[Début ]]</f>
        <v>0</v>
      </c>
      <c r="H341" s="2"/>
      <c r="I341" s="2"/>
      <c r="J341" s="39"/>
      <c r="K341" s="33" t="str">
        <f ca="1">IF(COUNTIF('jours fériés'!C:C,Tableau1[[#This Row],[Date]]),"oui","")</f>
        <v/>
      </c>
      <c r="L3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2" spans="2:12" x14ac:dyDescent="0.35">
      <c r="B342" s="21" t="str">
        <f>IF(WEEKDAY(Tableau1[[#This Row],[Date]],2)=4,"semaine "&amp;_xlfn.ISOWEEKNUM(Tableau1[[#This Row],[Date]]),"")</f>
        <v/>
      </c>
      <c r="C342" s="3" t="str">
        <f>UPPER(TEXT(Tableau1[[#This Row],[Date]],"jjjj"))</f>
        <v>MARDI</v>
      </c>
      <c r="D342" s="4">
        <f>$C$3+ROW()-ROW(Tableau1[[#Headers],[Date]])-1</f>
        <v>44166</v>
      </c>
      <c r="E342" s="37"/>
      <c r="F342" s="37"/>
      <c r="G342" s="2">
        <f>Tableau1[[#This Row],[Fin ]]-Tableau1[[#This Row],[Début ]]</f>
        <v>0</v>
      </c>
      <c r="H342" s="2"/>
      <c r="I342" s="2"/>
      <c r="J342" s="39"/>
      <c r="K342" s="33" t="str">
        <f ca="1">IF(COUNTIF('jours fériés'!C:C,Tableau1[[#This Row],[Date]]),"oui","")</f>
        <v/>
      </c>
      <c r="L3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3" spans="2:12" x14ac:dyDescent="0.35">
      <c r="B343" s="21" t="str">
        <f>IF(WEEKDAY(Tableau1[[#This Row],[Date]],2)=4,"semaine "&amp;_xlfn.ISOWEEKNUM(Tableau1[[#This Row],[Date]]),"")</f>
        <v/>
      </c>
      <c r="C343" s="3" t="str">
        <f>UPPER(TEXT(Tableau1[[#This Row],[Date]],"jjjj"))</f>
        <v>MERCREDI</v>
      </c>
      <c r="D343" s="4">
        <f>$C$3+ROW()-ROW(Tableau1[[#Headers],[Date]])-1</f>
        <v>44167</v>
      </c>
      <c r="E343" s="37"/>
      <c r="F343" s="37"/>
      <c r="G343" s="2">
        <f>Tableau1[[#This Row],[Fin ]]-Tableau1[[#This Row],[Début ]]</f>
        <v>0</v>
      </c>
      <c r="H343" s="2"/>
      <c r="I343" s="2"/>
      <c r="J343" s="39"/>
      <c r="K343" s="33" t="str">
        <f ca="1">IF(COUNTIF('jours fériés'!C:C,Tableau1[[#This Row],[Date]]),"oui","")</f>
        <v/>
      </c>
      <c r="L3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4" spans="2:12" x14ac:dyDescent="0.35">
      <c r="B344" s="21" t="str">
        <f>IF(WEEKDAY(Tableau1[[#This Row],[Date]],2)=4,"semaine "&amp;_xlfn.ISOWEEKNUM(Tableau1[[#This Row],[Date]]),"")</f>
        <v>semaine 49</v>
      </c>
      <c r="C344" s="3" t="str">
        <f>UPPER(TEXT(Tableau1[[#This Row],[Date]],"jjjj"))</f>
        <v>JEUDI</v>
      </c>
      <c r="D344" s="4">
        <f>$C$3+ROW()-ROW(Tableau1[[#Headers],[Date]])-1</f>
        <v>44168</v>
      </c>
      <c r="E344" s="37"/>
      <c r="F344" s="37"/>
      <c r="G344" s="2">
        <f>Tableau1[[#This Row],[Fin ]]-Tableau1[[#This Row],[Début ]]</f>
        <v>0</v>
      </c>
      <c r="H344" s="2"/>
      <c r="I344" s="2"/>
      <c r="J344" s="39"/>
      <c r="K344" s="33" t="str">
        <f ca="1">IF(COUNTIF('jours fériés'!C:C,Tableau1[[#This Row],[Date]]),"oui","")</f>
        <v/>
      </c>
      <c r="L3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5" spans="2:12" x14ac:dyDescent="0.35">
      <c r="B345" s="21" t="str">
        <f>IF(WEEKDAY(Tableau1[[#This Row],[Date]],2)=4,"semaine "&amp;_xlfn.ISOWEEKNUM(Tableau1[[#This Row],[Date]]),"")</f>
        <v/>
      </c>
      <c r="C345" s="3" t="str">
        <f>UPPER(TEXT(Tableau1[[#This Row],[Date]],"jjjj"))</f>
        <v>VENDREDI</v>
      </c>
      <c r="D345" s="4">
        <f>$C$3+ROW()-ROW(Tableau1[[#Headers],[Date]])-1</f>
        <v>44169</v>
      </c>
      <c r="E345" s="37"/>
      <c r="F345" s="37"/>
      <c r="G345" s="2">
        <f>Tableau1[[#This Row],[Fin ]]-Tableau1[[#This Row],[Début ]]</f>
        <v>0</v>
      </c>
      <c r="H345" s="2"/>
      <c r="I345" s="2"/>
      <c r="J345" s="39"/>
      <c r="K345" s="33" t="str">
        <f ca="1">IF(COUNTIF('jours fériés'!C:C,Tableau1[[#This Row],[Date]]),"oui","")</f>
        <v/>
      </c>
      <c r="L3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6" spans="2:12" x14ac:dyDescent="0.35">
      <c r="B346" s="21" t="str">
        <f>IF(WEEKDAY(Tableau1[[#This Row],[Date]],2)=4,"semaine "&amp;_xlfn.ISOWEEKNUM(Tableau1[[#This Row],[Date]]),"")</f>
        <v/>
      </c>
      <c r="C346" s="3" t="str">
        <f>UPPER(TEXT(Tableau1[[#This Row],[Date]],"jjjj"))</f>
        <v>SAMEDI</v>
      </c>
      <c r="D346" s="4">
        <f>$C$3+ROW()-ROW(Tableau1[[#Headers],[Date]])-1</f>
        <v>44170</v>
      </c>
      <c r="E346" s="37"/>
      <c r="F346" s="37"/>
      <c r="G346" s="2">
        <f>Tableau1[[#This Row],[Fin ]]-Tableau1[[#This Row],[Début ]]</f>
        <v>0</v>
      </c>
      <c r="H346" s="2"/>
      <c r="I346" s="2"/>
      <c r="J346" s="39"/>
      <c r="K346" s="33" t="str">
        <f ca="1">IF(COUNTIF('jours fériés'!C:C,Tableau1[[#This Row],[Date]]),"oui","")</f>
        <v/>
      </c>
      <c r="L3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7" spans="2:12" x14ac:dyDescent="0.35">
      <c r="B347" s="21" t="str">
        <f>IF(WEEKDAY(Tableau1[[#This Row],[Date]],2)=4,"semaine "&amp;_xlfn.ISOWEEKNUM(Tableau1[[#This Row],[Date]]),"")</f>
        <v/>
      </c>
      <c r="C347" s="3" t="str">
        <f>UPPER(TEXT(Tableau1[[#This Row],[Date]],"jjjj"))</f>
        <v>DIMANCHE</v>
      </c>
      <c r="D347" s="4">
        <f>$C$3+ROW()-ROW(Tableau1[[#Headers],[Date]])-1</f>
        <v>44171</v>
      </c>
      <c r="E347" s="37"/>
      <c r="F347" s="37"/>
      <c r="G347" s="2">
        <f>Tableau1[[#This Row],[Fin ]]-Tableau1[[#This Row],[Début ]]</f>
        <v>0</v>
      </c>
      <c r="H347" s="2"/>
      <c r="I347" s="2"/>
      <c r="J347" s="39"/>
      <c r="K347" s="33" t="str">
        <f ca="1">IF(COUNTIF('jours fériés'!C:C,Tableau1[[#This Row],[Date]]),"oui","")</f>
        <v/>
      </c>
      <c r="L3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8" spans="2:12" x14ac:dyDescent="0.35">
      <c r="B348" s="21" t="str">
        <f>IF(WEEKDAY(Tableau1[[#This Row],[Date]],2)=4,"semaine "&amp;_xlfn.ISOWEEKNUM(Tableau1[[#This Row],[Date]]),"")</f>
        <v/>
      </c>
      <c r="C348" s="3" t="str">
        <f>UPPER(TEXT(Tableau1[[#This Row],[Date]],"jjjj"))</f>
        <v>LUNDI</v>
      </c>
      <c r="D348" s="4">
        <f>$C$3+ROW()-ROW(Tableau1[[#Headers],[Date]])-1</f>
        <v>44172</v>
      </c>
      <c r="E348" s="37"/>
      <c r="F348" s="37"/>
      <c r="G348" s="2">
        <f>Tableau1[[#This Row],[Fin ]]-Tableau1[[#This Row],[Début ]]</f>
        <v>0</v>
      </c>
      <c r="H348" s="2"/>
      <c r="I348" s="2"/>
      <c r="J348" s="39"/>
      <c r="K348" s="33" t="str">
        <f ca="1">IF(COUNTIF('jours fériés'!C:C,Tableau1[[#This Row],[Date]]),"oui","")</f>
        <v/>
      </c>
      <c r="L3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9" spans="2:12" x14ac:dyDescent="0.35">
      <c r="B349" s="21" t="str">
        <f>IF(WEEKDAY(Tableau1[[#This Row],[Date]],2)=4,"semaine "&amp;_xlfn.ISOWEEKNUM(Tableau1[[#This Row],[Date]]),"")</f>
        <v/>
      </c>
      <c r="C349" s="3" t="str">
        <f>UPPER(TEXT(Tableau1[[#This Row],[Date]],"jjjj"))</f>
        <v>MARDI</v>
      </c>
      <c r="D349" s="4">
        <f>$C$3+ROW()-ROW(Tableau1[[#Headers],[Date]])-1</f>
        <v>44173</v>
      </c>
      <c r="E349" s="37"/>
      <c r="F349" s="37"/>
      <c r="G349" s="2">
        <f>Tableau1[[#This Row],[Fin ]]-Tableau1[[#This Row],[Début ]]</f>
        <v>0</v>
      </c>
      <c r="H349" s="2"/>
      <c r="I349" s="2"/>
      <c r="J349" s="39"/>
      <c r="K349" s="33" t="str">
        <f ca="1">IF(COUNTIF('jours fériés'!C:C,Tableau1[[#This Row],[Date]]),"oui","")</f>
        <v/>
      </c>
      <c r="L3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0" spans="2:12" x14ac:dyDescent="0.35">
      <c r="B350" s="21" t="str">
        <f>IF(WEEKDAY(Tableau1[[#This Row],[Date]],2)=4,"semaine "&amp;_xlfn.ISOWEEKNUM(Tableau1[[#This Row],[Date]]),"")</f>
        <v/>
      </c>
      <c r="C350" s="3" t="str">
        <f>UPPER(TEXT(Tableau1[[#This Row],[Date]],"jjjj"))</f>
        <v>MERCREDI</v>
      </c>
      <c r="D350" s="4">
        <f>$C$3+ROW()-ROW(Tableau1[[#Headers],[Date]])-1</f>
        <v>44174</v>
      </c>
      <c r="E350" s="37"/>
      <c r="F350" s="37"/>
      <c r="G350" s="2">
        <f>Tableau1[[#This Row],[Fin ]]-Tableau1[[#This Row],[Début ]]</f>
        <v>0</v>
      </c>
      <c r="H350" s="2"/>
      <c r="I350" s="2"/>
      <c r="J350" s="39"/>
      <c r="K350" s="33" t="str">
        <f ca="1">IF(COUNTIF('jours fériés'!C:C,Tableau1[[#This Row],[Date]]),"oui","")</f>
        <v/>
      </c>
      <c r="L3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1" spans="2:12" x14ac:dyDescent="0.35">
      <c r="B351" s="21" t="str">
        <f>IF(WEEKDAY(Tableau1[[#This Row],[Date]],2)=4,"semaine "&amp;_xlfn.ISOWEEKNUM(Tableau1[[#This Row],[Date]]),"")</f>
        <v>semaine 50</v>
      </c>
      <c r="C351" s="3" t="str">
        <f>UPPER(TEXT(Tableau1[[#This Row],[Date]],"jjjj"))</f>
        <v>JEUDI</v>
      </c>
      <c r="D351" s="4">
        <f>$C$3+ROW()-ROW(Tableau1[[#Headers],[Date]])-1</f>
        <v>44175</v>
      </c>
      <c r="E351" s="37"/>
      <c r="F351" s="37"/>
      <c r="G351" s="2">
        <f>Tableau1[[#This Row],[Fin ]]-Tableau1[[#This Row],[Début ]]</f>
        <v>0</v>
      </c>
      <c r="H351" s="2"/>
      <c r="I351" s="2"/>
      <c r="J351" s="39"/>
      <c r="K351" s="33" t="str">
        <f ca="1">IF(COUNTIF('jours fériés'!C:C,Tableau1[[#This Row],[Date]]),"oui","")</f>
        <v/>
      </c>
      <c r="L3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2" spans="2:12" x14ac:dyDescent="0.35">
      <c r="B352" s="21" t="str">
        <f>IF(WEEKDAY(Tableau1[[#This Row],[Date]],2)=4,"semaine "&amp;_xlfn.ISOWEEKNUM(Tableau1[[#This Row],[Date]]),"")</f>
        <v/>
      </c>
      <c r="C352" s="3" t="str">
        <f>UPPER(TEXT(Tableau1[[#This Row],[Date]],"jjjj"))</f>
        <v>VENDREDI</v>
      </c>
      <c r="D352" s="4">
        <f>$C$3+ROW()-ROW(Tableau1[[#Headers],[Date]])-1</f>
        <v>44176</v>
      </c>
      <c r="E352" s="37"/>
      <c r="F352" s="37"/>
      <c r="G352" s="2">
        <f>Tableau1[[#This Row],[Fin ]]-Tableau1[[#This Row],[Début ]]</f>
        <v>0</v>
      </c>
      <c r="H352" s="2"/>
      <c r="I352" s="2"/>
      <c r="J352" s="39"/>
      <c r="K352" s="33" t="str">
        <f ca="1">IF(COUNTIF('jours fériés'!C:C,Tableau1[[#This Row],[Date]]),"oui","")</f>
        <v/>
      </c>
      <c r="L3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3" spans="2:12" x14ac:dyDescent="0.35">
      <c r="B353" s="21" t="str">
        <f>IF(WEEKDAY(Tableau1[[#This Row],[Date]],2)=4,"semaine "&amp;_xlfn.ISOWEEKNUM(Tableau1[[#This Row],[Date]]),"")</f>
        <v/>
      </c>
      <c r="C353" s="3" t="str">
        <f>UPPER(TEXT(Tableau1[[#This Row],[Date]],"jjjj"))</f>
        <v>SAMEDI</v>
      </c>
      <c r="D353" s="4">
        <f>$C$3+ROW()-ROW(Tableau1[[#Headers],[Date]])-1</f>
        <v>44177</v>
      </c>
      <c r="E353" s="37"/>
      <c r="F353" s="37"/>
      <c r="G353" s="2">
        <f>Tableau1[[#This Row],[Fin ]]-Tableau1[[#This Row],[Début ]]</f>
        <v>0</v>
      </c>
      <c r="H353" s="2"/>
      <c r="I353" s="2"/>
      <c r="J353" s="39"/>
      <c r="K353" s="33" t="str">
        <f ca="1">IF(COUNTIF('jours fériés'!C:C,Tableau1[[#This Row],[Date]]),"oui","")</f>
        <v/>
      </c>
      <c r="L3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4" spans="2:12" x14ac:dyDescent="0.35">
      <c r="B354" s="21" t="str">
        <f>IF(WEEKDAY(Tableau1[[#This Row],[Date]],2)=4,"semaine "&amp;_xlfn.ISOWEEKNUM(Tableau1[[#This Row],[Date]]),"")</f>
        <v/>
      </c>
      <c r="C354" s="3" t="str">
        <f>UPPER(TEXT(Tableau1[[#This Row],[Date]],"jjjj"))</f>
        <v>DIMANCHE</v>
      </c>
      <c r="D354" s="4">
        <f>$C$3+ROW()-ROW(Tableau1[[#Headers],[Date]])-1</f>
        <v>44178</v>
      </c>
      <c r="E354" s="37"/>
      <c r="F354" s="37"/>
      <c r="G354" s="2">
        <f>Tableau1[[#This Row],[Fin ]]-Tableau1[[#This Row],[Début ]]</f>
        <v>0</v>
      </c>
      <c r="H354" s="2"/>
      <c r="I354" s="2"/>
      <c r="J354" s="39"/>
      <c r="K354" s="33" t="str">
        <f ca="1">IF(COUNTIF('jours fériés'!C:C,Tableau1[[#This Row],[Date]]),"oui","")</f>
        <v/>
      </c>
      <c r="L3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5" spans="2:12" x14ac:dyDescent="0.35">
      <c r="B355" s="21" t="str">
        <f>IF(WEEKDAY(Tableau1[[#This Row],[Date]],2)=4,"semaine "&amp;_xlfn.ISOWEEKNUM(Tableau1[[#This Row],[Date]]),"")</f>
        <v/>
      </c>
      <c r="C355" s="3" t="str">
        <f>UPPER(TEXT(Tableau1[[#This Row],[Date]],"jjjj"))</f>
        <v>LUNDI</v>
      </c>
      <c r="D355" s="4">
        <f>$C$3+ROW()-ROW(Tableau1[[#Headers],[Date]])-1</f>
        <v>44179</v>
      </c>
      <c r="E355" s="37"/>
      <c r="F355" s="37"/>
      <c r="G355" s="2">
        <f>Tableau1[[#This Row],[Fin ]]-Tableau1[[#This Row],[Début ]]</f>
        <v>0</v>
      </c>
      <c r="H355" s="2"/>
      <c r="I355" s="2"/>
      <c r="J355" s="39"/>
      <c r="K355" s="33" t="str">
        <f ca="1">IF(COUNTIF('jours fériés'!C:C,Tableau1[[#This Row],[Date]]),"oui","")</f>
        <v/>
      </c>
      <c r="L3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6" spans="2:12" x14ac:dyDescent="0.35">
      <c r="B356" s="21" t="str">
        <f>IF(WEEKDAY(Tableau1[[#This Row],[Date]],2)=4,"semaine "&amp;_xlfn.ISOWEEKNUM(Tableau1[[#This Row],[Date]]),"")</f>
        <v/>
      </c>
      <c r="C356" s="3" t="str">
        <f>UPPER(TEXT(Tableau1[[#This Row],[Date]],"jjjj"))</f>
        <v>MARDI</v>
      </c>
      <c r="D356" s="4">
        <f>$C$3+ROW()-ROW(Tableau1[[#Headers],[Date]])-1</f>
        <v>44180</v>
      </c>
      <c r="E356" s="37"/>
      <c r="F356" s="37"/>
      <c r="G356" s="2">
        <f>Tableau1[[#This Row],[Fin ]]-Tableau1[[#This Row],[Début ]]</f>
        <v>0</v>
      </c>
      <c r="H356" s="2"/>
      <c r="I356" s="2"/>
      <c r="J356" s="39"/>
      <c r="K356" s="33" t="str">
        <f ca="1">IF(COUNTIF('jours fériés'!C:C,Tableau1[[#This Row],[Date]]),"oui","")</f>
        <v/>
      </c>
      <c r="L3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7" spans="2:12" x14ac:dyDescent="0.35">
      <c r="B357" s="21" t="str">
        <f>IF(WEEKDAY(Tableau1[[#This Row],[Date]],2)=4,"semaine "&amp;_xlfn.ISOWEEKNUM(Tableau1[[#This Row],[Date]]),"")</f>
        <v/>
      </c>
      <c r="C357" s="3" t="str">
        <f>UPPER(TEXT(Tableau1[[#This Row],[Date]],"jjjj"))</f>
        <v>MERCREDI</v>
      </c>
      <c r="D357" s="4">
        <f>$C$3+ROW()-ROW(Tableau1[[#Headers],[Date]])-1</f>
        <v>44181</v>
      </c>
      <c r="E357" s="37"/>
      <c r="F357" s="37"/>
      <c r="G357" s="2">
        <f>Tableau1[[#This Row],[Fin ]]-Tableau1[[#This Row],[Début ]]</f>
        <v>0</v>
      </c>
      <c r="H357" s="2"/>
      <c r="I357" s="2"/>
      <c r="J357" s="39"/>
      <c r="K357" s="33" t="str">
        <f ca="1">IF(COUNTIF('jours fériés'!C:C,Tableau1[[#This Row],[Date]]),"oui","")</f>
        <v/>
      </c>
      <c r="L3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8" spans="2:12" x14ac:dyDescent="0.35">
      <c r="B358" s="21" t="str">
        <f>IF(WEEKDAY(Tableau1[[#This Row],[Date]],2)=4,"semaine "&amp;_xlfn.ISOWEEKNUM(Tableau1[[#This Row],[Date]]),"")</f>
        <v>semaine 51</v>
      </c>
      <c r="C358" s="3" t="str">
        <f>UPPER(TEXT(Tableau1[[#This Row],[Date]],"jjjj"))</f>
        <v>JEUDI</v>
      </c>
      <c r="D358" s="4">
        <f>$C$3+ROW()-ROW(Tableau1[[#Headers],[Date]])-1</f>
        <v>44182</v>
      </c>
      <c r="E358" s="37"/>
      <c r="F358" s="37"/>
      <c r="G358" s="2">
        <f>Tableau1[[#This Row],[Fin ]]-Tableau1[[#This Row],[Début ]]</f>
        <v>0</v>
      </c>
      <c r="H358" s="2"/>
      <c r="I358" s="2"/>
      <c r="J358" s="39"/>
      <c r="K358" s="33" t="str">
        <f ca="1">IF(COUNTIF('jours fériés'!C:C,Tableau1[[#This Row],[Date]]),"oui","")</f>
        <v/>
      </c>
      <c r="L3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9" spans="2:12" x14ac:dyDescent="0.35">
      <c r="B359" s="21" t="str">
        <f>IF(WEEKDAY(Tableau1[[#This Row],[Date]],2)=4,"semaine "&amp;_xlfn.ISOWEEKNUM(Tableau1[[#This Row],[Date]]),"")</f>
        <v/>
      </c>
      <c r="C359" s="3" t="str">
        <f>UPPER(TEXT(Tableau1[[#This Row],[Date]],"jjjj"))</f>
        <v>VENDREDI</v>
      </c>
      <c r="D359" s="4">
        <f>$C$3+ROW()-ROW(Tableau1[[#Headers],[Date]])-1</f>
        <v>44183</v>
      </c>
      <c r="E359" s="37"/>
      <c r="F359" s="37"/>
      <c r="G359" s="2">
        <f>Tableau1[[#This Row],[Fin ]]-Tableau1[[#This Row],[Début ]]</f>
        <v>0</v>
      </c>
      <c r="H359" s="2"/>
      <c r="I359" s="2"/>
      <c r="J359" s="39"/>
      <c r="K359" s="33" t="str">
        <f ca="1">IF(COUNTIF('jours fériés'!C:C,Tableau1[[#This Row],[Date]]),"oui","")</f>
        <v/>
      </c>
      <c r="L3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0" spans="2:12" x14ac:dyDescent="0.35">
      <c r="B360" s="21" t="str">
        <f>IF(WEEKDAY(Tableau1[[#This Row],[Date]],2)=4,"semaine "&amp;_xlfn.ISOWEEKNUM(Tableau1[[#This Row],[Date]]),"")</f>
        <v/>
      </c>
      <c r="C360" s="3" t="str">
        <f>UPPER(TEXT(Tableau1[[#This Row],[Date]],"jjjj"))</f>
        <v>SAMEDI</v>
      </c>
      <c r="D360" s="4">
        <f>$C$3+ROW()-ROW(Tableau1[[#Headers],[Date]])-1</f>
        <v>44184</v>
      </c>
      <c r="E360" s="37"/>
      <c r="F360" s="37"/>
      <c r="G360" s="2">
        <f>Tableau1[[#This Row],[Fin ]]-Tableau1[[#This Row],[Début ]]</f>
        <v>0</v>
      </c>
      <c r="H360" s="2"/>
      <c r="I360" s="2"/>
      <c r="J360" s="39"/>
      <c r="K360" s="33" t="str">
        <f ca="1">IF(COUNTIF('jours fériés'!C:C,Tableau1[[#This Row],[Date]]),"oui","")</f>
        <v/>
      </c>
      <c r="L3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1" spans="2:12" x14ac:dyDescent="0.35">
      <c r="B361" s="21" t="str">
        <f>IF(WEEKDAY(Tableau1[[#This Row],[Date]],2)=4,"semaine "&amp;_xlfn.ISOWEEKNUM(Tableau1[[#This Row],[Date]]),"")</f>
        <v/>
      </c>
      <c r="C361" s="3" t="str">
        <f>UPPER(TEXT(Tableau1[[#This Row],[Date]],"jjjj"))</f>
        <v>DIMANCHE</v>
      </c>
      <c r="D361" s="4">
        <f>$C$3+ROW()-ROW(Tableau1[[#Headers],[Date]])-1</f>
        <v>44185</v>
      </c>
      <c r="E361" s="37"/>
      <c r="F361" s="37"/>
      <c r="G361" s="2">
        <f>Tableau1[[#This Row],[Fin ]]-Tableau1[[#This Row],[Début ]]</f>
        <v>0</v>
      </c>
      <c r="H361" s="2"/>
      <c r="I361" s="2"/>
      <c r="J361" s="39"/>
      <c r="K361" s="33" t="str">
        <f ca="1">IF(COUNTIF('jours fériés'!C:C,Tableau1[[#This Row],[Date]]),"oui","")</f>
        <v/>
      </c>
      <c r="L3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2" spans="2:12" x14ac:dyDescent="0.35">
      <c r="B362" s="21" t="str">
        <f>IF(WEEKDAY(Tableau1[[#This Row],[Date]],2)=4,"semaine "&amp;_xlfn.ISOWEEKNUM(Tableau1[[#This Row],[Date]]),"")</f>
        <v/>
      </c>
      <c r="C362" s="3" t="str">
        <f>UPPER(TEXT(Tableau1[[#This Row],[Date]],"jjjj"))</f>
        <v>LUNDI</v>
      </c>
      <c r="D362" s="4">
        <f>$C$3+ROW()-ROW(Tableau1[[#Headers],[Date]])-1</f>
        <v>44186</v>
      </c>
      <c r="E362" s="37"/>
      <c r="F362" s="37"/>
      <c r="G362" s="2">
        <f>Tableau1[[#This Row],[Fin ]]-Tableau1[[#This Row],[Début ]]</f>
        <v>0</v>
      </c>
      <c r="H362" s="2"/>
      <c r="I362" s="2"/>
      <c r="J362" s="39"/>
      <c r="K362" s="33" t="str">
        <f ca="1">IF(COUNTIF('jours fériés'!C:C,Tableau1[[#This Row],[Date]]),"oui","")</f>
        <v/>
      </c>
      <c r="L3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3" spans="2:12" x14ac:dyDescent="0.35">
      <c r="B363" s="21" t="str">
        <f>IF(WEEKDAY(Tableau1[[#This Row],[Date]],2)=4,"semaine "&amp;_xlfn.ISOWEEKNUM(Tableau1[[#This Row],[Date]]),"")</f>
        <v/>
      </c>
      <c r="C363" s="3" t="str">
        <f>UPPER(TEXT(Tableau1[[#This Row],[Date]],"jjjj"))</f>
        <v>MARDI</v>
      </c>
      <c r="D363" s="4">
        <f>$C$3+ROW()-ROW(Tableau1[[#Headers],[Date]])-1</f>
        <v>44187</v>
      </c>
      <c r="E363" s="37"/>
      <c r="F363" s="37"/>
      <c r="G363" s="2">
        <f>Tableau1[[#This Row],[Fin ]]-Tableau1[[#This Row],[Début ]]</f>
        <v>0</v>
      </c>
      <c r="H363" s="2"/>
      <c r="I363" s="2"/>
      <c r="J363" s="39"/>
      <c r="K363" s="33" t="str">
        <f ca="1">IF(COUNTIF('jours fériés'!C:C,Tableau1[[#This Row],[Date]]),"oui","")</f>
        <v/>
      </c>
      <c r="L3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4" spans="2:12" x14ac:dyDescent="0.35">
      <c r="B364" s="21" t="str">
        <f>IF(WEEKDAY(Tableau1[[#This Row],[Date]],2)=4,"semaine "&amp;_xlfn.ISOWEEKNUM(Tableau1[[#This Row],[Date]]),"")</f>
        <v/>
      </c>
      <c r="C364" s="3" t="str">
        <f>UPPER(TEXT(Tableau1[[#This Row],[Date]],"jjjj"))</f>
        <v>MERCREDI</v>
      </c>
      <c r="D364" s="4">
        <f>$C$3+ROW()-ROW(Tableau1[[#Headers],[Date]])-1</f>
        <v>44188</v>
      </c>
      <c r="E364" s="37"/>
      <c r="F364" s="37"/>
      <c r="G364" s="2">
        <f>Tableau1[[#This Row],[Fin ]]-Tableau1[[#This Row],[Début ]]</f>
        <v>0</v>
      </c>
      <c r="H364" s="2"/>
      <c r="I364" s="2"/>
      <c r="J364" s="39"/>
      <c r="K364" s="33" t="str">
        <f ca="1">IF(COUNTIF('jours fériés'!C:C,Tableau1[[#This Row],[Date]]),"oui","")</f>
        <v/>
      </c>
      <c r="L3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5" spans="2:12" x14ac:dyDescent="0.35">
      <c r="B365" s="21" t="str">
        <f>IF(WEEKDAY(Tableau1[[#This Row],[Date]],2)=4,"semaine "&amp;_xlfn.ISOWEEKNUM(Tableau1[[#This Row],[Date]]),"")</f>
        <v>semaine 52</v>
      </c>
      <c r="C365" s="3" t="str">
        <f>UPPER(TEXT(Tableau1[[#This Row],[Date]],"jjjj"))</f>
        <v>JEUDI</v>
      </c>
      <c r="D365" s="4">
        <f>$C$3+ROW()-ROW(Tableau1[[#Headers],[Date]])-1</f>
        <v>44189</v>
      </c>
      <c r="E365" s="37"/>
      <c r="F365" s="37"/>
      <c r="G365" s="2">
        <f>Tableau1[[#This Row],[Fin ]]-Tableau1[[#This Row],[Début ]]</f>
        <v>0</v>
      </c>
      <c r="H365" s="2"/>
      <c r="I365" s="2"/>
      <c r="J365" s="39"/>
      <c r="K365" s="33" t="str">
        <f ca="1">IF(COUNTIF('jours fériés'!C:C,Tableau1[[#This Row],[Date]]),"oui","")</f>
        <v/>
      </c>
      <c r="L3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6" spans="2:12" x14ac:dyDescent="0.35">
      <c r="B366" s="21" t="str">
        <f>IF(WEEKDAY(Tableau1[[#This Row],[Date]],2)=4,"semaine "&amp;_xlfn.ISOWEEKNUM(Tableau1[[#This Row],[Date]]),"")</f>
        <v/>
      </c>
      <c r="C366" s="3" t="str">
        <f>UPPER(TEXT(Tableau1[[#This Row],[Date]],"jjjj"))</f>
        <v>VENDREDI</v>
      </c>
      <c r="D366" s="4">
        <f>$C$3+ROW()-ROW(Tableau1[[#Headers],[Date]])-1</f>
        <v>44190</v>
      </c>
      <c r="E366" s="37"/>
      <c r="F366" s="37"/>
      <c r="G366" s="2">
        <f>Tableau1[[#This Row],[Fin ]]-Tableau1[[#This Row],[Début ]]</f>
        <v>0</v>
      </c>
      <c r="H366" s="2"/>
      <c r="I366" s="2"/>
      <c r="J366" s="39"/>
      <c r="K366" s="33" t="str">
        <f ca="1">IF(COUNTIF('jours fériés'!C:C,Tableau1[[#This Row],[Date]]),"oui","")</f>
        <v>oui</v>
      </c>
      <c r="L3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7" spans="2:12" x14ac:dyDescent="0.35">
      <c r="B367" s="21" t="str">
        <f>IF(WEEKDAY(Tableau1[[#This Row],[Date]],2)=4,"semaine "&amp;_xlfn.ISOWEEKNUM(Tableau1[[#This Row],[Date]]),"")</f>
        <v/>
      </c>
      <c r="C367" s="3" t="str">
        <f>UPPER(TEXT(Tableau1[[#This Row],[Date]],"jjjj"))</f>
        <v>SAMEDI</v>
      </c>
      <c r="D367" s="4">
        <f>$C$3+ROW()-ROW(Tableau1[[#Headers],[Date]])-1</f>
        <v>44191</v>
      </c>
      <c r="E367" s="37"/>
      <c r="F367" s="37"/>
      <c r="G367" s="2">
        <f>Tableau1[[#This Row],[Fin ]]-Tableau1[[#This Row],[Début ]]</f>
        <v>0</v>
      </c>
      <c r="H367" s="2"/>
      <c r="I367" s="2"/>
      <c r="J367" s="39"/>
      <c r="K367" s="33" t="str">
        <f ca="1">IF(COUNTIF('jours fériés'!C:C,Tableau1[[#This Row],[Date]]),"oui","")</f>
        <v/>
      </c>
      <c r="L3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8" spans="2:12" x14ac:dyDescent="0.35">
      <c r="B368" s="21" t="str">
        <f>IF(WEEKDAY(Tableau1[[#This Row],[Date]],2)=4,"semaine "&amp;_xlfn.ISOWEEKNUM(Tableau1[[#This Row],[Date]]),"")</f>
        <v/>
      </c>
      <c r="C368" s="3" t="str">
        <f>UPPER(TEXT(Tableau1[[#This Row],[Date]],"jjjj"))</f>
        <v>DIMANCHE</v>
      </c>
      <c r="D368" s="4">
        <f>$C$3+ROW()-ROW(Tableau1[[#Headers],[Date]])-1</f>
        <v>44192</v>
      </c>
      <c r="E368" s="37"/>
      <c r="F368" s="37"/>
      <c r="G368" s="2">
        <f>Tableau1[[#This Row],[Fin ]]-Tableau1[[#This Row],[Début ]]</f>
        <v>0</v>
      </c>
      <c r="H368" s="2"/>
      <c r="I368" s="2"/>
      <c r="J368" s="39"/>
      <c r="K368" s="33" t="str">
        <f ca="1">IF(COUNTIF('jours fériés'!C:C,Tableau1[[#This Row],[Date]]),"oui","")</f>
        <v/>
      </c>
      <c r="L3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9" spans="2:12" x14ac:dyDescent="0.35">
      <c r="B369" s="21" t="str">
        <f>IF(WEEKDAY(Tableau1[[#This Row],[Date]],2)=4,"semaine "&amp;_xlfn.ISOWEEKNUM(Tableau1[[#This Row],[Date]]),"")</f>
        <v/>
      </c>
      <c r="C369" s="3" t="str">
        <f>UPPER(TEXT(Tableau1[[#This Row],[Date]],"jjjj"))</f>
        <v>LUNDI</v>
      </c>
      <c r="D369" s="4">
        <f>$C$3+ROW()-ROW(Tableau1[[#Headers],[Date]])-1</f>
        <v>44193</v>
      </c>
      <c r="E369" s="37"/>
      <c r="F369" s="37"/>
      <c r="G369" s="2">
        <f>Tableau1[[#This Row],[Fin ]]-Tableau1[[#This Row],[Début ]]</f>
        <v>0</v>
      </c>
      <c r="H369" s="2"/>
      <c r="I369" s="2"/>
      <c r="J369" s="39"/>
      <c r="K369" s="33" t="str">
        <f ca="1">IF(COUNTIF('jours fériés'!C:C,Tableau1[[#This Row],[Date]]),"oui","")</f>
        <v/>
      </c>
      <c r="L3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0" spans="2:12" x14ac:dyDescent="0.35">
      <c r="B370" s="21" t="str">
        <f>IF(WEEKDAY(Tableau1[[#This Row],[Date]],2)=4,"semaine "&amp;_xlfn.ISOWEEKNUM(Tableau1[[#This Row],[Date]]),"")</f>
        <v/>
      </c>
      <c r="C370" s="3" t="str">
        <f>UPPER(TEXT(Tableau1[[#This Row],[Date]],"jjjj"))</f>
        <v>MARDI</v>
      </c>
      <c r="D370" s="4">
        <f>$C$3+ROW()-ROW(Tableau1[[#Headers],[Date]])-1</f>
        <v>44194</v>
      </c>
      <c r="E370" s="37"/>
      <c r="F370" s="37"/>
      <c r="G370" s="2">
        <f>Tableau1[[#This Row],[Fin ]]-Tableau1[[#This Row],[Début ]]</f>
        <v>0</v>
      </c>
      <c r="H370" s="2"/>
      <c r="I370" s="2"/>
      <c r="J370" s="39"/>
      <c r="K370" s="33" t="str">
        <f ca="1">IF(COUNTIF('jours fériés'!C:C,Tableau1[[#This Row],[Date]]),"oui","")</f>
        <v/>
      </c>
      <c r="L3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1" spans="2:12" x14ac:dyDescent="0.35">
      <c r="B371" s="21" t="str">
        <f>IF(WEEKDAY(Tableau1[[#This Row],[Date]],2)=4,"semaine "&amp;_xlfn.ISOWEEKNUM(Tableau1[[#This Row],[Date]]),"")</f>
        <v/>
      </c>
      <c r="C371" s="3" t="str">
        <f>UPPER(TEXT(Tableau1[[#This Row],[Date]],"jjjj"))</f>
        <v>MERCREDI</v>
      </c>
      <c r="D371" s="4">
        <f>$C$3+ROW()-ROW(Tableau1[[#Headers],[Date]])-1</f>
        <v>44195</v>
      </c>
      <c r="E371" s="37"/>
      <c r="F371" s="37"/>
      <c r="G371" s="2">
        <f>Tableau1[[#This Row],[Fin ]]-Tableau1[[#This Row],[Début ]]</f>
        <v>0</v>
      </c>
      <c r="H371" s="2"/>
      <c r="I371" s="2"/>
      <c r="J371" s="39"/>
      <c r="K371" s="33" t="str">
        <f ca="1">IF(COUNTIF('jours fériés'!C:C,Tableau1[[#This Row],[Date]]),"oui","")</f>
        <v/>
      </c>
      <c r="L3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2" spans="2:12" x14ac:dyDescent="0.35">
      <c r="B372" s="21" t="str">
        <f>IF(WEEKDAY(Tableau1[[#This Row],[Date]],2)=4,"semaine "&amp;_xlfn.ISOWEEKNUM(Tableau1[[#This Row],[Date]]),"")</f>
        <v>semaine 53</v>
      </c>
      <c r="C372" s="3" t="str">
        <f>UPPER(TEXT(Tableau1[[#This Row],[Date]],"jjjj"))</f>
        <v>JEUDI</v>
      </c>
      <c r="D372" s="4">
        <f>$C$3+ROW()-ROW(Tableau1[[#Headers],[Date]])-1</f>
        <v>44196</v>
      </c>
      <c r="E372" s="37"/>
      <c r="F372" s="37"/>
      <c r="G372" s="2">
        <f>Tableau1[[#This Row],[Fin ]]-Tableau1[[#This Row],[Début ]]</f>
        <v>0</v>
      </c>
      <c r="H372" s="2"/>
      <c r="I372" s="2"/>
      <c r="J372" s="39"/>
      <c r="K372" s="33" t="str">
        <f ca="1">IF(COUNTIF('jours fériés'!C:C,Tableau1[[#This Row],[Date]]),"oui","")</f>
        <v/>
      </c>
      <c r="L3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3" spans="2:12" x14ac:dyDescent="0.35">
      <c r="B373" s="21" t="str">
        <f>IF(WEEKDAY(Tableau1[[#This Row],[Date]],2)=4,"semaine "&amp;_xlfn.ISOWEEKNUM(Tableau1[[#This Row],[Date]]),"")</f>
        <v/>
      </c>
      <c r="C373" s="3" t="str">
        <f>UPPER(TEXT(Tableau1[[#This Row],[Date]],"jjjj"))</f>
        <v>VENDREDI</v>
      </c>
      <c r="D373" s="4">
        <f>$C$3+ROW()-ROW(Tableau1[[#Headers],[Date]])-1</f>
        <v>44197</v>
      </c>
      <c r="E373" s="37"/>
      <c r="F373" s="37"/>
      <c r="G373" s="2">
        <f>Tableau1[[#This Row],[Fin ]]-Tableau1[[#This Row],[Début ]]</f>
        <v>0</v>
      </c>
      <c r="H373" s="2"/>
      <c r="I373" s="2"/>
      <c r="J373" s="39"/>
      <c r="K373" s="33" t="str">
        <f ca="1">IF(COUNTIF('jours fériés'!C:C,Tableau1[[#This Row],[Date]]),"oui","")</f>
        <v>oui</v>
      </c>
      <c r="L3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4" spans="2:12" x14ac:dyDescent="0.35">
      <c r="B374" s="21" t="str">
        <f>IF(WEEKDAY(Tableau1[[#This Row],[Date]],2)=4,"semaine "&amp;_xlfn.ISOWEEKNUM(Tableau1[[#This Row],[Date]]),"")</f>
        <v/>
      </c>
      <c r="C374" s="3" t="str">
        <f>UPPER(TEXT(Tableau1[[#This Row],[Date]],"jjjj"))</f>
        <v>SAMEDI</v>
      </c>
      <c r="D374" s="4">
        <f>$C$3+ROW()-ROW(Tableau1[[#Headers],[Date]])-1</f>
        <v>44198</v>
      </c>
      <c r="E374" s="37"/>
      <c r="F374" s="37"/>
      <c r="G374" s="2">
        <f>Tableau1[[#This Row],[Fin ]]-Tableau1[[#This Row],[Début ]]</f>
        <v>0</v>
      </c>
      <c r="H374" s="2"/>
      <c r="I374" s="2"/>
      <c r="J374" s="39"/>
      <c r="K374" s="33" t="str">
        <f ca="1">IF(COUNTIF('jours fériés'!C:C,Tableau1[[#This Row],[Date]]),"oui","")</f>
        <v/>
      </c>
      <c r="L3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5" spans="2:12" x14ac:dyDescent="0.35">
      <c r="B375" s="21" t="str">
        <f>IF(WEEKDAY(Tableau1[[#This Row],[Date]],2)=4,"semaine "&amp;_xlfn.ISOWEEKNUM(Tableau1[[#This Row],[Date]]),"")</f>
        <v/>
      </c>
      <c r="C375" s="3" t="str">
        <f>UPPER(TEXT(Tableau1[[#This Row],[Date]],"jjjj"))</f>
        <v>DIMANCHE</v>
      </c>
      <c r="D375" s="4">
        <f>$C$3+ROW()-ROW(Tableau1[[#Headers],[Date]])-1</f>
        <v>44199</v>
      </c>
      <c r="E375" s="37"/>
      <c r="F375" s="37"/>
      <c r="G375" s="2">
        <f>Tableau1[[#This Row],[Fin ]]-Tableau1[[#This Row],[Début ]]</f>
        <v>0</v>
      </c>
      <c r="H375" s="2"/>
      <c r="I375" s="2"/>
      <c r="J375" s="39"/>
      <c r="K375" s="33" t="str">
        <f ca="1">IF(COUNTIF('jours fériés'!C:C,Tableau1[[#This Row],[Date]]),"oui","")</f>
        <v/>
      </c>
      <c r="L3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6" spans="2:12" x14ac:dyDescent="0.35">
      <c r="B376" s="21" t="str">
        <f>IF(WEEKDAY(Tableau1[[#This Row],[Date]],2)=4,"semaine "&amp;_xlfn.ISOWEEKNUM(Tableau1[[#This Row],[Date]]),"")</f>
        <v/>
      </c>
      <c r="C376" s="3" t="str">
        <f>UPPER(TEXT(Tableau1[[#This Row],[Date]],"jjjj"))</f>
        <v>LUNDI</v>
      </c>
      <c r="D376" s="4">
        <f>$C$3+ROW()-ROW(Tableau1[[#Headers],[Date]])-1</f>
        <v>44200</v>
      </c>
      <c r="E376" s="37"/>
      <c r="F376" s="37"/>
      <c r="G376" s="2">
        <f>Tableau1[[#This Row],[Fin ]]-Tableau1[[#This Row],[Début ]]</f>
        <v>0</v>
      </c>
      <c r="H376" s="2"/>
      <c r="I376" s="2"/>
      <c r="J376" s="39"/>
      <c r="K376" s="33" t="str">
        <f ca="1">IF(COUNTIF('jours fériés'!C:C,Tableau1[[#This Row],[Date]]),"oui","")</f>
        <v/>
      </c>
      <c r="L3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7" spans="2:12" x14ac:dyDescent="0.35">
      <c r="B377" s="21" t="str">
        <f>IF(WEEKDAY(Tableau1[[#This Row],[Date]],2)=4,"semaine "&amp;_xlfn.ISOWEEKNUM(Tableau1[[#This Row],[Date]]),"")</f>
        <v/>
      </c>
      <c r="C377" s="3" t="str">
        <f>UPPER(TEXT(Tableau1[[#This Row],[Date]],"jjjj"))</f>
        <v>MARDI</v>
      </c>
      <c r="D377" s="4">
        <f>$C$3+ROW()-ROW(Tableau1[[#Headers],[Date]])-1</f>
        <v>44201</v>
      </c>
      <c r="E377" s="37"/>
      <c r="F377" s="37"/>
      <c r="G377" s="2">
        <f>Tableau1[[#This Row],[Fin ]]-Tableau1[[#This Row],[Début ]]</f>
        <v>0</v>
      </c>
      <c r="H377" s="2"/>
      <c r="I377" s="2"/>
      <c r="J377" s="39"/>
      <c r="K377" s="33" t="str">
        <f ca="1">IF(COUNTIF('jours fériés'!C:C,Tableau1[[#This Row],[Date]]),"oui","")</f>
        <v/>
      </c>
      <c r="L3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8" spans="2:12" x14ac:dyDescent="0.35">
      <c r="B378" s="21" t="str">
        <f>IF(WEEKDAY(Tableau1[[#This Row],[Date]],2)=4,"semaine "&amp;_xlfn.ISOWEEKNUM(Tableau1[[#This Row],[Date]]),"")</f>
        <v/>
      </c>
      <c r="C378" s="3" t="str">
        <f>UPPER(TEXT(Tableau1[[#This Row],[Date]],"jjjj"))</f>
        <v>MERCREDI</v>
      </c>
      <c r="D378" s="4">
        <f>$C$3+ROW()-ROW(Tableau1[[#Headers],[Date]])-1</f>
        <v>44202</v>
      </c>
      <c r="E378" s="37"/>
      <c r="F378" s="37"/>
      <c r="G378" s="2">
        <f>Tableau1[[#This Row],[Fin ]]-Tableau1[[#This Row],[Début ]]</f>
        <v>0</v>
      </c>
      <c r="H378" s="2"/>
      <c r="I378" s="2"/>
      <c r="J378" s="39"/>
      <c r="K378" s="33" t="str">
        <f ca="1">IF(COUNTIF('jours fériés'!C:C,Tableau1[[#This Row],[Date]]),"oui","")</f>
        <v/>
      </c>
      <c r="L3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9" spans="2:12" x14ac:dyDescent="0.35">
      <c r="B379" s="21" t="str">
        <f>IF(WEEKDAY(Tableau1[[#This Row],[Date]],2)=4,"semaine "&amp;_xlfn.ISOWEEKNUM(Tableau1[[#This Row],[Date]]),"")</f>
        <v>semaine 1</v>
      </c>
      <c r="C379" s="3" t="str">
        <f>UPPER(TEXT(Tableau1[[#This Row],[Date]],"jjjj"))</f>
        <v>JEUDI</v>
      </c>
      <c r="D379" s="4">
        <f>$C$3+ROW()-ROW(Tableau1[[#Headers],[Date]])-1</f>
        <v>44203</v>
      </c>
      <c r="E379" s="37"/>
      <c r="F379" s="37"/>
      <c r="G379" s="2">
        <f>Tableau1[[#This Row],[Fin ]]-Tableau1[[#This Row],[Début ]]</f>
        <v>0</v>
      </c>
      <c r="H379" s="2"/>
      <c r="I379" s="2"/>
      <c r="J379" s="39"/>
      <c r="K379" s="33" t="str">
        <f ca="1">IF(COUNTIF('jours fériés'!C:C,Tableau1[[#This Row],[Date]]),"oui","")</f>
        <v/>
      </c>
      <c r="L3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0" spans="2:12" x14ac:dyDescent="0.35">
      <c r="B380" s="21" t="str">
        <f>IF(WEEKDAY(Tableau1[[#This Row],[Date]],2)=4,"semaine "&amp;_xlfn.ISOWEEKNUM(Tableau1[[#This Row],[Date]]),"")</f>
        <v/>
      </c>
      <c r="C380" s="3" t="str">
        <f>UPPER(TEXT(Tableau1[[#This Row],[Date]],"jjjj"))</f>
        <v>VENDREDI</v>
      </c>
      <c r="D380" s="4">
        <f>$C$3+ROW()-ROW(Tableau1[[#Headers],[Date]])-1</f>
        <v>44204</v>
      </c>
      <c r="E380" s="37"/>
      <c r="F380" s="37"/>
      <c r="G380" s="2">
        <f>Tableau1[[#This Row],[Fin ]]-Tableau1[[#This Row],[Début ]]</f>
        <v>0</v>
      </c>
      <c r="H380" s="2"/>
      <c r="I380" s="2"/>
      <c r="J380" s="39"/>
      <c r="K380" s="33" t="str">
        <f ca="1">IF(COUNTIF('jours fériés'!C:C,Tableau1[[#This Row],[Date]]),"oui","")</f>
        <v/>
      </c>
      <c r="L3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1" spans="2:12" x14ac:dyDescent="0.35">
      <c r="B381" s="21" t="str">
        <f>IF(WEEKDAY(Tableau1[[#This Row],[Date]],2)=4,"semaine "&amp;_xlfn.ISOWEEKNUM(Tableau1[[#This Row],[Date]]),"")</f>
        <v/>
      </c>
      <c r="C381" s="3" t="str">
        <f>UPPER(TEXT(Tableau1[[#This Row],[Date]],"jjjj"))</f>
        <v>SAMEDI</v>
      </c>
      <c r="D381" s="4">
        <f>$C$3+ROW()-ROW(Tableau1[[#Headers],[Date]])-1</f>
        <v>44205</v>
      </c>
      <c r="E381" s="37"/>
      <c r="F381" s="37"/>
      <c r="G381" s="2">
        <f>Tableau1[[#This Row],[Fin ]]-Tableau1[[#This Row],[Début ]]</f>
        <v>0</v>
      </c>
      <c r="H381" s="2"/>
      <c r="I381" s="2"/>
      <c r="J381" s="39"/>
      <c r="K381" s="33" t="str">
        <f ca="1">IF(COUNTIF('jours fériés'!C:C,Tableau1[[#This Row],[Date]]),"oui","")</f>
        <v/>
      </c>
      <c r="L3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2" spans="2:12" x14ac:dyDescent="0.35">
      <c r="B382" s="21" t="str">
        <f>IF(WEEKDAY(Tableau1[[#This Row],[Date]],2)=4,"semaine "&amp;_xlfn.ISOWEEKNUM(Tableau1[[#This Row],[Date]]),"")</f>
        <v/>
      </c>
      <c r="C382" s="3" t="str">
        <f>UPPER(TEXT(Tableau1[[#This Row],[Date]],"jjjj"))</f>
        <v>DIMANCHE</v>
      </c>
      <c r="D382" s="4">
        <f>$C$3+ROW()-ROW(Tableau1[[#Headers],[Date]])-1</f>
        <v>44206</v>
      </c>
      <c r="E382" s="37"/>
      <c r="F382" s="37"/>
      <c r="G382" s="2">
        <f>Tableau1[[#This Row],[Fin ]]-Tableau1[[#This Row],[Début ]]</f>
        <v>0</v>
      </c>
      <c r="H382" s="2"/>
      <c r="I382" s="2"/>
      <c r="J382" s="39"/>
      <c r="K382" s="33" t="str">
        <f ca="1">IF(COUNTIF('jours fériés'!C:C,Tableau1[[#This Row],[Date]]),"oui","")</f>
        <v/>
      </c>
      <c r="L3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3" spans="2:12" x14ac:dyDescent="0.35">
      <c r="B383" s="21" t="str">
        <f>IF(WEEKDAY(Tableau1[[#This Row],[Date]],2)=4,"semaine "&amp;_xlfn.ISOWEEKNUM(Tableau1[[#This Row],[Date]]),"")</f>
        <v/>
      </c>
      <c r="C383" s="3" t="str">
        <f>UPPER(TEXT(Tableau1[[#This Row],[Date]],"jjjj"))</f>
        <v>LUNDI</v>
      </c>
      <c r="D383" s="4">
        <f>$C$3+ROW()-ROW(Tableau1[[#Headers],[Date]])-1</f>
        <v>44207</v>
      </c>
      <c r="E383" s="37"/>
      <c r="F383" s="37"/>
      <c r="G383" s="2">
        <f>Tableau1[[#This Row],[Fin ]]-Tableau1[[#This Row],[Début ]]</f>
        <v>0</v>
      </c>
      <c r="H383" s="2"/>
      <c r="I383" s="2"/>
      <c r="J383" s="39"/>
      <c r="K383" s="33" t="str">
        <f ca="1">IF(COUNTIF('jours fériés'!C:C,Tableau1[[#This Row],[Date]]),"oui","")</f>
        <v/>
      </c>
      <c r="L3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4" spans="2:12" x14ac:dyDescent="0.35">
      <c r="B384" s="21" t="str">
        <f>IF(WEEKDAY(Tableau1[[#This Row],[Date]],2)=4,"semaine "&amp;_xlfn.ISOWEEKNUM(Tableau1[[#This Row],[Date]]),"")</f>
        <v/>
      </c>
      <c r="C384" s="3" t="str">
        <f>UPPER(TEXT(Tableau1[[#This Row],[Date]],"jjjj"))</f>
        <v>MARDI</v>
      </c>
      <c r="D384" s="4">
        <f>$C$3+ROW()-ROW(Tableau1[[#Headers],[Date]])-1</f>
        <v>44208</v>
      </c>
      <c r="E384" s="37"/>
      <c r="F384" s="37"/>
      <c r="G384" s="2">
        <f>Tableau1[[#This Row],[Fin ]]-Tableau1[[#This Row],[Début ]]</f>
        <v>0</v>
      </c>
      <c r="H384" s="2"/>
      <c r="I384" s="2"/>
      <c r="J384" s="39"/>
      <c r="K384" s="33" t="str">
        <f ca="1">IF(COUNTIF('jours fériés'!C:C,Tableau1[[#This Row],[Date]]),"oui","")</f>
        <v/>
      </c>
      <c r="L3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5" spans="2:12" x14ac:dyDescent="0.35">
      <c r="B385" s="21" t="str">
        <f>IF(WEEKDAY(Tableau1[[#This Row],[Date]],2)=4,"semaine "&amp;_xlfn.ISOWEEKNUM(Tableau1[[#This Row],[Date]]),"")</f>
        <v/>
      </c>
      <c r="C385" s="3" t="str">
        <f>UPPER(TEXT(Tableau1[[#This Row],[Date]],"jjjj"))</f>
        <v>MERCREDI</v>
      </c>
      <c r="D385" s="4">
        <f>$C$3+ROW()-ROW(Tableau1[[#Headers],[Date]])-1</f>
        <v>44209</v>
      </c>
      <c r="E385" s="37"/>
      <c r="F385" s="37"/>
      <c r="G385" s="2">
        <f>Tableau1[[#This Row],[Fin ]]-Tableau1[[#This Row],[Début ]]</f>
        <v>0</v>
      </c>
      <c r="H385" s="2"/>
      <c r="I385" s="2"/>
      <c r="J385" s="39"/>
      <c r="K385" s="33" t="str">
        <f ca="1">IF(COUNTIF('jours fériés'!C:C,Tableau1[[#This Row],[Date]]),"oui","")</f>
        <v/>
      </c>
      <c r="L3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6" spans="2:12" x14ac:dyDescent="0.35">
      <c r="B386" s="21" t="str">
        <f>IF(WEEKDAY(Tableau1[[#This Row],[Date]],2)=4,"semaine "&amp;_xlfn.ISOWEEKNUM(Tableau1[[#This Row],[Date]]),"")</f>
        <v>semaine 2</v>
      </c>
      <c r="C386" s="3" t="str">
        <f>UPPER(TEXT(Tableau1[[#This Row],[Date]],"jjjj"))</f>
        <v>JEUDI</v>
      </c>
      <c r="D386" s="4">
        <f>$C$3+ROW()-ROW(Tableau1[[#Headers],[Date]])-1</f>
        <v>44210</v>
      </c>
      <c r="E386" s="37"/>
      <c r="F386" s="37"/>
      <c r="G386" s="2">
        <f>Tableau1[[#This Row],[Fin ]]-Tableau1[[#This Row],[Début ]]</f>
        <v>0</v>
      </c>
      <c r="H386" s="2"/>
      <c r="I386" s="2"/>
      <c r="J386" s="39"/>
      <c r="K386" s="33" t="str">
        <f ca="1">IF(COUNTIF('jours fériés'!C:C,Tableau1[[#This Row],[Date]]),"oui","")</f>
        <v/>
      </c>
      <c r="L3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7" spans="2:12" x14ac:dyDescent="0.35">
      <c r="B387" s="21" t="str">
        <f>IF(WEEKDAY(Tableau1[[#This Row],[Date]],2)=4,"semaine "&amp;_xlfn.ISOWEEKNUM(Tableau1[[#This Row],[Date]]),"")</f>
        <v/>
      </c>
      <c r="C387" s="3" t="str">
        <f>UPPER(TEXT(Tableau1[[#This Row],[Date]],"jjjj"))</f>
        <v>VENDREDI</v>
      </c>
      <c r="D387" s="4">
        <f>$C$3+ROW()-ROW(Tableau1[[#Headers],[Date]])-1</f>
        <v>44211</v>
      </c>
      <c r="E387" s="37"/>
      <c r="F387" s="37"/>
      <c r="G387" s="2">
        <f>Tableau1[[#This Row],[Fin ]]-Tableau1[[#This Row],[Début ]]</f>
        <v>0</v>
      </c>
      <c r="H387" s="2"/>
      <c r="I387" s="2"/>
      <c r="J387" s="39"/>
      <c r="K387" s="33" t="str">
        <f ca="1">IF(COUNTIF('jours fériés'!C:C,Tableau1[[#This Row],[Date]]),"oui","")</f>
        <v/>
      </c>
      <c r="L3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8" spans="2:12" x14ac:dyDescent="0.35">
      <c r="B388" s="21" t="str">
        <f>IF(WEEKDAY(Tableau1[[#This Row],[Date]],2)=4,"semaine "&amp;_xlfn.ISOWEEKNUM(Tableau1[[#This Row],[Date]]),"")</f>
        <v/>
      </c>
      <c r="C388" s="3" t="str">
        <f>UPPER(TEXT(Tableau1[[#This Row],[Date]],"jjjj"))</f>
        <v>SAMEDI</v>
      </c>
      <c r="D388" s="4">
        <f>$C$3+ROW()-ROW(Tableau1[[#Headers],[Date]])-1</f>
        <v>44212</v>
      </c>
      <c r="E388" s="37"/>
      <c r="F388" s="37"/>
      <c r="G388" s="2">
        <f>Tableau1[[#This Row],[Fin ]]-Tableau1[[#This Row],[Début ]]</f>
        <v>0</v>
      </c>
      <c r="H388" s="2"/>
      <c r="I388" s="2"/>
      <c r="J388" s="39"/>
      <c r="K388" s="33" t="str">
        <f ca="1">IF(COUNTIF('jours fériés'!C:C,Tableau1[[#This Row],[Date]]),"oui","")</f>
        <v/>
      </c>
      <c r="L3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9" spans="2:12" x14ac:dyDescent="0.35">
      <c r="B389" s="21" t="str">
        <f>IF(WEEKDAY(Tableau1[[#This Row],[Date]],2)=4,"semaine "&amp;_xlfn.ISOWEEKNUM(Tableau1[[#This Row],[Date]]),"")</f>
        <v/>
      </c>
      <c r="C389" s="3" t="str">
        <f>UPPER(TEXT(Tableau1[[#This Row],[Date]],"jjjj"))</f>
        <v>DIMANCHE</v>
      </c>
      <c r="D389" s="4">
        <f>$C$3+ROW()-ROW(Tableau1[[#Headers],[Date]])-1</f>
        <v>44213</v>
      </c>
      <c r="E389" s="37"/>
      <c r="F389" s="37"/>
      <c r="G389" s="2">
        <f>Tableau1[[#This Row],[Fin ]]-Tableau1[[#This Row],[Début ]]</f>
        <v>0</v>
      </c>
      <c r="H389" s="2"/>
      <c r="I389" s="2"/>
      <c r="J389" s="39"/>
      <c r="K389" s="33" t="str">
        <f ca="1">IF(COUNTIF('jours fériés'!C:C,Tableau1[[#This Row],[Date]]),"oui","")</f>
        <v/>
      </c>
      <c r="L3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0" spans="2:12" x14ac:dyDescent="0.35">
      <c r="B390" s="21" t="str">
        <f>IF(WEEKDAY(Tableau1[[#This Row],[Date]],2)=4,"semaine "&amp;_xlfn.ISOWEEKNUM(Tableau1[[#This Row],[Date]]),"")</f>
        <v/>
      </c>
      <c r="C390" s="3" t="str">
        <f>UPPER(TEXT(Tableau1[[#This Row],[Date]],"jjjj"))</f>
        <v>LUNDI</v>
      </c>
      <c r="D390" s="4">
        <f>$C$3+ROW()-ROW(Tableau1[[#Headers],[Date]])-1</f>
        <v>44214</v>
      </c>
      <c r="E390" s="37"/>
      <c r="F390" s="37"/>
      <c r="G390" s="2">
        <f>Tableau1[[#This Row],[Fin ]]-Tableau1[[#This Row],[Début ]]</f>
        <v>0</v>
      </c>
      <c r="H390" s="2"/>
      <c r="I390" s="2"/>
      <c r="J390" s="39"/>
      <c r="K390" s="33" t="str">
        <f ca="1">IF(COUNTIF('jours fériés'!C:C,Tableau1[[#This Row],[Date]]),"oui","")</f>
        <v/>
      </c>
      <c r="L3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1" spans="2:12" x14ac:dyDescent="0.35">
      <c r="B391" s="21" t="str">
        <f>IF(WEEKDAY(Tableau1[[#This Row],[Date]],2)=4,"semaine "&amp;_xlfn.ISOWEEKNUM(Tableau1[[#This Row],[Date]]),"")</f>
        <v/>
      </c>
      <c r="C391" s="3" t="str">
        <f>UPPER(TEXT(Tableau1[[#This Row],[Date]],"jjjj"))</f>
        <v>MARDI</v>
      </c>
      <c r="D391" s="4">
        <f>$C$3+ROW()-ROW(Tableau1[[#Headers],[Date]])-1</f>
        <v>44215</v>
      </c>
      <c r="E391" s="37"/>
      <c r="F391" s="37"/>
      <c r="G391" s="2">
        <f>Tableau1[[#This Row],[Fin ]]-Tableau1[[#This Row],[Début ]]</f>
        <v>0</v>
      </c>
      <c r="H391" s="2"/>
      <c r="I391" s="2"/>
      <c r="J391" s="39"/>
      <c r="K391" s="33" t="str">
        <f ca="1">IF(COUNTIF('jours fériés'!C:C,Tableau1[[#This Row],[Date]]),"oui","")</f>
        <v/>
      </c>
      <c r="L3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2" spans="2:12" x14ac:dyDescent="0.35">
      <c r="B392" s="21" t="str">
        <f>IF(WEEKDAY(Tableau1[[#This Row],[Date]],2)=4,"semaine "&amp;_xlfn.ISOWEEKNUM(Tableau1[[#This Row],[Date]]),"")</f>
        <v/>
      </c>
      <c r="C392" s="3" t="str">
        <f>UPPER(TEXT(Tableau1[[#This Row],[Date]],"jjjj"))</f>
        <v>MERCREDI</v>
      </c>
      <c r="D392" s="4">
        <f>$C$3+ROW()-ROW(Tableau1[[#Headers],[Date]])-1</f>
        <v>44216</v>
      </c>
      <c r="E392" s="37"/>
      <c r="F392" s="37"/>
      <c r="G392" s="2">
        <f>Tableau1[[#This Row],[Fin ]]-Tableau1[[#This Row],[Début ]]</f>
        <v>0</v>
      </c>
      <c r="H392" s="2"/>
      <c r="I392" s="2"/>
      <c r="J392" s="39"/>
      <c r="K392" s="33" t="str">
        <f ca="1">IF(COUNTIF('jours fériés'!C:C,Tableau1[[#This Row],[Date]]),"oui","")</f>
        <v/>
      </c>
      <c r="L3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3" spans="2:12" x14ac:dyDescent="0.35">
      <c r="B393" s="21" t="str">
        <f>IF(WEEKDAY(Tableau1[[#This Row],[Date]],2)=4,"semaine "&amp;_xlfn.ISOWEEKNUM(Tableau1[[#This Row],[Date]]),"")</f>
        <v>semaine 3</v>
      </c>
      <c r="C393" s="3" t="str">
        <f>UPPER(TEXT(Tableau1[[#This Row],[Date]],"jjjj"))</f>
        <v>JEUDI</v>
      </c>
      <c r="D393" s="4">
        <f>$C$3+ROW()-ROW(Tableau1[[#Headers],[Date]])-1</f>
        <v>44217</v>
      </c>
      <c r="E393" s="37"/>
      <c r="F393" s="37"/>
      <c r="G393" s="2">
        <f>Tableau1[[#This Row],[Fin ]]-Tableau1[[#This Row],[Début ]]</f>
        <v>0</v>
      </c>
      <c r="H393" s="2"/>
      <c r="I393" s="2"/>
      <c r="J393" s="39"/>
      <c r="K393" s="33" t="str">
        <f ca="1">IF(COUNTIF('jours fériés'!C:C,Tableau1[[#This Row],[Date]]),"oui","")</f>
        <v/>
      </c>
      <c r="L3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4" spans="2:12" x14ac:dyDescent="0.35">
      <c r="B394" s="21" t="str">
        <f>IF(WEEKDAY(Tableau1[[#This Row],[Date]],2)=4,"semaine "&amp;_xlfn.ISOWEEKNUM(Tableau1[[#This Row],[Date]]),"")</f>
        <v/>
      </c>
      <c r="C394" s="3" t="str">
        <f>UPPER(TEXT(Tableau1[[#This Row],[Date]],"jjjj"))</f>
        <v>VENDREDI</v>
      </c>
      <c r="D394" s="4">
        <f>$C$3+ROW()-ROW(Tableau1[[#Headers],[Date]])-1</f>
        <v>44218</v>
      </c>
      <c r="E394" s="37"/>
      <c r="F394" s="37"/>
      <c r="G394" s="2">
        <f>Tableau1[[#This Row],[Fin ]]-Tableau1[[#This Row],[Début ]]</f>
        <v>0</v>
      </c>
      <c r="H394" s="2"/>
      <c r="I394" s="2"/>
      <c r="J394" s="39"/>
      <c r="K394" s="33" t="str">
        <f ca="1">IF(COUNTIF('jours fériés'!C:C,Tableau1[[#This Row],[Date]]),"oui","")</f>
        <v/>
      </c>
      <c r="L3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5" spans="2:12" x14ac:dyDescent="0.35">
      <c r="B395" s="21" t="str">
        <f>IF(WEEKDAY(Tableau1[[#This Row],[Date]],2)=4,"semaine "&amp;_xlfn.ISOWEEKNUM(Tableau1[[#This Row],[Date]]),"")</f>
        <v/>
      </c>
      <c r="C395" s="3" t="str">
        <f>UPPER(TEXT(Tableau1[[#This Row],[Date]],"jjjj"))</f>
        <v>SAMEDI</v>
      </c>
      <c r="D395" s="4">
        <f>$C$3+ROW()-ROW(Tableau1[[#Headers],[Date]])-1</f>
        <v>44219</v>
      </c>
      <c r="E395" s="37"/>
      <c r="F395" s="37"/>
      <c r="G395" s="2">
        <f>Tableau1[[#This Row],[Fin ]]-Tableau1[[#This Row],[Début ]]</f>
        <v>0</v>
      </c>
      <c r="H395" s="2"/>
      <c r="I395" s="2"/>
      <c r="J395" s="39"/>
      <c r="K395" s="33" t="str">
        <f ca="1">IF(COUNTIF('jours fériés'!C:C,Tableau1[[#This Row],[Date]]),"oui","")</f>
        <v/>
      </c>
      <c r="L3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6" spans="2:12" x14ac:dyDescent="0.35">
      <c r="B396" s="21" t="str">
        <f>IF(WEEKDAY(Tableau1[[#This Row],[Date]],2)=4,"semaine "&amp;_xlfn.ISOWEEKNUM(Tableau1[[#This Row],[Date]]),"")</f>
        <v/>
      </c>
      <c r="C396" s="3" t="str">
        <f>UPPER(TEXT(Tableau1[[#This Row],[Date]],"jjjj"))</f>
        <v>DIMANCHE</v>
      </c>
      <c r="D396" s="4">
        <f>$C$3+ROW()-ROW(Tableau1[[#Headers],[Date]])-1</f>
        <v>44220</v>
      </c>
      <c r="E396" s="37"/>
      <c r="F396" s="37"/>
      <c r="G396" s="2">
        <f>Tableau1[[#This Row],[Fin ]]-Tableau1[[#This Row],[Début ]]</f>
        <v>0</v>
      </c>
      <c r="H396" s="2"/>
      <c r="I396" s="2"/>
      <c r="J396" s="39"/>
      <c r="K396" s="33" t="str">
        <f ca="1">IF(COUNTIF('jours fériés'!C:C,Tableau1[[#This Row],[Date]]),"oui","")</f>
        <v/>
      </c>
      <c r="L3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7" spans="2:12" x14ac:dyDescent="0.35">
      <c r="B397" s="21" t="str">
        <f>IF(WEEKDAY(Tableau1[[#This Row],[Date]],2)=4,"semaine "&amp;_xlfn.ISOWEEKNUM(Tableau1[[#This Row],[Date]]),"")</f>
        <v/>
      </c>
      <c r="C397" s="3" t="str">
        <f>UPPER(TEXT(Tableau1[[#This Row],[Date]],"jjjj"))</f>
        <v>LUNDI</v>
      </c>
      <c r="D397" s="4">
        <f>$C$3+ROW()-ROW(Tableau1[[#Headers],[Date]])-1</f>
        <v>44221</v>
      </c>
      <c r="E397" s="37"/>
      <c r="F397" s="37"/>
      <c r="G397" s="2">
        <f>Tableau1[[#This Row],[Fin ]]-Tableau1[[#This Row],[Début ]]</f>
        <v>0</v>
      </c>
      <c r="H397" s="2"/>
      <c r="I397" s="2"/>
      <c r="J397" s="39"/>
      <c r="K397" s="33" t="str">
        <f ca="1">IF(COUNTIF('jours fériés'!C:C,Tableau1[[#This Row],[Date]]),"oui","")</f>
        <v/>
      </c>
      <c r="L3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8" spans="2:12" x14ac:dyDescent="0.35">
      <c r="B398" s="21" t="str">
        <f>IF(WEEKDAY(Tableau1[[#This Row],[Date]],2)=4,"semaine "&amp;_xlfn.ISOWEEKNUM(Tableau1[[#This Row],[Date]]),"")</f>
        <v/>
      </c>
      <c r="C398" s="3" t="str">
        <f>UPPER(TEXT(Tableau1[[#This Row],[Date]],"jjjj"))</f>
        <v>MARDI</v>
      </c>
      <c r="D398" s="4">
        <f>$C$3+ROW()-ROW(Tableau1[[#Headers],[Date]])-1</f>
        <v>44222</v>
      </c>
      <c r="E398" s="37"/>
      <c r="F398" s="37"/>
      <c r="G398" s="2">
        <f>Tableau1[[#This Row],[Fin ]]-Tableau1[[#This Row],[Début ]]</f>
        <v>0</v>
      </c>
      <c r="H398" s="2"/>
      <c r="I398" s="2"/>
      <c r="J398" s="39"/>
      <c r="K398" s="33" t="str">
        <f ca="1">IF(COUNTIF('jours fériés'!C:C,Tableau1[[#This Row],[Date]]),"oui","")</f>
        <v/>
      </c>
      <c r="L3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9" spans="2:12" x14ac:dyDescent="0.35">
      <c r="B399" s="21" t="str">
        <f>IF(WEEKDAY(Tableau1[[#This Row],[Date]],2)=4,"semaine "&amp;_xlfn.ISOWEEKNUM(Tableau1[[#This Row],[Date]]),"")</f>
        <v/>
      </c>
      <c r="C399" s="3" t="str">
        <f>UPPER(TEXT(Tableau1[[#This Row],[Date]],"jjjj"))</f>
        <v>MERCREDI</v>
      </c>
      <c r="D399" s="4">
        <f>$C$3+ROW()-ROW(Tableau1[[#Headers],[Date]])-1</f>
        <v>44223</v>
      </c>
      <c r="E399" s="37"/>
      <c r="F399" s="37"/>
      <c r="G399" s="2">
        <f>Tableau1[[#This Row],[Fin ]]-Tableau1[[#This Row],[Début ]]</f>
        <v>0</v>
      </c>
      <c r="H399" s="2"/>
      <c r="I399" s="2"/>
      <c r="J399" s="39"/>
      <c r="K399" s="33" t="str">
        <f ca="1">IF(COUNTIF('jours fériés'!C:C,Tableau1[[#This Row],[Date]]),"oui","")</f>
        <v/>
      </c>
      <c r="L3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0" spans="2:12" x14ac:dyDescent="0.35">
      <c r="B400" s="21" t="str">
        <f>IF(WEEKDAY(Tableau1[[#This Row],[Date]],2)=4,"semaine "&amp;_xlfn.ISOWEEKNUM(Tableau1[[#This Row],[Date]]),"")</f>
        <v>semaine 4</v>
      </c>
      <c r="C400" s="3" t="str">
        <f>UPPER(TEXT(Tableau1[[#This Row],[Date]],"jjjj"))</f>
        <v>JEUDI</v>
      </c>
      <c r="D400" s="4">
        <f>$C$3+ROW()-ROW(Tableau1[[#Headers],[Date]])-1</f>
        <v>44224</v>
      </c>
      <c r="E400" s="37"/>
      <c r="F400" s="37"/>
      <c r="G400" s="2">
        <f>Tableau1[[#This Row],[Fin ]]-Tableau1[[#This Row],[Début ]]</f>
        <v>0</v>
      </c>
      <c r="H400" s="2"/>
      <c r="I400" s="2"/>
      <c r="J400" s="39"/>
      <c r="K400" s="33" t="str">
        <f ca="1">IF(COUNTIF('jours fériés'!C:C,Tableau1[[#This Row],[Date]]),"oui","")</f>
        <v/>
      </c>
      <c r="L4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1" spans="2:12" x14ac:dyDescent="0.35">
      <c r="B401" s="21" t="str">
        <f>IF(WEEKDAY(Tableau1[[#This Row],[Date]],2)=4,"semaine "&amp;_xlfn.ISOWEEKNUM(Tableau1[[#This Row],[Date]]),"")</f>
        <v/>
      </c>
      <c r="C401" s="3" t="str">
        <f>UPPER(TEXT(Tableau1[[#This Row],[Date]],"jjjj"))</f>
        <v>VENDREDI</v>
      </c>
      <c r="D401" s="4">
        <f>$C$3+ROW()-ROW(Tableau1[[#Headers],[Date]])-1</f>
        <v>44225</v>
      </c>
      <c r="E401" s="37"/>
      <c r="F401" s="37"/>
      <c r="G401" s="2">
        <f>Tableau1[[#This Row],[Fin ]]-Tableau1[[#This Row],[Début ]]</f>
        <v>0</v>
      </c>
      <c r="H401" s="2"/>
      <c r="I401" s="2"/>
      <c r="J401" s="39"/>
      <c r="K401" s="33" t="str">
        <f ca="1">IF(COUNTIF('jours fériés'!C:C,Tableau1[[#This Row],[Date]]),"oui","")</f>
        <v/>
      </c>
      <c r="L4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2" spans="2:12" x14ac:dyDescent="0.35">
      <c r="B402" s="21" t="str">
        <f>IF(WEEKDAY(Tableau1[[#This Row],[Date]],2)=4,"semaine "&amp;_xlfn.ISOWEEKNUM(Tableau1[[#This Row],[Date]]),"")</f>
        <v/>
      </c>
      <c r="C402" s="3" t="str">
        <f>UPPER(TEXT(Tableau1[[#This Row],[Date]],"jjjj"))</f>
        <v>SAMEDI</v>
      </c>
      <c r="D402" s="4">
        <f>$C$3+ROW()-ROW(Tableau1[[#Headers],[Date]])-1</f>
        <v>44226</v>
      </c>
      <c r="E402" s="37"/>
      <c r="F402" s="37"/>
      <c r="G402" s="2">
        <f>Tableau1[[#This Row],[Fin ]]-Tableau1[[#This Row],[Début ]]</f>
        <v>0</v>
      </c>
      <c r="H402" s="2"/>
      <c r="I402" s="2"/>
      <c r="J402" s="39"/>
      <c r="K402" s="33" t="str">
        <f ca="1">IF(COUNTIF('jours fériés'!C:C,Tableau1[[#This Row],[Date]]),"oui","")</f>
        <v/>
      </c>
      <c r="L4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3" spans="2:12" x14ac:dyDescent="0.35">
      <c r="B403" s="21" t="str">
        <f>IF(WEEKDAY(Tableau1[[#This Row],[Date]],2)=4,"semaine "&amp;_xlfn.ISOWEEKNUM(Tableau1[[#This Row],[Date]]),"")</f>
        <v/>
      </c>
      <c r="C403" s="3" t="str">
        <f>UPPER(TEXT(Tableau1[[#This Row],[Date]],"jjjj"))</f>
        <v>DIMANCHE</v>
      </c>
      <c r="D403" s="4">
        <f>$C$3+ROW()-ROW(Tableau1[[#Headers],[Date]])-1</f>
        <v>44227</v>
      </c>
      <c r="E403" s="37"/>
      <c r="F403" s="37"/>
      <c r="G403" s="2">
        <f>Tableau1[[#This Row],[Fin ]]-Tableau1[[#This Row],[Début ]]</f>
        <v>0</v>
      </c>
      <c r="H403" s="2"/>
      <c r="I403" s="2"/>
      <c r="J403" s="39"/>
      <c r="K403" s="33" t="str">
        <f ca="1">IF(COUNTIF('jours fériés'!C:C,Tableau1[[#This Row],[Date]]),"oui","")</f>
        <v/>
      </c>
      <c r="L4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4" spans="2:12" x14ac:dyDescent="0.35">
      <c r="B404" s="21" t="str">
        <f>IF(WEEKDAY(Tableau1[[#This Row],[Date]],2)=4,"semaine "&amp;_xlfn.ISOWEEKNUM(Tableau1[[#This Row],[Date]]),"")</f>
        <v/>
      </c>
      <c r="C404" s="3" t="str">
        <f>UPPER(TEXT(Tableau1[[#This Row],[Date]],"jjjj"))</f>
        <v>LUNDI</v>
      </c>
      <c r="D404" s="4">
        <f>$C$3+ROW()-ROW(Tableau1[[#Headers],[Date]])-1</f>
        <v>44228</v>
      </c>
      <c r="E404" s="37"/>
      <c r="F404" s="37"/>
      <c r="G404" s="2">
        <f>Tableau1[[#This Row],[Fin ]]-Tableau1[[#This Row],[Début ]]</f>
        <v>0</v>
      </c>
      <c r="H404" s="2"/>
      <c r="I404" s="2"/>
      <c r="J404" s="39"/>
      <c r="K404" s="33" t="str">
        <f ca="1">IF(COUNTIF('jours fériés'!C:C,Tableau1[[#This Row],[Date]]),"oui","")</f>
        <v/>
      </c>
      <c r="L4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5" spans="2:12" x14ac:dyDescent="0.35">
      <c r="B405" s="21" t="str">
        <f>IF(WEEKDAY(Tableau1[[#This Row],[Date]],2)=4,"semaine "&amp;_xlfn.ISOWEEKNUM(Tableau1[[#This Row],[Date]]),"")</f>
        <v/>
      </c>
      <c r="C405" s="3" t="str">
        <f>UPPER(TEXT(Tableau1[[#This Row],[Date]],"jjjj"))</f>
        <v>MARDI</v>
      </c>
      <c r="D405" s="4">
        <f>$C$3+ROW()-ROW(Tableau1[[#Headers],[Date]])-1</f>
        <v>44229</v>
      </c>
      <c r="E405" s="37"/>
      <c r="F405" s="37"/>
      <c r="G405" s="2">
        <f>Tableau1[[#This Row],[Fin ]]-Tableau1[[#This Row],[Début ]]</f>
        <v>0</v>
      </c>
      <c r="H405" s="2"/>
      <c r="I405" s="2"/>
      <c r="J405" s="39"/>
      <c r="K405" s="33" t="str">
        <f ca="1">IF(COUNTIF('jours fériés'!C:C,Tableau1[[#This Row],[Date]]),"oui","")</f>
        <v/>
      </c>
      <c r="L4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6" spans="2:12" x14ac:dyDescent="0.35">
      <c r="B406" s="21" t="str">
        <f>IF(WEEKDAY(Tableau1[[#This Row],[Date]],2)=4,"semaine "&amp;_xlfn.ISOWEEKNUM(Tableau1[[#This Row],[Date]]),"")</f>
        <v/>
      </c>
      <c r="C406" s="3" t="str">
        <f>UPPER(TEXT(Tableau1[[#This Row],[Date]],"jjjj"))</f>
        <v>MERCREDI</v>
      </c>
      <c r="D406" s="4">
        <f>$C$3+ROW()-ROW(Tableau1[[#Headers],[Date]])-1</f>
        <v>44230</v>
      </c>
      <c r="E406" s="37"/>
      <c r="F406" s="37"/>
      <c r="G406" s="2">
        <f>Tableau1[[#This Row],[Fin ]]-Tableau1[[#This Row],[Début ]]</f>
        <v>0</v>
      </c>
      <c r="H406" s="2"/>
      <c r="I406" s="2"/>
      <c r="J406" s="39"/>
      <c r="K406" s="33" t="str">
        <f ca="1">IF(COUNTIF('jours fériés'!C:C,Tableau1[[#This Row],[Date]]),"oui","")</f>
        <v/>
      </c>
      <c r="L4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7" spans="2:12" x14ac:dyDescent="0.35">
      <c r="B407" s="21" t="str">
        <f>IF(WEEKDAY(Tableau1[[#This Row],[Date]],2)=4,"semaine "&amp;_xlfn.ISOWEEKNUM(Tableau1[[#This Row],[Date]]),"")</f>
        <v>semaine 5</v>
      </c>
      <c r="C407" s="3" t="str">
        <f>UPPER(TEXT(Tableau1[[#This Row],[Date]],"jjjj"))</f>
        <v>JEUDI</v>
      </c>
      <c r="D407" s="4">
        <f>$C$3+ROW()-ROW(Tableau1[[#Headers],[Date]])-1</f>
        <v>44231</v>
      </c>
      <c r="E407" s="37"/>
      <c r="F407" s="37"/>
      <c r="G407" s="2">
        <f>Tableau1[[#This Row],[Fin ]]-Tableau1[[#This Row],[Début ]]</f>
        <v>0</v>
      </c>
      <c r="H407" s="2"/>
      <c r="I407" s="2"/>
      <c r="J407" s="39"/>
      <c r="K407" s="33" t="str">
        <f ca="1">IF(COUNTIF('jours fériés'!C:C,Tableau1[[#This Row],[Date]]),"oui","")</f>
        <v/>
      </c>
      <c r="L4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8" spans="2:12" x14ac:dyDescent="0.35">
      <c r="B408" s="21" t="str">
        <f>IF(WEEKDAY(Tableau1[[#This Row],[Date]],2)=4,"semaine "&amp;_xlfn.ISOWEEKNUM(Tableau1[[#This Row],[Date]]),"")</f>
        <v/>
      </c>
      <c r="C408" s="3" t="str">
        <f>UPPER(TEXT(Tableau1[[#This Row],[Date]],"jjjj"))</f>
        <v>VENDREDI</v>
      </c>
      <c r="D408" s="4">
        <f>$C$3+ROW()-ROW(Tableau1[[#Headers],[Date]])-1</f>
        <v>44232</v>
      </c>
      <c r="E408" s="37"/>
      <c r="F408" s="37"/>
      <c r="G408" s="2">
        <f>Tableau1[[#This Row],[Fin ]]-Tableau1[[#This Row],[Début ]]</f>
        <v>0</v>
      </c>
      <c r="H408" s="2"/>
      <c r="I408" s="2"/>
      <c r="J408" s="39"/>
      <c r="K408" s="33" t="str">
        <f ca="1">IF(COUNTIF('jours fériés'!C:C,Tableau1[[#This Row],[Date]]),"oui","")</f>
        <v/>
      </c>
      <c r="L4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9" spans="2:12" x14ac:dyDescent="0.35">
      <c r="B409" s="21" t="str">
        <f>IF(WEEKDAY(Tableau1[[#This Row],[Date]],2)=4,"semaine "&amp;_xlfn.ISOWEEKNUM(Tableau1[[#This Row],[Date]]),"")</f>
        <v/>
      </c>
      <c r="C409" s="3" t="str">
        <f>UPPER(TEXT(Tableau1[[#This Row],[Date]],"jjjj"))</f>
        <v>SAMEDI</v>
      </c>
      <c r="D409" s="4">
        <f>$C$3+ROW()-ROW(Tableau1[[#Headers],[Date]])-1</f>
        <v>44233</v>
      </c>
      <c r="E409" s="37"/>
      <c r="F409" s="37"/>
      <c r="G409" s="2">
        <f>Tableau1[[#This Row],[Fin ]]-Tableau1[[#This Row],[Début ]]</f>
        <v>0</v>
      </c>
      <c r="H409" s="2"/>
      <c r="I409" s="2"/>
      <c r="J409" s="39"/>
      <c r="K409" s="33" t="str">
        <f ca="1">IF(COUNTIF('jours fériés'!C:C,Tableau1[[#This Row],[Date]]),"oui","")</f>
        <v/>
      </c>
      <c r="L4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0" spans="2:12" x14ac:dyDescent="0.35">
      <c r="B410" s="21" t="str">
        <f>IF(WEEKDAY(Tableau1[[#This Row],[Date]],2)=4,"semaine "&amp;_xlfn.ISOWEEKNUM(Tableau1[[#This Row],[Date]]),"")</f>
        <v/>
      </c>
      <c r="C410" s="3" t="str">
        <f>UPPER(TEXT(Tableau1[[#This Row],[Date]],"jjjj"))</f>
        <v>DIMANCHE</v>
      </c>
      <c r="D410" s="4">
        <f>$C$3+ROW()-ROW(Tableau1[[#Headers],[Date]])-1</f>
        <v>44234</v>
      </c>
      <c r="E410" s="37"/>
      <c r="F410" s="37"/>
      <c r="G410" s="2">
        <f>Tableau1[[#This Row],[Fin ]]-Tableau1[[#This Row],[Début ]]</f>
        <v>0</v>
      </c>
      <c r="H410" s="2"/>
      <c r="I410" s="2"/>
      <c r="J410" s="39"/>
      <c r="K410" s="33" t="str">
        <f ca="1">IF(COUNTIF('jours fériés'!C:C,Tableau1[[#This Row],[Date]]),"oui","")</f>
        <v/>
      </c>
      <c r="L4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1" spans="2:12" x14ac:dyDescent="0.35">
      <c r="B411" s="21" t="str">
        <f>IF(WEEKDAY(Tableau1[[#This Row],[Date]],2)=4,"semaine "&amp;_xlfn.ISOWEEKNUM(Tableau1[[#This Row],[Date]]),"")</f>
        <v/>
      </c>
      <c r="C411" s="3" t="str">
        <f>UPPER(TEXT(Tableau1[[#This Row],[Date]],"jjjj"))</f>
        <v>LUNDI</v>
      </c>
      <c r="D411" s="4">
        <f>$C$3+ROW()-ROW(Tableau1[[#Headers],[Date]])-1</f>
        <v>44235</v>
      </c>
      <c r="E411" s="37"/>
      <c r="F411" s="37"/>
      <c r="G411" s="2">
        <f>Tableau1[[#This Row],[Fin ]]-Tableau1[[#This Row],[Début ]]</f>
        <v>0</v>
      </c>
      <c r="H411" s="2"/>
      <c r="I411" s="2"/>
      <c r="J411" s="39"/>
      <c r="K411" s="33" t="str">
        <f ca="1">IF(COUNTIF('jours fériés'!C:C,Tableau1[[#This Row],[Date]]),"oui","")</f>
        <v/>
      </c>
      <c r="L4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2" spans="2:12" x14ac:dyDescent="0.35">
      <c r="B412" s="21" t="str">
        <f>IF(WEEKDAY(Tableau1[[#This Row],[Date]],2)=4,"semaine "&amp;_xlfn.ISOWEEKNUM(Tableau1[[#This Row],[Date]]),"")</f>
        <v/>
      </c>
      <c r="C412" s="3" t="str">
        <f>UPPER(TEXT(Tableau1[[#This Row],[Date]],"jjjj"))</f>
        <v>MARDI</v>
      </c>
      <c r="D412" s="4">
        <f>$C$3+ROW()-ROW(Tableau1[[#Headers],[Date]])-1</f>
        <v>44236</v>
      </c>
      <c r="E412" s="37"/>
      <c r="F412" s="37"/>
      <c r="G412" s="2">
        <f>Tableau1[[#This Row],[Fin ]]-Tableau1[[#This Row],[Début ]]</f>
        <v>0</v>
      </c>
      <c r="H412" s="2"/>
      <c r="I412" s="2"/>
      <c r="J412" s="39"/>
      <c r="K412" s="33" t="str">
        <f ca="1">IF(COUNTIF('jours fériés'!C:C,Tableau1[[#This Row],[Date]]),"oui","")</f>
        <v/>
      </c>
      <c r="L4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3" spans="2:12" x14ac:dyDescent="0.35">
      <c r="B413" s="21" t="str">
        <f>IF(WEEKDAY(Tableau1[[#This Row],[Date]],2)=4,"semaine "&amp;_xlfn.ISOWEEKNUM(Tableau1[[#This Row],[Date]]),"")</f>
        <v/>
      </c>
      <c r="C413" s="3" t="str">
        <f>UPPER(TEXT(Tableau1[[#This Row],[Date]],"jjjj"))</f>
        <v>MERCREDI</v>
      </c>
      <c r="D413" s="4">
        <f>$C$3+ROW()-ROW(Tableau1[[#Headers],[Date]])-1</f>
        <v>44237</v>
      </c>
      <c r="E413" s="37"/>
      <c r="F413" s="37"/>
      <c r="G413" s="2">
        <f>Tableau1[[#This Row],[Fin ]]-Tableau1[[#This Row],[Début ]]</f>
        <v>0</v>
      </c>
      <c r="H413" s="2"/>
      <c r="I413" s="2"/>
      <c r="J413" s="39"/>
      <c r="K413" s="33" t="str">
        <f ca="1">IF(COUNTIF('jours fériés'!C:C,Tableau1[[#This Row],[Date]]),"oui","")</f>
        <v/>
      </c>
      <c r="L4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4" spans="2:12" x14ac:dyDescent="0.35">
      <c r="B414" s="21" t="str">
        <f>IF(WEEKDAY(Tableau1[[#This Row],[Date]],2)=4,"semaine "&amp;_xlfn.ISOWEEKNUM(Tableau1[[#This Row],[Date]]),"")</f>
        <v>semaine 6</v>
      </c>
      <c r="C414" s="3" t="str">
        <f>UPPER(TEXT(Tableau1[[#This Row],[Date]],"jjjj"))</f>
        <v>JEUDI</v>
      </c>
      <c r="D414" s="4">
        <f>$C$3+ROW()-ROW(Tableau1[[#Headers],[Date]])-1</f>
        <v>44238</v>
      </c>
      <c r="E414" s="37"/>
      <c r="F414" s="37"/>
      <c r="G414" s="2">
        <f>Tableau1[[#This Row],[Fin ]]-Tableau1[[#This Row],[Début ]]</f>
        <v>0</v>
      </c>
      <c r="H414" s="2"/>
      <c r="I414" s="2"/>
      <c r="J414" s="39"/>
      <c r="K414" s="33" t="str">
        <f ca="1">IF(COUNTIF('jours fériés'!C:C,Tableau1[[#This Row],[Date]]),"oui","")</f>
        <v/>
      </c>
      <c r="L4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5" spans="2:12" x14ac:dyDescent="0.35">
      <c r="B415" s="21" t="str">
        <f>IF(WEEKDAY(Tableau1[[#This Row],[Date]],2)=4,"semaine "&amp;_xlfn.ISOWEEKNUM(Tableau1[[#This Row],[Date]]),"")</f>
        <v/>
      </c>
      <c r="C415" s="3" t="str">
        <f>UPPER(TEXT(Tableau1[[#This Row],[Date]],"jjjj"))</f>
        <v>VENDREDI</v>
      </c>
      <c r="D415" s="4">
        <f>$C$3+ROW()-ROW(Tableau1[[#Headers],[Date]])-1</f>
        <v>44239</v>
      </c>
      <c r="E415" s="37"/>
      <c r="F415" s="37"/>
      <c r="G415" s="2">
        <f>Tableau1[[#This Row],[Fin ]]-Tableau1[[#This Row],[Début ]]</f>
        <v>0</v>
      </c>
      <c r="H415" s="2"/>
      <c r="I415" s="2"/>
      <c r="J415" s="39"/>
      <c r="K415" s="33" t="str">
        <f ca="1">IF(COUNTIF('jours fériés'!C:C,Tableau1[[#This Row],[Date]]),"oui","")</f>
        <v/>
      </c>
      <c r="L4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6" spans="2:12" x14ac:dyDescent="0.35">
      <c r="B416" s="21" t="str">
        <f>IF(WEEKDAY(Tableau1[[#This Row],[Date]],2)=4,"semaine "&amp;_xlfn.ISOWEEKNUM(Tableau1[[#This Row],[Date]]),"")</f>
        <v/>
      </c>
      <c r="C416" s="3" t="str">
        <f>UPPER(TEXT(Tableau1[[#This Row],[Date]],"jjjj"))</f>
        <v>SAMEDI</v>
      </c>
      <c r="D416" s="4">
        <f>$C$3+ROW()-ROW(Tableau1[[#Headers],[Date]])-1</f>
        <v>44240</v>
      </c>
      <c r="E416" s="37"/>
      <c r="F416" s="37"/>
      <c r="G416" s="2">
        <f>Tableau1[[#This Row],[Fin ]]-Tableau1[[#This Row],[Début ]]</f>
        <v>0</v>
      </c>
      <c r="H416" s="2"/>
      <c r="I416" s="2"/>
      <c r="J416" s="39"/>
      <c r="K416" s="33" t="str">
        <f ca="1">IF(COUNTIF('jours fériés'!C:C,Tableau1[[#This Row],[Date]]),"oui","")</f>
        <v/>
      </c>
      <c r="L4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7" spans="2:12" x14ac:dyDescent="0.35">
      <c r="B417" s="21" t="str">
        <f>IF(WEEKDAY(Tableau1[[#This Row],[Date]],2)=4,"semaine "&amp;_xlfn.ISOWEEKNUM(Tableau1[[#This Row],[Date]]),"")</f>
        <v/>
      </c>
      <c r="C417" s="3" t="str">
        <f>UPPER(TEXT(Tableau1[[#This Row],[Date]],"jjjj"))</f>
        <v>DIMANCHE</v>
      </c>
      <c r="D417" s="4">
        <f>$C$3+ROW()-ROW(Tableau1[[#Headers],[Date]])-1</f>
        <v>44241</v>
      </c>
      <c r="E417" s="37"/>
      <c r="F417" s="37"/>
      <c r="G417" s="2">
        <f>Tableau1[[#This Row],[Fin ]]-Tableau1[[#This Row],[Début ]]</f>
        <v>0</v>
      </c>
      <c r="H417" s="2"/>
      <c r="I417" s="2"/>
      <c r="J417" s="39"/>
      <c r="K417" s="33" t="str">
        <f ca="1">IF(COUNTIF('jours fériés'!C:C,Tableau1[[#This Row],[Date]]),"oui","")</f>
        <v/>
      </c>
      <c r="L4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</sheetData>
  <mergeCells count="3">
    <mergeCell ref="C1:G1"/>
    <mergeCell ref="F2:G2"/>
    <mergeCell ref="C2:E2"/>
  </mergeCells>
  <conditionalFormatting sqref="B5:L417">
    <cfRule type="expression" dxfId="24" priority="4">
      <formula>WEEKDAY($D5,2)=7</formula>
    </cfRule>
  </conditionalFormatting>
  <conditionalFormatting sqref="C5:I417">
    <cfRule type="expression" dxfId="23" priority="2">
      <formula>$K5="oui"</formula>
    </cfRule>
    <cfRule type="expression" dxfId="22" priority="3">
      <formula>WEEKDAY($D5,2)=7</formula>
    </cfRule>
  </conditionalFormatting>
  <pageMargins left="0" right="0" top="0" bottom="0" header="0" footer="0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paramètres!$A$2:$A$3</xm:f>
          </x14:formula1>
          <xm:sqref>J5:J417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O41"/>
  <sheetViews>
    <sheetView workbookViewId="0">
      <selection activeCell="A4" sqref="A4"/>
    </sheetView>
  </sheetViews>
  <sheetFormatPr baseColWidth="10" defaultRowHeight="14.5" x14ac:dyDescent="0.35"/>
  <cols>
    <col min="1" max="1" width="4.36328125" customWidth="1"/>
    <col min="3" max="3" width="14.81640625" bestFit="1" customWidth="1"/>
    <col min="7" max="7" width="15.7265625" bestFit="1" customWidth="1"/>
    <col min="8" max="9" width="13.1796875" hidden="1" customWidth="1"/>
    <col min="10" max="11" width="8.6328125" customWidth="1"/>
    <col min="12" max="12" width="11.453125" bestFit="1" customWidth="1"/>
    <col min="13" max="13" width="13.36328125" bestFit="1" customWidth="1"/>
    <col min="14" max="15" width="7.81640625" bestFit="1" customWidth="1"/>
  </cols>
  <sheetData>
    <row r="1" spans="2:15" x14ac:dyDescent="0.35">
      <c r="N1" s="5" t="s">
        <v>12</v>
      </c>
      <c r="O1" s="5" t="s">
        <v>12</v>
      </c>
    </row>
    <row r="2" spans="2:15" x14ac:dyDescent="0.35">
      <c r="N2" s="6" t="str">
        <f>"&gt;="&amp;EOMONTH($C$3,-1)+1</f>
        <v>&gt;=43831</v>
      </c>
      <c r="O2" s="6" t="str">
        <f>"&lt;="&amp;EOMONTH($C$3,0)</f>
        <v>&lt;=43861</v>
      </c>
    </row>
    <row r="3" spans="2:15" ht="21" x14ac:dyDescent="0.5">
      <c r="B3" s="7" t="s">
        <v>16</v>
      </c>
      <c r="C3" s="10">
        <v>43831</v>
      </c>
      <c r="D3" s="7"/>
      <c r="E3" s="7" t="str">
        <f>PRENOM</f>
        <v>PRENOM</v>
      </c>
      <c r="F3" s="7"/>
      <c r="G3" s="7" t="str">
        <f>'saisie des heures'!F2</f>
        <v>NOM</v>
      </c>
    </row>
    <row r="4" spans="2:15" s="7" customFormat="1" ht="21" x14ac:dyDescent="0.5"/>
    <row r="5" spans="2:15" s="49" customFormat="1" x14ac:dyDescent="0.35">
      <c r="G5" s="50">
        <f ca="1">SUM(OFFSET(G6,2,,31))*24</f>
        <v>188.00000000000003</v>
      </c>
      <c r="H5" s="50">
        <f ca="1">SUM(OFFSET(H6,2,,31))*24</f>
        <v>0</v>
      </c>
      <c r="I5" s="50">
        <f ca="1">SUM(OFFSET(I6,2,,31))*24</f>
        <v>0</v>
      </c>
      <c r="J5" s="51">
        <f ca="1">COUNTA(OFFSET(J6,2,,31))</f>
        <v>1</v>
      </c>
      <c r="K5" s="51">
        <f ca="1">COUNTIF(OFFSET(K6,2,,31),"oui")</f>
        <v>1</v>
      </c>
      <c r="L5" s="50">
        <f ca="1">SUM(OFFSET(L6,2,,31))</f>
        <v>24.999999999999996</v>
      </c>
      <c r="M5" s="50">
        <f ca="1">G5+(J5+K5)*paramètres!B8*24</f>
        <v>202.00000000000003</v>
      </c>
    </row>
    <row r="6" spans="2:15" ht="15" thickBot="1" x14ac:dyDescent="0.4"/>
    <row r="7" spans="2:15" ht="51" x14ac:dyDescent="0.35">
      <c r="B7" s="27" t="s">
        <v>15</v>
      </c>
      <c r="C7" s="27" t="s">
        <v>14</v>
      </c>
      <c r="D7" s="27" t="s">
        <v>12</v>
      </c>
      <c r="E7" s="27" t="s">
        <v>0</v>
      </c>
      <c r="F7" s="27" t="s">
        <v>1</v>
      </c>
      <c r="G7" s="26" t="s">
        <v>2</v>
      </c>
      <c r="H7" s="26" t="s">
        <v>43</v>
      </c>
      <c r="I7" s="26" t="s">
        <v>44</v>
      </c>
      <c r="J7" s="24" t="s">
        <v>3</v>
      </c>
      <c r="K7" s="24" t="s">
        <v>36</v>
      </c>
      <c r="L7" s="25" t="s">
        <v>13</v>
      </c>
    </row>
    <row r="8" spans="2:15" x14ac:dyDescent="0.35">
      <c r="B8" s="21" t="s">
        <v>17</v>
      </c>
      <c r="C8" s="3" t="s">
        <v>6</v>
      </c>
      <c r="D8" s="4">
        <v>43831</v>
      </c>
      <c r="E8" s="37"/>
      <c r="F8" s="37"/>
      <c r="G8" s="2">
        <v>0</v>
      </c>
      <c r="H8" s="2"/>
      <c r="I8" s="2"/>
      <c r="J8" s="39"/>
      <c r="K8" s="33" t="s">
        <v>45</v>
      </c>
      <c r="L8" s="23">
        <v>0</v>
      </c>
    </row>
    <row r="9" spans="2:15" x14ac:dyDescent="0.35">
      <c r="B9" s="21" t="s">
        <v>19</v>
      </c>
      <c r="C9" s="3" t="s">
        <v>7</v>
      </c>
      <c r="D9" s="4">
        <v>43832</v>
      </c>
      <c r="E9" s="37">
        <v>0.20833333333333334</v>
      </c>
      <c r="F9" s="37">
        <v>0.625</v>
      </c>
      <c r="G9" s="2">
        <v>0.41666666666666663</v>
      </c>
      <c r="H9" s="2"/>
      <c r="I9" s="2"/>
      <c r="J9" s="39"/>
      <c r="K9" s="33" t="s">
        <v>17</v>
      </c>
      <c r="L9" s="23">
        <v>0</v>
      </c>
    </row>
    <row r="10" spans="2:15" x14ac:dyDescent="0.35">
      <c r="B10" s="21" t="s">
        <v>17</v>
      </c>
      <c r="C10" s="3" t="s">
        <v>8</v>
      </c>
      <c r="D10" s="4">
        <v>43833</v>
      </c>
      <c r="E10" s="37"/>
      <c r="F10" s="37"/>
      <c r="G10" s="2"/>
      <c r="H10" s="2"/>
      <c r="I10" s="2"/>
      <c r="J10" s="39" t="s">
        <v>10</v>
      </c>
      <c r="K10" s="33" t="s">
        <v>17</v>
      </c>
      <c r="L10" s="23">
        <v>0</v>
      </c>
    </row>
    <row r="11" spans="2:15" x14ac:dyDescent="0.35">
      <c r="B11" s="21" t="s">
        <v>17</v>
      </c>
      <c r="C11" s="3" t="s">
        <v>9</v>
      </c>
      <c r="D11" s="4">
        <v>43834</v>
      </c>
      <c r="E11" s="37"/>
      <c r="F11" s="37"/>
      <c r="G11" s="2">
        <v>0</v>
      </c>
      <c r="H11" s="2"/>
      <c r="I11" s="2"/>
      <c r="J11" s="39"/>
      <c r="K11" s="33" t="s">
        <v>17</v>
      </c>
      <c r="L11" s="23">
        <v>0</v>
      </c>
    </row>
    <row r="12" spans="2:15" x14ac:dyDescent="0.35">
      <c r="B12" s="21" t="s">
        <v>17</v>
      </c>
      <c r="C12" s="3" t="s">
        <v>18</v>
      </c>
      <c r="D12" s="4">
        <v>43835</v>
      </c>
      <c r="E12" s="37"/>
      <c r="F12" s="37"/>
      <c r="G12" s="2">
        <v>0</v>
      </c>
      <c r="H12" s="2"/>
      <c r="I12" s="2"/>
      <c r="J12" s="39"/>
      <c r="K12" s="33" t="s">
        <v>17</v>
      </c>
      <c r="L12" s="23">
        <v>2.0000000000000036</v>
      </c>
    </row>
    <row r="13" spans="2:15" x14ac:dyDescent="0.35">
      <c r="B13" s="21" t="s">
        <v>17</v>
      </c>
      <c r="C13" s="3" t="s">
        <v>4</v>
      </c>
      <c r="D13" s="4">
        <v>43836</v>
      </c>
      <c r="E13" s="37">
        <v>0.20833333333333334</v>
      </c>
      <c r="F13" s="37">
        <v>0.625</v>
      </c>
      <c r="G13" s="2">
        <v>0.41666666666666663</v>
      </c>
      <c r="H13" s="2"/>
      <c r="I13" s="2"/>
      <c r="J13" s="39"/>
      <c r="K13" s="33" t="s">
        <v>17</v>
      </c>
      <c r="L13" s="23">
        <v>0</v>
      </c>
    </row>
    <row r="14" spans="2:15" x14ac:dyDescent="0.35">
      <c r="B14" s="21" t="s">
        <v>17</v>
      </c>
      <c r="C14" s="3" t="s">
        <v>5</v>
      </c>
      <c r="D14" s="4">
        <v>43837</v>
      </c>
      <c r="E14" s="37">
        <v>0.20833333333333334</v>
      </c>
      <c r="F14" s="37">
        <v>0.625</v>
      </c>
      <c r="G14" s="2">
        <v>0.41666666666666663</v>
      </c>
      <c r="H14" s="2"/>
      <c r="I14" s="2"/>
      <c r="J14" s="39"/>
      <c r="K14" s="33" t="s">
        <v>17</v>
      </c>
      <c r="L14" s="23">
        <v>0</v>
      </c>
    </row>
    <row r="15" spans="2:15" x14ac:dyDescent="0.35">
      <c r="B15" s="21" t="s">
        <v>17</v>
      </c>
      <c r="C15" s="3" t="s">
        <v>6</v>
      </c>
      <c r="D15" s="4">
        <v>43838</v>
      </c>
      <c r="E15" s="37">
        <v>0.20833333333333334</v>
      </c>
      <c r="F15" s="37">
        <v>0.625</v>
      </c>
      <c r="G15" s="2">
        <v>0.41666666666666663</v>
      </c>
      <c r="H15" s="2"/>
      <c r="I15" s="2"/>
      <c r="J15" s="39"/>
      <c r="K15" s="33" t="s">
        <v>17</v>
      </c>
      <c r="L15" s="23">
        <v>0</v>
      </c>
    </row>
    <row r="16" spans="2:15" x14ac:dyDescent="0.35">
      <c r="B16" s="21" t="s">
        <v>20</v>
      </c>
      <c r="C16" s="3" t="s">
        <v>7</v>
      </c>
      <c r="D16" s="4">
        <v>43839</v>
      </c>
      <c r="E16" s="37">
        <v>0.20833333333333334</v>
      </c>
      <c r="F16" s="37">
        <v>0.625</v>
      </c>
      <c r="G16" s="2">
        <v>0.41666666666666663</v>
      </c>
      <c r="H16" s="2"/>
      <c r="I16" s="2"/>
      <c r="J16" s="39"/>
      <c r="K16" s="33" t="s">
        <v>17</v>
      </c>
      <c r="L16" s="23">
        <v>0</v>
      </c>
    </row>
    <row r="17" spans="2:12" x14ac:dyDescent="0.35">
      <c r="B17" s="21" t="s">
        <v>17</v>
      </c>
      <c r="C17" s="3" t="s">
        <v>8</v>
      </c>
      <c r="D17" s="4">
        <v>43840</v>
      </c>
      <c r="E17" s="37"/>
      <c r="F17" s="37"/>
      <c r="G17" s="2">
        <v>0</v>
      </c>
      <c r="H17" s="2"/>
      <c r="I17" s="2"/>
      <c r="J17" s="39"/>
      <c r="K17" s="33" t="s">
        <v>17</v>
      </c>
      <c r="L17" s="23">
        <v>0</v>
      </c>
    </row>
    <row r="18" spans="2:12" x14ac:dyDescent="0.35">
      <c r="B18" s="21" t="s">
        <v>17</v>
      </c>
      <c r="C18" s="3" t="s">
        <v>9</v>
      </c>
      <c r="D18" s="4">
        <v>43841</v>
      </c>
      <c r="E18" s="37"/>
      <c r="F18" s="37"/>
      <c r="G18" s="2">
        <v>0</v>
      </c>
      <c r="H18" s="2"/>
      <c r="I18" s="2"/>
      <c r="J18" s="39"/>
      <c r="K18" s="33" t="s">
        <v>17</v>
      </c>
      <c r="L18" s="23">
        <v>0</v>
      </c>
    </row>
    <row r="19" spans="2:12" x14ac:dyDescent="0.35">
      <c r="B19" s="21" t="s">
        <v>17</v>
      </c>
      <c r="C19" s="3" t="s">
        <v>18</v>
      </c>
      <c r="D19" s="4">
        <v>43842</v>
      </c>
      <c r="E19" s="37"/>
      <c r="F19" s="37"/>
      <c r="G19" s="2">
        <v>0</v>
      </c>
      <c r="H19" s="2"/>
      <c r="I19" s="2"/>
      <c r="J19" s="39"/>
      <c r="K19" s="33" t="s">
        <v>17</v>
      </c>
      <c r="L19" s="23">
        <v>4.9999999999999982</v>
      </c>
    </row>
    <row r="20" spans="2:12" x14ac:dyDescent="0.35">
      <c r="B20" s="21" t="s">
        <v>17</v>
      </c>
      <c r="C20" s="3" t="s">
        <v>4</v>
      </c>
      <c r="D20" s="4">
        <v>43843</v>
      </c>
      <c r="E20" s="37">
        <v>0.20833333333333334</v>
      </c>
      <c r="F20" s="37">
        <v>0.625</v>
      </c>
      <c r="G20" s="2">
        <v>0.41666666666666663</v>
      </c>
      <c r="H20" s="2"/>
      <c r="I20" s="2"/>
      <c r="J20" s="39"/>
      <c r="K20" s="33" t="s">
        <v>17</v>
      </c>
      <c r="L20" s="23">
        <v>0</v>
      </c>
    </row>
    <row r="21" spans="2:12" x14ac:dyDescent="0.35">
      <c r="B21" s="21" t="s">
        <v>17</v>
      </c>
      <c r="C21" s="3" t="s">
        <v>5</v>
      </c>
      <c r="D21" s="4">
        <v>43844</v>
      </c>
      <c r="E21" s="37">
        <v>0.20833333333333334</v>
      </c>
      <c r="F21" s="37">
        <v>0.625</v>
      </c>
      <c r="G21" s="2">
        <v>0.41666666666666663</v>
      </c>
      <c r="H21" s="2"/>
      <c r="I21" s="2"/>
      <c r="J21" s="39"/>
      <c r="K21" s="33" t="s">
        <v>17</v>
      </c>
      <c r="L21" s="23">
        <v>0</v>
      </c>
    </row>
    <row r="22" spans="2:12" x14ac:dyDescent="0.35">
      <c r="B22" s="21" t="s">
        <v>17</v>
      </c>
      <c r="C22" s="3" t="s">
        <v>6</v>
      </c>
      <c r="D22" s="4">
        <v>43845</v>
      </c>
      <c r="E22" s="37">
        <v>0.20833333333333334</v>
      </c>
      <c r="F22" s="37">
        <v>0.625</v>
      </c>
      <c r="G22" s="2">
        <v>0.41666666666666663</v>
      </c>
      <c r="H22" s="2"/>
      <c r="I22" s="2"/>
      <c r="J22" s="39"/>
      <c r="K22" s="33" t="s">
        <v>17</v>
      </c>
      <c r="L22" s="23">
        <v>0</v>
      </c>
    </row>
    <row r="23" spans="2:12" x14ac:dyDescent="0.35">
      <c r="B23" s="21" t="s">
        <v>21</v>
      </c>
      <c r="C23" s="3" t="s">
        <v>7</v>
      </c>
      <c r="D23" s="4">
        <v>43846</v>
      </c>
      <c r="E23" s="37">
        <v>0.20833333333333334</v>
      </c>
      <c r="F23" s="37">
        <v>0.625</v>
      </c>
      <c r="G23" s="2">
        <v>0.41666666666666663</v>
      </c>
      <c r="H23" s="2"/>
      <c r="I23" s="2"/>
      <c r="J23" s="39"/>
      <c r="K23" s="33" t="s">
        <v>17</v>
      </c>
      <c r="L23" s="23">
        <v>0</v>
      </c>
    </row>
    <row r="24" spans="2:12" x14ac:dyDescent="0.35">
      <c r="B24" s="21" t="s">
        <v>17</v>
      </c>
      <c r="C24" s="3" t="s">
        <v>8</v>
      </c>
      <c r="D24" s="4">
        <v>43847</v>
      </c>
      <c r="E24" s="37"/>
      <c r="F24" s="37"/>
      <c r="G24" s="2">
        <v>0</v>
      </c>
      <c r="H24" s="2"/>
      <c r="I24" s="2"/>
      <c r="J24" s="39"/>
      <c r="K24" s="33" t="s">
        <v>17</v>
      </c>
      <c r="L24" s="23">
        <v>0</v>
      </c>
    </row>
    <row r="25" spans="2:12" x14ac:dyDescent="0.35">
      <c r="B25" s="21" t="s">
        <v>17</v>
      </c>
      <c r="C25" s="3" t="s">
        <v>9</v>
      </c>
      <c r="D25" s="4">
        <v>43848</v>
      </c>
      <c r="E25" s="37"/>
      <c r="F25" s="37"/>
      <c r="G25" s="2">
        <v>0</v>
      </c>
      <c r="H25" s="2"/>
      <c r="I25" s="2"/>
      <c r="J25" s="39"/>
      <c r="K25" s="33" t="s">
        <v>17</v>
      </c>
      <c r="L25" s="23">
        <v>0</v>
      </c>
    </row>
    <row r="26" spans="2:12" x14ac:dyDescent="0.35">
      <c r="B26" s="21" t="s">
        <v>17</v>
      </c>
      <c r="C26" s="3" t="s">
        <v>18</v>
      </c>
      <c r="D26" s="4">
        <v>43849</v>
      </c>
      <c r="E26" s="37"/>
      <c r="F26" s="37"/>
      <c r="G26" s="2">
        <v>0</v>
      </c>
      <c r="H26" s="2"/>
      <c r="I26" s="2"/>
      <c r="J26" s="39"/>
      <c r="K26" s="33" t="s">
        <v>17</v>
      </c>
      <c r="L26" s="23">
        <v>4.9999999999999982</v>
      </c>
    </row>
    <row r="27" spans="2:12" x14ac:dyDescent="0.35">
      <c r="B27" s="21" t="s">
        <v>17</v>
      </c>
      <c r="C27" s="3" t="s">
        <v>4</v>
      </c>
      <c r="D27" s="4">
        <v>43850</v>
      </c>
      <c r="E27" s="37">
        <v>0.20833333333333334</v>
      </c>
      <c r="F27" s="37">
        <v>0.625</v>
      </c>
      <c r="G27" s="2">
        <v>0.41666666666666663</v>
      </c>
      <c r="H27" s="2"/>
      <c r="I27" s="2"/>
      <c r="J27" s="39"/>
      <c r="K27" s="33" t="s">
        <v>17</v>
      </c>
      <c r="L27" s="23">
        <v>0</v>
      </c>
    </row>
    <row r="28" spans="2:12" x14ac:dyDescent="0.35">
      <c r="B28" s="21" t="s">
        <v>17</v>
      </c>
      <c r="C28" s="3" t="s">
        <v>5</v>
      </c>
      <c r="D28" s="4">
        <v>43851</v>
      </c>
      <c r="E28" s="37">
        <v>0.20833333333333334</v>
      </c>
      <c r="F28" s="37">
        <v>0.625</v>
      </c>
      <c r="G28" s="2">
        <v>0.41666666666666663</v>
      </c>
      <c r="H28" s="2"/>
      <c r="I28" s="2"/>
      <c r="J28" s="39"/>
      <c r="K28" s="33" t="s">
        <v>17</v>
      </c>
      <c r="L28" s="23">
        <v>0</v>
      </c>
    </row>
    <row r="29" spans="2:12" x14ac:dyDescent="0.35">
      <c r="B29" s="21" t="s">
        <v>17</v>
      </c>
      <c r="C29" s="3" t="s">
        <v>6</v>
      </c>
      <c r="D29" s="4">
        <v>43852</v>
      </c>
      <c r="E29" s="37">
        <v>0.20833333333333334</v>
      </c>
      <c r="F29" s="37">
        <v>0.625</v>
      </c>
      <c r="G29" s="2">
        <v>0.41666666666666663</v>
      </c>
      <c r="H29" s="2"/>
      <c r="I29" s="2"/>
      <c r="J29" s="39"/>
      <c r="K29" s="33" t="s">
        <v>17</v>
      </c>
      <c r="L29" s="23">
        <v>0</v>
      </c>
    </row>
    <row r="30" spans="2:12" x14ac:dyDescent="0.35">
      <c r="B30" s="21" t="s">
        <v>22</v>
      </c>
      <c r="C30" s="3" t="s">
        <v>7</v>
      </c>
      <c r="D30" s="4">
        <v>43853</v>
      </c>
      <c r="E30" s="37">
        <v>0.20833333333333334</v>
      </c>
      <c r="F30" s="37">
        <v>0.625</v>
      </c>
      <c r="G30" s="2">
        <v>0.41666666666666663</v>
      </c>
      <c r="H30" s="2"/>
      <c r="I30" s="2"/>
      <c r="J30" s="39"/>
      <c r="K30" s="33" t="s">
        <v>17</v>
      </c>
      <c r="L30" s="23">
        <v>0</v>
      </c>
    </row>
    <row r="31" spans="2:12" x14ac:dyDescent="0.35">
      <c r="B31" s="21" t="s">
        <v>17</v>
      </c>
      <c r="C31" s="3" t="s">
        <v>8</v>
      </c>
      <c r="D31" s="4">
        <v>43854</v>
      </c>
      <c r="E31" s="37">
        <v>0.20833333333333334</v>
      </c>
      <c r="F31" s="37">
        <v>0.54166666666666663</v>
      </c>
      <c r="G31" s="2">
        <v>0.33333333333333326</v>
      </c>
      <c r="H31" s="2"/>
      <c r="I31" s="2"/>
      <c r="J31" s="39"/>
      <c r="K31" s="33" t="s">
        <v>17</v>
      </c>
      <c r="L31" s="23">
        <v>0</v>
      </c>
    </row>
    <row r="32" spans="2:12" x14ac:dyDescent="0.35">
      <c r="B32" s="21" t="s">
        <v>17</v>
      </c>
      <c r="C32" s="3" t="s">
        <v>9</v>
      </c>
      <c r="D32" s="4">
        <v>43855</v>
      </c>
      <c r="E32" s="37"/>
      <c r="F32" s="37"/>
      <c r="G32" s="2">
        <v>0</v>
      </c>
      <c r="H32" s="2"/>
      <c r="I32" s="2"/>
      <c r="J32" s="39"/>
      <c r="K32" s="33" t="s">
        <v>17</v>
      </c>
      <c r="L32" s="23">
        <v>0</v>
      </c>
    </row>
    <row r="33" spans="2:12" x14ac:dyDescent="0.35">
      <c r="B33" s="21" t="s">
        <v>17</v>
      </c>
      <c r="C33" s="3" t="s">
        <v>18</v>
      </c>
      <c r="D33" s="4">
        <v>43856</v>
      </c>
      <c r="E33" s="37"/>
      <c r="F33" s="37"/>
      <c r="G33" s="2">
        <v>0</v>
      </c>
      <c r="H33" s="2"/>
      <c r="I33" s="2"/>
      <c r="J33" s="39"/>
      <c r="K33" s="33" t="s">
        <v>17</v>
      </c>
      <c r="L33" s="23">
        <v>12.999999999999996</v>
      </c>
    </row>
    <row r="34" spans="2:12" x14ac:dyDescent="0.35">
      <c r="B34" s="21" t="s">
        <v>17</v>
      </c>
      <c r="C34" s="3" t="s">
        <v>4</v>
      </c>
      <c r="D34" s="4">
        <v>43857</v>
      </c>
      <c r="E34" s="37">
        <v>0.20833333333333334</v>
      </c>
      <c r="F34" s="37">
        <v>0.625</v>
      </c>
      <c r="G34" s="2">
        <v>0.41666666666666663</v>
      </c>
      <c r="H34" s="2"/>
      <c r="I34" s="2"/>
      <c r="J34" s="39"/>
      <c r="K34" s="33" t="s">
        <v>17</v>
      </c>
      <c r="L34" s="23">
        <v>0</v>
      </c>
    </row>
    <row r="35" spans="2:12" x14ac:dyDescent="0.35">
      <c r="B35" s="21" t="s">
        <v>17</v>
      </c>
      <c r="C35" s="3" t="s">
        <v>5</v>
      </c>
      <c r="D35" s="4">
        <v>43858</v>
      </c>
      <c r="E35" s="37">
        <v>0.20833333333333334</v>
      </c>
      <c r="F35" s="37">
        <v>0.625</v>
      </c>
      <c r="G35" s="2">
        <v>0.41666666666666663</v>
      </c>
      <c r="H35" s="2"/>
      <c r="I35" s="2"/>
      <c r="J35" s="39"/>
      <c r="K35" s="33" t="s">
        <v>17</v>
      </c>
      <c r="L35" s="23">
        <v>0</v>
      </c>
    </row>
    <row r="36" spans="2:12" x14ac:dyDescent="0.35">
      <c r="B36" s="21" t="s">
        <v>17</v>
      </c>
      <c r="C36" s="3" t="s">
        <v>6</v>
      </c>
      <c r="D36" s="4">
        <v>43859</v>
      </c>
      <c r="E36" s="37">
        <v>0.20833333333333334</v>
      </c>
      <c r="F36" s="37">
        <v>0.625</v>
      </c>
      <c r="G36" s="2">
        <v>0.41666666666666663</v>
      </c>
      <c r="H36" s="2"/>
      <c r="I36" s="2"/>
      <c r="J36" s="39"/>
      <c r="K36" s="33" t="s">
        <v>17</v>
      </c>
      <c r="L36" s="23">
        <v>0</v>
      </c>
    </row>
    <row r="37" spans="2:12" x14ac:dyDescent="0.35">
      <c r="B37" s="21" t="s">
        <v>23</v>
      </c>
      <c r="C37" s="3" t="s">
        <v>7</v>
      </c>
      <c r="D37" s="4">
        <v>43860</v>
      </c>
      <c r="E37" s="37">
        <v>0.20833333333333334</v>
      </c>
      <c r="F37" s="37">
        <v>0.625</v>
      </c>
      <c r="G37" s="2">
        <v>0.41666666666666663</v>
      </c>
      <c r="H37" s="2"/>
      <c r="I37" s="2"/>
      <c r="J37" s="39"/>
      <c r="K37" s="33" t="s">
        <v>17</v>
      </c>
      <c r="L37" s="23">
        <v>0</v>
      </c>
    </row>
    <row r="38" spans="2:12" x14ac:dyDescent="0.35">
      <c r="B38" s="21" t="s">
        <v>17</v>
      </c>
      <c r="C38" s="3" t="s">
        <v>8</v>
      </c>
      <c r="D38" s="4">
        <v>43861</v>
      </c>
      <c r="E38" s="37">
        <v>0.20833333333333334</v>
      </c>
      <c r="F38" s="37">
        <v>0.625</v>
      </c>
      <c r="G38" s="2">
        <v>0.41666666666666663</v>
      </c>
      <c r="H38" s="2"/>
      <c r="I38" s="2"/>
      <c r="J38" s="39"/>
      <c r="K38" s="33" t="s">
        <v>17</v>
      </c>
      <c r="L38" s="23">
        <v>0</v>
      </c>
    </row>
    <row r="39" spans="2:12" x14ac:dyDescent="0.35">
      <c r="B39" s="21"/>
      <c r="C39" s="3"/>
      <c r="D39" s="4"/>
      <c r="E39" s="37"/>
      <c r="F39" s="37"/>
      <c r="G39" s="2"/>
      <c r="H39" s="2"/>
      <c r="I39" s="2"/>
      <c r="J39" s="39"/>
      <c r="K39" s="33"/>
      <c r="L39" s="23"/>
    </row>
    <row r="40" spans="2:12" x14ac:dyDescent="0.35">
      <c r="B40" s="21"/>
      <c r="C40" s="3"/>
      <c r="D40" s="4"/>
      <c r="E40" s="37"/>
      <c r="F40" s="37"/>
      <c r="G40" s="2"/>
      <c r="H40" s="2"/>
      <c r="I40" s="2"/>
      <c r="J40" s="39"/>
      <c r="K40" s="33"/>
      <c r="L40" s="23"/>
    </row>
    <row r="41" spans="2:12" ht="15.5" x14ac:dyDescent="0.35">
      <c r="H41" s="8"/>
      <c r="I41" s="8"/>
      <c r="J41" s="8"/>
      <c r="K41" s="9"/>
      <c r="L41" s="8"/>
    </row>
  </sheetData>
  <conditionalFormatting sqref="B3:G3 B1:L2 B8:L1048576 B5:L6 M5">
    <cfRule type="expression" dxfId="7" priority="1">
      <formula>WEEKDAY($D1,2)=7</formula>
    </cfRule>
  </conditionalFormatting>
  <conditionalFormatting sqref="K4:L4">
    <cfRule type="expression" dxfId="6" priority="7">
      <formula>WEEKDAY($D3,2)=7</formula>
    </cfRule>
  </conditionalFormatting>
  <conditionalFormatting sqref="K3:L3">
    <cfRule type="expression" dxfId="5" priority="8">
      <formula>WEEKDAY(#REF!,2)=7</formula>
    </cfRule>
  </conditionalFormatting>
  <pageMargins left="0.7" right="0.7" top="0.75" bottom="0.75" header="0.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17"/>
  <sheetViews>
    <sheetView workbookViewId="0">
      <selection activeCell="C5" sqref="C5"/>
    </sheetView>
  </sheetViews>
  <sheetFormatPr baseColWidth="10" defaultRowHeight="14.5" x14ac:dyDescent="0.35"/>
  <cols>
    <col min="1" max="1" width="19.54296875" bestFit="1" customWidth="1"/>
    <col min="2" max="2" width="7.08984375" customWidth="1"/>
    <col min="3" max="3" width="24.08984375" bestFit="1" customWidth="1"/>
    <col min="4" max="4" width="19.54296875" bestFit="1" customWidth="1"/>
    <col min="5" max="5" width="18.26953125" customWidth="1"/>
  </cols>
  <sheetData>
    <row r="3" spans="1:5" x14ac:dyDescent="0.35">
      <c r="C3" s="28" t="s">
        <v>62</v>
      </c>
    </row>
    <row r="4" spans="1:5" x14ac:dyDescent="0.35">
      <c r="A4" s="28" t="s">
        <v>63</v>
      </c>
      <c r="B4" s="28" t="s">
        <v>12</v>
      </c>
      <c r="C4" t="s">
        <v>61</v>
      </c>
      <c r="D4" t="s">
        <v>46</v>
      </c>
      <c r="E4" t="s">
        <v>47</v>
      </c>
    </row>
    <row r="5" spans="1:5" x14ac:dyDescent="0.35">
      <c r="A5" t="s">
        <v>49</v>
      </c>
      <c r="B5" s="32" t="s">
        <v>50</v>
      </c>
      <c r="C5" s="31">
        <v>7.8333333333333348</v>
      </c>
      <c r="D5" s="30">
        <v>23</v>
      </c>
      <c r="E5" s="29">
        <v>1</v>
      </c>
    </row>
    <row r="6" spans="1:5" x14ac:dyDescent="0.35">
      <c r="B6" s="32" t="s">
        <v>51</v>
      </c>
      <c r="C6" s="31">
        <v>0</v>
      </c>
      <c r="D6" s="30">
        <v>14.999999999999995</v>
      </c>
      <c r="E6" s="29"/>
    </row>
    <row r="7" spans="1:5" x14ac:dyDescent="0.35">
      <c r="B7" s="32" t="s">
        <v>52</v>
      </c>
      <c r="C7" s="31">
        <v>0</v>
      </c>
      <c r="D7" s="30">
        <v>0</v>
      </c>
      <c r="E7" s="29"/>
    </row>
    <row r="8" spans="1:5" x14ac:dyDescent="0.35">
      <c r="B8" s="32" t="s">
        <v>53</v>
      </c>
      <c r="C8" s="31">
        <v>0</v>
      </c>
      <c r="D8" s="30">
        <v>0</v>
      </c>
      <c r="E8" s="29"/>
    </row>
    <row r="9" spans="1:5" x14ac:dyDescent="0.35">
      <c r="B9" s="32" t="s">
        <v>54</v>
      </c>
      <c r="C9" s="31">
        <v>0</v>
      </c>
      <c r="D9" s="30">
        <v>0</v>
      </c>
      <c r="E9" s="29"/>
    </row>
    <row r="10" spans="1:5" x14ac:dyDescent="0.35">
      <c r="B10" s="32" t="s">
        <v>55</v>
      </c>
      <c r="C10" s="31">
        <v>0</v>
      </c>
      <c r="D10" s="30">
        <v>0</v>
      </c>
      <c r="E10" s="29"/>
    </row>
    <row r="11" spans="1:5" x14ac:dyDescent="0.35">
      <c r="B11" s="32" t="s">
        <v>56</v>
      </c>
      <c r="C11" s="31">
        <v>0</v>
      </c>
      <c r="D11" s="30">
        <v>0</v>
      </c>
      <c r="E11" s="29"/>
    </row>
    <row r="12" spans="1:5" x14ac:dyDescent="0.35">
      <c r="B12" s="32" t="s">
        <v>57</v>
      </c>
      <c r="C12" s="31">
        <v>0</v>
      </c>
      <c r="D12" s="30">
        <v>0</v>
      </c>
      <c r="E12" s="29"/>
    </row>
    <row r="13" spans="1:5" x14ac:dyDescent="0.35">
      <c r="B13" s="32" t="s">
        <v>58</v>
      </c>
      <c r="C13" s="31">
        <v>0</v>
      </c>
      <c r="D13" s="30">
        <v>0</v>
      </c>
      <c r="E13" s="29"/>
    </row>
    <row r="14" spans="1:5" x14ac:dyDescent="0.35">
      <c r="B14" s="32" t="s">
        <v>59</v>
      </c>
      <c r="C14" s="31">
        <v>0</v>
      </c>
      <c r="D14" s="30">
        <v>0</v>
      </c>
      <c r="E14" s="29"/>
    </row>
    <row r="15" spans="1:5" x14ac:dyDescent="0.35">
      <c r="B15" s="32" t="s">
        <v>60</v>
      </c>
      <c r="C15" s="31">
        <v>0</v>
      </c>
      <c r="D15" s="30">
        <v>0</v>
      </c>
      <c r="E15" s="29"/>
    </row>
    <row r="16" spans="1:5" x14ac:dyDescent="0.35">
      <c r="B16" s="32" t="s">
        <v>48</v>
      </c>
      <c r="C16" s="31">
        <v>0</v>
      </c>
      <c r="D16" s="30">
        <v>0</v>
      </c>
      <c r="E16" s="29"/>
    </row>
    <row r="17" spans="1:5" x14ac:dyDescent="0.35">
      <c r="A17" t="s">
        <v>64</v>
      </c>
      <c r="C17" s="31">
        <v>7.8333333333333348</v>
      </c>
      <c r="D17" s="30">
        <v>37.999999999999993</v>
      </c>
      <c r="E17" s="29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D9" sqref="D9"/>
    </sheetView>
  </sheetViews>
  <sheetFormatPr baseColWidth="10" defaultRowHeight="14.5" x14ac:dyDescent="0.35"/>
  <cols>
    <col min="1" max="1" width="13.08984375" bestFit="1" customWidth="1"/>
  </cols>
  <sheetData>
    <row r="1" spans="1:2" x14ac:dyDescent="0.35">
      <c r="A1" t="s">
        <v>37</v>
      </c>
    </row>
    <row r="2" spans="1:2" x14ac:dyDescent="0.35">
      <c r="A2" s="1" t="s">
        <v>10</v>
      </c>
    </row>
    <row r="3" spans="1:2" x14ac:dyDescent="0.35">
      <c r="A3" s="1" t="s">
        <v>11</v>
      </c>
    </row>
    <row r="4" spans="1:2" x14ac:dyDescent="0.35">
      <c r="A4" s="1"/>
    </row>
    <row r="8" spans="1:2" ht="29" x14ac:dyDescent="0.35">
      <c r="A8" s="44" t="s">
        <v>41</v>
      </c>
      <c r="B8" s="47">
        <v>0.29166666666666669</v>
      </c>
    </row>
    <row r="9" spans="1:2" ht="43.5" x14ac:dyDescent="0.35">
      <c r="A9" s="44" t="s">
        <v>40</v>
      </c>
      <c r="B9" s="47">
        <v>1.4583333333333333</v>
      </c>
    </row>
  </sheetData>
  <conditionalFormatting sqref="B9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B8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0"/>
  <sheetViews>
    <sheetView workbookViewId="0"/>
  </sheetViews>
  <sheetFormatPr baseColWidth="10" defaultRowHeight="14.5" x14ac:dyDescent="0.35"/>
  <cols>
    <col min="2" max="2" width="13.26953125" bestFit="1" customWidth="1"/>
    <col min="3" max="3" width="13.08984375" bestFit="1" customWidth="1"/>
  </cols>
  <sheetData>
    <row r="1" spans="1:3" x14ac:dyDescent="0.35">
      <c r="A1" s="11">
        <f ca="1">YEAR(TODAY())</f>
        <v>2020</v>
      </c>
      <c r="B1" s="12" t="s">
        <v>24</v>
      </c>
      <c r="C1" s="13">
        <f ca="1">DATE(A1,1,1)</f>
        <v>43831</v>
      </c>
    </row>
    <row r="2" spans="1:3" x14ac:dyDescent="0.35">
      <c r="A2" s="12"/>
      <c r="B2" s="12" t="s">
        <v>25</v>
      </c>
      <c r="C2" s="13">
        <f ca="1">ROUND(DATE(A1,4,MOD(234-11*MOD(A1,19),30))/7,0)*7-6</f>
        <v>43933</v>
      </c>
    </row>
    <row r="3" spans="1:3" x14ac:dyDescent="0.35">
      <c r="A3" s="12"/>
      <c r="B3" s="12" t="s">
        <v>26</v>
      </c>
      <c r="C3" s="13">
        <f ca="1">C2+1</f>
        <v>43934</v>
      </c>
    </row>
    <row r="4" spans="1:3" x14ac:dyDescent="0.35">
      <c r="A4" s="12"/>
      <c r="B4" s="12" t="s">
        <v>27</v>
      </c>
      <c r="C4" s="13">
        <f ca="1">DATE(A1,5,1)</f>
        <v>43952</v>
      </c>
    </row>
    <row r="5" spans="1:3" x14ac:dyDescent="0.35">
      <c r="A5" s="12"/>
      <c r="B5" s="12" t="s">
        <v>28</v>
      </c>
      <c r="C5" s="13">
        <f ca="1">DATE(A1,5,8)</f>
        <v>43959</v>
      </c>
    </row>
    <row r="6" spans="1:3" x14ac:dyDescent="0.35">
      <c r="A6" s="12"/>
      <c r="B6" s="12" t="s">
        <v>29</v>
      </c>
      <c r="C6" s="13">
        <f ca="1">C2+39</f>
        <v>43972</v>
      </c>
    </row>
    <row r="7" spans="1:3" x14ac:dyDescent="0.35">
      <c r="A7" s="12"/>
      <c r="B7" s="12" t="s">
        <v>30</v>
      </c>
      <c r="C7" s="13">
        <f ca="1">C2+50</f>
        <v>43983</v>
      </c>
    </row>
    <row r="8" spans="1:3" x14ac:dyDescent="0.35">
      <c r="A8" s="12"/>
      <c r="B8" s="12" t="s">
        <v>31</v>
      </c>
      <c r="C8" s="13">
        <f ca="1">DATE(A1,7,14)</f>
        <v>44026</v>
      </c>
    </row>
    <row r="9" spans="1:3" x14ac:dyDescent="0.35">
      <c r="A9" s="12"/>
      <c r="B9" s="12" t="s">
        <v>32</v>
      </c>
      <c r="C9" s="13">
        <f ca="1">DATE(A1,8,15)</f>
        <v>44058</v>
      </c>
    </row>
    <row r="10" spans="1:3" x14ac:dyDescent="0.35">
      <c r="A10" s="12"/>
      <c r="B10" s="12" t="s">
        <v>33</v>
      </c>
      <c r="C10" s="13">
        <f ca="1">DATE(A1,11,1)</f>
        <v>44136</v>
      </c>
    </row>
    <row r="11" spans="1:3" x14ac:dyDescent="0.35">
      <c r="A11" s="12"/>
      <c r="B11" s="12" t="s">
        <v>34</v>
      </c>
      <c r="C11" s="13">
        <f ca="1">DATE(A1,11,11)</f>
        <v>44146</v>
      </c>
    </row>
    <row r="12" spans="1:3" x14ac:dyDescent="0.35">
      <c r="A12" s="12"/>
      <c r="B12" s="12" t="s">
        <v>35</v>
      </c>
      <c r="C12" s="13">
        <f ca="1">DATE(A1,12,25)</f>
        <v>44190</v>
      </c>
    </row>
    <row r="13" spans="1:3" x14ac:dyDescent="0.35">
      <c r="A13" s="11">
        <f ca="1">A1+1</f>
        <v>2021</v>
      </c>
      <c r="B13" s="12" t="s">
        <v>24</v>
      </c>
      <c r="C13" s="13">
        <f ca="1">DATE(A13,1,1)</f>
        <v>44197</v>
      </c>
    </row>
    <row r="14" spans="1:3" x14ac:dyDescent="0.35">
      <c r="A14" s="12"/>
      <c r="B14" s="12" t="s">
        <v>25</v>
      </c>
      <c r="C14" s="13">
        <f ca="1">ROUND(DATE(A13,4,MOD(234-11*MOD(A13,19),30))/7,0)*7-6</f>
        <v>44290</v>
      </c>
    </row>
    <row r="15" spans="1:3" x14ac:dyDescent="0.35">
      <c r="A15" s="12"/>
      <c r="B15" s="12" t="s">
        <v>26</v>
      </c>
      <c r="C15" s="13">
        <f ca="1">C14+1</f>
        <v>44291</v>
      </c>
    </row>
    <row r="16" spans="1:3" x14ac:dyDescent="0.35">
      <c r="A16" s="12"/>
      <c r="B16" s="12" t="s">
        <v>27</v>
      </c>
      <c r="C16" s="13">
        <f ca="1">DATE(A13,5,1)</f>
        <v>44317</v>
      </c>
    </row>
    <row r="17" spans="1:3" x14ac:dyDescent="0.35">
      <c r="A17" s="12"/>
      <c r="B17" s="12" t="s">
        <v>28</v>
      </c>
      <c r="C17" s="13">
        <f ca="1">DATE(A13,5,8)</f>
        <v>44324</v>
      </c>
    </row>
    <row r="18" spans="1:3" x14ac:dyDescent="0.35">
      <c r="A18" s="12"/>
      <c r="B18" s="12" t="s">
        <v>29</v>
      </c>
      <c r="C18" s="13">
        <f ca="1">C14+39</f>
        <v>44329</v>
      </c>
    </row>
    <row r="19" spans="1:3" x14ac:dyDescent="0.35">
      <c r="A19" s="12"/>
      <c r="B19" s="12" t="s">
        <v>30</v>
      </c>
      <c r="C19" s="13">
        <f ca="1">C14+50</f>
        <v>44340</v>
      </c>
    </row>
    <row r="20" spans="1:3" x14ac:dyDescent="0.35">
      <c r="A20" s="12"/>
      <c r="B20" s="12" t="s">
        <v>31</v>
      </c>
      <c r="C20" s="13">
        <f ca="1">DATE(A13,7,14)</f>
        <v>44391</v>
      </c>
    </row>
    <row r="21" spans="1:3" x14ac:dyDescent="0.35">
      <c r="A21" s="12"/>
      <c r="B21" s="12" t="s">
        <v>32</v>
      </c>
      <c r="C21" s="13">
        <f ca="1">DATE(A13,8,15)</f>
        <v>44423</v>
      </c>
    </row>
    <row r="22" spans="1:3" x14ac:dyDescent="0.35">
      <c r="A22" s="12"/>
      <c r="B22" s="12" t="s">
        <v>33</v>
      </c>
      <c r="C22" s="13">
        <f ca="1">DATE(A13,11,1)</f>
        <v>44501</v>
      </c>
    </row>
    <row r="23" spans="1:3" x14ac:dyDescent="0.35">
      <c r="A23" s="12"/>
      <c r="B23" s="12" t="s">
        <v>34</v>
      </c>
      <c r="C23" s="13">
        <f ca="1">DATE(A13,11,11)</f>
        <v>44511</v>
      </c>
    </row>
    <row r="24" spans="1:3" x14ac:dyDescent="0.35">
      <c r="A24" s="12"/>
      <c r="B24" s="12" t="s">
        <v>35</v>
      </c>
      <c r="C24" s="13">
        <f ca="1">DATE(A13,12,25)</f>
        <v>44555</v>
      </c>
    </row>
    <row r="25" spans="1:3" x14ac:dyDescent="0.35">
      <c r="A25" s="11">
        <f ca="1">A13+1</f>
        <v>2022</v>
      </c>
      <c r="B25" s="12" t="s">
        <v>24</v>
      </c>
      <c r="C25" s="13">
        <f ca="1">DATE(A25,1,1)</f>
        <v>44562</v>
      </c>
    </row>
    <row r="26" spans="1:3" x14ac:dyDescent="0.35">
      <c r="A26" s="12"/>
      <c r="B26" s="12" t="s">
        <v>25</v>
      </c>
      <c r="C26" s="13">
        <f ca="1">ROUND(DATE(A25,4,MOD(234-11*MOD(A25,19),30))/7,0)*7-6</f>
        <v>44668</v>
      </c>
    </row>
    <row r="27" spans="1:3" x14ac:dyDescent="0.35">
      <c r="A27" s="12"/>
      <c r="B27" s="12" t="s">
        <v>26</v>
      </c>
      <c r="C27" s="13">
        <f ca="1">C26+1</f>
        <v>44669</v>
      </c>
    </row>
    <row r="28" spans="1:3" x14ac:dyDescent="0.35">
      <c r="A28" s="12"/>
      <c r="B28" s="12" t="s">
        <v>27</v>
      </c>
      <c r="C28" s="13">
        <f ca="1">DATE(A25,5,1)</f>
        <v>44682</v>
      </c>
    </row>
    <row r="29" spans="1:3" x14ac:dyDescent="0.35">
      <c r="A29" s="12"/>
      <c r="B29" s="12" t="s">
        <v>28</v>
      </c>
      <c r="C29" s="13">
        <f ca="1">DATE(A25,5,8)</f>
        <v>44689</v>
      </c>
    </row>
    <row r="30" spans="1:3" x14ac:dyDescent="0.35">
      <c r="A30" s="12"/>
      <c r="B30" s="12" t="s">
        <v>29</v>
      </c>
      <c r="C30" s="13">
        <f ca="1">C26+39</f>
        <v>44707</v>
      </c>
    </row>
    <row r="31" spans="1:3" x14ac:dyDescent="0.35">
      <c r="A31" s="12"/>
      <c r="B31" s="12" t="s">
        <v>30</v>
      </c>
      <c r="C31" s="13">
        <f ca="1">C26+50</f>
        <v>44718</v>
      </c>
    </row>
    <row r="32" spans="1:3" x14ac:dyDescent="0.35">
      <c r="A32" s="12"/>
      <c r="B32" s="12" t="s">
        <v>31</v>
      </c>
      <c r="C32" s="13">
        <f ca="1">DATE(A25,7,14)</f>
        <v>44756</v>
      </c>
    </row>
    <row r="33" spans="1:3" x14ac:dyDescent="0.35">
      <c r="A33" s="12"/>
      <c r="B33" s="12" t="s">
        <v>32</v>
      </c>
      <c r="C33" s="13">
        <f ca="1">DATE(A25,8,15)</f>
        <v>44788</v>
      </c>
    </row>
    <row r="34" spans="1:3" x14ac:dyDescent="0.35">
      <c r="A34" s="12"/>
      <c r="B34" s="12" t="s">
        <v>33</v>
      </c>
      <c r="C34" s="13">
        <f ca="1">DATE(A25,11,1)</f>
        <v>44866</v>
      </c>
    </row>
    <row r="35" spans="1:3" x14ac:dyDescent="0.35">
      <c r="A35" s="12"/>
      <c r="B35" s="12" t="s">
        <v>34</v>
      </c>
      <c r="C35" s="13">
        <f ca="1">DATE(A25,11,11)</f>
        <v>44876</v>
      </c>
    </row>
    <row r="36" spans="1:3" x14ac:dyDescent="0.35">
      <c r="A36" s="12"/>
      <c r="B36" s="12" t="s">
        <v>35</v>
      </c>
      <c r="C36" s="13">
        <f ca="1">DATE(A25,12,25)</f>
        <v>44920</v>
      </c>
    </row>
    <row r="37" spans="1:3" x14ac:dyDescent="0.35">
      <c r="A37" s="11">
        <f ca="1">A25+1</f>
        <v>2023</v>
      </c>
      <c r="B37" s="12" t="s">
        <v>24</v>
      </c>
      <c r="C37" s="13">
        <f ca="1">DATE(A37,1,1)</f>
        <v>44927</v>
      </c>
    </row>
    <row r="38" spans="1:3" x14ac:dyDescent="0.35">
      <c r="A38" s="12"/>
      <c r="B38" s="12" t="s">
        <v>25</v>
      </c>
      <c r="C38" s="13">
        <f ca="1">ROUND(DATE(A37,4,MOD(234-11*MOD(A37,19),30))/7,0)*7-6</f>
        <v>45025</v>
      </c>
    </row>
    <row r="39" spans="1:3" x14ac:dyDescent="0.35">
      <c r="A39" s="12"/>
      <c r="B39" s="12" t="s">
        <v>26</v>
      </c>
      <c r="C39" s="13">
        <f ca="1">C38+1</f>
        <v>45026</v>
      </c>
    </row>
    <row r="40" spans="1:3" x14ac:dyDescent="0.35">
      <c r="A40" s="12"/>
      <c r="B40" s="12" t="s">
        <v>27</v>
      </c>
      <c r="C40" s="13">
        <f ca="1">DATE(A37,5,1)</f>
        <v>45047</v>
      </c>
    </row>
    <row r="41" spans="1:3" x14ac:dyDescent="0.35">
      <c r="A41" s="12"/>
      <c r="B41" s="12" t="s">
        <v>28</v>
      </c>
      <c r="C41" s="13">
        <f ca="1">DATE(A37,5,8)</f>
        <v>45054</v>
      </c>
    </row>
    <row r="42" spans="1:3" x14ac:dyDescent="0.35">
      <c r="A42" s="12"/>
      <c r="B42" s="12" t="s">
        <v>29</v>
      </c>
      <c r="C42" s="13">
        <f ca="1">C38+39</f>
        <v>45064</v>
      </c>
    </row>
    <row r="43" spans="1:3" x14ac:dyDescent="0.35">
      <c r="A43" s="12"/>
      <c r="B43" s="12" t="s">
        <v>30</v>
      </c>
      <c r="C43" s="13">
        <f ca="1">C38+50</f>
        <v>45075</v>
      </c>
    </row>
    <row r="44" spans="1:3" x14ac:dyDescent="0.35">
      <c r="A44" s="12"/>
      <c r="B44" s="12" t="s">
        <v>31</v>
      </c>
      <c r="C44" s="13">
        <f ca="1">DATE(A37,7,14)</f>
        <v>45121</v>
      </c>
    </row>
    <row r="45" spans="1:3" x14ac:dyDescent="0.35">
      <c r="A45" s="12"/>
      <c r="B45" s="12" t="s">
        <v>32</v>
      </c>
      <c r="C45" s="13">
        <f ca="1">DATE(A37,8,15)</f>
        <v>45153</v>
      </c>
    </row>
    <row r="46" spans="1:3" x14ac:dyDescent="0.35">
      <c r="A46" s="12"/>
      <c r="B46" s="12" t="s">
        <v>33</v>
      </c>
      <c r="C46" s="13">
        <f ca="1">DATE(A37,11,1)</f>
        <v>45231</v>
      </c>
    </row>
    <row r="47" spans="1:3" x14ac:dyDescent="0.35">
      <c r="A47" s="12"/>
      <c r="B47" s="12" t="s">
        <v>34</v>
      </c>
      <c r="C47" s="13">
        <f ca="1">DATE(A37,11,11)</f>
        <v>45241</v>
      </c>
    </row>
    <row r="48" spans="1:3" x14ac:dyDescent="0.35">
      <c r="A48" s="12"/>
      <c r="B48" s="12" t="s">
        <v>35</v>
      </c>
      <c r="C48" s="13">
        <f ca="1">DATE(A37,12,25)</f>
        <v>45285</v>
      </c>
    </row>
    <row r="49" spans="1:3" x14ac:dyDescent="0.35">
      <c r="A49" s="11">
        <f ca="1">A37+1</f>
        <v>2024</v>
      </c>
      <c r="B49" s="12" t="s">
        <v>24</v>
      </c>
      <c r="C49" s="13">
        <f ca="1">DATE(A49,1,1)</f>
        <v>45292</v>
      </c>
    </row>
    <row r="50" spans="1:3" x14ac:dyDescent="0.35">
      <c r="A50" s="12"/>
      <c r="B50" s="12" t="s">
        <v>25</v>
      </c>
      <c r="C50" s="13">
        <f ca="1">ROUND(DATE(A49,4,MOD(234-11*MOD(A49,19),30))/7,0)*7-6</f>
        <v>45382</v>
      </c>
    </row>
    <row r="51" spans="1:3" x14ac:dyDescent="0.35">
      <c r="A51" s="12"/>
      <c r="B51" s="12" t="s">
        <v>26</v>
      </c>
      <c r="C51" s="13">
        <f ca="1">C50+1</f>
        <v>45383</v>
      </c>
    </row>
    <row r="52" spans="1:3" x14ac:dyDescent="0.35">
      <c r="A52" s="12"/>
      <c r="B52" s="12" t="s">
        <v>27</v>
      </c>
      <c r="C52" s="13">
        <f ca="1">DATE(A49,5,1)</f>
        <v>45413</v>
      </c>
    </row>
    <row r="53" spans="1:3" x14ac:dyDescent="0.35">
      <c r="A53" s="12"/>
      <c r="B53" s="12" t="s">
        <v>28</v>
      </c>
      <c r="C53" s="13">
        <f ca="1">DATE(A49,5,8)</f>
        <v>45420</v>
      </c>
    </row>
    <row r="54" spans="1:3" x14ac:dyDescent="0.35">
      <c r="A54" s="12"/>
      <c r="B54" s="12" t="s">
        <v>29</v>
      </c>
      <c r="C54" s="13">
        <f ca="1">C50+39</f>
        <v>45421</v>
      </c>
    </row>
    <row r="55" spans="1:3" x14ac:dyDescent="0.35">
      <c r="A55" s="12"/>
      <c r="B55" s="12" t="s">
        <v>30</v>
      </c>
      <c r="C55" s="13">
        <f ca="1">C50+50</f>
        <v>45432</v>
      </c>
    </row>
    <row r="56" spans="1:3" x14ac:dyDescent="0.35">
      <c r="A56" s="12"/>
      <c r="B56" s="12" t="s">
        <v>31</v>
      </c>
      <c r="C56" s="13">
        <f ca="1">DATE(A49,7,14)</f>
        <v>45487</v>
      </c>
    </row>
    <row r="57" spans="1:3" x14ac:dyDescent="0.35">
      <c r="A57" s="12"/>
      <c r="B57" s="12" t="s">
        <v>32</v>
      </c>
      <c r="C57" s="13">
        <f ca="1">DATE(A49,8,15)</f>
        <v>45519</v>
      </c>
    </row>
    <row r="58" spans="1:3" x14ac:dyDescent="0.35">
      <c r="A58" s="12"/>
      <c r="B58" s="12" t="s">
        <v>33</v>
      </c>
      <c r="C58" s="13">
        <f ca="1">DATE(A49,11,1)</f>
        <v>45597</v>
      </c>
    </row>
    <row r="59" spans="1:3" x14ac:dyDescent="0.35">
      <c r="A59" s="12"/>
      <c r="B59" s="12" t="s">
        <v>34</v>
      </c>
      <c r="C59" s="13">
        <f ca="1">DATE(A49,11,11)</f>
        <v>45607</v>
      </c>
    </row>
    <row r="60" spans="1:3" x14ac:dyDescent="0.35">
      <c r="A60" s="12"/>
      <c r="B60" s="12" t="s">
        <v>35</v>
      </c>
      <c r="C60" s="13">
        <f ca="1">DATE(A49,12,25)</f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saisie des heures</vt:lpstr>
      <vt:lpstr>edition mensuelle</vt:lpstr>
      <vt:lpstr>synthèse</vt:lpstr>
      <vt:lpstr>paramètres</vt:lpstr>
      <vt:lpstr>jours fériés</vt:lpstr>
      <vt:lpstr>_mois</vt:lpstr>
      <vt:lpstr>'edition mensuelle'!Criteres</vt:lpstr>
      <vt:lpstr>'edition mensuelle'!Extraire</vt:lpstr>
      <vt:lpstr>PRENOM</vt:lpstr>
      <vt:lpstr>'edition mensuelle'!Zone_d_impression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Michel</cp:lastModifiedBy>
  <cp:lastPrinted>2020-09-25T11:14:55Z</cp:lastPrinted>
  <dcterms:created xsi:type="dcterms:W3CDTF">2020-09-01T14:44:29Z</dcterms:created>
  <dcterms:modified xsi:type="dcterms:W3CDTF">2020-09-25T11:29:28Z</dcterms:modified>
</cp:coreProperties>
</file>