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parametres" sheetId="2" r:id="rId1"/>
    <sheet name="heure de fin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2" l="1"/>
  <c r="F12" i="2"/>
  <c r="F11" i="2"/>
  <c r="F10" i="2"/>
  <c r="F9" i="2"/>
  <c r="F6" i="2"/>
  <c r="F5" i="2"/>
  <c r="F3" i="2"/>
  <c r="F8" i="2" s="1"/>
  <c r="F2" i="2"/>
  <c r="F7" i="2" l="1"/>
  <c r="F4" i="2"/>
  <c r="B4" i="2" l="1"/>
  <c r="B7" i="2"/>
  <c r="B8" i="2"/>
  <c r="B9" i="2"/>
  <c r="B10" i="2"/>
  <c r="C3" i="1" l="1"/>
  <c r="D3" i="1" l="1"/>
  <c r="E3" i="1"/>
  <c r="G3" i="1" l="1"/>
  <c r="F3" i="1"/>
  <c r="H3" i="1" l="1"/>
  <c r="I3" i="1" s="1"/>
</calcChain>
</file>

<file path=xl/sharedStrings.xml><?xml version="1.0" encoding="utf-8"?>
<sst xmlns="http://schemas.openxmlformats.org/spreadsheetml/2006/main" count="33" uniqueCount="33">
  <si>
    <t>Heure d'ouverture</t>
  </si>
  <si>
    <t>Temps de fermeture</t>
  </si>
  <si>
    <t>Heure de fermeture</t>
  </si>
  <si>
    <t>Temps d'ouverture</t>
  </si>
  <si>
    <t>Date_Heure de début</t>
  </si>
  <si>
    <t>heure de fin</t>
  </si>
  <si>
    <t>délai nb de jour</t>
  </si>
  <si>
    <t>date de fin</t>
  </si>
  <si>
    <t>Fin pausse</t>
  </si>
  <si>
    <t>Début pause</t>
  </si>
  <si>
    <t>Lundi de Pâques</t>
  </si>
  <si>
    <t>Fête nationale</t>
  </si>
  <si>
    <t>Assomption</t>
  </si>
  <si>
    <t>Armistice</t>
  </si>
  <si>
    <t>Noël</t>
  </si>
  <si>
    <t>Plage Horaire</t>
  </si>
  <si>
    <t>Jours fériés</t>
  </si>
  <si>
    <t>Calcul détaillé</t>
  </si>
  <si>
    <t>Temps de pause</t>
  </si>
  <si>
    <t>Durée</t>
  </si>
  <si>
    <t>fin théorique</t>
  </si>
  <si>
    <t>+ pause</t>
  </si>
  <si>
    <t>- pause</t>
  </si>
  <si>
    <t>Temps ouverture matin</t>
  </si>
  <si>
    <t>Temps ouverture apm</t>
  </si>
  <si>
    <t>Date_Heure de fin</t>
  </si>
  <si>
    <t>Premier de l'AN</t>
  </si>
  <si>
    <t>Pâques</t>
  </si>
  <si>
    <t>Fête du travail</t>
  </si>
  <si>
    <t>Victoire de 1945</t>
  </si>
  <si>
    <t>Ascension</t>
  </si>
  <si>
    <t>Pentecôte</t>
  </si>
  <si>
    <t>Toussaint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</si>
</sst>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40C]d\-mmm;@"/>
    <numFmt numFmtId="165" formatCode="[$-F400]h:mm:ss\ AM/PM"/>
    <numFmt numFmtId="166" formatCode="dd/mm/yy;@"/>
    <numFmt numFmtId="167" formatCode="[h]:mm;@"/>
    <numFmt numFmtId="168" formatCode="[hh]:mm"/>
    <numFmt numFmtId="170" formatCode="ddd\ dd/mm/yyyy"/>
    <numFmt numFmtId="172" formatCode="ddd\ dd/mm/yyyy\ hh:mm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5" fontId="0" fillId="0" borderId="0" xfId="0" applyNumberForma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64" fontId="0" fillId="0" borderId="0" xfId="0" applyNumberFormat="1" applyFill="1" applyBorder="1" applyAlignment="1">
      <alignment vertical="center"/>
    </xf>
    <xf numFmtId="166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7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22" fontId="0" fillId="0" borderId="0" xfId="0" applyNumberFormat="1" applyFill="1" applyBorder="1" applyAlignment="1">
      <alignment vertical="center"/>
    </xf>
    <xf numFmtId="165" fontId="0" fillId="0" borderId="1" xfId="0" applyNumberFormat="1" applyFill="1" applyBorder="1" applyAlignment="1">
      <alignment vertical="center"/>
    </xf>
    <xf numFmtId="0" fontId="1" fillId="2" borderId="1" xfId="0" applyFont="1" applyFill="1" applyBorder="1" applyAlignment="1">
      <alignment horizontal="centerContinuous" vertical="center"/>
    </xf>
    <xf numFmtId="0" fontId="3" fillId="0" borderId="1" xfId="0" applyFont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Continuous" vertical="center"/>
    </xf>
    <xf numFmtId="1" fontId="0" fillId="0" borderId="0" xfId="0" applyNumberFormat="1" applyFill="1" applyBorder="1" applyAlignment="1">
      <alignment horizontal="center" vertical="center"/>
    </xf>
    <xf numFmtId="0" fontId="0" fillId="0" borderId="0" xfId="0" quotePrefix="1" applyFill="1" applyBorder="1" applyAlignment="1">
      <alignment vertical="center"/>
    </xf>
    <xf numFmtId="0" fontId="0" fillId="0" borderId="0" xfId="0" quotePrefix="1" applyFill="1" applyBorder="1" applyAlignment="1">
      <alignment horizontal="center" vertical="center"/>
    </xf>
    <xf numFmtId="168" fontId="4" fillId="0" borderId="0" xfId="0" applyNumberFormat="1" applyFont="1" applyFill="1" applyBorder="1" applyAlignment="1">
      <alignment horizontal="center" vertical="center"/>
    </xf>
    <xf numFmtId="167" fontId="0" fillId="3" borderId="0" xfId="0" applyNumberFormat="1" applyFill="1" applyBorder="1" applyAlignment="1">
      <alignment horizontal="center" vertical="center"/>
    </xf>
    <xf numFmtId="21" fontId="0" fillId="3" borderId="1" xfId="0" applyNumberFormat="1" applyFill="1" applyBorder="1" applyAlignment="1">
      <alignment vertical="center"/>
    </xf>
    <xf numFmtId="0" fontId="6" fillId="0" borderId="0" xfId="0" applyFont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6" fillId="0" borderId="1" xfId="0" applyFont="1" applyBorder="1" applyAlignment="1">
      <alignment horizontal="right" indent="1"/>
    </xf>
    <xf numFmtId="170" fontId="6" fillId="0" borderId="1" xfId="0" applyNumberFormat="1" applyFont="1" applyFill="1" applyBorder="1" applyAlignment="1">
      <alignment horizontal="center"/>
    </xf>
    <xf numFmtId="172" fontId="0" fillId="0" borderId="0" xfId="0" applyNumberFormat="1" applyFill="1" applyBorder="1" applyAlignment="1">
      <alignment horizontal="center" vertical="center"/>
    </xf>
    <xf numFmtId="172" fontId="0" fillId="3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7C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21" sqref="F21"/>
    </sheetView>
  </sheetViews>
  <sheetFormatPr baseColWidth="10" defaultRowHeight="14.5" x14ac:dyDescent="0.35"/>
  <cols>
    <col min="1" max="1" width="20.6328125" bestFit="1" customWidth="1"/>
    <col min="2" max="2" width="10.453125" bestFit="1" customWidth="1"/>
    <col min="3" max="3" width="9" bestFit="1" customWidth="1"/>
    <col min="4" max="4" width="9" customWidth="1"/>
    <col min="5" max="5" width="14.6328125" bestFit="1" customWidth="1"/>
    <col min="6" max="6" width="13.08984375" bestFit="1" customWidth="1"/>
  </cols>
  <sheetData>
    <row r="1" spans="1:6" x14ac:dyDescent="0.35">
      <c r="A1" s="10" t="s">
        <v>15</v>
      </c>
      <c r="B1" s="10"/>
      <c r="C1" s="12"/>
      <c r="D1" s="12"/>
      <c r="E1" s="10" t="s">
        <v>16</v>
      </c>
      <c r="F1" s="10"/>
    </row>
    <row r="2" spans="1:6" x14ac:dyDescent="0.35">
      <c r="A2" s="11" t="s">
        <v>0</v>
      </c>
      <c r="B2" s="20">
        <v>0.35416666666666669</v>
      </c>
      <c r="C2" s="8"/>
      <c r="D2" s="22">
        <v>2020</v>
      </c>
      <c r="E2" s="23" t="s">
        <v>26</v>
      </c>
      <c r="F2" s="24">
        <f>DATE(D2,1,1)</f>
        <v>43831</v>
      </c>
    </row>
    <row r="3" spans="1:6" x14ac:dyDescent="0.35">
      <c r="A3" s="11" t="s">
        <v>9</v>
      </c>
      <c r="B3" s="20">
        <v>0.5</v>
      </c>
      <c r="C3" s="8"/>
      <c r="D3" s="21"/>
      <c r="E3" s="23" t="s">
        <v>27</v>
      </c>
      <c r="F3" s="24">
        <f>ROUND(DATE(D2,4,MOD(234-11*MOD(D2,19),30))/7,0)*7-6</f>
        <v>43933</v>
      </c>
    </row>
    <row r="4" spans="1:6" x14ac:dyDescent="0.35">
      <c r="A4" s="11" t="s">
        <v>23</v>
      </c>
      <c r="B4" s="9">
        <f>B3-B2</f>
        <v>0.14583333333333331</v>
      </c>
      <c r="C4" s="8"/>
      <c r="D4" s="21"/>
      <c r="E4" s="23" t="s">
        <v>10</v>
      </c>
      <c r="F4" s="24">
        <f>F3+1</f>
        <v>43934</v>
      </c>
    </row>
    <row r="5" spans="1:6" x14ac:dyDescent="0.35">
      <c r="A5" s="11" t="s">
        <v>8</v>
      </c>
      <c r="B5" s="20">
        <v>0.58333333333333337</v>
      </c>
      <c r="C5" s="8"/>
      <c r="D5" s="21"/>
      <c r="E5" s="23" t="s">
        <v>28</v>
      </c>
      <c r="F5" s="24">
        <f>DATE(D2,5,1)</f>
        <v>43952</v>
      </c>
    </row>
    <row r="6" spans="1:6" x14ac:dyDescent="0.35">
      <c r="A6" s="11" t="s">
        <v>2</v>
      </c>
      <c r="B6" s="20">
        <v>0.72916666666666663</v>
      </c>
      <c r="C6" s="8"/>
      <c r="D6" s="21"/>
      <c r="E6" s="23" t="s">
        <v>29</v>
      </c>
      <c r="F6" s="24">
        <f>DATE(D2,5,8)</f>
        <v>43959</v>
      </c>
    </row>
    <row r="7" spans="1:6" x14ac:dyDescent="0.35">
      <c r="A7" s="11" t="s">
        <v>24</v>
      </c>
      <c r="B7" s="9">
        <f>B6-B5</f>
        <v>0.14583333333333326</v>
      </c>
      <c r="C7" s="8"/>
      <c r="D7" s="21"/>
      <c r="E7" s="23" t="s">
        <v>30</v>
      </c>
      <c r="F7" s="24">
        <f>F3+39</f>
        <v>43972</v>
      </c>
    </row>
    <row r="8" spans="1:6" x14ac:dyDescent="0.35">
      <c r="A8" s="11" t="s">
        <v>1</v>
      </c>
      <c r="B8" s="9">
        <f>MOD(B2-B6,1)</f>
        <v>0.625</v>
      </c>
      <c r="C8" s="1"/>
      <c r="D8" s="21"/>
      <c r="E8" s="23" t="s">
        <v>31</v>
      </c>
      <c r="F8" s="24">
        <f>F3+50</f>
        <v>43983</v>
      </c>
    </row>
    <row r="9" spans="1:6" x14ac:dyDescent="0.35">
      <c r="A9" s="11" t="s">
        <v>3</v>
      </c>
      <c r="B9" s="9">
        <f>B6-B2+B3-B5</f>
        <v>0.29166666666666663</v>
      </c>
      <c r="C9" s="1"/>
      <c r="D9" s="21"/>
      <c r="E9" s="23" t="s">
        <v>11</v>
      </c>
      <c r="F9" s="24">
        <f>DATE(D2,7,14)</f>
        <v>44026</v>
      </c>
    </row>
    <row r="10" spans="1:6" x14ac:dyDescent="0.35">
      <c r="A10" s="11" t="s">
        <v>18</v>
      </c>
      <c r="B10" s="9">
        <f>B5-B3</f>
        <v>8.333333333333337E-2</v>
      </c>
      <c r="C10" s="3"/>
      <c r="D10" s="21"/>
      <c r="E10" s="23" t="s">
        <v>12</v>
      </c>
      <c r="F10" s="24">
        <f>DATE(D2,8,15)</f>
        <v>44058</v>
      </c>
    </row>
    <row r="11" spans="1:6" x14ac:dyDescent="0.35">
      <c r="A11" s="2"/>
      <c r="B11" s="3"/>
      <c r="C11" s="3"/>
      <c r="D11" s="21"/>
      <c r="E11" s="23" t="s">
        <v>32</v>
      </c>
      <c r="F11" s="24">
        <f>DATE(D2,11,1)</f>
        <v>44136</v>
      </c>
    </row>
    <row r="12" spans="1:6" x14ac:dyDescent="0.35">
      <c r="A12" s="2"/>
      <c r="B12" s="3"/>
      <c r="C12" s="3"/>
      <c r="D12" s="21"/>
      <c r="E12" s="23" t="s">
        <v>13</v>
      </c>
      <c r="F12" s="24">
        <f>DATE(D2,11,11)</f>
        <v>44146</v>
      </c>
    </row>
    <row r="13" spans="1:6" x14ac:dyDescent="0.35">
      <c r="D13" s="21"/>
      <c r="E13" s="23" t="s">
        <v>14</v>
      </c>
      <c r="F13" s="24">
        <f>DATE(D2,12,25)</f>
        <v>44190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"/>
  <sheetViews>
    <sheetView showZeros="0" tabSelected="1" zoomScale="90" zoomScaleNormal="90" workbookViewId="0"/>
  </sheetViews>
  <sheetFormatPr baseColWidth="10" defaultColWidth="3.54296875" defaultRowHeight="14.5" x14ac:dyDescent="0.35"/>
  <cols>
    <col min="1" max="1" width="22.1796875" style="2" customWidth="1"/>
    <col min="2" max="2" width="15.453125" style="2" customWidth="1"/>
    <col min="3" max="3" width="15.26953125" style="2" customWidth="1"/>
    <col min="4" max="6" width="15.26953125" style="5" customWidth="1"/>
    <col min="7" max="7" width="15.26953125" style="2" customWidth="1"/>
    <col min="8" max="8" width="15.26953125" style="4" customWidth="1"/>
    <col min="9" max="9" width="22.08984375" style="2" customWidth="1"/>
    <col min="10" max="16384" width="3.54296875" style="2"/>
  </cols>
  <sheetData>
    <row r="1" spans="1:9" x14ac:dyDescent="0.35">
      <c r="A1" s="12"/>
      <c r="B1" s="12"/>
      <c r="C1" s="13" t="s">
        <v>17</v>
      </c>
      <c r="D1" s="14"/>
      <c r="E1" s="14"/>
      <c r="F1" s="14"/>
      <c r="G1" s="14"/>
      <c r="H1" s="14"/>
    </row>
    <row r="2" spans="1:9" x14ac:dyDescent="0.35">
      <c r="A2" s="13" t="s">
        <v>4</v>
      </c>
      <c r="B2" s="13" t="s">
        <v>19</v>
      </c>
      <c r="C2" s="5" t="s">
        <v>6</v>
      </c>
      <c r="D2" s="5" t="s">
        <v>7</v>
      </c>
      <c r="E2" s="5" t="s">
        <v>20</v>
      </c>
      <c r="F2" s="17" t="s">
        <v>22</v>
      </c>
      <c r="G2" s="16" t="s">
        <v>21</v>
      </c>
      <c r="H2" s="5" t="s">
        <v>5</v>
      </c>
      <c r="I2" s="13" t="s">
        <v>25</v>
      </c>
    </row>
    <row r="3" spans="1:9" x14ac:dyDescent="0.35">
      <c r="A3" s="26">
        <v>43950.375</v>
      </c>
      <c r="B3" s="19">
        <v>0.625</v>
      </c>
      <c r="C3" s="15">
        <f>INT(B3/parametres!$B$9)
+IF((MOD(A3,1)+B3-INT(B3/parametres!$B$9)*parametres!$B$9)&gt;(MOD(parametres!$B$6,1)-IF(MOD(A3,1)&lt;=MOD(parametres!$B$3,1),parametres!$B$10,0)),1,0)</f>
        <v>2</v>
      </c>
      <c r="D3" s="7">
        <f>WORKDAY(INT(A3)+C3-1,1,parametres!$F$2:$F$13)</f>
        <v>43955</v>
      </c>
      <c r="E3" s="6">
        <f>MOD(A3,1)+(B3-C3*parametres!$B$9)</f>
        <v>0.41666666666666674</v>
      </c>
      <c r="F3" s="5" t="b">
        <f>AND(MOD(A3,1)&gt;=MOD(parametres!$B$3,1),E3&lt;=MOD(parametres!$B$5,1))</f>
        <v>0</v>
      </c>
      <c r="G3" s="2" t="b">
        <f>AND(MOD(A3,1)&lt;=MOD(parametres!$B$3,1),E3&gt;=MOD(parametres!$B$3,1))</f>
        <v>0</v>
      </c>
      <c r="H3" s="18">
        <f>MOD(A3,1)+B3-C3*parametres!$B$9+IF(G3,parametres!$B$10,0)-IF(F3,parametres!$B$10,0)</f>
        <v>0.41666666666666674</v>
      </c>
      <c r="I3" s="25">
        <f>D3+H3</f>
        <v>43955.416666666664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parametres</vt:lpstr>
      <vt:lpstr>heure de fin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M'llz Kenza</dc:creator>
  <cp:lastModifiedBy>Michel</cp:lastModifiedBy>
  <dcterms:created xsi:type="dcterms:W3CDTF">2019-01-05T21:15:02Z</dcterms:created>
  <dcterms:modified xsi:type="dcterms:W3CDTF">2020-03-08T13:03:47Z</dcterms:modified>
</cp:coreProperties>
</file>