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 firstSheet="2" activeTab="5"/>
  </bookViews>
  <sheets>
    <sheet name="BdD" sheetId="8" state="hidden" r:id="rId1"/>
    <sheet name="codes" sheetId="9" state="hidden" r:id="rId2"/>
    <sheet name="Vue Mensuelle" sheetId="3" r:id="rId3"/>
    <sheet name="Récap journalière" sheetId="13" r:id="rId4"/>
    <sheet name="Synthèse" sheetId="10" r:id="rId5"/>
    <sheet name="Compteurs" sheetId="12" r:id="rId6"/>
    <sheet name="consultants" sheetId="11" state="hidden" r:id="rId7"/>
    <sheet name="JFP" sheetId="7" state="hidden" r:id="rId8"/>
  </sheets>
  <definedNames>
    <definedName name="JF">JFP!$B$1:$C$65</definedName>
  </definedNames>
  <calcPr calcId="152511"/>
  <pivotCaches>
    <pivotCache cacheId="63" r:id="rId9"/>
  </pivotCaches>
</workbook>
</file>

<file path=xl/calcChain.xml><?xml version="1.0" encoding="utf-8"?>
<calcChain xmlns="http://schemas.openxmlformats.org/spreadsheetml/2006/main">
  <c r="J3" i="12" l="1"/>
  <c r="J4" i="12" s="1"/>
  <c r="F3" i="12"/>
  <c r="F4" i="12" s="1"/>
  <c r="G3" i="12"/>
  <c r="G4" i="12" s="1"/>
  <c r="I3" i="12"/>
  <c r="I4" i="12" s="1"/>
  <c r="E3" i="12"/>
  <c r="E4" i="12" s="1"/>
  <c r="H3" i="12"/>
  <c r="H4" i="12" s="1"/>
  <c r="D3" i="12"/>
  <c r="D4" i="12" s="1"/>
  <c r="I2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B4" i="12"/>
  <c r="C4" i="12"/>
  <c r="G2" i="8" l="1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C3" i="12" l="1"/>
  <c r="C2" i="12"/>
  <c r="B3" i="12"/>
  <c r="B2" i="12"/>
  <c r="A14" i="8" l="1"/>
  <c r="E14" i="8"/>
  <c r="F14" i="8" s="1"/>
  <c r="A13" i="8"/>
  <c r="E13" i="8"/>
  <c r="F13" i="8" s="1"/>
  <c r="A12" i="8"/>
  <c r="E12" i="8"/>
  <c r="F12" i="8" s="1"/>
  <c r="A11" i="8"/>
  <c r="E11" i="8"/>
  <c r="F11" i="8" s="1"/>
  <c r="A17" i="8"/>
  <c r="E17" i="8"/>
  <c r="F17" i="8" s="1"/>
  <c r="A16" i="8"/>
  <c r="E16" i="8"/>
  <c r="F16" i="8" s="1"/>
  <c r="A15" i="8"/>
  <c r="E15" i="8"/>
  <c r="F15" i="8" s="1"/>
  <c r="A10" i="8"/>
  <c r="E10" i="8"/>
  <c r="F10" i="8" s="1"/>
  <c r="A9" i="8"/>
  <c r="E9" i="8"/>
  <c r="F9" i="8" s="1"/>
  <c r="A8" i="8"/>
  <c r="E8" i="8"/>
  <c r="F8" i="8" s="1"/>
  <c r="A7" i="8"/>
  <c r="E7" i="8"/>
  <c r="F7" i="8" s="1"/>
  <c r="A6" i="8"/>
  <c r="E6" i="8"/>
  <c r="F6" i="8" s="1"/>
  <c r="A5" i="8"/>
  <c r="E5" i="8"/>
  <c r="F5" i="8" s="1"/>
  <c r="A4" i="8"/>
  <c r="E4" i="8"/>
  <c r="F4" i="8" s="1"/>
  <c r="A3" i="8"/>
  <c r="E3" i="8"/>
  <c r="F3" i="8" s="1"/>
  <c r="A2" i="8"/>
  <c r="E2" i="8"/>
  <c r="F2" i="8" s="1"/>
  <c r="A14" i="7" l="1"/>
  <c r="B26" i="7" s="1"/>
  <c r="B18" i="7"/>
  <c r="B13" i="7"/>
  <c r="B12" i="7"/>
  <c r="B11" i="7"/>
  <c r="B10" i="7"/>
  <c r="B9" i="7"/>
  <c r="B6" i="7"/>
  <c r="B5" i="7"/>
  <c r="B3" i="7"/>
  <c r="B8" i="7" s="1"/>
  <c r="B2" i="7"/>
  <c r="B24" i="7" l="1"/>
  <c r="B15" i="7"/>
  <c r="B22" i="7"/>
  <c r="B19" i="7"/>
  <c r="A27" i="7"/>
  <c r="B16" i="7"/>
  <c r="B20" i="7" s="1"/>
  <c r="B23" i="7"/>
  <c r="B25" i="7"/>
  <c r="B7" i="7"/>
  <c r="B4" i="7"/>
  <c r="B17" i="7" l="1"/>
  <c r="B37" i="7"/>
  <c r="B31" i="7"/>
  <c r="B39" i="7"/>
  <c r="B35" i="7"/>
  <c r="B28" i="7"/>
  <c r="B38" i="7"/>
  <c r="B32" i="7"/>
  <c r="A40" i="7"/>
  <c r="B36" i="7"/>
  <c r="B29" i="7"/>
  <c r="B21" i="7"/>
  <c r="C4" i="3"/>
  <c r="C6" i="3"/>
  <c r="C7" i="3" s="1"/>
  <c r="C8" i="3" l="1"/>
  <c r="B33" i="7"/>
  <c r="B30" i="7"/>
  <c r="B34" i="7"/>
  <c r="A53" i="7"/>
  <c r="B49" i="7"/>
  <c r="B42" i="7"/>
  <c r="B51" i="7"/>
  <c r="B45" i="7"/>
  <c r="B50" i="7"/>
  <c r="B44" i="7"/>
  <c r="B52" i="7"/>
  <c r="B48" i="7"/>
  <c r="B41" i="7"/>
  <c r="B6" i="3"/>
  <c r="D6" i="3"/>
  <c r="C9" i="3"/>
  <c r="C10" i="3" s="1"/>
  <c r="C11" i="3" l="1"/>
  <c r="D8" i="3"/>
  <c r="D7" i="3"/>
  <c r="B65" i="7"/>
  <c r="B61" i="7"/>
  <c r="B54" i="7"/>
  <c r="B63" i="7"/>
  <c r="B57" i="7"/>
  <c r="B62" i="7"/>
  <c r="B55" i="7"/>
  <c r="B64" i="7"/>
  <c r="B58" i="7"/>
  <c r="B46" i="7"/>
  <c r="B43" i="7"/>
  <c r="B47" i="7"/>
  <c r="E6" i="3"/>
  <c r="B9" i="3"/>
  <c r="C12" i="3"/>
  <c r="C13" i="3" s="1"/>
  <c r="D9" i="3"/>
  <c r="D11" i="3" l="1"/>
  <c r="D10" i="3"/>
  <c r="C14" i="3"/>
  <c r="E8" i="3"/>
  <c r="E7" i="3"/>
  <c r="B59" i="7"/>
  <c r="B56" i="7"/>
  <c r="B60" i="7"/>
  <c r="F6" i="3"/>
  <c r="B12" i="3"/>
  <c r="D12" i="3"/>
  <c r="C15" i="3"/>
  <c r="C16" i="3" s="1"/>
  <c r="E9" i="3"/>
  <c r="E11" i="3" l="1"/>
  <c r="E10" i="3"/>
  <c r="F7" i="3"/>
  <c r="F8" i="3"/>
  <c r="D14" i="3"/>
  <c r="D13" i="3"/>
  <c r="C17" i="3"/>
  <c r="G6" i="3"/>
  <c r="H6" i="3" s="1"/>
  <c r="H8" i="3" s="1"/>
  <c r="B15" i="3"/>
  <c r="F9" i="3"/>
  <c r="E12" i="3"/>
  <c r="C18" i="3"/>
  <c r="C19" i="3" s="1"/>
  <c r="D15" i="3"/>
  <c r="H7" i="3" l="1"/>
  <c r="F10" i="3"/>
  <c r="F11" i="3"/>
  <c r="E14" i="3"/>
  <c r="E13" i="3"/>
  <c r="D17" i="3"/>
  <c r="D16" i="3"/>
  <c r="C20" i="3"/>
  <c r="G7" i="3"/>
  <c r="G8" i="3"/>
  <c r="B18" i="3"/>
  <c r="I6" i="3"/>
  <c r="I8" i="3" s="1"/>
  <c r="E15" i="3"/>
  <c r="F12" i="3"/>
  <c r="D18" i="3"/>
  <c r="C21" i="3"/>
  <c r="C22" i="3" s="1"/>
  <c r="G9" i="3"/>
  <c r="G10" i="3" l="1"/>
  <c r="G11" i="3"/>
  <c r="D20" i="3"/>
  <c r="D19" i="3"/>
  <c r="F13" i="3"/>
  <c r="F14" i="3"/>
  <c r="E17" i="3"/>
  <c r="E16" i="3"/>
  <c r="C23" i="3"/>
  <c r="I7" i="3"/>
  <c r="B21" i="3"/>
  <c r="E18" i="3"/>
  <c r="F15" i="3"/>
  <c r="H9" i="3"/>
  <c r="H11" i="3" s="1"/>
  <c r="D21" i="3"/>
  <c r="G12" i="3"/>
  <c r="D23" i="3" l="1"/>
  <c r="D22" i="3"/>
  <c r="H10" i="3"/>
  <c r="F16" i="3"/>
  <c r="F17" i="3"/>
  <c r="G13" i="3"/>
  <c r="G14" i="3"/>
  <c r="E20" i="3"/>
  <c r="E19" i="3"/>
  <c r="E21" i="3"/>
  <c r="G15" i="3"/>
  <c r="H12" i="3"/>
  <c r="H14" i="3" s="1"/>
  <c r="I9" i="3"/>
  <c r="I11" i="3" s="1"/>
  <c r="F18" i="3"/>
  <c r="F19" i="3" l="1"/>
  <c r="F20" i="3"/>
  <c r="E23" i="3"/>
  <c r="E22" i="3"/>
  <c r="G16" i="3"/>
  <c r="G17" i="3"/>
  <c r="I10" i="3"/>
  <c r="H13" i="3"/>
  <c r="H15" i="3"/>
  <c r="H17" i="3" s="1"/>
  <c r="G18" i="3"/>
  <c r="I12" i="3"/>
  <c r="I14" i="3" s="1"/>
  <c r="F21" i="3"/>
  <c r="H16" i="3" l="1"/>
  <c r="G19" i="3"/>
  <c r="G20" i="3"/>
  <c r="F22" i="3"/>
  <c r="F23" i="3"/>
  <c r="I13" i="3"/>
  <c r="G21" i="3"/>
  <c r="I15" i="3"/>
  <c r="I17" i="3" s="1"/>
  <c r="H18" i="3"/>
  <c r="H20" i="3" s="1"/>
  <c r="H19" i="3" l="1"/>
  <c r="I16" i="3"/>
  <c r="G22" i="3"/>
  <c r="G23" i="3"/>
  <c r="I18" i="3"/>
  <c r="I20" i="3" s="1"/>
  <c r="H21" i="3"/>
  <c r="H23" i="3" s="1"/>
  <c r="I19" i="3" l="1"/>
  <c r="H22" i="3"/>
  <c r="I21" i="3"/>
  <c r="I23" i="3" s="1"/>
  <c r="I22" i="3" l="1"/>
</calcChain>
</file>

<file path=xl/sharedStrings.xml><?xml version="1.0" encoding="utf-8"?>
<sst xmlns="http://schemas.openxmlformats.org/spreadsheetml/2006/main" count="180" uniqueCount="63">
  <si>
    <t>DIMANCHE</t>
  </si>
  <si>
    <t>LUNDI</t>
  </si>
  <si>
    <t>MARDI</t>
  </si>
  <si>
    <t>MERCREDI</t>
  </si>
  <si>
    <t>JEUDI</t>
  </si>
  <si>
    <t>VENDREDI</t>
  </si>
  <si>
    <t>SAMEDI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</si>
  <si>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</si>
  <si>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</si>
  <si>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</si>
  <si>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</si>
  <si>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</si>
  <si>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</si>
  <si>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</si>
  <si>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</si>
  <si>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</si>
  <si>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</si>
  <si>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</si>
  <si>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</si>
  <si>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SEM.</t>
  </si>
  <si>
    <t>JF</t>
  </si>
  <si>
    <t>DATE_JF</t>
  </si>
  <si>
    <t>Libellés</t>
  </si>
  <si>
    <t>Noms</t>
  </si>
  <si>
    <t>libelle</t>
  </si>
  <si>
    <t>date</t>
  </si>
  <si>
    <t>nom</t>
  </si>
  <si>
    <t>Mois</t>
  </si>
  <si>
    <t>Projets / Noms</t>
  </si>
  <si>
    <t>Total</t>
  </si>
  <si>
    <t>cle</t>
  </si>
  <si>
    <t>moi</t>
  </si>
  <si>
    <t>HS+</t>
  </si>
  <si>
    <t>HS-</t>
  </si>
  <si>
    <t>RPS+</t>
  </si>
  <si>
    <t>RPS-</t>
  </si>
  <si>
    <t>CF</t>
  </si>
  <si>
    <t>ARTT</t>
  </si>
  <si>
    <t>CA</t>
  </si>
  <si>
    <t>CAHP</t>
  </si>
  <si>
    <t>CET+</t>
  </si>
  <si>
    <t>CET-</t>
  </si>
  <si>
    <t>heures</t>
  </si>
  <si>
    <t>jours</t>
  </si>
  <si>
    <t>jour_sem</t>
  </si>
  <si>
    <t>Heures</t>
  </si>
  <si>
    <t>Jours</t>
  </si>
  <si>
    <t>Heures_J1</t>
  </si>
  <si>
    <t>Heures_J2</t>
  </si>
  <si>
    <t>Heures_J3</t>
  </si>
  <si>
    <t>Heures_J4</t>
  </si>
  <si>
    <t>Heures_J5</t>
  </si>
  <si>
    <t>Heures_J6</t>
  </si>
  <si>
    <t>Heures_J7</t>
  </si>
  <si>
    <t>Somme de heures</t>
  </si>
  <si>
    <t>Somme de jours</t>
  </si>
  <si>
    <t>Année</t>
  </si>
  <si>
    <t>Date</t>
  </si>
  <si>
    <t>HS</t>
  </si>
  <si>
    <t>RPS</t>
  </si>
  <si>
    <t>CET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</si>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</sst>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"/>
    <numFmt numFmtId="165" formatCode="ddd\ dd/mm/yyyy"/>
    <numFmt numFmtId="166" formatCode="[$-F800]dddd\,\ mmmm\ dd\,\ yyyy"/>
    <numFmt numFmtId="167" formatCode="[hh]:mm"/>
    <numFmt numFmtId="168" formatCode="[hh]:mm:ss"/>
    <numFmt numFmtId="169" formatCode="[$-F400]h:mm:ss\ AM/PM"/>
    <numFmt numFmtId="170" formatCode="mmm\-yyyy"/>
  </numFmts>
  <fonts count="19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1"/>
      <color theme="1" tint="0.14999847407452621"/>
      <name val="Cambria"/>
      <family val="1"/>
      <scheme val="minor"/>
    </font>
    <font>
      <sz val="11"/>
      <color theme="0"/>
      <name val="Cambria"/>
      <family val="1"/>
      <scheme val="minor"/>
    </font>
    <font>
      <sz val="10"/>
      <color theme="1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4"/>
      <color theme="1" tint="0.14996795556505021"/>
      <name val="Cambria"/>
      <family val="1"/>
      <scheme val="minor"/>
    </font>
    <font>
      <b/>
      <sz val="14"/>
      <color theme="1" tint="0.14999847407452621"/>
      <name val="Cambria"/>
      <family val="1"/>
      <scheme val="minor"/>
    </font>
    <font>
      <sz val="11"/>
      <color theme="1" tint="0.14996795556505021"/>
      <name val="Cambria"/>
      <family val="1"/>
      <scheme val="minor"/>
    </font>
    <font>
      <sz val="11"/>
      <color theme="0" tint="-4.9989318521683403E-2"/>
      <name val="Cambria"/>
      <family val="1"/>
      <scheme val="minor"/>
    </font>
    <font>
      <b/>
      <sz val="14"/>
      <color theme="1" tint="0.14996795556505021"/>
      <name val="Cambria"/>
      <family val="1"/>
      <scheme val="minor"/>
    </font>
    <font>
      <b/>
      <sz val="14"/>
      <color rgb="FF0070C0"/>
      <name val="Cambria"/>
      <family val="1"/>
      <scheme val="minor"/>
    </font>
    <font>
      <b/>
      <sz val="10"/>
      <name val="Cambria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7" fillId="4" borderId="2" xfId="1" applyFont="1" applyFill="1" applyBorder="1" applyAlignment="1" applyProtection="1">
      <alignment horizontal="left" vertical="center" indent="1"/>
    </xf>
    <xf numFmtId="0" fontId="7" fillId="4" borderId="3" xfId="1" applyFont="1" applyFill="1" applyBorder="1" applyAlignment="1" applyProtection="1">
      <alignment horizontal="left" vertical="center" indent="1"/>
    </xf>
    <xf numFmtId="0" fontId="7" fillId="4" borderId="4" xfId="1" applyFont="1" applyFill="1" applyBorder="1" applyAlignment="1" applyProtection="1">
      <alignment horizontal="left" vertical="center" indent="1"/>
    </xf>
    <xf numFmtId="0" fontId="7" fillId="4" borderId="5" xfId="1" applyFont="1" applyFill="1" applyBorder="1" applyAlignment="1" applyProtection="1">
      <alignment horizontal="left" vertical="center" indent="1"/>
    </xf>
    <xf numFmtId="166" fontId="0" fillId="0" borderId="0" xfId="0" applyNumberFormat="1">
      <alignment vertical="center"/>
    </xf>
    <xf numFmtId="0" fontId="6" fillId="0" borderId="0" xfId="0" applyFont="1">
      <alignment vertical="center"/>
    </xf>
    <xf numFmtId="0" fontId="10" fillId="5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2" fillId="0" borderId="0" xfId="0" applyNumberFormat="1" applyFont="1" applyBorder="1" applyAlignment="1" applyProtection="1">
      <alignment horizontal="right" vertical="center" textRotation="90"/>
    </xf>
    <xf numFmtId="0" fontId="12" fillId="0" borderId="0" xfId="0" applyFont="1" applyProtection="1">
      <alignment vertical="center"/>
    </xf>
    <xf numFmtId="0" fontId="12" fillId="0" borderId="0" xfId="0" applyFont="1" applyAlignment="1" applyProtection="1">
      <alignment horizontal="center" vertical="center"/>
    </xf>
    <xf numFmtId="0" fontId="12" fillId="0" borderId="0" xfId="0" applyFont="1" applyFill="1" applyProtection="1">
      <alignment vertical="center"/>
    </xf>
    <xf numFmtId="0" fontId="14" fillId="0" borderId="0" xfId="0" applyNumberFormat="1" applyFont="1" applyBorder="1" applyAlignment="1" applyProtection="1">
      <alignment horizontal="right" vertical="center" textRotation="90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  <protection locked="0"/>
    </xf>
    <xf numFmtId="0" fontId="7" fillId="0" borderId="10" xfId="2" applyFont="1" applyFill="1" applyBorder="1" applyAlignment="1" applyProtection="1">
      <alignment horizontal="center" vertical="center"/>
    </xf>
    <xf numFmtId="0" fontId="7" fillId="0" borderId="7" xfId="2" applyFont="1" applyFill="1" applyBorder="1" applyAlignment="1" applyProtection="1">
      <alignment horizontal="center" vertical="center"/>
    </xf>
    <xf numFmtId="0" fontId="7" fillId="6" borderId="7" xfId="2" applyFont="1" applyFill="1" applyBorder="1" applyAlignment="1" applyProtection="1">
      <alignment horizontal="center" vertical="center"/>
    </xf>
    <xf numFmtId="0" fontId="14" fillId="0" borderId="0" xfId="0" applyFont="1" applyFill="1" applyProtection="1">
      <alignment vertical="center"/>
    </xf>
    <xf numFmtId="0" fontId="7" fillId="2" borderId="10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horizontal="center" vertical="center"/>
    </xf>
    <xf numFmtId="0" fontId="12" fillId="4" borderId="11" xfId="1" applyNumberFormat="1" applyFont="1" applyFill="1" applyBorder="1" applyAlignment="1" applyProtection="1">
      <alignment horizontal="center" vertical="center" textRotation="90"/>
    </xf>
    <xf numFmtId="164" fontId="12" fillId="0" borderId="9" xfId="0" applyNumberFormat="1" applyFont="1" applyFill="1" applyBorder="1" applyProtection="1">
      <alignment vertical="center"/>
    </xf>
    <xf numFmtId="164" fontId="12" fillId="0" borderId="6" xfId="0" applyNumberFormat="1" applyFont="1" applyFill="1" applyBorder="1" applyProtection="1">
      <alignment vertical="center"/>
    </xf>
    <xf numFmtId="164" fontId="12" fillId="6" borderId="6" xfId="0" applyNumberFormat="1" applyFont="1" applyFill="1" applyBorder="1" applyProtection="1">
      <alignment vertical="center"/>
    </xf>
    <xf numFmtId="164" fontId="12" fillId="2" borderId="9" xfId="0" applyNumberFormat="1" applyFont="1" applyFill="1" applyBorder="1" applyProtection="1">
      <alignment vertical="center"/>
    </xf>
    <xf numFmtId="164" fontId="12" fillId="2" borderId="6" xfId="0" applyNumberFormat="1" applyFont="1" applyFill="1" applyBorder="1" applyProtection="1">
      <alignment vertical="center"/>
    </xf>
    <xf numFmtId="0" fontId="16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67" fontId="0" fillId="0" borderId="0" xfId="0" applyNumberFormat="1">
      <alignment vertical="center"/>
    </xf>
    <xf numFmtId="168" fontId="0" fillId="0" borderId="0" xfId="0" applyNumberFormat="1">
      <alignment vertical="center"/>
    </xf>
    <xf numFmtId="169" fontId="0" fillId="0" borderId="0" xfId="0" applyNumberFormat="1">
      <alignment vertical="center"/>
    </xf>
    <xf numFmtId="0" fontId="17" fillId="0" borderId="10" xfId="0" applyFont="1" applyBorder="1" applyAlignment="1" applyProtection="1">
      <alignment horizontal="center" vertical="center"/>
    </xf>
    <xf numFmtId="0" fontId="17" fillId="6" borderId="10" xfId="0" applyFont="1" applyFill="1" applyBorder="1" applyAlignment="1" applyProtection="1">
      <alignment horizontal="center" vertical="center"/>
    </xf>
    <xf numFmtId="0" fontId="17" fillId="2" borderId="1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9" fontId="9" fillId="0" borderId="15" xfId="0" applyNumberFormat="1" applyFont="1" applyBorder="1" applyAlignment="1">
      <alignment horizontal="center" vertical="center"/>
    </xf>
    <xf numFmtId="170" fontId="0" fillId="0" borderId="0" xfId="0" applyNumberFormat="1">
      <alignment vertical="center"/>
    </xf>
    <xf numFmtId="0" fontId="9" fillId="0" borderId="15" xfId="0" applyNumberFormat="1" applyFont="1" applyBorder="1" applyAlignment="1">
      <alignment horizontal="center" vertical="center"/>
    </xf>
    <xf numFmtId="170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9" fontId="18" fillId="0" borderId="15" xfId="0" applyNumberFormat="1" applyFont="1" applyBorder="1" applyAlignment="1">
      <alignment horizontal="center" vertical="center"/>
    </xf>
    <xf numFmtId="0" fontId="13" fillId="4" borderId="14" xfId="0" applyFont="1" applyFill="1" applyBorder="1" applyAlignment="1" applyProtection="1">
      <alignment horizontal="left" vertical="center" indent="1"/>
    </xf>
    <xf numFmtId="0" fontId="13" fillId="4" borderId="8" xfId="0" applyFont="1" applyFill="1" applyBorder="1" applyAlignment="1" applyProtection="1">
      <alignment horizontal="left" vertical="center" indent="1"/>
    </xf>
    <xf numFmtId="0" fontId="8" fillId="4" borderId="12" xfId="1" applyNumberFormat="1" applyFont="1" applyFill="1" applyBorder="1" applyAlignment="1" applyProtection="1">
      <alignment horizontal="center" vertical="top" textRotation="90"/>
    </xf>
    <xf numFmtId="0" fontId="8" fillId="4" borderId="13" xfId="1" applyNumberFormat="1" applyFont="1" applyFill="1" applyBorder="1" applyAlignment="1" applyProtection="1">
      <alignment horizontal="center" vertical="top" textRotation="90"/>
    </xf>
    <xf numFmtId="166" fontId="0" fillId="0" borderId="0" xfId="0" applyNumberFormat="1" applyAlignment="1">
      <alignment horizontal="left" vertical="center"/>
    </xf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/>
        <color theme="0" tint="-0.24994659260841701"/>
      </font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</dxf>
    <dxf>
      <numFmt numFmtId="0" formatCode="General"/>
    </dxf>
    <dxf>
      <numFmt numFmtId="167" formatCode="[hh]:mm"/>
    </dxf>
    <dxf>
      <numFmt numFmtId="168" formatCode="[hh]:mm:ss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0" formatCode="General"/>
    </dxf>
    <dxf>
      <numFmt numFmtId="169" formatCode="[$-F400]h:mm:ss\ AM/PM"/>
    </dxf>
    <dxf>
      <numFmt numFmtId="0" formatCode="General"/>
    </dxf>
    <dxf>
      <numFmt numFmtId="166" formatCode="[$-F800]dddd\,\ mmmm\ dd\,\ yyyy"/>
    </dxf>
    <dxf>
      <numFmt numFmtId="166" formatCode="[$-F800]dddd\,\ mmmm\ dd\,\ yyyy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18"/>
</file>

<file path=xl/ctrlProps/ctrlProp2.xml><?xml version="1.0" encoding="utf-8"?>
<formControlPr xmlns="http://schemas.microsoft.com/office/spreadsheetml/2009/9/main" objectType="Spin" dx="16" fmlaLink="$B$4" max="12" min="1" page="10" val="12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641350</xdr:colOff>
      <xdr:row>3</xdr:row>
      <xdr:rowOff>19050</xdr:rowOff>
    </xdr:from>
    <xdr:ext cx="1584828" cy="651030"/>
    <xdr:sp macro="" textlink="">
      <xdr:nvSpPr>
        <xdr:cNvPr id="3" name="Rectangle à coins arrondis 2"/>
        <xdr:cNvSpPr/>
      </xdr:nvSpPr>
      <xdr:spPr>
        <a:xfrm>
          <a:off x="5314950" y="495300"/>
          <a:ext cx="1584828" cy="651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Ne rien toucher, </a:t>
          </a:r>
        </a:p>
        <a:p>
          <a:pPr algn="l"/>
          <a:r>
            <a:rPr lang="fr-FR" sz="1100"/>
            <a:t>la mise à jour est faite </a:t>
          </a:r>
        </a:p>
        <a:p>
          <a:pPr algn="l"/>
          <a:r>
            <a:rPr lang="fr-FR" sz="1100"/>
            <a:t>automatiquement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146050</xdr:colOff>
          <xdr:row>1</xdr:row>
          <xdr:rowOff>19050</xdr:rowOff>
        </xdr:from>
        <xdr:to>
          <xdr:col>1</xdr:col>
          <xdr:colOff>355600</xdr:colOff>
          <xdr:row>1</xdr:row>
          <xdr:rowOff>298450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158750</xdr:colOff>
          <xdr:row>2</xdr:row>
          <xdr:rowOff>152400</xdr:rowOff>
        </xdr:from>
        <xdr:to>
          <xdr:col>2</xdr:col>
          <xdr:colOff>12700</xdr:colOff>
          <xdr:row>3</xdr:row>
          <xdr:rowOff>266700</xdr:rowOff>
        </xdr:to>
        <xdr:sp macro="" textlink="">
          <xdr:nvSpPr>
            <xdr:cNvPr id="3074" name="Compteur Année" descr="Bouton Compteur. Modifie l’année civile dans la cellule C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3</xdr:col>
      <xdr:colOff>50800</xdr:colOff>
      <xdr:row>11</xdr:row>
      <xdr:rowOff>50800</xdr:rowOff>
    </xdr:from>
    <xdr:ext cx="1731949" cy="423065"/>
    <xdr:sp macro="" textlink="">
      <xdr:nvSpPr>
        <xdr:cNvPr id="2" name="info"/>
        <xdr:cNvSpPr txBox="1"/>
      </xdr:nvSpPr>
      <xdr:spPr>
        <a:xfrm>
          <a:off x="2660650" y="2419350"/>
          <a:ext cx="1731949" cy="423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55.346515046294" createdVersion="5" refreshedVersion="5" minRefreshableVersion="3" recordCount="16">
  <cacheSource type="worksheet">
    <worksheetSource name="Tdata"/>
  </cacheSource>
  <cacheFields count="9">
    <cacheField name="cle" numFmtId="166">
      <sharedItems/>
    </cacheField>
    <cacheField name="libelle" numFmtId="0">
      <sharedItems containsBlank="1" count="28">
        <s v="RPS+"/>
        <s v="RPS-"/>
        <m u="1"/>
        <s v="C " u="1"/>
        <s v="CP" u="1"/>
        <s v="Projet 12" u="1"/>
        <s v="Projet 3" u="1"/>
        <s v="Projet 8" u="1"/>
        <s v="CA" u="1"/>
        <s v="M " u="1"/>
        <s v="CET-" u="1"/>
        <s v="ARTT" u="1"/>
        <s v="R " u="1"/>
        <s v="CAHP" u="1"/>
        <s v="Projet 2" u="1"/>
        <s v="Projet 7" u="1"/>
        <s v="Projet 11" u="1"/>
        <s v="Formation" u="1"/>
        <s v="CET+" u="1"/>
        <s v="Projet 1" u="1"/>
        <s v="RTT " u="1"/>
        <s v="Projet 10" u="1"/>
        <s v="JF" u="1"/>
        <s v="Projet 5" u="1"/>
        <s v="CF" u="1"/>
        <s v="HS+" u="1"/>
        <s v="HS-" u="1"/>
        <s v="Projet 4" u="1"/>
      </sharedItems>
    </cacheField>
    <cacheField name="date" numFmtId="166">
      <sharedItems containsSemiMixedTypes="0" containsNonDate="0" containsDate="1" containsString="0" minDate="2018-12-01T00:00:00" maxDate="2018-12-31T00:00:00" count="17">
        <d v="2018-12-01T00:00:00"/>
        <d v="2018-12-02T00:00:00"/>
        <d v="2018-12-05T00:00:00"/>
        <d v="2018-12-06T00:00:00"/>
        <d v="2018-12-10T00:00:00"/>
        <d v="2018-12-11T00:00:00"/>
        <d v="2018-12-14T00:00:00"/>
        <d v="2018-12-15T00:00:00"/>
        <d v="2018-12-16T00:00:00"/>
        <d v="2018-12-19T00:00:00"/>
        <d v="2018-12-20T00:00:00"/>
        <d v="2018-12-24T00:00:00"/>
        <d v="2018-12-25T00:00:00"/>
        <d v="2018-12-28T00:00:00"/>
        <d v="2018-12-29T00:00:00"/>
        <d v="2018-12-30T00:00:00"/>
        <d v="2018-12-03T00:00:00" u="1"/>
      </sharedItems>
    </cacheField>
    <cacheField name="nom" numFmtId="0">
      <sharedItems/>
    </cacheField>
    <cacheField name="jour_sem" numFmtId="0">
      <sharedItems containsSemiMixedTypes="0" containsString="0" containsNumber="1" containsInteger="1" minValue="1" maxValue="7"/>
    </cacheField>
    <cacheField name="heures" numFmtId="169">
      <sharedItems containsSemiMixedTypes="0" containsNonDate="0" containsDate="1" containsString="0" minDate="1899-12-30T00:58:00" maxDate="1899-12-30T12:08:00"/>
    </cacheField>
    <cacheField name="jours" numFmtId="0">
      <sharedItems containsSemiMixedTypes="0" containsString="0" containsNumber="1" containsInteger="1" minValue="0" maxValue="0"/>
    </cacheField>
    <cacheField name="année" numFmtId="0">
      <sharedItems containsSemiMixedTypes="0" containsString="0" containsNumber="1" containsInteger="1" minValue="2018" maxValue="2018" count="1">
        <n v="2018"/>
      </sharedItems>
    </cacheField>
    <cacheField name="mois" numFmtId="0">
      <sharedItems containsSemiMixedTypes="0" containsString="0" containsNumber="1" containsInteger="1" minValue="12" maxValue="12" count="1"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moi|43435"/>
    <x v="0"/>
    <x v="0"/>
    <s v="moi"/>
    <n v="6"/>
    <d v="1899-12-30T03:09:12"/>
    <n v="0"/>
    <x v="0"/>
    <x v="0"/>
  </r>
  <r>
    <s v="moi|43436"/>
    <x v="0"/>
    <x v="1"/>
    <s v="moi"/>
    <n v="7"/>
    <d v="1899-12-30T02:36:00"/>
    <n v="0"/>
    <x v="0"/>
    <x v="0"/>
  </r>
  <r>
    <s v="moi|43439"/>
    <x v="0"/>
    <x v="2"/>
    <s v="moi"/>
    <n v="3"/>
    <d v="1899-12-30T00:58:00"/>
    <n v="0"/>
    <x v="0"/>
    <x v="0"/>
  </r>
  <r>
    <s v="moi|43440"/>
    <x v="0"/>
    <x v="3"/>
    <s v="moi"/>
    <n v="4"/>
    <d v="1899-12-30T00:58:00"/>
    <n v="0"/>
    <x v="0"/>
    <x v="0"/>
  </r>
  <r>
    <s v="moi|43444"/>
    <x v="0"/>
    <x v="4"/>
    <s v="moi"/>
    <n v="1"/>
    <d v="1899-12-30T00:58:00"/>
    <n v="0"/>
    <x v="0"/>
    <x v="0"/>
  </r>
  <r>
    <s v="moi|43445"/>
    <x v="0"/>
    <x v="5"/>
    <s v="moi"/>
    <n v="2"/>
    <d v="1899-12-30T00:58:00"/>
    <n v="0"/>
    <x v="0"/>
    <x v="0"/>
  </r>
  <r>
    <s v="moi|43448"/>
    <x v="0"/>
    <x v="6"/>
    <s v="moi"/>
    <n v="5"/>
    <d v="1899-12-30T00:58:00"/>
    <n v="0"/>
    <x v="0"/>
    <x v="0"/>
  </r>
  <r>
    <s v="moi|43449"/>
    <x v="0"/>
    <x v="7"/>
    <s v="moi"/>
    <n v="6"/>
    <d v="1899-12-30T03:09:12"/>
    <n v="0"/>
    <x v="0"/>
    <x v="0"/>
  </r>
  <r>
    <s v="moi|43450"/>
    <x v="0"/>
    <x v="8"/>
    <s v="moi"/>
    <n v="7"/>
    <d v="1899-12-30T02:36:00"/>
    <n v="0"/>
    <x v="0"/>
    <x v="0"/>
  </r>
  <r>
    <s v="moi|43453"/>
    <x v="1"/>
    <x v="9"/>
    <s v="moi"/>
    <n v="3"/>
    <d v="1899-12-30T12:08:00"/>
    <n v="0"/>
    <x v="0"/>
    <x v="0"/>
  </r>
  <r>
    <s v="moi|43454"/>
    <x v="1"/>
    <x v="10"/>
    <s v="moi"/>
    <n v="4"/>
    <d v="1899-12-30T12:08:00"/>
    <n v="0"/>
    <x v="0"/>
    <x v="0"/>
  </r>
  <r>
    <s v="moi|43458"/>
    <x v="1"/>
    <x v="11"/>
    <s v="moi"/>
    <n v="1"/>
    <d v="1899-12-30T12:08:00"/>
    <n v="0"/>
    <x v="0"/>
    <x v="0"/>
  </r>
  <r>
    <s v="moi|43459"/>
    <x v="1"/>
    <x v="12"/>
    <s v="moi"/>
    <n v="2"/>
    <d v="1899-12-30T12:08:00"/>
    <n v="0"/>
    <x v="0"/>
    <x v="0"/>
  </r>
  <r>
    <s v="moi|43462"/>
    <x v="0"/>
    <x v="13"/>
    <s v="moi"/>
    <n v="5"/>
    <d v="1899-12-30T00:58:00"/>
    <n v="0"/>
    <x v="0"/>
    <x v="0"/>
  </r>
  <r>
    <s v="moi|43463"/>
    <x v="0"/>
    <x v="14"/>
    <s v="moi"/>
    <n v="6"/>
    <d v="1899-12-30T03:09:12"/>
    <n v="0"/>
    <x v="0"/>
    <x v="0"/>
  </r>
  <r>
    <s v="moi|43464"/>
    <x v="0"/>
    <x v="15"/>
    <s v="moi"/>
    <n v="7"/>
    <d v="1899-12-30T02:36:00"/>
    <n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3" applyNumberFormats="0" applyBorderFormats="0" applyFontFormats="0" applyPatternFormats="0" applyAlignmentFormats="0" applyWidthHeightFormats="1" dataCaption="Valeurs" grandTotalCaption="Total" updatedVersion="5" minRefreshableVersion="3" colGrandTotals="0" itemPrintTitles="1" createdVersion="5" indent="0" outline="1" outlineData="1" multipleFieldFilters="0" rowHeaderCaption="Projets / Noms" colHeaderCaption="Mois">
  <location ref="A3:E22" firstHeaderRow="1" firstDataRow="3" firstDataCol="1"/>
  <pivotFields count="9">
    <pivotField showAll="0" defaultSubtotal="0"/>
    <pivotField axis="axisCol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axis="axisRow" numFmtId="166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16"/>
        <item t="default"/>
      </items>
    </pivotField>
    <pivotField showAll="0"/>
    <pivotField showAll="0" defaultSubtotal="0"/>
    <pivotField dataField="1" showAll="0" defaultSubtotal="0"/>
    <pivotField dataField="1" showAll="0" defaultSubtotal="0"/>
    <pivotField showAll="0" defaultSubtotal="0"/>
    <pivotField showAll="0" defaultSubtotal="0"/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2">
    <field x="1"/>
    <field x="-2"/>
  </colFields>
  <colItems count="4">
    <i>
      <x v="18"/>
      <x/>
    </i>
    <i r="1" i="1">
      <x v="1"/>
    </i>
    <i>
      <x v="19"/>
      <x/>
    </i>
    <i r="1" i="1">
      <x v="1"/>
    </i>
  </colItems>
  <dataFields count="2">
    <dataField name="Somme de heures" fld="5" baseField="3" baseItem="4" numFmtId="167"/>
    <dataField name="Somme de jours" fld="6" baseField="0" baseItem="0"/>
  </dataFields>
  <formats count="3">
    <format dxfId="3">
      <pivotArea field="2" type="button" dataOnly="0" labelOnly="1" outline="0" axis="axisRow" fieldPosition="0"/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8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3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21:C26" firstHeaderRow="1" firstDataRow="3" firstDataCol="1"/>
  <pivotFields count="9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numFmtId="166" showAll="0"/>
    <pivotField showAll="0"/>
    <pivotField showAll="0" defaultSubtotal="0"/>
    <pivotField showAll="0" defaultSubtotal="0"/>
    <pivotField dataField="1" showAll="0" defaultSubtotal="0"/>
    <pivotField axis="axisCol" showAll="0" defaultSubtotal="0">
      <items count="1">
        <item x="0"/>
      </items>
    </pivotField>
    <pivotField axis="axisCol" showAll="0" defaultSubtotal="0">
      <items count="1"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8"/>
  </colFields>
  <colItems count="2">
    <i>
      <x/>
      <x/>
    </i>
    <i t="grand">
      <x/>
    </i>
  </colItems>
  <dataFields count="1">
    <dataField name="Somme de jours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63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3:C8" firstHeaderRow="1" firstDataRow="3" firstDataCol="1"/>
  <pivotFields count="9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numFmtId="166" showAll="0"/>
    <pivotField showAll="0"/>
    <pivotField showAll="0" defaultSubtotal="0"/>
    <pivotField dataField="1" showAll="0" defaultSubtotal="0"/>
    <pivotField showAll="0" defaultSubtotal="0"/>
    <pivotField axis="axisCol" showAll="0" defaultSubtotal="0">
      <items count="1">
        <item x="0"/>
      </items>
    </pivotField>
    <pivotField axis="axisCol" showAll="0" defaultSubtotal="0">
      <items count="1"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8"/>
  </colFields>
  <colItems count="2">
    <i>
      <x/>
      <x/>
    </i>
    <i t="grand">
      <x/>
    </i>
  </colItems>
  <dataFields count="1">
    <dataField name="Somme de heures" fld="5" baseField="3" baseItem="4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ata" displayName="Tdata" ref="A1:I17" totalsRowShown="0">
  <autoFilter ref="A1:I17"/>
  <sortState ref="A2:G24">
    <sortCondition ref="C2"/>
  </sortState>
  <tableColumns count="9">
    <tableColumn id="1" name="cle" dataDxfId="18">
      <calculatedColumnFormula>Tdata[[#This Row],[nom]]&amp;"|"&amp;TEXT(Tdata[[#This Row],[date]],"0")</calculatedColumnFormula>
    </tableColumn>
    <tableColumn id="2" name="libelle"/>
    <tableColumn id="3" name="date" dataDxfId="17"/>
    <tableColumn id="4" name="nom"/>
    <tableColumn id="7" name="jour_sem" dataDxfId="16">
      <calculatedColumnFormula>WEEKDAY(Tdata[[#This Row],[date]],2)</calculatedColumnFormula>
    </tableColumn>
    <tableColumn id="5" name="heures" dataDxfId="15">
      <calculatedColumnFormula>OFFSET(libelle[[#Headers],[Libellés]],MATCH(Tdata[[#This Row],[libelle]],libelle[Libellés],0),Tdata[[#This Row],[jour_sem]]+1)
+OFFSET(libelle[[#Headers],[Libellés]],MATCH(Tdata[[#This Row],[libelle]],libelle[Libellés],0),1)</calculatedColumnFormula>
    </tableColumn>
    <tableColumn id="6" name="jours" dataDxfId="14">
      <calculatedColumnFormula>OFFSET(libelle[[#Headers],[Libellés]],MATCH(Tdata[[#This Row],[libelle]],libelle[Libellés],0),9)</calculatedColumnFormula>
    </tableColumn>
    <tableColumn id="8" name="année" dataDxfId="5">
      <calculatedColumnFormula>YEAR(Tdata[[#This Row],[date]])</calculatedColumnFormula>
    </tableColumn>
    <tableColumn id="9" name="mois" dataDxfId="4">
      <calculatedColumnFormula>MONTH(Tdata[[#This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belle" displayName="libelle" ref="A1:J11" totalsRowShown="0">
  <autoFilter ref="A1:J11"/>
  <tableColumns count="10">
    <tableColumn id="1" name="Libellés"/>
    <tableColumn id="2" name="Heures" dataDxfId="13"/>
    <tableColumn id="4" name="Heures_J1" dataDxfId="12"/>
    <tableColumn id="5" name="Heures_J2" dataDxfId="11"/>
    <tableColumn id="6" name="Heures_J3" dataDxfId="10"/>
    <tableColumn id="7" name="Heures_J4" dataDxfId="9"/>
    <tableColumn id="8" name="Heures_J5" dataDxfId="8"/>
    <tableColumn id="9" name="Heures_J6" dataDxfId="7"/>
    <tableColumn id="10" name="Heures_J7" dataDxfId="6"/>
    <tableColumn id="3" name="Jour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noms" displayName="noms" ref="A1:A2" totalsRowShown="0">
  <autoFilter ref="A1:A2"/>
  <tableColumns count="1">
    <tableColumn id="1" name="Noms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>
    <tabColor theme="9" tint="0.39997558519241921"/>
  </sheetPr>
  <dimension ref="A1:I17"/>
  <sheetViews>
    <sheetView workbookViewId="0">
      <selection activeCell="I3" sqref="I3"/>
    </sheetView>
  </sheetViews>
  <sheetFormatPr baseColWidth="10" defaultRowHeight="12.5" x14ac:dyDescent="0.25"/>
  <cols>
    <col min="1" max="1" width="24.90625" style="5" customWidth="1"/>
    <col min="2" max="2" width="16.36328125" customWidth="1"/>
    <col min="3" max="3" width="25.6328125" customWidth="1"/>
    <col min="4" max="5" width="20.26953125" customWidth="1"/>
    <col min="6" max="6" width="10.90625" style="38"/>
  </cols>
  <sheetData>
    <row r="1" spans="1:9" x14ac:dyDescent="0.25">
      <c r="A1" s="5" t="s">
        <v>30</v>
      </c>
      <c r="B1" t="s">
        <v>24</v>
      </c>
      <c r="C1" t="s">
        <v>25</v>
      </c>
      <c r="D1" t="s">
        <v>26</v>
      </c>
      <c r="E1" t="s">
        <v>44</v>
      </c>
      <c r="F1" s="38" t="s">
        <v>42</v>
      </c>
      <c r="G1" t="s">
        <v>43</v>
      </c>
      <c r="H1" t="s">
        <v>61</v>
      </c>
      <c r="I1" t="s">
        <v>62</v>
      </c>
    </row>
    <row r="2" spans="1:9" x14ac:dyDescent="0.25">
      <c r="A2" s="5" t="str">
        <f>Tdata[[#This Row],[nom]]&amp;"|"&amp;TEXT(Tdata[[#This Row],[date]],"0")</f>
        <v>moi|43435</v>
      </c>
      <c r="B2" t="s">
        <v>34</v>
      </c>
      <c r="C2" s="5">
        <v>43435</v>
      </c>
      <c r="D2" t="s">
        <v>31</v>
      </c>
      <c r="E2" s="14">
        <f>WEEKDAY(Tdata[[#This Row],[date]],2)</f>
        <v>6</v>
      </c>
      <c r="F2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2">
        <f ca="1">OFFSET(libelle[[#Headers],[Libellés]],MATCH(Tdata[[#This Row],[libelle]],libelle[Libellés],0),9)</f>
        <v>0</v>
      </c>
      <c r="H2">
        <f>YEAR(Tdata[[#This Row],[date]])</f>
        <v>2018</v>
      </c>
      <c r="I2">
        <f>MONTH(Tdata[[#This Row],[date]])</f>
        <v>12</v>
      </c>
    </row>
    <row r="3" spans="1:9" x14ac:dyDescent="0.25">
      <c r="A3" s="5" t="str">
        <f>Tdata[[#This Row],[nom]]&amp;"|"&amp;TEXT(Tdata[[#This Row],[date]],"0")</f>
        <v>moi|43436</v>
      </c>
      <c r="B3" t="s">
        <v>34</v>
      </c>
      <c r="C3" s="5">
        <v>43436</v>
      </c>
      <c r="D3" t="s">
        <v>31</v>
      </c>
      <c r="E3" s="14">
        <f>WEEKDAY(Tdata[[#This Row],[date]],2)</f>
        <v>7</v>
      </c>
      <c r="F3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3">
        <f ca="1">OFFSET(libelle[[#Headers],[Libellés]],MATCH(Tdata[[#This Row],[libelle]],libelle[Libellés],0),9)</f>
        <v>0</v>
      </c>
      <c r="H3">
        <f>YEAR(Tdata[[#This Row],[date]])</f>
        <v>2018</v>
      </c>
      <c r="I3">
        <f>MONTH(Tdata[[#This Row],[date]])</f>
        <v>12</v>
      </c>
    </row>
    <row r="4" spans="1:9" x14ac:dyDescent="0.25">
      <c r="A4" s="5" t="str">
        <f>Tdata[[#This Row],[nom]]&amp;"|"&amp;TEXT(Tdata[[#This Row],[date]],"0")</f>
        <v>moi|43439</v>
      </c>
      <c r="B4" t="s">
        <v>34</v>
      </c>
      <c r="C4" s="5">
        <v>43439</v>
      </c>
      <c r="D4" t="s">
        <v>31</v>
      </c>
      <c r="E4" s="14">
        <f>WEEKDAY(Tdata[[#This Row],[date]],2)</f>
        <v>3</v>
      </c>
      <c r="F4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4">
        <f ca="1">OFFSET(libelle[[#Headers],[Libellés]],MATCH(Tdata[[#This Row],[libelle]],libelle[Libellés],0),9)</f>
        <v>0</v>
      </c>
      <c r="H4">
        <f>YEAR(Tdata[[#This Row],[date]])</f>
        <v>2018</v>
      </c>
      <c r="I4">
        <f>MONTH(Tdata[[#This Row],[date]])</f>
        <v>12</v>
      </c>
    </row>
    <row r="5" spans="1:9" x14ac:dyDescent="0.25">
      <c r="A5" s="5" t="str">
        <f>Tdata[[#This Row],[nom]]&amp;"|"&amp;TEXT(Tdata[[#This Row],[date]],"0")</f>
        <v>moi|43440</v>
      </c>
      <c r="B5" t="s">
        <v>34</v>
      </c>
      <c r="C5" s="5">
        <v>43440</v>
      </c>
      <c r="D5" t="s">
        <v>31</v>
      </c>
      <c r="E5" s="14">
        <f>WEEKDAY(Tdata[[#This Row],[date]],2)</f>
        <v>4</v>
      </c>
      <c r="F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5">
        <f ca="1">OFFSET(libelle[[#Headers],[Libellés]],MATCH(Tdata[[#This Row],[libelle]],libelle[Libellés],0),9)</f>
        <v>0</v>
      </c>
      <c r="H5">
        <f>YEAR(Tdata[[#This Row],[date]])</f>
        <v>2018</v>
      </c>
      <c r="I5">
        <f>MONTH(Tdata[[#This Row],[date]])</f>
        <v>12</v>
      </c>
    </row>
    <row r="6" spans="1:9" x14ac:dyDescent="0.25">
      <c r="A6" s="5" t="str">
        <f>Tdata[[#This Row],[nom]]&amp;"|"&amp;TEXT(Tdata[[#This Row],[date]],"0")</f>
        <v>moi|43444</v>
      </c>
      <c r="B6" t="s">
        <v>34</v>
      </c>
      <c r="C6" s="5">
        <v>43444</v>
      </c>
      <c r="D6" t="s">
        <v>31</v>
      </c>
      <c r="E6" s="14">
        <f>WEEKDAY(Tdata[[#This Row],[date]],2)</f>
        <v>1</v>
      </c>
      <c r="F6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6">
        <f ca="1">OFFSET(libelle[[#Headers],[Libellés]],MATCH(Tdata[[#This Row],[libelle]],libelle[Libellés],0),9)</f>
        <v>0</v>
      </c>
      <c r="H6">
        <f>YEAR(Tdata[[#This Row],[date]])</f>
        <v>2018</v>
      </c>
      <c r="I6">
        <f>MONTH(Tdata[[#This Row],[date]])</f>
        <v>12</v>
      </c>
    </row>
    <row r="7" spans="1:9" x14ac:dyDescent="0.25">
      <c r="A7" s="5" t="str">
        <f>Tdata[[#This Row],[nom]]&amp;"|"&amp;TEXT(Tdata[[#This Row],[date]],"0")</f>
        <v>moi|43445</v>
      </c>
      <c r="B7" t="s">
        <v>34</v>
      </c>
      <c r="C7" s="5">
        <v>43445</v>
      </c>
      <c r="D7" t="s">
        <v>31</v>
      </c>
      <c r="E7" s="14">
        <f>WEEKDAY(Tdata[[#This Row],[date]],2)</f>
        <v>2</v>
      </c>
      <c r="F7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7">
        <f ca="1">OFFSET(libelle[[#Headers],[Libellés]],MATCH(Tdata[[#This Row],[libelle]],libelle[Libellés],0),9)</f>
        <v>0</v>
      </c>
      <c r="H7">
        <f>YEAR(Tdata[[#This Row],[date]])</f>
        <v>2018</v>
      </c>
      <c r="I7">
        <f>MONTH(Tdata[[#This Row],[date]])</f>
        <v>12</v>
      </c>
    </row>
    <row r="8" spans="1:9" x14ac:dyDescent="0.25">
      <c r="A8" s="5" t="str">
        <f>Tdata[[#This Row],[nom]]&amp;"|"&amp;TEXT(Tdata[[#This Row],[date]],"0")</f>
        <v>moi|43448</v>
      </c>
      <c r="B8" t="s">
        <v>34</v>
      </c>
      <c r="C8" s="5">
        <v>43448</v>
      </c>
      <c r="D8" t="s">
        <v>31</v>
      </c>
      <c r="E8" s="14">
        <f>WEEKDAY(Tdata[[#This Row],[date]],2)</f>
        <v>5</v>
      </c>
      <c r="F8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8">
        <f ca="1">OFFSET(libelle[[#Headers],[Libellés]],MATCH(Tdata[[#This Row],[libelle]],libelle[Libellés],0),9)</f>
        <v>0</v>
      </c>
      <c r="H8">
        <f>YEAR(Tdata[[#This Row],[date]])</f>
        <v>2018</v>
      </c>
      <c r="I8">
        <f>MONTH(Tdata[[#This Row],[date]])</f>
        <v>12</v>
      </c>
    </row>
    <row r="9" spans="1:9" x14ac:dyDescent="0.25">
      <c r="A9" s="5" t="str">
        <f>Tdata[[#This Row],[nom]]&amp;"|"&amp;TEXT(Tdata[[#This Row],[date]],"0")</f>
        <v>moi|43449</v>
      </c>
      <c r="B9" t="s">
        <v>34</v>
      </c>
      <c r="C9" s="5">
        <v>43449</v>
      </c>
      <c r="D9" t="s">
        <v>31</v>
      </c>
      <c r="E9" s="14">
        <f>WEEKDAY(Tdata[[#This Row],[date]],2)</f>
        <v>6</v>
      </c>
      <c r="F9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9">
        <f ca="1">OFFSET(libelle[[#Headers],[Libellés]],MATCH(Tdata[[#This Row],[libelle]],libelle[Libellés],0),9)</f>
        <v>0</v>
      </c>
      <c r="H9">
        <f>YEAR(Tdata[[#This Row],[date]])</f>
        <v>2018</v>
      </c>
      <c r="I9">
        <f>MONTH(Tdata[[#This Row],[date]])</f>
        <v>12</v>
      </c>
    </row>
    <row r="10" spans="1:9" x14ac:dyDescent="0.25">
      <c r="A10" s="5" t="str">
        <f>Tdata[[#This Row],[nom]]&amp;"|"&amp;TEXT(Tdata[[#This Row],[date]],"0")</f>
        <v>moi|43450</v>
      </c>
      <c r="B10" t="s">
        <v>34</v>
      </c>
      <c r="C10" s="5">
        <v>43450</v>
      </c>
      <c r="D10" t="s">
        <v>31</v>
      </c>
      <c r="E10" s="14">
        <f>WEEKDAY(Tdata[[#This Row],[date]],2)</f>
        <v>7</v>
      </c>
      <c r="F10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0">
        <f ca="1">OFFSET(libelle[[#Headers],[Libellés]],MATCH(Tdata[[#This Row],[libelle]],libelle[Libellés],0),9)</f>
        <v>0</v>
      </c>
      <c r="H10">
        <f>YEAR(Tdata[[#This Row],[date]])</f>
        <v>2018</v>
      </c>
      <c r="I10">
        <f>MONTH(Tdata[[#This Row],[date]])</f>
        <v>12</v>
      </c>
    </row>
    <row r="11" spans="1:9" x14ac:dyDescent="0.25">
      <c r="A11" s="5" t="str">
        <f>Tdata[[#This Row],[nom]]&amp;"|"&amp;TEXT(Tdata[[#This Row],[date]],"0")</f>
        <v>moi|43453</v>
      </c>
      <c r="B11" t="s">
        <v>35</v>
      </c>
      <c r="C11" s="5">
        <v>43453</v>
      </c>
      <c r="D11" t="s">
        <v>31</v>
      </c>
      <c r="E11" s="14">
        <f>WEEKDAY(Tdata[[#This Row],[date]],2)</f>
        <v>3</v>
      </c>
      <c r="F11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1">
        <f ca="1">OFFSET(libelle[[#Headers],[Libellés]],MATCH(Tdata[[#This Row],[libelle]],libelle[Libellés],0),9)</f>
        <v>0</v>
      </c>
      <c r="H11">
        <f>YEAR(Tdata[[#This Row],[date]])</f>
        <v>2018</v>
      </c>
      <c r="I11">
        <f>MONTH(Tdata[[#This Row],[date]])</f>
        <v>12</v>
      </c>
    </row>
    <row r="12" spans="1:9" x14ac:dyDescent="0.25">
      <c r="A12" s="5" t="str">
        <f>Tdata[[#This Row],[nom]]&amp;"|"&amp;TEXT(Tdata[[#This Row],[date]],"0")</f>
        <v>moi|43454</v>
      </c>
      <c r="B12" t="s">
        <v>35</v>
      </c>
      <c r="C12" s="5">
        <v>43454</v>
      </c>
      <c r="D12" t="s">
        <v>31</v>
      </c>
      <c r="E12" s="14">
        <f>WEEKDAY(Tdata[[#This Row],[date]],2)</f>
        <v>4</v>
      </c>
      <c r="F12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2">
        <f ca="1">OFFSET(libelle[[#Headers],[Libellés]],MATCH(Tdata[[#This Row],[libelle]],libelle[Libellés],0),9)</f>
        <v>0</v>
      </c>
      <c r="H12">
        <f>YEAR(Tdata[[#This Row],[date]])</f>
        <v>2018</v>
      </c>
      <c r="I12">
        <f>MONTH(Tdata[[#This Row],[date]])</f>
        <v>12</v>
      </c>
    </row>
    <row r="13" spans="1:9" x14ac:dyDescent="0.25">
      <c r="A13" s="5" t="str">
        <f>Tdata[[#This Row],[nom]]&amp;"|"&amp;TEXT(Tdata[[#This Row],[date]],"0")</f>
        <v>moi|43458</v>
      </c>
      <c r="B13" t="s">
        <v>35</v>
      </c>
      <c r="C13" s="5">
        <v>43458</v>
      </c>
      <c r="D13" t="s">
        <v>31</v>
      </c>
      <c r="E13" s="14">
        <f>WEEKDAY(Tdata[[#This Row],[date]],2)</f>
        <v>1</v>
      </c>
      <c r="F13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3">
        <f ca="1">OFFSET(libelle[[#Headers],[Libellés]],MATCH(Tdata[[#This Row],[libelle]],libelle[Libellés],0),9)</f>
        <v>0</v>
      </c>
      <c r="H13">
        <f>YEAR(Tdata[[#This Row],[date]])</f>
        <v>2018</v>
      </c>
      <c r="I13">
        <f>MONTH(Tdata[[#This Row],[date]])</f>
        <v>12</v>
      </c>
    </row>
    <row r="14" spans="1:9" x14ac:dyDescent="0.25">
      <c r="A14" s="5" t="str">
        <f>Tdata[[#This Row],[nom]]&amp;"|"&amp;TEXT(Tdata[[#This Row],[date]],"0")</f>
        <v>moi|43459</v>
      </c>
      <c r="B14" t="s">
        <v>35</v>
      </c>
      <c r="C14" s="5">
        <v>43459</v>
      </c>
      <c r="D14" t="s">
        <v>31</v>
      </c>
      <c r="E14" s="14">
        <f>WEEKDAY(Tdata[[#This Row],[date]],2)</f>
        <v>2</v>
      </c>
      <c r="F14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4">
        <f ca="1">OFFSET(libelle[[#Headers],[Libellés]],MATCH(Tdata[[#This Row],[libelle]],libelle[Libellés],0),9)</f>
        <v>0</v>
      </c>
      <c r="H14">
        <f>YEAR(Tdata[[#This Row],[date]])</f>
        <v>2018</v>
      </c>
      <c r="I14">
        <f>MONTH(Tdata[[#This Row],[date]])</f>
        <v>12</v>
      </c>
    </row>
    <row r="15" spans="1:9" x14ac:dyDescent="0.25">
      <c r="A15" s="5" t="str">
        <f>Tdata[[#This Row],[nom]]&amp;"|"&amp;TEXT(Tdata[[#This Row],[date]],"0")</f>
        <v>moi|43462</v>
      </c>
      <c r="B15" t="s">
        <v>34</v>
      </c>
      <c r="C15" s="5">
        <v>43462</v>
      </c>
      <c r="D15" t="s">
        <v>31</v>
      </c>
      <c r="E15" s="14">
        <f>WEEKDAY(Tdata[[#This Row],[date]],2)</f>
        <v>5</v>
      </c>
      <c r="F1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15">
        <f ca="1">OFFSET(libelle[[#Headers],[Libellés]],MATCH(Tdata[[#This Row],[libelle]],libelle[Libellés],0),9)</f>
        <v>0</v>
      </c>
      <c r="H15">
        <f>YEAR(Tdata[[#This Row],[date]])</f>
        <v>2018</v>
      </c>
      <c r="I15">
        <f>MONTH(Tdata[[#This Row],[date]])</f>
        <v>12</v>
      </c>
    </row>
    <row r="16" spans="1:9" x14ac:dyDescent="0.25">
      <c r="A16" s="5" t="str">
        <f>Tdata[[#This Row],[nom]]&amp;"|"&amp;TEXT(Tdata[[#This Row],[date]],"0")</f>
        <v>moi|43463</v>
      </c>
      <c r="B16" t="s">
        <v>34</v>
      </c>
      <c r="C16" s="5">
        <v>43463</v>
      </c>
      <c r="D16" t="s">
        <v>31</v>
      </c>
      <c r="E16" s="14">
        <f>WEEKDAY(Tdata[[#This Row],[date]],2)</f>
        <v>6</v>
      </c>
      <c r="F16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16">
        <f ca="1">OFFSET(libelle[[#Headers],[Libellés]],MATCH(Tdata[[#This Row],[libelle]],libelle[Libellés],0),9)</f>
        <v>0</v>
      </c>
      <c r="H16">
        <f>YEAR(Tdata[[#This Row],[date]])</f>
        <v>2018</v>
      </c>
      <c r="I16">
        <f>MONTH(Tdata[[#This Row],[date]])</f>
        <v>12</v>
      </c>
    </row>
    <row r="17" spans="1:9" x14ac:dyDescent="0.25">
      <c r="A17" s="5" t="str">
        <f>Tdata[[#This Row],[nom]]&amp;"|"&amp;TEXT(Tdata[[#This Row],[date]],"0")</f>
        <v>moi|43464</v>
      </c>
      <c r="B17" t="s">
        <v>34</v>
      </c>
      <c r="C17" s="5">
        <v>43464</v>
      </c>
      <c r="D17" t="s">
        <v>31</v>
      </c>
      <c r="E17" s="14">
        <f>WEEKDAY(Tdata[[#This Row],[date]],2)</f>
        <v>7</v>
      </c>
      <c r="F17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7">
        <f ca="1">OFFSET(libelle[[#Headers],[Libellés]],MATCH(Tdata[[#This Row],[libelle]],libelle[Libellés],0),9)</f>
        <v>0</v>
      </c>
      <c r="H17">
        <f>YEAR(Tdata[[#This Row],[date]])</f>
        <v>2018</v>
      </c>
      <c r="I17">
        <f>MONTH(Tdata[[#This Row],[date]])</f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>
    <tabColor rgb="FF92D050"/>
  </sheetPr>
  <dimension ref="A1:J11"/>
  <sheetViews>
    <sheetView workbookViewId="0">
      <selection activeCell="A28" sqref="A28"/>
    </sheetView>
  </sheetViews>
  <sheetFormatPr baseColWidth="10" defaultColWidth="11.36328125" defaultRowHeight="12.5" x14ac:dyDescent="0.25"/>
  <cols>
    <col min="2" max="7" width="11.36328125" style="36"/>
    <col min="8" max="8" width="11.36328125" style="37"/>
    <col min="9" max="9" width="11.36328125" style="36"/>
  </cols>
  <sheetData>
    <row r="1" spans="1:10" x14ac:dyDescent="0.25">
      <c r="A1" t="s">
        <v>22</v>
      </c>
      <c r="B1" s="36" t="s">
        <v>45</v>
      </c>
      <c r="C1" s="36" t="s">
        <v>47</v>
      </c>
      <c r="D1" s="36" t="s">
        <v>48</v>
      </c>
      <c r="E1" s="36" t="s">
        <v>49</v>
      </c>
      <c r="F1" s="36" t="s">
        <v>50</v>
      </c>
      <c r="G1" s="36" t="s">
        <v>51</v>
      </c>
      <c r="H1" s="37" t="s">
        <v>52</v>
      </c>
      <c r="I1" s="36" t="s">
        <v>53</v>
      </c>
      <c r="J1" t="s">
        <v>46</v>
      </c>
    </row>
    <row r="2" spans="1:10" x14ac:dyDescent="0.25">
      <c r="A2" s="35" t="s">
        <v>32</v>
      </c>
    </row>
    <row r="3" spans="1:10" x14ac:dyDescent="0.25">
      <c r="A3" s="35" t="s">
        <v>33</v>
      </c>
    </row>
    <row r="4" spans="1:10" x14ac:dyDescent="0.25">
      <c r="A4" s="35" t="s">
        <v>34</v>
      </c>
      <c r="C4" s="36">
        <v>4.027777777777778E-2</v>
      </c>
      <c r="D4" s="36">
        <v>4.027777777777778E-2</v>
      </c>
      <c r="E4" s="36">
        <v>4.027777777777778E-2</v>
      </c>
      <c r="F4" s="36">
        <v>4.027777777777778E-2</v>
      </c>
      <c r="G4" s="36">
        <v>4.027777777777778E-2</v>
      </c>
      <c r="H4" s="37">
        <v>0.13138888888888889</v>
      </c>
      <c r="I4" s="36">
        <v>0.10833333333333334</v>
      </c>
    </row>
    <row r="5" spans="1:10" x14ac:dyDescent="0.25">
      <c r="A5" s="35" t="s">
        <v>35</v>
      </c>
      <c r="B5" s="36">
        <v>0.50555555555555554</v>
      </c>
    </row>
    <row r="6" spans="1:10" x14ac:dyDescent="0.25">
      <c r="A6" s="35" t="s">
        <v>36</v>
      </c>
    </row>
    <row r="7" spans="1:10" x14ac:dyDescent="0.25">
      <c r="A7" s="35" t="s">
        <v>37</v>
      </c>
    </row>
    <row r="8" spans="1:10" x14ac:dyDescent="0.25">
      <c r="A8" s="35" t="s">
        <v>38</v>
      </c>
      <c r="J8">
        <v>1</v>
      </c>
    </row>
    <row r="9" spans="1:10" x14ac:dyDescent="0.25">
      <c r="A9" s="35" t="s">
        <v>39</v>
      </c>
      <c r="J9">
        <v>1</v>
      </c>
    </row>
    <row r="10" spans="1:10" x14ac:dyDescent="0.25">
      <c r="A10" s="35" t="s">
        <v>40</v>
      </c>
      <c r="J10">
        <v>1</v>
      </c>
    </row>
    <row r="11" spans="1:10" x14ac:dyDescent="0.25">
      <c r="A11" s="35" t="s">
        <v>41</v>
      </c>
      <c r="J1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Mois">
    <tabColor theme="4"/>
    <pageSetUpPr autoPageBreaks="0" fitToPage="1"/>
  </sheetPr>
  <dimension ref="B2:L24"/>
  <sheetViews>
    <sheetView showGridLines="0" showRowColHeaders="0" showZeros="0" zoomScaleNormal="100" workbookViewId="0">
      <selection activeCell="C11" sqref="C11"/>
    </sheetView>
  </sheetViews>
  <sheetFormatPr baseColWidth="10" defaultColWidth="9.1796875" defaultRowHeight="14" x14ac:dyDescent="0.25"/>
  <cols>
    <col min="1" max="1" width="14.08984375" style="20" customWidth="1"/>
    <col min="2" max="2" width="5.08984375" style="19" bestFit="1" customWidth="1"/>
    <col min="3" max="9" width="18.1796875" style="20" customWidth="1"/>
    <col min="10" max="10" width="11.453125" style="20" customWidth="1"/>
    <col min="11" max="16384" width="9.1796875" style="20"/>
  </cols>
  <sheetData>
    <row r="2" spans="2:12" s="16" customFormat="1" ht="18" thickBot="1" x14ac:dyDescent="0.3">
      <c r="B2" s="15"/>
      <c r="C2" s="34">
        <v>2018</v>
      </c>
      <c r="E2" s="34" t="s">
        <v>31</v>
      </c>
      <c r="F2" s="17"/>
      <c r="G2" s="17"/>
    </row>
    <row r="3" spans="2:12" ht="14.5" thickTop="1" x14ac:dyDescent="0.25"/>
    <row r="4" spans="2:12" ht="18" thickBot="1" x14ac:dyDescent="0.3">
      <c r="B4" s="21">
        <v>12</v>
      </c>
      <c r="C4" s="49" t="str">
        <f>UPPER(CHOOSE(B4,"Janvier","Février","Mars","Avril","Mai","Juin","Juillet","Août","Septembre","Octobre","Novembre","Décembre"))</f>
        <v>DÉCEMBRE</v>
      </c>
      <c r="D4" s="50"/>
      <c r="E4" s="50"/>
      <c r="F4" s="50"/>
      <c r="G4" s="50"/>
      <c r="H4" s="50"/>
      <c r="I4" s="50"/>
    </row>
    <row r="5" spans="2:12" ht="15" thickTop="1" thickBot="1" x14ac:dyDescent="0.3">
      <c r="B5" s="1"/>
      <c r="C5" s="2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  <c r="I5" s="2" t="s">
        <v>0</v>
      </c>
    </row>
    <row r="6" spans="2:12" s="16" customFormat="1" ht="22" thickTop="1" x14ac:dyDescent="0.25">
      <c r="B6" s="28">
        <f>1+INT(MIN(MOD(C6-DATE(YEAR(C6)+{-1;0;1},1,5)+WEEKDAY(DATE(YEAR(C6)+{-1;0;1},1,3)),734))/7)</f>
        <v>48</v>
      </c>
      <c r="C6" s="29">
        <f>DATE(C2,B4,1)-WEEKDAY(DATE(C2,B4,1),2)+1</f>
        <v>43430</v>
      </c>
      <c r="D6" s="30">
        <f>C6+1</f>
        <v>43431</v>
      </c>
      <c r="E6" s="30">
        <f t="shared" ref="E6:I6" si="0">D6+1</f>
        <v>43432</v>
      </c>
      <c r="F6" s="30">
        <f t="shared" si="0"/>
        <v>43433</v>
      </c>
      <c r="G6" s="30">
        <f t="shared" si="0"/>
        <v>43434</v>
      </c>
      <c r="H6" s="31">
        <f t="shared" si="0"/>
        <v>43435</v>
      </c>
      <c r="I6" s="31">
        <f t="shared" si="0"/>
        <v>43436</v>
      </c>
    </row>
    <row r="7" spans="2:12" s="25" customFormat="1" x14ac:dyDescent="0.25">
      <c r="B7" s="51" t="s">
        <v>19</v>
      </c>
      <c r="C7" s="22" t="str">
        <f>IFERROR(VLOOKUP(C6,JF,2,0),"")</f>
        <v/>
      </c>
      <c r="D7" s="23" t="str">
        <f t="shared" ref="D7:I7" si="1">IFERROR(VLOOKUP(D6,JF,2,0),"")</f>
        <v/>
      </c>
      <c r="E7" s="23" t="str">
        <f t="shared" si="1"/>
        <v/>
      </c>
      <c r="F7" s="23" t="str">
        <f t="shared" si="1"/>
        <v/>
      </c>
      <c r="G7" s="23" t="str">
        <f t="shared" si="1"/>
        <v/>
      </c>
      <c r="H7" s="24" t="str">
        <f t="shared" si="1"/>
        <v/>
      </c>
      <c r="I7" s="24" t="str">
        <f t="shared" si="1"/>
        <v/>
      </c>
    </row>
    <row r="8" spans="2:12" ht="18" thickBot="1" x14ac:dyDescent="0.3">
      <c r="B8" s="52"/>
      <c r="C8" s="39" t="str">
        <f>IFERROR(VLOOKUP($E$2&amp;"|"&amp;C6,Tdata[],2,0),"")</f>
        <v/>
      </c>
      <c r="D8" s="39" t="str">
        <f>IFERROR(VLOOKUP($E$2&amp;"|"&amp;D6,Tdata[],2,0),"")</f>
        <v/>
      </c>
      <c r="E8" s="39" t="str">
        <f>IFERROR(VLOOKUP($E$2&amp;"|"&amp;E6,Tdata[],2,0),"")</f>
        <v/>
      </c>
      <c r="F8" s="39" t="str">
        <f>IFERROR(VLOOKUP($E$2&amp;"|"&amp;F6,Tdata[],2,0),"")</f>
        <v/>
      </c>
      <c r="G8" s="39" t="str">
        <f>IFERROR(VLOOKUP($E$2&amp;"|"&amp;G6,Tdata[],2,0),"")</f>
        <v/>
      </c>
      <c r="H8" s="40" t="str">
        <f>IFERROR(VLOOKUP($E$2&amp;"|"&amp;H6,Tdata[],2,0),"")</f>
        <v>RPS+</v>
      </c>
      <c r="I8" s="40" t="str">
        <f>IFERROR(VLOOKUP($E$2&amp;"|"&amp;I6,Tdata[],2,0),"")</f>
        <v>RPS+</v>
      </c>
    </row>
    <row r="9" spans="2:12" s="16" customFormat="1" ht="22" thickTop="1" x14ac:dyDescent="0.25">
      <c r="B9" s="28">
        <f>1+INT(MIN(MOD(C9-DATE(YEAR(C9)+{-1;0;1},1,5)+WEEKDAY(DATE(YEAR(C9)+{-1;0;1},1,3)),734))/7)</f>
        <v>49</v>
      </c>
      <c r="C9" s="32">
        <f>C6+7</f>
        <v>43437</v>
      </c>
      <c r="D9" s="33">
        <f>C9+1</f>
        <v>43438</v>
      </c>
      <c r="E9" s="33">
        <f t="shared" ref="E9:I9" si="2">D9+1</f>
        <v>43439</v>
      </c>
      <c r="F9" s="33">
        <f t="shared" si="2"/>
        <v>43440</v>
      </c>
      <c r="G9" s="33">
        <f t="shared" si="2"/>
        <v>43441</v>
      </c>
      <c r="H9" s="31">
        <f t="shared" si="2"/>
        <v>43442</v>
      </c>
      <c r="I9" s="31">
        <f t="shared" si="2"/>
        <v>43443</v>
      </c>
    </row>
    <row r="10" spans="2:12" ht="13" customHeight="1" x14ac:dyDescent="0.25">
      <c r="B10" s="51" t="s">
        <v>19</v>
      </c>
      <c r="C10" s="26" t="str">
        <f>IFERROR(VLOOKUP(C9,JF,2,0),"")</f>
        <v/>
      </c>
      <c r="D10" s="27" t="str">
        <f t="shared" ref="D10:I10" si="3">IFERROR(VLOOKUP(D9,JF,2,0),"")</f>
        <v/>
      </c>
      <c r="E10" s="27" t="str">
        <f t="shared" si="3"/>
        <v/>
      </c>
      <c r="F10" s="27" t="str">
        <f t="shared" si="3"/>
        <v/>
      </c>
      <c r="G10" s="27" t="str">
        <f t="shared" si="3"/>
        <v/>
      </c>
      <c r="H10" s="24" t="str">
        <f t="shared" si="3"/>
        <v/>
      </c>
      <c r="I10" s="24" t="str">
        <f t="shared" si="3"/>
        <v/>
      </c>
    </row>
    <row r="11" spans="2:12" ht="18" thickBot="1" x14ac:dyDescent="0.3">
      <c r="B11" s="52"/>
      <c r="C11" s="41" t="str">
        <f>IFERROR(VLOOKUP($E$2&amp;"|"&amp;C9,Tdata[],2,0),"")</f>
        <v/>
      </c>
      <c r="D11" s="41" t="str">
        <f>IFERROR(VLOOKUP($E$2&amp;"|"&amp;D9,Tdata[],2,0),"")</f>
        <v/>
      </c>
      <c r="E11" s="41" t="str">
        <f>IFERROR(VLOOKUP($E$2&amp;"|"&amp;E9,Tdata[],2,0),"")</f>
        <v>RPS+</v>
      </c>
      <c r="F11" s="41" t="str">
        <f>IFERROR(VLOOKUP($E$2&amp;"|"&amp;F9,Tdata[],2,0),"")</f>
        <v>RPS+</v>
      </c>
      <c r="G11" s="41" t="str">
        <f>IFERROR(VLOOKUP($E$2&amp;"|"&amp;G9,Tdata[],2,0),"")</f>
        <v/>
      </c>
      <c r="H11" s="40" t="str">
        <f>IFERROR(VLOOKUP($E$2&amp;"|"&amp;H9,Tdata[],2,0),"")</f>
        <v/>
      </c>
      <c r="I11" s="40" t="str">
        <f>IFERROR(VLOOKUP($E$2&amp;"|"&amp;I9,Tdata[],2,0),"")</f>
        <v/>
      </c>
    </row>
    <row r="12" spans="2:12" s="16" customFormat="1" ht="22" thickTop="1" x14ac:dyDescent="0.25">
      <c r="B12" s="28">
        <f>1+INT(MIN(MOD(C12-DATE(YEAR(C12)+{-1;0;1},1,5)+WEEKDAY(DATE(YEAR(C12)+{-1;0;1},1,3)),734))/7)</f>
        <v>50</v>
      </c>
      <c r="C12" s="29">
        <f>C9+7</f>
        <v>43444</v>
      </c>
      <c r="D12" s="30">
        <f>C12+1</f>
        <v>43445</v>
      </c>
      <c r="E12" s="30">
        <f t="shared" ref="E12:I12" si="4">D12+1</f>
        <v>43446</v>
      </c>
      <c r="F12" s="30">
        <f t="shared" si="4"/>
        <v>43447</v>
      </c>
      <c r="G12" s="30">
        <f t="shared" si="4"/>
        <v>43448</v>
      </c>
      <c r="H12" s="31">
        <f t="shared" si="4"/>
        <v>43449</v>
      </c>
      <c r="I12" s="31">
        <f t="shared" si="4"/>
        <v>43450</v>
      </c>
    </row>
    <row r="13" spans="2:12" s="25" customFormat="1" ht="13" customHeight="1" x14ac:dyDescent="0.25">
      <c r="B13" s="51" t="s">
        <v>19</v>
      </c>
      <c r="C13" s="22" t="str">
        <f>IFERROR(VLOOKUP(C12,JF,2,0),"")</f>
        <v/>
      </c>
      <c r="D13" s="23" t="str">
        <f t="shared" ref="D13:I13" si="5">IFERROR(VLOOKUP(D12,JF,2,0),"")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4" t="str">
        <f t="shared" si="5"/>
        <v/>
      </c>
      <c r="I13" s="24" t="str">
        <f t="shared" si="5"/>
        <v/>
      </c>
    </row>
    <row r="14" spans="2:12" ht="18" thickBot="1" x14ac:dyDescent="0.3">
      <c r="B14" s="52"/>
      <c r="C14" s="39" t="str">
        <f>IFERROR(VLOOKUP($E$2&amp;"|"&amp;C12,Tdata[],2,0),"")</f>
        <v>RPS+</v>
      </c>
      <c r="D14" s="39" t="str">
        <f>IFERROR(VLOOKUP($E$2&amp;"|"&amp;D12,Tdata[],2,0),"")</f>
        <v>RPS+</v>
      </c>
      <c r="E14" s="39" t="str">
        <f>IFERROR(VLOOKUP($E$2&amp;"|"&amp;E12,Tdata[],2,0),"")</f>
        <v/>
      </c>
      <c r="F14" s="39" t="str">
        <f>IFERROR(VLOOKUP($E$2&amp;"|"&amp;F12,Tdata[],2,0),"")</f>
        <v/>
      </c>
      <c r="G14" s="39" t="str">
        <f>IFERROR(VLOOKUP($E$2&amp;"|"&amp;G12,Tdata[],2,0),"")</f>
        <v>RPS+</v>
      </c>
      <c r="H14" s="40" t="str">
        <f>IFERROR(VLOOKUP($E$2&amp;"|"&amp;H12,Tdata[],2,0),"")</f>
        <v>RPS+</v>
      </c>
      <c r="I14" s="40" t="str">
        <f>IFERROR(VLOOKUP($E$2&amp;"|"&amp;I12,Tdata[],2,0),"")</f>
        <v>RPS+</v>
      </c>
    </row>
    <row r="15" spans="2:12" s="16" customFormat="1" ht="22" thickTop="1" x14ac:dyDescent="0.25">
      <c r="B15" s="28">
        <f>1+INT(MIN(MOD(C15-DATE(YEAR(C15)+{-1;0;1},1,5)+WEEKDAY(DATE(YEAR(C15)+{-1;0;1},1,3)),734))/7)</f>
        <v>51</v>
      </c>
      <c r="C15" s="32">
        <f>C12+7</f>
        <v>43451</v>
      </c>
      <c r="D15" s="33">
        <f>C15+1</f>
        <v>43452</v>
      </c>
      <c r="E15" s="33">
        <f t="shared" ref="E15:I15" si="6">D15+1</f>
        <v>43453</v>
      </c>
      <c r="F15" s="33">
        <f t="shared" si="6"/>
        <v>43454</v>
      </c>
      <c r="G15" s="33">
        <f t="shared" si="6"/>
        <v>43455</v>
      </c>
      <c r="H15" s="31">
        <f t="shared" si="6"/>
        <v>43456</v>
      </c>
      <c r="I15" s="31">
        <f t="shared" si="6"/>
        <v>43457</v>
      </c>
      <c r="L15" s="18"/>
    </row>
    <row r="16" spans="2:12" ht="13" customHeight="1" x14ac:dyDescent="0.25">
      <c r="B16" s="51" t="s">
        <v>19</v>
      </c>
      <c r="C16" s="26" t="str">
        <f>IFERROR(VLOOKUP(C15,JF,2,0),"")</f>
        <v/>
      </c>
      <c r="D16" s="27" t="str">
        <f t="shared" ref="D16:I16" si="7">IFERROR(VLOOKUP(D15,JF,2,0),"")</f>
        <v/>
      </c>
      <c r="E16" s="27" t="str">
        <f t="shared" si="7"/>
        <v/>
      </c>
      <c r="F16" s="27" t="str">
        <f t="shared" si="7"/>
        <v/>
      </c>
      <c r="G16" s="27" t="str">
        <f t="shared" si="7"/>
        <v/>
      </c>
      <c r="H16" s="24" t="str">
        <f t="shared" si="7"/>
        <v/>
      </c>
      <c r="I16" s="24" t="str">
        <f t="shared" si="7"/>
        <v/>
      </c>
    </row>
    <row r="17" spans="2:9" ht="18" thickBot="1" x14ac:dyDescent="0.3">
      <c r="B17" s="52"/>
      <c r="C17" s="41" t="str">
        <f>IFERROR(VLOOKUP($E$2&amp;"|"&amp;C15,Tdata[],2,0),"")</f>
        <v/>
      </c>
      <c r="D17" s="41" t="str">
        <f>IFERROR(VLOOKUP($E$2&amp;"|"&amp;D15,Tdata[],2,0),"")</f>
        <v/>
      </c>
      <c r="E17" s="41" t="str">
        <f>IFERROR(VLOOKUP($E$2&amp;"|"&amp;E15,Tdata[],2,0),"")</f>
        <v>RPS-</v>
      </c>
      <c r="F17" s="41" t="str">
        <f>IFERROR(VLOOKUP($E$2&amp;"|"&amp;F15,Tdata[],2,0),"")</f>
        <v>RPS-</v>
      </c>
      <c r="G17" s="41" t="str">
        <f>IFERROR(VLOOKUP($E$2&amp;"|"&amp;G15,Tdata[],2,0),"")</f>
        <v/>
      </c>
      <c r="H17" s="40" t="str">
        <f>IFERROR(VLOOKUP($E$2&amp;"|"&amp;H15,Tdata[],2,0),"")</f>
        <v/>
      </c>
      <c r="I17" s="40" t="str">
        <f>IFERROR(VLOOKUP($E$2&amp;"|"&amp;I15,Tdata[],2,0),"")</f>
        <v/>
      </c>
    </row>
    <row r="18" spans="2:9" s="16" customFormat="1" ht="22" thickTop="1" x14ac:dyDescent="0.25">
      <c r="B18" s="28">
        <f>1+INT(MIN(MOD(C18-DATE(YEAR(C18)+{-1;0;1},1,5)+WEEKDAY(DATE(YEAR(C18)+{-1;0;1},1,3)),734))/7)</f>
        <v>52</v>
      </c>
      <c r="C18" s="29">
        <f>C15+7</f>
        <v>43458</v>
      </c>
      <c r="D18" s="30">
        <f>C18+1</f>
        <v>43459</v>
      </c>
      <c r="E18" s="30">
        <f t="shared" ref="E18:I18" si="8">D18+1</f>
        <v>43460</v>
      </c>
      <c r="F18" s="30">
        <f t="shared" si="8"/>
        <v>43461</v>
      </c>
      <c r="G18" s="30">
        <f t="shared" si="8"/>
        <v>43462</v>
      </c>
      <c r="H18" s="31">
        <f t="shared" si="8"/>
        <v>43463</v>
      </c>
      <c r="I18" s="31">
        <f t="shared" si="8"/>
        <v>43464</v>
      </c>
    </row>
    <row r="19" spans="2:9" s="25" customFormat="1" ht="13" customHeight="1" x14ac:dyDescent="0.25">
      <c r="B19" s="51" t="s">
        <v>19</v>
      </c>
      <c r="C19" s="22" t="str">
        <f>IFERROR(VLOOKUP(C18,JF,2,0),"")</f>
        <v/>
      </c>
      <c r="D19" s="23" t="str">
        <f t="shared" ref="D19:I19" si="9">IFERROR(VLOOKUP(D18,JF,2,0),"")</f>
        <v>Noël</v>
      </c>
      <c r="E19" s="23" t="str">
        <f t="shared" si="9"/>
        <v/>
      </c>
      <c r="F19" s="23" t="str">
        <f t="shared" si="9"/>
        <v/>
      </c>
      <c r="G19" s="23" t="str">
        <f t="shared" si="9"/>
        <v/>
      </c>
      <c r="H19" s="24" t="str">
        <f t="shared" si="9"/>
        <v/>
      </c>
      <c r="I19" s="24" t="str">
        <f t="shared" si="9"/>
        <v/>
      </c>
    </row>
    <row r="20" spans="2:9" ht="18" thickBot="1" x14ac:dyDescent="0.3">
      <c r="B20" s="52"/>
      <c r="C20" s="39" t="str">
        <f>IFERROR(VLOOKUP($E$2&amp;"|"&amp;C18,Tdata[],2,0),"")</f>
        <v>RPS-</v>
      </c>
      <c r="D20" s="39" t="str">
        <f>IFERROR(VLOOKUP($E$2&amp;"|"&amp;D18,Tdata[],2,0),"")</f>
        <v>RPS-</v>
      </c>
      <c r="E20" s="39" t="str">
        <f>IFERROR(VLOOKUP($E$2&amp;"|"&amp;E18,Tdata[],2,0),"")</f>
        <v/>
      </c>
      <c r="F20" s="39" t="str">
        <f>IFERROR(VLOOKUP($E$2&amp;"|"&amp;F18,Tdata[],2,0),"")</f>
        <v/>
      </c>
      <c r="G20" s="39" t="str">
        <f>IFERROR(VLOOKUP($E$2&amp;"|"&amp;G18,Tdata[],2,0),"")</f>
        <v>RPS+</v>
      </c>
      <c r="H20" s="40" t="str">
        <f>IFERROR(VLOOKUP($E$2&amp;"|"&amp;H18,Tdata[],2,0),"")</f>
        <v>RPS+</v>
      </c>
      <c r="I20" s="40" t="str">
        <f>IFERROR(VLOOKUP($E$2&amp;"|"&amp;I18,Tdata[],2,0),"")</f>
        <v>RPS+</v>
      </c>
    </row>
    <row r="21" spans="2:9" s="16" customFormat="1" ht="18" thickTop="1" x14ac:dyDescent="0.25">
      <c r="B21" s="28">
        <f>1+INT(MIN(MOD(C21-DATE(YEAR(C21)+{-1;0;1},1,5)+WEEKDAY(DATE(YEAR(C21)+{-1;0;1},1,3)),734))/7)</f>
        <v>1</v>
      </c>
      <c r="C21" s="32">
        <f>C18+7</f>
        <v>43465</v>
      </c>
      <c r="D21" s="33">
        <f>C21+1</f>
        <v>43466</v>
      </c>
      <c r="E21" s="33">
        <f t="shared" ref="E21:I21" si="10">D21+1</f>
        <v>43467</v>
      </c>
      <c r="F21" s="33">
        <f t="shared" si="10"/>
        <v>43468</v>
      </c>
      <c r="G21" s="33">
        <f t="shared" si="10"/>
        <v>43469</v>
      </c>
      <c r="H21" s="31">
        <f t="shared" si="10"/>
        <v>43470</v>
      </c>
      <c r="I21" s="31">
        <f t="shared" si="10"/>
        <v>43471</v>
      </c>
    </row>
    <row r="22" spans="2:9" ht="13" customHeight="1" x14ac:dyDescent="0.25">
      <c r="B22" s="51" t="s">
        <v>19</v>
      </c>
      <c r="C22" s="26" t="str">
        <f>IFERROR(VLOOKUP(C21,JF,2,0),"")</f>
        <v/>
      </c>
      <c r="D22" s="27" t="str">
        <f t="shared" ref="D22:I22" si="11">IFERROR(VLOOKUP(D21,JF,2,0),"")</f>
        <v>Premier de l'AN</v>
      </c>
      <c r="E22" s="27" t="str">
        <f t="shared" si="11"/>
        <v/>
      </c>
      <c r="F22" s="27" t="str">
        <f t="shared" si="11"/>
        <v/>
      </c>
      <c r="G22" s="27" t="str">
        <f t="shared" si="11"/>
        <v/>
      </c>
      <c r="H22" s="24" t="str">
        <f t="shared" si="11"/>
        <v/>
      </c>
      <c r="I22" s="24" t="str">
        <f t="shared" si="11"/>
        <v/>
      </c>
    </row>
    <row r="23" spans="2:9" ht="18" thickBot="1" x14ac:dyDescent="0.3">
      <c r="B23" s="52"/>
      <c r="C23" s="41" t="str">
        <f>IFERROR(VLOOKUP($E$2&amp;"|"&amp;C21,Tdata[],2,0),"")</f>
        <v/>
      </c>
      <c r="D23" s="41" t="str">
        <f>IFERROR(VLOOKUP($E$2&amp;"|"&amp;D21,Tdata[],2,0),"")</f>
        <v/>
      </c>
      <c r="E23" s="41" t="str">
        <f>IFERROR(VLOOKUP($E$2&amp;"|"&amp;E21,Tdata[],2,0),"")</f>
        <v/>
      </c>
      <c r="F23" s="41" t="str">
        <f>IFERROR(VLOOKUP($E$2&amp;"|"&amp;F21,Tdata[],2,0),"")</f>
        <v/>
      </c>
      <c r="G23" s="41" t="str">
        <f>IFERROR(VLOOKUP($E$2&amp;"|"&amp;G21,Tdata[],2,0),"")</f>
        <v/>
      </c>
      <c r="H23" s="40" t="str">
        <f>IFERROR(VLOOKUP($E$2&amp;"|"&amp;H21,Tdata[],2,0),"")</f>
        <v/>
      </c>
      <c r="I23" s="40" t="str">
        <f>IFERROR(VLOOKUP($E$2&amp;"|"&amp;I21,Tdata[],2,0),"")</f>
        <v/>
      </c>
    </row>
    <row r="24" spans="2:9" ht="14.5" thickTop="1" x14ac:dyDescent="0.25"/>
  </sheetData>
  <sheetProtection sheet="1" objects="1" scenarios="1"/>
  <mergeCells count="7">
    <mergeCell ref="C4:I4"/>
    <mergeCell ref="B16:B17"/>
    <mergeCell ref="B19:B20"/>
    <mergeCell ref="B22:B23"/>
    <mergeCell ref="B7:B8"/>
    <mergeCell ref="B10:B11"/>
    <mergeCell ref="B13:B14"/>
  </mergeCells>
  <conditionalFormatting sqref="C6:I6 C9:I9 C12:I12 C15:I15 C18:I18 C21:I21">
    <cfRule type="expression" dxfId="0" priority="2">
      <formula>MONTH(C6)&lt;&gt;$B$4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146050</xdr:colOff>
                    <xdr:row>1</xdr:row>
                    <xdr:rowOff>19050</xdr:rowOff>
                  </from>
                  <to>
                    <xdr:col>1</xdr:col>
                    <xdr:colOff>355600</xdr:colOff>
                    <xdr:row>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Spinner 2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158750</xdr:colOff>
                    <xdr:row>2</xdr:row>
                    <xdr:rowOff>152400</xdr:rowOff>
                  </from>
                  <to>
                    <xdr:col>2</xdr:col>
                    <xdr:colOff>12700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consultants!$A$2:$A$2</xm:f>
          </x14:formula1>
          <xm:sqref>E2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22"/>
  <sheetViews>
    <sheetView workbookViewId="0">
      <selection activeCell="G10" sqref="G10"/>
    </sheetView>
  </sheetViews>
  <sheetFormatPr baseColWidth="10" defaultColWidth="9.90625" defaultRowHeight="12.5" x14ac:dyDescent="0.25"/>
  <cols>
    <col min="1" max="1" width="23.6328125" bestFit="1" customWidth="1"/>
  </cols>
  <sheetData>
    <row r="3" spans="1:7" x14ac:dyDescent="0.25">
      <c r="B3" s="12" t="s">
        <v>27</v>
      </c>
    </row>
    <row r="4" spans="1:7" x14ac:dyDescent="0.25">
      <c r="B4" t="s">
        <v>34</v>
      </c>
      <c r="D4" t="s">
        <v>35</v>
      </c>
    </row>
    <row r="5" spans="1:7" s="55" customFormat="1" ht="25" x14ac:dyDescent="0.25">
      <c r="A5" s="54" t="s">
        <v>28</v>
      </c>
      <c r="B5" s="55" t="s">
        <v>54</v>
      </c>
      <c r="C5" s="55" t="s">
        <v>55</v>
      </c>
      <c r="D5" s="55" t="s">
        <v>54</v>
      </c>
      <c r="E5" s="55" t="s">
        <v>55</v>
      </c>
      <c r="F5"/>
      <c r="G5"/>
    </row>
    <row r="6" spans="1:7" x14ac:dyDescent="0.25">
      <c r="A6" s="53">
        <v>43435</v>
      </c>
      <c r="B6" s="36">
        <v>0.13138888888888889</v>
      </c>
      <c r="C6" s="14">
        <v>0</v>
      </c>
      <c r="D6" s="36"/>
      <c r="E6" s="14"/>
    </row>
    <row r="7" spans="1:7" x14ac:dyDescent="0.25">
      <c r="A7" s="53">
        <v>43436</v>
      </c>
      <c r="B7" s="36">
        <v>0.10833333333333334</v>
      </c>
      <c r="C7" s="14">
        <v>0</v>
      </c>
      <c r="D7" s="36"/>
      <c r="E7" s="14"/>
    </row>
    <row r="8" spans="1:7" x14ac:dyDescent="0.25">
      <c r="A8" s="53">
        <v>43439</v>
      </c>
      <c r="B8" s="36">
        <v>4.027777777777778E-2</v>
      </c>
      <c r="C8" s="14">
        <v>0</v>
      </c>
      <c r="D8" s="36"/>
      <c r="E8" s="14"/>
    </row>
    <row r="9" spans="1:7" x14ac:dyDescent="0.25">
      <c r="A9" s="53">
        <v>43440</v>
      </c>
      <c r="B9" s="36">
        <v>4.027777777777778E-2</v>
      </c>
      <c r="C9" s="14">
        <v>0</v>
      </c>
      <c r="D9" s="36"/>
      <c r="E9" s="14"/>
    </row>
    <row r="10" spans="1:7" x14ac:dyDescent="0.25">
      <c r="A10" s="53">
        <v>43444</v>
      </c>
      <c r="B10" s="36">
        <v>4.027777777777778E-2</v>
      </c>
      <c r="C10" s="14">
        <v>0</v>
      </c>
      <c r="D10" s="36"/>
      <c r="E10" s="14"/>
    </row>
    <row r="11" spans="1:7" x14ac:dyDescent="0.25">
      <c r="A11" s="53">
        <v>43445</v>
      </c>
      <c r="B11" s="36">
        <v>4.027777777777778E-2</v>
      </c>
      <c r="C11" s="14">
        <v>0</v>
      </c>
      <c r="D11" s="36"/>
      <c r="E11" s="14"/>
    </row>
    <row r="12" spans="1:7" x14ac:dyDescent="0.25">
      <c r="A12" s="53">
        <v>43448</v>
      </c>
      <c r="B12" s="36">
        <v>4.027777777777778E-2</v>
      </c>
      <c r="C12" s="14">
        <v>0</v>
      </c>
      <c r="D12" s="36"/>
      <c r="E12" s="14"/>
    </row>
    <row r="13" spans="1:7" x14ac:dyDescent="0.25">
      <c r="A13" s="53">
        <v>43449</v>
      </c>
      <c r="B13" s="36">
        <v>0.13138888888888889</v>
      </c>
      <c r="C13" s="14">
        <v>0</v>
      </c>
      <c r="D13" s="36"/>
      <c r="E13" s="14"/>
    </row>
    <row r="14" spans="1:7" x14ac:dyDescent="0.25">
      <c r="A14" s="53">
        <v>43450</v>
      </c>
      <c r="B14" s="36">
        <v>0.10833333333333334</v>
      </c>
      <c r="C14" s="14">
        <v>0</v>
      </c>
      <c r="D14" s="36"/>
      <c r="E14" s="14"/>
    </row>
    <row r="15" spans="1:7" x14ac:dyDescent="0.25">
      <c r="A15" s="53">
        <v>43453</v>
      </c>
      <c r="B15" s="36"/>
      <c r="C15" s="14"/>
      <c r="D15" s="36">
        <v>0.50555555555555554</v>
      </c>
      <c r="E15" s="14">
        <v>0</v>
      </c>
    </row>
    <row r="16" spans="1:7" x14ac:dyDescent="0.25">
      <c r="A16" s="53">
        <v>43454</v>
      </c>
      <c r="B16" s="36"/>
      <c r="C16" s="14"/>
      <c r="D16" s="36">
        <v>0.50555555555555554</v>
      </c>
      <c r="E16" s="14">
        <v>0</v>
      </c>
    </row>
    <row r="17" spans="1:5" x14ac:dyDescent="0.25">
      <c r="A17" s="53">
        <v>43458</v>
      </c>
      <c r="B17" s="36"/>
      <c r="C17" s="14"/>
      <c r="D17" s="36">
        <v>0.50555555555555554</v>
      </c>
      <c r="E17" s="14">
        <v>0</v>
      </c>
    </row>
    <row r="18" spans="1:5" x14ac:dyDescent="0.25">
      <c r="A18" s="53">
        <v>43459</v>
      </c>
      <c r="B18" s="36"/>
      <c r="C18" s="14"/>
      <c r="D18" s="36">
        <v>0.50555555555555554</v>
      </c>
      <c r="E18" s="14">
        <v>0</v>
      </c>
    </row>
    <row r="19" spans="1:5" x14ac:dyDescent="0.25">
      <c r="A19" s="53">
        <v>43462</v>
      </c>
      <c r="B19" s="36">
        <v>4.027777777777778E-2</v>
      </c>
      <c r="C19" s="14">
        <v>0</v>
      </c>
      <c r="D19" s="36"/>
      <c r="E19" s="14"/>
    </row>
    <row r="20" spans="1:5" x14ac:dyDescent="0.25">
      <c r="A20" s="53">
        <v>43463</v>
      </c>
      <c r="B20" s="36">
        <v>0.13138888888888889</v>
      </c>
      <c r="C20" s="14">
        <v>0</v>
      </c>
      <c r="D20" s="36"/>
      <c r="E20" s="14"/>
    </row>
    <row r="21" spans="1:5" x14ac:dyDescent="0.25">
      <c r="A21" s="53">
        <v>43464</v>
      </c>
      <c r="B21" s="36">
        <v>0.10833333333333334</v>
      </c>
      <c r="C21" s="14">
        <v>0</v>
      </c>
      <c r="D21" s="36"/>
      <c r="E21" s="14"/>
    </row>
    <row r="22" spans="1:5" x14ac:dyDescent="0.25">
      <c r="A22" s="53" t="s">
        <v>29</v>
      </c>
      <c r="B22" s="36">
        <v>0.96083333333333343</v>
      </c>
      <c r="C22" s="14">
        <v>0</v>
      </c>
      <c r="D22" s="36">
        <v>2.0222222222222221</v>
      </c>
      <c r="E22" s="1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3:C26"/>
  <sheetViews>
    <sheetView workbookViewId="0">
      <selection activeCell="B23" sqref="B23"/>
    </sheetView>
  </sheetViews>
  <sheetFormatPr baseColWidth="10" defaultColWidth="9.90625" defaultRowHeight="12.5" x14ac:dyDescent="0.25"/>
  <cols>
    <col min="1" max="1" width="15.6328125" bestFit="1" customWidth="1"/>
  </cols>
  <sheetData>
    <row r="3" spans="1:3" x14ac:dyDescent="0.25">
      <c r="A3" s="12" t="s">
        <v>54</v>
      </c>
      <c r="B3" s="12" t="s">
        <v>27</v>
      </c>
    </row>
    <row r="4" spans="1:3" x14ac:dyDescent="0.25">
      <c r="B4">
        <v>2018</v>
      </c>
      <c r="C4" t="s">
        <v>29</v>
      </c>
    </row>
    <row r="5" spans="1:3" x14ac:dyDescent="0.25">
      <c r="A5" s="12" t="s">
        <v>28</v>
      </c>
      <c r="B5">
        <v>12</v>
      </c>
    </row>
    <row r="6" spans="1:3" x14ac:dyDescent="0.25">
      <c r="A6" s="13" t="s">
        <v>34</v>
      </c>
      <c r="B6" s="36">
        <v>0.96083333333333343</v>
      </c>
      <c r="C6" s="36">
        <v>0.96083333333333343</v>
      </c>
    </row>
    <row r="7" spans="1:3" x14ac:dyDescent="0.25">
      <c r="A7" s="13" t="s">
        <v>35</v>
      </c>
      <c r="B7" s="36">
        <v>2.0222222222222221</v>
      </c>
      <c r="C7" s="36">
        <v>2.0222222222222221</v>
      </c>
    </row>
    <row r="8" spans="1:3" x14ac:dyDescent="0.25">
      <c r="A8" s="13" t="s">
        <v>29</v>
      </c>
      <c r="B8" s="36">
        <v>2.9830555555555556</v>
      </c>
      <c r="C8" s="36">
        <v>2.9830555555555556</v>
      </c>
    </row>
    <row r="21" spans="1:3" x14ac:dyDescent="0.25">
      <c r="A21" s="12" t="s">
        <v>55</v>
      </c>
      <c r="B21" s="12" t="s">
        <v>27</v>
      </c>
    </row>
    <row r="22" spans="1:3" x14ac:dyDescent="0.25">
      <c r="B22">
        <v>2018</v>
      </c>
      <c r="C22" t="s">
        <v>29</v>
      </c>
    </row>
    <row r="23" spans="1:3" x14ac:dyDescent="0.25">
      <c r="A23" s="12" t="s">
        <v>28</v>
      </c>
      <c r="B23">
        <v>12</v>
      </c>
    </row>
    <row r="24" spans="1:3" x14ac:dyDescent="0.25">
      <c r="A24" s="13" t="s">
        <v>34</v>
      </c>
      <c r="B24" s="14">
        <v>0</v>
      </c>
      <c r="C24" s="14">
        <v>0</v>
      </c>
    </row>
    <row r="25" spans="1:3" x14ac:dyDescent="0.25">
      <c r="A25" s="13" t="s">
        <v>35</v>
      </c>
      <c r="B25" s="14">
        <v>0</v>
      </c>
      <c r="C25" s="14">
        <v>0</v>
      </c>
    </row>
    <row r="26" spans="1:3" x14ac:dyDescent="0.25">
      <c r="A26" s="13" t="s">
        <v>29</v>
      </c>
      <c r="B26" s="14">
        <v>0</v>
      </c>
      <c r="C26" s="14">
        <v>0</v>
      </c>
    </row>
  </sheetData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abSelected="1" zoomScale="120" zoomScaleNormal="120" workbookViewId="0">
      <selection activeCell="A4" sqref="A4"/>
    </sheetView>
  </sheetViews>
  <sheetFormatPr baseColWidth="10" defaultRowHeight="12.5" x14ac:dyDescent="0.25"/>
  <cols>
    <col min="1" max="1" width="10.90625" style="44"/>
    <col min="4" max="4" width="10.90625" style="43" customWidth="1"/>
    <col min="5" max="7" width="10.90625" style="43"/>
    <col min="8" max="10" width="10.90625" style="42"/>
  </cols>
  <sheetData>
    <row r="1" spans="1:10" s="47" customFormat="1" x14ac:dyDescent="0.25">
      <c r="A1" s="46" t="s">
        <v>57</v>
      </c>
      <c r="B1" s="47" t="s">
        <v>56</v>
      </c>
      <c r="C1" s="47" t="s">
        <v>27</v>
      </c>
      <c r="D1" s="48" t="s">
        <v>58</v>
      </c>
      <c r="E1" s="48" t="s">
        <v>59</v>
      </c>
      <c r="F1" s="48" t="s">
        <v>36</v>
      </c>
      <c r="G1" s="48" t="s">
        <v>37</v>
      </c>
      <c r="H1" s="47" t="s">
        <v>38</v>
      </c>
      <c r="I1" s="47" t="s">
        <v>39</v>
      </c>
      <c r="J1" s="47" t="s">
        <v>60</v>
      </c>
    </row>
    <row r="2" spans="1:10" x14ac:dyDescent="0.25">
      <c r="A2" s="44">
        <v>43101</v>
      </c>
      <c r="B2">
        <f>YEAR(A2)</f>
        <v>2018</v>
      </c>
      <c r="C2">
        <f>MONTH(A2)</f>
        <v>1</v>
      </c>
      <c r="D2" s="43">
        <v>0.7055555555555556</v>
      </c>
      <c r="E2" s="43">
        <v>10.278472222222222</v>
      </c>
      <c r="F2" s="43">
        <v>0</v>
      </c>
      <c r="G2" s="43">
        <v>5.8173611111111114</v>
      </c>
      <c r="H2" s="42">
        <v>4</v>
      </c>
      <c r="I2" s="42">
        <v>0</v>
      </c>
      <c r="J2" s="42">
        <v>34</v>
      </c>
    </row>
    <row r="3" spans="1:10" x14ac:dyDescent="0.25">
      <c r="A3" s="44">
        <v>43435</v>
      </c>
      <c r="B3">
        <f t="shared" ref="B3:B4" si="0">YEAR(A3)</f>
        <v>2018</v>
      </c>
      <c r="C3">
        <f t="shared" ref="C3" si="1">MONTH(A3)</f>
        <v>12</v>
      </c>
      <c r="D3" s="43">
        <f ca="1">IFERROR(GETPIVOTDATA("heures",Synthèse!$A$3,"libelle",D$1&amp;"+","année",$B3,"mois",$C3),0)
-IFERROR(GETPIVOTDATA("heures",Synthèse!$A$3,"libelle",D$1&amp;"-","année",$B3,"mois",$C3),0)
+OFFSET(D3,-1,)</f>
        <v>0.7055555555555556</v>
      </c>
      <c r="E3" s="43">
        <f ca="1">IFERROR(GETPIVOTDATA("heures",Synthèse!$A$3,"libelle",E$1&amp;"+","année",$B3,"mois",$C3),0)
-IFERROR(GETPIVOTDATA("heures",Synthèse!$A$3,"libelle",E$1&amp;"-","année",$B3,"mois",$C3),0)
+OFFSET(E3,-1,)</f>
        <v>9.2170833333333331</v>
      </c>
      <c r="F3" s="43">
        <f ca="1">IFERROR(GETPIVOTDATA("heures",Synthèse!$A$3,"libelle",F$1,"année",$B3,"mois",$C3),0)+OFFSET(F3,-1,)</f>
        <v>0</v>
      </c>
      <c r="G3" s="43">
        <f ca="1">IFERROR(GETPIVOTDATA("heures",Synthèse!$A$3,"libelle",G$1,"année",$B3,"mois",$C3),0)+OFFSET(G3,-1,)</f>
        <v>5.8173611111111114</v>
      </c>
      <c r="H3" s="45">
        <f ca="1">IFERROR(GETPIVOTDATA("jours",Synthèse!$A$21,"libelle",H$1,"année",$B3,"mois",$C3),0)+OFFSET(H3,-1,)</f>
        <v>4</v>
      </c>
      <c r="I3" s="45">
        <f ca="1">IFERROR(GETPIVOTDATA("jours",Synthèse!$A$21,"libelle",I$1,"année",$B3,"mois",$C3),0)+OFFSET(I3,-1,)</f>
        <v>0</v>
      </c>
      <c r="J3" s="45">
        <f ca="1">IFERROR(GETPIVOTDATA("jours",Synthèse!$A$21,"libelle",J$1&amp;"+","année",$B3,"mois",$C3),0)
-IFERROR(GETPIVOTDATA("jours",Synthèse!$A$21,"libelle",J$1&amp;"-","année",$B3,"mois",$C3),0)
+OFFSET(J3,-1,)</f>
        <v>34</v>
      </c>
    </row>
    <row r="4" spans="1:10" x14ac:dyDescent="0.25">
      <c r="A4" s="44">
        <v>43466</v>
      </c>
      <c r="B4">
        <f t="shared" ref="B4" si="2">YEAR(A4)</f>
        <v>2019</v>
      </c>
      <c r="C4">
        <f t="shared" ref="C4" si="3">MONTH(A4)</f>
        <v>1</v>
      </c>
      <c r="D4" s="43">
        <f ca="1">IFERROR(GETPIVOTDATA("heures",Synthèse!$A$3,"libelle",D$1&amp;"+","année",$B4,"mois",$C4),0)
-IFERROR(GETPIVOTDATA("heures",Synthèse!$A$3,"libelle",D$1&amp;"-","année",$B4,"mois",$C4),0)
+OFFSET(D4,-1,)</f>
        <v>0.7055555555555556</v>
      </c>
      <c r="E4" s="43">
        <f ca="1">IFERROR(GETPIVOTDATA("heures",Synthèse!$A$3,"libelle",E$1&amp;"+","année",$B4,"mois",$C4),0)
-IFERROR(GETPIVOTDATA("heures",Synthèse!$A$3,"libelle",E$1&amp;"-","année",$B4,"mois",$C4),0)
+OFFSET(E4,-1,)</f>
        <v>9.2170833333333331</v>
      </c>
      <c r="F4" s="43">
        <f ca="1">IFERROR(GETPIVOTDATA("heures",Synthèse!$A$3,"libelle",F$1,"année",$B4,"mois",$C4),0)+OFFSET(F4,-1,)</f>
        <v>0</v>
      </c>
      <c r="G4" s="43">
        <f ca="1">IFERROR(GETPIVOTDATA("heures",Synthèse!$A$3,"libelle",G$1,"année",$B4,"mois",$C4),0)+OFFSET(G4,-1,)</f>
        <v>5.8173611111111114</v>
      </c>
      <c r="H4" s="45">
        <f ca="1">IFERROR(GETPIVOTDATA("jours",Synthèse!$A$21,"libelle",H$1,"année",$B4,"mois",$C4),0)+OFFSET(H4,-1,)</f>
        <v>4</v>
      </c>
      <c r="I4" s="45">
        <f ca="1">IFERROR(GETPIVOTDATA("jours",Synthèse!$A$21,"libelle",I$1,"année",$B4,"mois",$C4),0)+OFFSET(I4,-1,)</f>
        <v>0</v>
      </c>
      <c r="J4" s="45">
        <f ca="1">IFERROR(GETPIVOTDATA("jours",Synthèse!$A$21,"libelle",J$1&amp;"+","année",$B4,"mois",$C4),0)
-IFERROR(GETPIVOTDATA("jours",Synthèse!$A$21,"libelle",J$1&amp;"-","année",$B4,"mois",$C4),0)
+OFFSET(J4,-1,)</f>
        <v>34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2"/>
  <sheetViews>
    <sheetView workbookViewId="0">
      <selection activeCell="A2" sqref="A2"/>
    </sheetView>
  </sheetViews>
  <sheetFormatPr baseColWidth="10" defaultRowHeight="12.5" x14ac:dyDescent="0.25"/>
  <sheetData>
    <row r="1" spans="1:1" x14ac:dyDescent="0.25">
      <c r="A1" t="s">
        <v>23</v>
      </c>
    </row>
    <row r="2" spans="1:1" x14ac:dyDescent="0.25">
      <c r="A2" t="s">
        <v>31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FP">
    <tabColor theme="6" tint="0.59999389629810485"/>
  </sheetPr>
  <dimension ref="A1:C65"/>
  <sheetViews>
    <sheetView showZeros="0" workbookViewId="0"/>
  </sheetViews>
  <sheetFormatPr baseColWidth="10" defaultColWidth="18.6328125" defaultRowHeight="12.5" x14ac:dyDescent="0.25"/>
  <cols>
    <col min="1" max="1" width="11.54296875" style="11" customWidth="1"/>
    <col min="2" max="3" width="17.81640625" style="11" customWidth="1"/>
    <col min="4" max="16384" width="18.6328125" style="6"/>
  </cols>
  <sheetData>
    <row r="1" spans="1:3" x14ac:dyDescent="0.25">
      <c r="A1" s="7">
        <v>2018</v>
      </c>
      <c r="B1" s="8" t="s">
        <v>21</v>
      </c>
      <c r="C1" s="8" t="s">
        <v>20</v>
      </c>
    </row>
    <row r="2" spans="1:3" x14ac:dyDescent="0.25">
      <c r="A2" s="9"/>
      <c r="B2" s="10">
        <f>DATE(A1,1,1)</f>
        <v>43101</v>
      </c>
      <c r="C2" s="9" t="s">
        <v>7</v>
      </c>
    </row>
    <row r="3" spans="1:3" x14ac:dyDescent="0.25">
      <c r="A3" s="9"/>
      <c r="B3" s="1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9" t="s">
        <v>8</v>
      </c>
    </row>
    <row r="4" spans="1:3" x14ac:dyDescent="0.25">
      <c r="A4" s="9"/>
      <c r="B4" s="10">
        <f>B3+1</f>
        <v>43192</v>
      </c>
      <c r="C4" s="9" t="s">
        <v>9</v>
      </c>
    </row>
    <row r="5" spans="1:3" x14ac:dyDescent="0.25">
      <c r="A5" s="9"/>
      <c r="B5" s="10">
        <f>DATE(A1,5,1)</f>
        <v>43221</v>
      </c>
      <c r="C5" s="9" t="s">
        <v>10</v>
      </c>
    </row>
    <row r="6" spans="1:3" x14ac:dyDescent="0.25">
      <c r="A6" s="9"/>
      <c r="B6" s="10">
        <f>DATE(A1,5,8)</f>
        <v>43228</v>
      </c>
      <c r="C6" s="9" t="s">
        <v>11</v>
      </c>
    </row>
    <row r="7" spans="1:3" x14ac:dyDescent="0.25">
      <c r="A7" s="9"/>
      <c r="B7" s="10">
        <f>B3+39</f>
        <v>43230</v>
      </c>
      <c r="C7" s="9" t="s">
        <v>12</v>
      </c>
    </row>
    <row r="8" spans="1:3" x14ac:dyDescent="0.25">
      <c r="A8" s="9"/>
      <c r="B8" s="10">
        <f>B3+50</f>
        <v>43241</v>
      </c>
      <c r="C8" s="9" t="s">
        <v>13</v>
      </c>
    </row>
    <row r="9" spans="1:3" x14ac:dyDescent="0.25">
      <c r="A9" s="9"/>
      <c r="B9" s="10">
        <f>DATE(A1,7,14)</f>
        <v>43295</v>
      </c>
      <c r="C9" s="9" t="s">
        <v>14</v>
      </c>
    </row>
    <row r="10" spans="1:3" x14ac:dyDescent="0.25">
      <c r="A10" s="9"/>
      <c r="B10" s="10">
        <f>DATE(A1,8,15)</f>
        <v>43327</v>
      </c>
      <c r="C10" s="9" t="s">
        <v>15</v>
      </c>
    </row>
    <row r="11" spans="1:3" x14ac:dyDescent="0.25">
      <c r="A11" s="9"/>
      <c r="B11" s="10">
        <f>DATE(A1,11,1)</f>
        <v>43405</v>
      </c>
      <c r="C11" s="9" t="s">
        <v>16</v>
      </c>
    </row>
    <row r="12" spans="1:3" x14ac:dyDescent="0.25">
      <c r="A12" s="9"/>
      <c r="B12" s="10">
        <f>DATE(A1,11,11)</f>
        <v>43415</v>
      </c>
      <c r="C12" s="9" t="s">
        <v>17</v>
      </c>
    </row>
    <row r="13" spans="1:3" ht="12" customHeight="1" x14ac:dyDescent="0.25">
      <c r="A13" s="9"/>
      <c r="B13" s="10">
        <f>DATE(A1,12,25)</f>
        <v>43459</v>
      </c>
      <c r="C13" s="9" t="s">
        <v>18</v>
      </c>
    </row>
    <row r="14" spans="1:3" x14ac:dyDescent="0.25">
      <c r="A14" s="7">
        <f>A1+1</f>
        <v>2019</v>
      </c>
      <c r="B14" s="8" t="s">
        <v>21</v>
      </c>
      <c r="C14" s="8" t="s">
        <v>20</v>
      </c>
    </row>
    <row r="15" spans="1:3" x14ac:dyDescent="0.25">
      <c r="A15" s="9"/>
      <c r="B15" s="10">
        <f>DATE(A14,1,1)</f>
        <v>43466</v>
      </c>
      <c r="C15" s="9" t="s">
        <v>7</v>
      </c>
    </row>
    <row r="16" spans="1:3" x14ac:dyDescent="0.25">
      <c r="A16" s="9"/>
      <c r="B16" s="10">
        <f>DATE(A14,IF((25-MOD((11*MOD(A14-1900,19)+4-INT((7*MOD(A14-1900,19)+1)/19)),29)-MOD(A14-1900+INT((A14-1900)/4)+31-MOD((11*MOD(A14-1900,19)+4-INT((7*MOD(A14-1900,19)+1)/19)),29),7))&gt;0,4,3),IF((25-MOD((11*MOD(A14-1900,19)+4-INT((7*MOD(A14-1900,19)+1)/19)),29)-MOD(A14-1900+INT((A14-1900)/4)+31-MOD((11*MOD(A14-1900,19)+4-INT((7*MOD(A14-1900,19)+1)/19)),29),7))&gt;0,(25-MOD((11*MOD(A14-1900,19)+4-INT((7*MOD(A14-1900,19)+1)/19)),29)-MOD(A14-1900+INT((A14-1900)/4)+31-MOD((11*MOD(A14-1900,19)+4-INT((7*MOD(A14-1900,19)+1)/19)),29),7)),31+(25-MOD((11*MOD(A14-1900,19)+4-INT((7*MOD(A14-1900,19)+1)/19)),29)-MOD(A14-1900+INT((A14-1900)/4)+31-MOD((11*MOD(A14-1900,19)+4-INT((7*MOD(A14-1900,19)+1)/19)),29),7))))</f>
        <v>43576</v>
      </c>
      <c r="C16" s="9" t="s">
        <v>8</v>
      </c>
    </row>
    <row r="17" spans="1:3" x14ac:dyDescent="0.25">
      <c r="A17" s="9"/>
      <c r="B17" s="10">
        <f>B16+1</f>
        <v>43577</v>
      </c>
      <c r="C17" s="9" t="s">
        <v>9</v>
      </c>
    </row>
    <row r="18" spans="1:3" x14ac:dyDescent="0.25">
      <c r="A18" s="9"/>
      <c r="B18" s="10">
        <f>DATE(A14,5,1)</f>
        <v>43586</v>
      </c>
      <c r="C18" s="9" t="s">
        <v>10</v>
      </c>
    </row>
    <row r="19" spans="1:3" x14ac:dyDescent="0.25">
      <c r="A19" s="9"/>
      <c r="B19" s="10">
        <f>DATE(A14,5,8)</f>
        <v>43593</v>
      </c>
      <c r="C19" s="9" t="s">
        <v>11</v>
      </c>
    </row>
    <row r="20" spans="1:3" x14ac:dyDescent="0.25">
      <c r="A20" s="9"/>
      <c r="B20" s="10">
        <f>B16+39</f>
        <v>43615</v>
      </c>
      <c r="C20" s="9" t="s">
        <v>12</v>
      </c>
    </row>
    <row r="21" spans="1:3" x14ac:dyDescent="0.25">
      <c r="A21" s="9"/>
      <c r="B21" s="10">
        <f>B16+50</f>
        <v>43626</v>
      </c>
      <c r="C21" s="9" t="s">
        <v>13</v>
      </c>
    </row>
    <row r="22" spans="1:3" x14ac:dyDescent="0.25">
      <c r="A22" s="9"/>
      <c r="B22" s="10">
        <f>DATE(A14,7,14)</f>
        <v>43660</v>
      </c>
      <c r="C22" s="9" t="s">
        <v>14</v>
      </c>
    </row>
    <row r="23" spans="1:3" x14ac:dyDescent="0.25">
      <c r="A23" s="9"/>
      <c r="B23" s="10">
        <f>DATE(A14,8,15)</f>
        <v>43692</v>
      </c>
      <c r="C23" s="9" t="s">
        <v>15</v>
      </c>
    </row>
    <row r="24" spans="1:3" x14ac:dyDescent="0.25">
      <c r="A24" s="9"/>
      <c r="B24" s="10">
        <f>DATE(A14,11,1)</f>
        <v>43770</v>
      </c>
      <c r="C24" s="9" t="s">
        <v>16</v>
      </c>
    </row>
    <row r="25" spans="1:3" x14ac:dyDescent="0.25">
      <c r="A25" s="9"/>
      <c r="B25" s="10">
        <f>DATE(A14,11,11)</f>
        <v>43780</v>
      </c>
      <c r="C25" s="9" t="s">
        <v>17</v>
      </c>
    </row>
    <row r="26" spans="1:3" x14ac:dyDescent="0.25">
      <c r="A26" s="9"/>
      <c r="B26" s="10">
        <f>DATE(A14,12,25)</f>
        <v>43824</v>
      </c>
      <c r="C26" s="9" t="s">
        <v>18</v>
      </c>
    </row>
    <row r="27" spans="1:3" x14ac:dyDescent="0.25">
      <c r="A27" s="7">
        <f>A14+1</f>
        <v>2020</v>
      </c>
      <c r="B27" s="8" t="s">
        <v>21</v>
      </c>
      <c r="C27" s="8" t="s">
        <v>20</v>
      </c>
    </row>
    <row r="28" spans="1:3" x14ac:dyDescent="0.25">
      <c r="A28" s="9"/>
      <c r="B28" s="10">
        <f>DATE(A27,1,1)</f>
        <v>43831</v>
      </c>
      <c r="C28" s="9" t="s">
        <v>7</v>
      </c>
    </row>
    <row r="29" spans="1:3" x14ac:dyDescent="0.25">
      <c r="A29" s="9"/>
      <c r="B29" s="10">
        <f>DATE(A27,IF((25-MOD((11*MOD(A27-1900,19)+4-INT((7*MOD(A27-1900,19)+1)/19)),29)-MOD(A27-1900+INT((A27-1900)/4)+31-MOD((11*MOD(A27-1900,19)+4-INT((7*MOD(A27-1900,19)+1)/19)),29),7))&gt;0,4,3),IF((25-MOD((11*MOD(A27-1900,19)+4-INT((7*MOD(A27-1900,19)+1)/19)),29)-MOD(A27-1900+INT((A27-1900)/4)+31-MOD((11*MOD(A27-1900,19)+4-INT((7*MOD(A27-1900,19)+1)/19)),29),7))&gt;0,(25-MOD((11*MOD(A27-1900,19)+4-INT((7*MOD(A27-1900,19)+1)/19)),29)-MOD(A27-1900+INT((A27-1900)/4)+31-MOD((11*MOD(A27-1900,19)+4-INT((7*MOD(A27-1900,19)+1)/19)),29),7)),31+(25-MOD((11*MOD(A27-1900,19)+4-INT((7*MOD(A27-1900,19)+1)/19)),29)-MOD(A27-1900+INT((A27-1900)/4)+31-MOD((11*MOD(A27-1900,19)+4-INT((7*MOD(A27-1900,19)+1)/19)),29),7))))</f>
        <v>43933</v>
      </c>
      <c r="C29" s="9" t="s">
        <v>8</v>
      </c>
    </row>
    <row r="30" spans="1:3" x14ac:dyDescent="0.25">
      <c r="A30" s="9"/>
      <c r="B30" s="10">
        <f>B29+1</f>
        <v>43934</v>
      </c>
      <c r="C30" s="9" t="s">
        <v>9</v>
      </c>
    </row>
    <row r="31" spans="1:3" x14ac:dyDescent="0.25">
      <c r="A31" s="9"/>
      <c r="B31" s="10">
        <f>DATE(A27,5,1)</f>
        <v>43952</v>
      </c>
      <c r="C31" s="9" t="s">
        <v>10</v>
      </c>
    </row>
    <row r="32" spans="1:3" x14ac:dyDescent="0.25">
      <c r="A32" s="9"/>
      <c r="B32" s="10">
        <f>DATE(A27,5,8)</f>
        <v>43959</v>
      </c>
      <c r="C32" s="9" t="s">
        <v>11</v>
      </c>
    </row>
    <row r="33" spans="1:3" x14ac:dyDescent="0.25">
      <c r="A33" s="9"/>
      <c r="B33" s="10">
        <f>B29+39</f>
        <v>43972</v>
      </c>
      <c r="C33" s="9" t="s">
        <v>12</v>
      </c>
    </row>
    <row r="34" spans="1:3" x14ac:dyDescent="0.25">
      <c r="A34" s="9"/>
      <c r="B34" s="10">
        <f>B29+50</f>
        <v>43983</v>
      </c>
      <c r="C34" s="9" t="s">
        <v>13</v>
      </c>
    </row>
    <row r="35" spans="1:3" x14ac:dyDescent="0.25">
      <c r="A35" s="9"/>
      <c r="B35" s="10">
        <f>DATE(A27,7,14)</f>
        <v>44026</v>
      </c>
      <c r="C35" s="9" t="s">
        <v>14</v>
      </c>
    </row>
    <row r="36" spans="1:3" x14ac:dyDescent="0.25">
      <c r="A36" s="9"/>
      <c r="B36" s="10">
        <f>DATE(A27,8,15)</f>
        <v>44058</v>
      </c>
      <c r="C36" s="9" t="s">
        <v>15</v>
      </c>
    </row>
    <row r="37" spans="1:3" x14ac:dyDescent="0.25">
      <c r="A37" s="9"/>
      <c r="B37" s="10">
        <f>DATE(A27,11,1)</f>
        <v>44136</v>
      </c>
      <c r="C37" s="9" t="s">
        <v>16</v>
      </c>
    </row>
    <row r="38" spans="1:3" x14ac:dyDescent="0.25">
      <c r="A38" s="9"/>
      <c r="B38" s="10">
        <f>DATE(A27,11,11)</f>
        <v>44146</v>
      </c>
      <c r="C38" s="9" t="s">
        <v>17</v>
      </c>
    </row>
    <row r="39" spans="1:3" x14ac:dyDescent="0.25">
      <c r="A39" s="9"/>
      <c r="B39" s="10">
        <f>DATE(A27,12,25)</f>
        <v>44190</v>
      </c>
      <c r="C39" s="9" t="s">
        <v>18</v>
      </c>
    </row>
    <row r="40" spans="1:3" x14ac:dyDescent="0.25">
      <c r="A40" s="7">
        <f>A27+1</f>
        <v>2021</v>
      </c>
      <c r="B40" s="8" t="s">
        <v>21</v>
      </c>
      <c r="C40" s="8" t="s">
        <v>20</v>
      </c>
    </row>
    <row r="41" spans="1:3" x14ac:dyDescent="0.25">
      <c r="A41" s="9"/>
      <c r="B41" s="10">
        <f>DATE(A40,1,1)</f>
        <v>44197</v>
      </c>
      <c r="C41" s="9" t="s">
        <v>7</v>
      </c>
    </row>
    <row r="42" spans="1:3" x14ac:dyDescent="0.25">
      <c r="A42" s="9"/>
      <c r="B42" s="10">
        <f>DATE(A40,IF((25-MOD((11*MOD(A40-1900,19)+4-INT((7*MOD(A40-1900,19)+1)/19)),29)-MOD(A40-1900+INT((A40-1900)/4)+31-MOD((11*MOD(A40-1900,19)+4-INT((7*MOD(A40-1900,19)+1)/19)),29),7))&gt;0,4,3),IF((25-MOD((11*MOD(A40-1900,19)+4-INT((7*MOD(A40-1900,19)+1)/19)),29)-MOD(A40-1900+INT((A40-1900)/4)+31-MOD((11*MOD(A40-1900,19)+4-INT((7*MOD(A40-1900,19)+1)/19)),29),7))&gt;0,(25-MOD((11*MOD(A40-1900,19)+4-INT((7*MOD(A40-1900,19)+1)/19)),29)-MOD(A40-1900+INT((A40-1900)/4)+31-MOD((11*MOD(A40-1900,19)+4-INT((7*MOD(A40-1900,19)+1)/19)),29),7)),31+(25-MOD((11*MOD(A40-1900,19)+4-INT((7*MOD(A40-1900,19)+1)/19)),29)-MOD(A40-1900+INT((A40-1900)/4)+31-MOD((11*MOD(A40-1900,19)+4-INT((7*MOD(A40-1900,19)+1)/19)),29),7))))</f>
        <v>44290</v>
      </c>
      <c r="C42" s="9" t="s">
        <v>8</v>
      </c>
    </row>
    <row r="43" spans="1:3" x14ac:dyDescent="0.25">
      <c r="A43" s="9"/>
      <c r="B43" s="10">
        <f>B42+1</f>
        <v>44291</v>
      </c>
      <c r="C43" s="9" t="s">
        <v>9</v>
      </c>
    </row>
    <row r="44" spans="1:3" x14ac:dyDescent="0.25">
      <c r="A44" s="9"/>
      <c r="B44" s="10">
        <f>DATE(A40,5,1)</f>
        <v>44317</v>
      </c>
      <c r="C44" s="9" t="s">
        <v>10</v>
      </c>
    </row>
    <row r="45" spans="1:3" x14ac:dyDescent="0.25">
      <c r="A45" s="9"/>
      <c r="B45" s="10">
        <f>DATE(A40,5,8)</f>
        <v>44324</v>
      </c>
      <c r="C45" s="9" t="s">
        <v>11</v>
      </c>
    </row>
    <row r="46" spans="1:3" x14ac:dyDescent="0.25">
      <c r="A46" s="9"/>
      <c r="B46" s="10">
        <f>B42+39</f>
        <v>44329</v>
      </c>
      <c r="C46" s="9" t="s">
        <v>12</v>
      </c>
    </row>
    <row r="47" spans="1:3" x14ac:dyDescent="0.25">
      <c r="A47" s="9"/>
      <c r="B47" s="10">
        <f>B42+50</f>
        <v>44340</v>
      </c>
      <c r="C47" s="9" t="s">
        <v>13</v>
      </c>
    </row>
    <row r="48" spans="1:3" x14ac:dyDescent="0.25">
      <c r="A48" s="9"/>
      <c r="B48" s="10">
        <f>DATE(A40,7,14)</f>
        <v>44391</v>
      </c>
      <c r="C48" s="9" t="s">
        <v>14</v>
      </c>
    </row>
    <row r="49" spans="1:3" x14ac:dyDescent="0.25">
      <c r="A49" s="9"/>
      <c r="B49" s="10">
        <f>DATE(A40,8,15)</f>
        <v>44423</v>
      </c>
      <c r="C49" s="9" t="s">
        <v>15</v>
      </c>
    </row>
    <row r="50" spans="1:3" x14ac:dyDescent="0.25">
      <c r="B50" s="10">
        <f>DATE(A40,11,1)</f>
        <v>44501</v>
      </c>
      <c r="C50" s="9" t="s">
        <v>16</v>
      </c>
    </row>
    <row r="51" spans="1:3" x14ac:dyDescent="0.25">
      <c r="B51" s="10">
        <f>DATE(A40,11,11)</f>
        <v>44511</v>
      </c>
      <c r="C51" s="9" t="s">
        <v>17</v>
      </c>
    </row>
    <row r="52" spans="1:3" x14ac:dyDescent="0.25">
      <c r="B52" s="10">
        <f>DATE(A40,12,25)</f>
        <v>44555</v>
      </c>
      <c r="C52" s="9" t="s">
        <v>18</v>
      </c>
    </row>
    <row r="53" spans="1:3" x14ac:dyDescent="0.25">
      <c r="A53" s="7">
        <f>A40+1</f>
        <v>2022</v>
      </c>
      <c r="B53" s="8" t="s">
        <v>21</v>
      </c>
      <c r="C53" s="8" t="s">
        <v>20</v>
      </c>
    </row>
    <row r="54" spans="1:3" x14ac:dyDescent="0.25">
      <c r="A54" s="9"/>
      <c r="B54" s="10">
        <f>DATE(A53,1,1)</f>
        <v>44562</v>
      </c>
      <c r="C54" s="9" t="s">
        <v>7</v>
      </c>
    </row>
    <row r="55" spans="1:3" x14ac:dyDescent="0.25">
      <c r="A55" s="9"/>
      <c r="B55" s="10">
        <f>DATE(A53,IF((25-MOD((11*MOD(A53-1900,19)+4-INT((7*MOD(A53-1900,19)+1)/19)),29)-MOD(A53-1900+INT((A53-1900)/4)+31-MOD((11*MOD(A53-1900,19)+4-INT((7*MOD(A53-1900,19)+1)/19)),29),7))&gt;0,4,3),IF((25-MOD((11*MOD(A53-1900,19)+4-INT((7*MOD(A53-1900,19)+1)/19)),29)-MOD(A53-1900+INT((A53-1900)/4)+31-MOD((11*MOD(A53-1900,19)+4-INT((7*MOD(A53-1900,19)+1)/19)),29),7))&gt;0,(25-MOD((11*MOD(A53-1900,19)+4-INT((7*MOD(A53-1900,19)+1)/19)),29)-MOD(A53-1900+INT((A53-1900)/4)+31-MOD((11*MOD(A53-1900,19)+4-INT((7*MOD(A53-1900,19)+1)/19)),29),7)),31+(25-MOD((11*MOD(A53-1900,19)+4-INT((7*MOD(A53-1900,19)+1)/19)),29)-MOD(A53-1900+INT((A53-1900)/4)+31-MOD((11*MOD(A53-1900,19)+4-INT((7*MOD(A53-1900,19)+1)/19)),29),7))))</f>
        <v>44668</v>
      </c>
      <c r="C55" s="9" t="s">
        <v>8</v>
      </c>
    </row>
    <row r="56" spans="1:3" x14ac:dyDescent="0.25">
      <c r="A56" s="9"/>
      <c r="B56" s="10">
        <f>B55+1</f>
        <v>44669</v>
      </c>
      <c r="C56" s="9" t="s">
        <v>9</v>
      </c>
    </row>
    <row r="57" spans="1:3" x14ac:dyDescent="0.25">
      <c r="A57" s="9"/>
      <c r="B57" s="10">
        <f>DATE(A53,5,1)</f>
        <v>44682</v>
      </c>
      <c r="C57" s="9" t="s">
        <v>10</v>
      </c>
    </row>
    <row r="58" spans="1:3" x14ac:dyDescent="0.25">
      <c r="A58" s="9"/>
      <c r="B58" s="10">
        <f>DATE(A53,5,8)</f>
        <v>44689</v>
      </c>
      <c r="C58" s="9" t="s">
        <v>11</v>
      </c>
    </row>
    <row r="59" spans="1:3" x14ac:dyDescent="0.25">
      <c r="A59" s="9"/>
      <c r="B59" s="10">
        <f>B55+39</f>
        <v>44707</v>
      </c>
      <c r="C59" s="9" t="s">
        <v>12</v>
      </c>
    </row>
    <row r="60" spans="1:3" x14ac:dyDescent="0.25">
      <c r="A60" s="9"/>
      <c r="B60" s="10">
        <f>B55+50</f>
        <v>44718</v>
      </c>
      <c r="C60" s="9" t="s">
        <v>13</v>
      </c>
    </row>
    <row r="61" spans="1:3" x14ac:dyDescent="0.25">
      <c r="A61" s="9"/>
      <c r="B61" s="10">
        <f>DATE(A53,7,14)</f>
        <v>44756</v>
      </c>
      <c r="C61" s="9" t="s">
        <v>14</v>
      </c>
    </row>
    <row r="62" spans="1:3" x14ac:dyDescent="0.25">
      <c r="A62" s="9"/>
      <c r="B62" s="10">
        <f>DATE(A53,8,15)</f>
        <v>44788</v>
      </c>
      <c r="C62" s="9" t="s">
        <v>15</v>
      </c>
    </row>
    <row r="63" spans="1:3" x14ac:dyDescent="0.25">
      <c r="B63" s="10">
        <f>DATE(A53,11,1)</f>
        <v>44866</v>
      </c>
      <c r="C63" s="9" t="s">
        <v>16</v>
      </c>
    </row>
    <row r="64" spans="1:3" x14ac:dyDescent="0.25">
      <c r="B64" s="10">
        <f>DATE(A53,11,11)</f>
        <v>44876</v>
      </c>
      <c r="C64" s="9" t="s">
        <v>17</v>
      </c>
    </row>
    <row r="65" spans="2:3" x14ac:dyDescent="0.25">
      <c r="B65" s="10">
        <f>DATE(A53,12,25)</f>
        <v>44920</v>
      </c>
      <c r="C65" s="9" t="s">
        <v>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BdD</vt:lpstr>
      <vt:lpstr>codes</vt:lpstr>
      <vt:lpstr>Vue Mensuelle</vt:lpstr>
      <vt:lpstr>Récap journalière</vt:lpstr>
      <vt:lpstr>Synthèse</vt:lpstr>
      <vt:lpstr>Compteurs</vt:lpstr>
      <vt:lpstr>consultants</vt:lpstr>
      <vt:lpstr>JFP</vt:lpstr>
      <vt:lpstr>JF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2018-12-21T07:19:04Z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