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gestion BdD\"/>
    </mc:Choice>
  </mc:AlternateContent>
  <bookViews>
    <workbookView xWindow="0" yWindow="0" windowWidth="19200" windowHeight="7770" tabRatio="755" activeTab="2"/>
  </bookViews>
  <sheets>
    <sheet name="JFP" sheetId="7" r:id="rId1"/>
    <sheet name="Responsable" sheetId="8" r:id="rId2"/>
    <sheet name="Tâches" sheetId="6" r:id="rId3"/>
    <sheet name="Vue Mensuelle" sheetId="3" r:id="rId4"/>
    <sheet name="Vue hebdomadaire" sheetId="5" r:id="rId5"/>
  </sheets>
  <definedNames>
    <definedName name="Liste">Resp[RESP]</definedName>
  </definedNames>
  <calcPr calcId="152511"/>
</workbook>
</file>

<file path=xl/calcChain.xml><?xml version="1.0" encoding="utf-8"?>
<calcChain xmlns="http://schemas.openxmlformats.org/spreadsheetml/2006/main">
  <c r="A31" i="7" l="1"/>
  <c r="B36" i="7" s="1"/>
  <c r="B37" i="7" s="1"/>
  <c r="B31" i="7" l="1"/>
  <c r="B32" i="7" s="1"/>
  <c r="B45" i="7"/>
  <c r="B44" i="7" s="1"/>
  <c r="A60" i="7"/>
  <c r="B74" i="7" s="1"/>
  <c r="B51" i="7"/>
  <c r="B52" i="7" s="1"/>
  <c r="B39" i="7"/>
  <c r="B40" i="7" s="1"/>
  <c r="B33" i="7"/>
  <c r="B43" i="7" s="1"/>
  <c r="B48" i="7"/>
  <c r="B49" i="7" s="1"/>
  <c r="B62" i="7"/>
  <c r="B57" i="7"/>
  <c r="B35" i="7"/>
  <c r="B54" i="7"/>
  <c r="B30" i="7"/>
  <c r="B38" i="7"/>
  <c r="B46" i="7"/>
  <c r="B65" i="7" l="1"/>
  <c r="B47" i="7"/>
  <c r="B80" i="7"/>
  <c r="B79" i="7" s="1"/>
  <c r="B34" i="7"/>
  <c r="B50" i="7"/>
  <c r="A89" i="7"/>
  <c r="B41" i="7"/>
  <c r="B42" i="7" s="1"/>
  <c r="B68" i="7"/>
  <c r="B69" i="7" s="1"/>
  <c r="B83" i="7"/>
  <c r="B82" i="7" s="1"/>
  <c r="B77" i="7"/>
  <c r="B76" i="7" s="1"/>
  <c r="B60" i="7"/>
  <c r="B59" i="7" s="1"/>
  <c r="B86" i="7"/>
  <c r="B85" i="7" s="1"/>
  <c r="B64" i="7"/>
  <c r="B66" i="7"/>
  <c r="B73" i="7"/>
  <c r="B75" i="7"/>
  <c r="B84" i="7"/>
  <c r="B70" i="7"/>
  <c r="B71" i="7" s="1"/>
  <c r="B72" i="7"/>
  <c r="B63" i="7"/>
  <c r="B78" i="7"/>
  <c r="B55" i="7"/>
  <c r="B53" i="7"/>
  <c r="B58" i="7"/>
  <c r="B56" i="7"/>
  <c r="B2" i="5"/>
  <c r="B61" i="7" l="1"/>
  <c r="B87" i="7"/>
  <c r="B67" i="7"/>
  <c r="B81" i="7"/>
  <c r="B118" i="7"/>
  <c r="B117" i="7" s="1"/>
  <c r="B89" i="7"/>
  <c r="B103" i="7"/>
  <c r="B97" i="7"/>
  <c r="B115" i="7"/>
  <c r="B109" i="7"/>
  <c r="B94" i="7"/>
  <c r="B112" i="7"/>
  <c r="B91" i="7"/>
  <c r="B106" i="7"/>
  <c r="B25" i="7"/>
  <c r="B24" i="7" s="1"/>
  <c r="B99" i="7" l="1"/>
  <c r="B100" i="7" s="1"/>
  <c r="B92" i="7"/>
  <c r="B101" i="7"/>
  <c r="B113" i="7"/>
  <c r="B111" i="7"/>
  <c r="B98" i="7"/>
  <c r="B96" i="7"/>
  <c r="B95" i="7"/>
  <c r="B93" i="7"/>
  <c r="B104" i="7"/>
  <c r="B102" i="7"/>
  <c r="B107" i="7"/>
  <c r="B105" i="7"/>
  <c r="B108" i="7"/>
  <c r="B110" i="7"/>
  <c r="B88" i="7"/>
  <c r="B90" i="7"/>
  <c r="B116" i="7"/>
  <c r="B114" i="7"/>
  <c r="B26" i="7"/>
  <c r="B4" i="7"/>
  <c r="B2" i="7"/>
  <c r="B28" i="7"/>
  <c r="B22" i="7"/>
  <c r="B10" i="7"/>
  <c r="B19" i="7"/>
  <c r="B7" i="7"/>
  <c r="B16" i="7"/>
  <c r="D2" i="3"/>
  <c r="C6" i="3"/>
  <c r="B8" i="5"/>
  <c r="B13" i="5" l="1" a="1"/>
  <c r="B13" i="5" s="1"/>
  <c r="B14" i="5" a="1"/>
  <c r="B14" i="5" s="1"/>
  <c r="B11" i="5" a="1"/>
  <c r="B11" i="5" s="1"/>
  <c r="B12" i="5" a="1"/>
  <c r="B12" i="5" s="1"/>
  <c r="C11" i="3" a="1"/>
  <c r="C11" i="3" s="1"/>
  <c r="C8" i="3" a="1"/>
  <c r="C8" i="3" s="1"/>
  <c r="C9" i="3" a="1"/>
  <c r="C9" i="3" s="1"/>
  <c r="C10" i="3" a="1"/>
  <c r="C10" i="3" s="1"/>
  <c r="B6" i="3"/>
  <c r="D6" i="3"/>
  <c r="C12" i="3"/>
  <c r="B9" i="5"/>
  <c r="B29" i="7"/>
  <c r="B27" i="7"/>
  <c r="B18" i="7"/>
  <c r="B20" i="7"/>
  <c r="B3" i="7"/>
  <c r="B15" i="7"/>
  <c r="B17" i="7"/>
  <c r="B9" i="7"/>
  <c r="B11" i="7"/>
  <c r="B6" i="7"/>
  <c r="B8" i="7"/>
  <c r="B21" i="7"/>
  <c r="B23" i="7"/>
  <c r="B12" i="7"/>
  <c r="B14" i="7"/>
  <c r="B5" i="7"/>
  <c r="B6" i="5"/>
  <c r="C6" i="5" s="1"/>
  <c r="D6" i="5" s="1"/>
  <c r="E6" i="5" s="1"/>
  <c r="F6" i="5" s="1"/>
  <c r="G6" i="5" s="1"/>
  <c r="H6" i="5" s="1"/>
  <c r="B15" i="5"/>
  <c r="C15" i="5" s="1"/>
  <c r="D15" i="5" s="1"/>
  <c r="E15" i="5" s="1"/>
  <c r="F15" i="5" s="1"/>
  <c r="G15" i="5" s="1"/>
  <c r="H15" i="5" s="1"/>
  <c r="C8" i="5"/>
  <c r="C11" i="5" l="1" a="1"/>
  <c r="C11" i="5" s="1"/>
  <c r="C14" i="5" a="1"/>
  <c r="C14" i="5" s="1"/>
  <c r="C13" i="5" a="1"/>
  <c r="C13" i="5" s="1"/>
  <c r="C12" i="5" a="1"/>
  <c r="C12" i="5" s="1"/>
  <c r="C17" i="3" a="1"/>
  <c r="C17" i="3" s="1"/>
  <c r="C14" i="3" a="1"/>
  <c r="C14" i="3" s="1"/>
  <c r="C16" i="3" a="1"/>
  <c r="C16" i="3" s="1"/>
  <c r="C15" i="3" a="1"/>
  <c r="C15" i="3" s="1"/>
  <c r="E6" i="3"/>
  <c r="D10" i="3" a="1"/>
  <c r="D10" i="3" s="1"/>
  <c r="D11" i="3" a="1"/>
  <c r="D11" i="3" s="1"/>
  <c r="D8" i="3" a="1"/>
  <c r="D8" i="3" s="1"/>
  <c r="D9" i="3" a="1"/>
  <c r="D9" i="3" s="1"/>
  <c r="B12" i="3"/>
  <c r="F6" i="3"/>
  <c r="C18" i="3"/>
  <c r="D12" i="3"/>
  <c r="D8" i="5"/>
  <c r="B13" i="7"/>
  <c r="D11" i="5" l="1" a="1"/>
  <c r="D11" i="5" s="1"/>
  <c r="D14" i="5" a="1"/>
  <c r="D14" i="5" s="1"/>
  <c r="D12" i="5" a="1"/>
  <c r="D12" i="5" s="1"/>
  <c r="D13" i="5" a="1"/>
  <c r="D13" i="5" s="1"/>
  <c r="C23" i="3" a="1"/>
  <c r="C23" i="3" s="1"/>
  <c r="C22" i="3" a="1"/>
  <c r="C22" i="3" s="1"/>
  <c r="C20" i="3" a="1"/>
  <c r="C20" i="3" s="1"/>
  <c r="C21" i="3" a="1"/>
  <c r="C21" i="3" s="1"/>
  <c r="F11" i="3" a="1"/>
  <c r="F11" i="3" s="1"/>
  <c r="F8" i="3" a="1"/>
  <c r="F8" i="3" s="1"/>
  <c r="F9" i="3" a="1"/>
  <c r="F9" i="3" s="1"/>
  <c r="F10" i="3" a="1"/>
  <c r="F10" i="3" s="1"/>
  <c r="D16" i="3" a="1"/>
  <c r="D16" i="3" s="1"/>
  <c r="D17" i="3" a="1"/>
  <c r="D17" i="3" s="1"/>
  <c r="D14" i="3" a="1"/>
  <c r="D14" i="3" s="1"/>
  <c r="D15" i="3" a="1"/>
  <c r="D15" i="3" s="1"/>
  <c r="E9" i="3" a="1"/>
  <c r="E9" i="3" s="1"/>
  <c r="E8" i="3" a="1"/>
  <c r="E8" i="3" s="1"/>
  <c r="E10" i="3" a="1"/>
  <c r="E10" i="3" s="1"/>
  <c r="E11" i="3" a="1"/>
  <c r="E11" i="3" s="1"/>
  <c r="B18" i="3"/>
  <c r="E7" i="3"/>
  <c r="D7" i="3"/>
  <c r="B10" i="5"/>
  <c r="C10" i="5"/>
  <c r="C13" i="3"/>
  <c r="C7" i="3"/>
  <c r="G6" i="3"/>
  <c r="F7" i="3"/>
  <c r="C19" i="3"/>
  <c r="D18" i="3"/>
  <c r="C24" i="3"/>
  <c r="D13" i="3"/>
  <c r="E12" i="3"/>
  <c r="E8" i="5"/>
  <c r="D10" i="5"/>
  <c r="E12" i="5" l="1" a="1"/>
  <c r="E12" i="5" s="1"/>
  <c r="E11" i="5" a="1"/>
  <c r="E11" i="5" s="1"/>
  <c r="E14" i="5" a="1"/>
  <c r="E14" i="5" s="1"/>
  <c r="E13" i="5" a="1"/>
  <c r="E13" i="5" s="1"/>
  <c r="D21" i="3" a="1"/>
  <c r="D21" i="3" s="1"/>
  <c r="D20" i="3" a="1"/>
  <c r="D20" i="3" s="1"/>
  <c r="D22" i="3" a="1"/>
  <c r="D22" i="3" s="1"/>
  <c r="D23" i="3" a="1"/>
  <c r="D23" i="3" s="1"/>
  <c r="E15" i="3" a="1"/>
  <c r="E15" i="3" s="1"/>
  <c r="E16" i="3" a="1"/>
  <c r="E16" i="3" s="1"/>
  <c r="E14" i="3" a="1"/>
  <c r="E14" i="3" s="1"/>
  <c r="E17" i="3" a="1"/>
  <c r="E17" i="3" s="1"/>
  <c r="C29" i="3" a="1"/>
  <c r="C29" i="3" s="1"/>
  <c r="C27" i="3" a="1"/>
  <c r="C27" i="3" s="1"/>
  <c r="C26" i="3" a="1"/>
  <c r="C26" i="3" s="1"/>
  <c r="C28" i="3" a="1"/>
  <c r="C28" i="3" s="1"/>
  <c r="G10" i="3" a="1"/>
  <c r="G10" i="3" s="1"/>
  <c r="G11" i="3" a="1"/>
  <c r="G11" i="3" s="1"/>
  <c r="G9" i="3" a="1"/>
  <c r="G9" i="3" s="1"/>
  <c r="G8" i="3" a="1"/>
  <c r="G8" i="3" s="1"/>
  <c r="B24" i="3"/>
  <c r="E13" i="3"/>
  <c r="F12" i="3"/>
  <c r="E18" i="3"/>
  <c r="D19" i="3"/>
  <c r="C25" i="3"/>
  <c r="C30" i="3"/>
  <c r="D24" i="3"/>
  <c r="H6" i="3"/>
  <c r="G7" i="3"/>
  <c r="F8" i="5"/>
  <c r="E10" i="5"/>
  <c r="F13" i="5" l="1" a="1"/>
  <c r="F13" i="5" s="1"/>
  <c r="F14" i="5" a="1"/>
  <c r="F14" i="5" s="1"/>
  <c r="F12" i="5" a="1"/>
  <c r="F12" i="5" s="1"/>
  <c r="F11" i="5" a="1"/>
  <c r="F11" i="5" s="1"/>
  <c r="C34" i="3" a="1"/>
  <c r="C34" i="3" s="1"/>
  <c r="C35" i="3" a="1"/>
  <c r="C35" i="3" s="1"/>
  <c r="C33" i="3" a="1"/>
  <c r="C33" i="3" s="1"/>
  <c r="C32" i="3" a="1"/>
  <c r="C32" i="3" s="1"/>
  <c r="F17" i="3" a="1"/>
  <c r="F17" i="3" s="1"/>
  <c r="F14" i="3" a="1"/>
  <c r="F14" i="3" s="1"/>
  <c r="F16" i="3" a="1"/>
  <c r="F16" i="3" s="1"/>
  <c r="F15" i="3" a="1"/>
  <c r="F15" i="3" s="1"/>
  <c r="D27" i="3" a="1"/>
  <c r="D27" i="3" s="1"/>
  <c r="D26" i="3" a="1"/>
  <c r="D26" i="3" s="1"/>
  <c r="D28" i="3" a="1"/>
  <c r="D28" i="3" s="1"/>
  <c r="D29" i="3" a="1"/>
  <c r="D29" i="3" s="1"/>
  <c r="E20" i="3" a="1"/>
  <c r="E20" i="3" s="1"/>
  <c r="E21" i="3" a="1"/>
  <c r="E21" i="3" s="1"/>
  <c r="E22" i="3" a="1"/>
  <c r="E22" i="3" s="1"/>
  <c r="E23" i="3" a="1"/>
  <c r="E23" i="3" s="1"/>
  <c r="H8" i="3" a="1"/>
  <c r="H8" i="3" s="1"/>
  <c r="H9" i="3" a="1"/>
  <c r="H9" i="3" s="1"/>
  <c r="H11" i="3" a="1"/>
  <c r="H11" i="3" s="1"/>
  <c r="H10" i="3" a="1"/>
  <c r="H10" i="3" s="1"/>
  <c r="B30" i="3"/>
  <c r="I6" i="3"/>
  <c r="H7" i="3"/>
  <c r="E24" i="3"/>
  <c r="D25" i="3"/>
  <c r="F18" i="3"/>
  <c r="E19" i="3"/>
  <c r="D30" i="3"/>
  <c r="C31" i="3"/>
  <c r="C36" i="3"/>
  <c r="G12" i="3"/>
  <c r="F13" i="3"/>
  <c r="G8" i="5"/>
  <c r="F10" i="5"/>
  <c r="G11" i="5" l="1" a="1"/>
  <c r="G11" i="5" s="1"/>
  <c r="G14" i="5" a="1"/>
  <c r="G14" i="5" s="1"/>
  <c r="G12" i="5" a="1"/>
  <c r="G12" i="5" s="1"/>
  <c r="G13" i="5" a="1"/>
  <c r="G13" i="5" s="1"/>
  <c r="E26" i="3" a="1"/>
  <c r="E26" i="3" s="1"/>
  <c r="E27" i="3" a="1"/>
  <c r="E27" i="3" s="1"/>
  <c r="E29" i="3" a="1"/>
  <c r="E29" i="3" s="1"/>
  <c r="E28" i="3" a="1"/>
  <c r="E28" i="3" s="1"/>
  <c r="G16" i="3" a="1"/>
  <c r="G16" i="3" s="1"/>
  <c r="G15" i="3" a="1"/>
  <c r="G15" i="3" s="1"/>
  <c r="G17" i="3" a="1"/>
  <c r="G17" i="3" s="1"/>
  <c r="G14" i="3" a="1"/>
  <c r="G14" i="3" s="1"/>
  <c r="D32" i="3" a="1"/>
  <c r="D32" i="3" s="1"/>
  <c r="D33" i="3" a="1"/>
  <c r="D33" i="3" s="1"/>
  <c r="D34" i="3" a="1"/>
  <c r="D34" i="3" s="1"/>
  <c r="D35" i="3" a="1"/>
  <c r="D35" i="3" s="1"/>
  <c r="C39" i="3" a="1"/>
  <c r="C39" i="3" s="1"/>
  <c r="C40" i="3" a="1"/>
  <c r="C40" i="3" s="1"/>
  <c r="C41" i="3" a="1"/>
  <c r="C41" i="3" s="1"/>
  <c r="C38" i="3" a="1"/>
  <c r="C38" i="3" s="1"/>
  <c r="F22" i="3" a="1"/>
  <c r="F22" i="3" s="1"/>
  <c r="F21" i="3" a="1"/>
  <c r="F21" i="3" s="1"/>
  <c r="F23" i="3" a="1"/>
  <c r="F23" i="3" s="1"/>
  <c r="F20" i="3" a="1"/>
  <c r="F20" i="3" s="1"/>
  <c r="I11" i="3" a="1"/>
  <c r="I11" i="3" s="1"/>
  <c r="I10" i="3" a="1"/>
  <c r="I10" i="3" s="1"/>
  <c r="I8" i="3" a="1"/>
  <c r="I8" i="3" s="1"/>
  <c r="I9" i="3" a="1"/>
  <c r="I9" i="3" s="1"/>
  <c r="B36" i="3"/>
  <c r="E30" i="3"/>
  <c r="D31" i="3"/>
  <c r="F24" i="3"/>
  <c r="E25" i="3"/>
  <c r="H12" i="3"/>
  <c r="G13" i="3"/>
  <c r="D36" i="3"/>
  <c r="C37" i="3"/>
  <c r="G18" i="3"/>
  <c r="F19" i="3"/>
  <c r="I7" i="3"/>
  <c r="H8" i="5"/>
  <c r="G10" i="5"/>
  <c r="H12" i="5" l="1" a="1"/>
  <c r="H12" i="5" s="1"/>
  <c r="H13" i="5" a="1"/>
  <c r="H13" i="5" s="1"/>
  <c r="H11" i="5" a="1"/>
  <c r="H11" i="5" s="1"/>
  <c r="H14" i="5" a="1"/>
  <c r="H14" i="5" s="1"/>
  <c r="D38" i="3" a="1"/>
  <c r="D38" i="3" s="1"/>
  <c r="D39" i="3" a="1"/>
  <c r="D39" i="3" s="1"/>
  <c r="D41" i="3" a="1"/>
  <c r="D41" i="3" s="1"/>
  <c r="D40" i="3" a="1"/>
  <c r="D40" i="3" s="1"/>
  <c r="F28" i="3" a="1"/>
  <c r="F28" i="3" s="1"/>
  <c r="F29" i="3" a="1"/>
  <c r="F29" i="3" s="1"/>
  <c r="F27" i="3" a="1"/>
  <c r="F27" i="3" s="1"/>
  <c r="F26" i="3" a="1"/>
  <c r="F26" i="3" s="1"/>
  <c r="G21" i="3" a="1"/>
  <c r="G21" i="3" s="1"/>
  <c r="G22" i="3" a="1"/>
  <c r="G22" i="3" s="1"/>
  <c r="G20" i="3" a="1"/>
  <c r="G20" i="3" s="1"/>
  <c r="G23" i="3" a="1"/>
  <c r="G23" i="3" s="1"/>
  <c r="H14" i="3" a="1"/>
  <c r="H14" i="3" s="1"/>
  <c r="H15" i="3" a="1"/>
  <c r="H15" i="3" s="1"/>
  <c r="H16" i="3" a="1"/>
  <c r="H16" i="3" s="1"/>
  <c r="H17" i="3" a="1"/>
  <c r="H17" i="3" s="1"/>
  <c r="E32" i="3" a="1"/>
  <c r="E32" i="3" s="1"/>
  <c r="E34" i="3" a="1"/>
  <c r="E34" i="3" s="1"/>
  <c r="E33" i="3" a="1"/>
  <c r="E33" i="3" s="1"/>
  <c r="E35" i="3" a="1"/>
  <c r="E35" i="3" s="1"/>
  <c r="E36" i="3"/>
  <c r="D37" i="3"/>
  <c r="G24" i="3"/>
  <c r="F25" i="3"/>
  <c r="H18" i="3"/>
  <c r="G19" i="3"/>
  <c r="I12" i="3"/>
  <c r="H13" i="3"/>
  <c r="F30" i="3"/>
  <c r="E31" i="3"/>
  <c r="H9" i="5"/>
  <c r="H10" i="5"/>
  <c r="I17" i="3" l="1" a="1"/>
  <c r="I17" i="3" s="1"/>
  <c r="I16" i="3" a="1"/>
  <c r="I16" i="3" s="1"/>
  <c r="I14" i="3" a="1"/>
  <c r="I14" i="3" s="1"/>
  <c r="I15" i="3" a="1"/>
  <c r="I15" i="3" s="1"/>
  <c r="G27" i="3" a="1"/>
  <c r="G27" i="3" s="1"/>
  <c r="G28" i="3" a="1"/>
  <c r="G28" i="3" s="1"/>
  <c r="G29" i="3" a="1"/>
  <c r="G29" i="3" s="1"/>
  <c r="G26" i="3" a="1"/>
  <c r="G26" i="3" s="1"/>
  <c r="F33" i="3" a="1"/>
  <c r="F33" i="3" s="1"/>
  <c r="F34" i="3" a="1"/>
  <c r="F34" i="3" s="1"/>
  <c r="F35" i="3" a="1"/>
  <c r="F35" i="3" s="1"/>
  <c r="F32" i="3" a="1"/>
  <c r="F32" i="3" s="1"/>
  <c r="H23" i="3" a="1"/>
  <c r="H23" i="3" s="1"/>
  <c r="H20" i="3" a="1"/>
  <c r="H20" i="3" s="1"/>
  <c r="H22" i="3" a="1"/>
  <c r="H22" i="3" s="1"/>
  <c r="H21" i="3" a="1"/>
  <c r="H21" i="3" s="1"/>
  <c r="E41" i="3" a="1"/>
  <c r="E41" i="3" s="1"/>
  <c r="E40" i="3" a="1"/>
  <c r="E40" i="3" s="1"/>
  <c r="E38" i="3" a="1"/>
  <c r="E38" i="3" s="1"/>
  <c r="E39" i="3" a="1"/>
  <c r="E39" i="3" s="1"/>
  <c r="I13" i="3"/>
  <c r="H24" i="3"/>
  <c r="G25" i="3"/>
  <c r="G30" i="3"/>
  <c r="F31" i="3"/>
  <c r="I18" i="3"/>
  <c r="H19" i="3"/>
  <c r="F36" i="3"/>
  <c r="E37" i="3"/>
  <c r="I22" i="3" l="1" a="1"/>
  <c r="I22" i="3" s="1"/>
  <c r="I23" i="3" a="1"/>
  <c r="I23" i="3" s="1"/>
  <c r="I20" i="3" a="1"/>
  <c r="I20" i="3" s="1"/>
  <c r="I21" i="3" a="1"/>
  <c r="I21" i="3" s="1"/>
  <c r="H29" i="3" a="1"/>
  <c r="H29" i="3" s="1"/>
  <c r="H26" i="3" a="1"/>
  <c r="H26" i="3" s="1"/>
  <c r="H27" i="3" a="1"/>
  <c r="H27" i="3" s="1"/>
  <c r="H28" i="3" a="1"/>
  <c r="H28" i="3" s="1"/>
  <c r="F39" i="3" a="1"/>
  <c r="F39" i="3" s="1"/>
  <c r="F40" i="3" a="1"/>
  <c r="F40" i="3" s="1"/>
  <c r="F41" i="3" a="1"/>
  <c r="F41" i="3" s="1"/>
  <c r="F38" i="3" a="1"/>
  <c r="F38" i="3" s="1"/>
  <c r="G32" i="3" a="1"/>
  <c r="G32" i="3" s="1"/>
  <c r="G33" i="3" a="1"/>
  <c r="G33" i="3" s="1"/>
  <c r="G34" i="3" a="1"/>
  <c r="G34" i="3" s="1"/>
  <c r="G35" i="3" a="1"/>
  <c r="G35" i="3" s="1"/>
  <c r="G36" i="3"/>
  <c r="F37" i="3"/>
  <c r="I19" i="3"/>
  <c r="I24" i="3"/>
  <c r="H25" i="3"/>
  <c r="H30" i="3"/>
  <c r="G31" i="3"/>
  <c r="I28" i="3" l="1" a="1"/>
  <c r="I28" i="3" s="1"/>
  <c r="I27" i="3" a="1"/>
  <c r="I27" i="3" s="1"/>
  <c r="I29" i="3" a="1"/>
  <c r="I29" i="3" s="1"/>
  <c r="I26" i="3" a="1"/>
  <c r="I26" i="3" s="1"/>
  <c r="H35" i="3" a="1"/>
  <c r="H35" i="3" s="1"/>
  <c r="H34" i="3" a="1"/>
  <c r="H34" i="3" s="1"/>
  <c r="H32" i="3" a="1"/>
  <c r="H32" i="3" s="1"/>
  <c r="H33" i="3" a="1"/>
  <c r="H33" i="3" s="1"/>
  <c r="G38" i="3" a="1"/>
  <c r="G38" i="3" s="1"/>
  <c r="G41" i="3" a="1"/>
  <c r="G41" i="3" s="1"/>
  <c r="G39" i="3" a="1"/>
  <c r="G39" i="3" s="1"/>
  <c r="G40" i="3" a="1"/>
  <c r="G40" i="3" s="1"/>
  <c r="I25" i="3"/>
  <c r="I30" i="3"/>
  <c r="H31" i="3"/>
  <c r="H36" i="3"/>
  <c r="G37" i="3"/>
  <c r="H40" i="3" l="1" a="1"/>
  <c r="H40" i="3" s="1"/>
  <c r="H41" i="3" a="1"/>
  <c r="H41" i="3" s="1"/>
  <c r="H38" i="3" a="1"/>
  <c r="H38" i="3" s="1"/>
  <c r="H39" i="3" a="1"/>
  <c r="H39" i="3" s="1"/>
  <c r="I33" i="3" a="1"/>
  <c r="I33" i="3" s="1"/>
  <c r="I34" i="3" a="1"/>
  <c r="I34" i="3" s="1"/>
  <c r="I32" i="3" a="1"/>
  <c r="I32" i="3" s="1"/>
  <c r="I35" i="3" a="1"/>
  <c r="I35" i="3" s="1"/>
  <c r="I31" i="3"/>
  <c r="I36" i="3"/>
  <c r="H37" i="3"/>
  <c r="I39" i="3" l="1" a="1"/>
  <c r="I39" i="3" s="1"/>
  <c r="I40" i="3" a="1"/>
  <c r="I40" i="3" s="1"/>
  <c r="I38" i="3" a="1"/>
  <c r="I38" i="3" s="1"/>
  <c r="I41" i="3" a="1"/>
  <c r="I41" i="3" s="1"/>
  <c r="I37" i="3"/>
</calcChain>
</file>

<file path=xl/sharedStrings.xml><?xml version="1.0" encoding="utf-8"?>
<sst xmlns="http://schemas.openxmlformats.org/spreadsheetml/2006/main" count="170" uniqueCount="43">
  <si>
    <t>ÉCHÉANCE</t>
  </si>
  <si>
    <t>VUE MENSUELLE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</si>
  <si>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</si>
  <si>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</si>
  <si>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</si>
  <si>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</si>
  <si>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</si>
  <si>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</si>
  <si>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</si>
  <si>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</si>
  <si>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DEVOIR</t>
  </si>
  <si>
    <t xml:space="preserve">test 1 </t>
  </si>
  <si>
    <t>test 2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</si>
  <si>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</si>
  <si>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</si>
  <si>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</si>
  <si>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</si>
  <si>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</si>
  <si>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</si>
  <si>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</si>
  <si>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</si>
  <si>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</si>
  <si>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</si>
  <si>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</si>
  <si>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</si>
  <si>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</si>
  <si>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DATE_JFP</t>
  </si>
  <si>
    <t>JF_Ponts</t>
  </si>
  <si>
    <t>test 3</t>
  </si>
  <si>
    <t>test 4</t>
  </si>
  <si>
    <t>test 5</t>
  </si>
  <si>
    <t>test 6</t>
  </si>
  <si>
    <t>test 7</t>
  </si>
  <si>
    <t>test 8</t>
  </si>
  <si>
    <t>SEMAINE</t>
  </si>
  <si>
    <t>RESP</t>
  </si>
  <si>
    <t>Paul</t>
  </si>
  <si>
    <t>Jacques</t>
  </si>
  <si>
    <t>Margo</t>
  </si>
  <si>
    <t>Julien</t>
  </si>
  <si>
    <t>Dororthée</t>
  </si>
  <si>
    <t>Mylène</t>
  </si>
  <si>
    <t>Angèle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</si>
</sst>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mmmm\ yyyy"/>
    <numFmt numFmtId="166" formatCode="ddd\ dd/mm/yyyy"/>
  </numFmts>
  <fonts count="32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sz val="11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9"/>
      <color theme="0" tint="-0.34998626667073579"/>
      <name val="Cambria"/>
      <family val="1"/>
      <scheme val="min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i/>
      <sz val="22"/>
      <color theme="0" tint="-0.34998626667073579"/>
      <name val="Tahoma"/>
      <family val="2"/>
      <scheme val="major"/>
    </font>
    <font>
      <sz val="18"/>
      <color theme="0" tint="-4.9989318521683403E-2"/>
      <name val="Cambria"/>
      <family val="2"/>
      <scheme val="minor"/>
    </font>
    <font>
      <b/>
      <sz val="12"/>
      <color theme="0"/>
      <name val="Cambria"/>
      <family val="2"/>
      <scheme val="minor"/>
    </font>
    <font>
      <sz val="10"/>
      <color theme="1" tint="0.14993743705557422"/>
      <name val="Cambria"/>
      <family val="2"/>
      <scheme val="minor"/>
    </font>
    <font>
      <sz val="10"/>
      <color theme="1" tint="0.14990691854609822"/>
      <name val="Cambria"/>
      <family val="2"/>
      <scheme val="minor"/>
    </font>
    <font>
      <b/>
      <sz val="10"/>
      <name val="Cambria"/>
      <family val="2"/>
      <scheme val="minor"/>
    </font>
    <font>
      <b/>
      <sz val="10"/>
      <color theme="1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1" tint="0.14999847407452621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1"/>
      <color theme="0"/>
      <name val="Cambria"/>
      <family val="1"/>
      <scheme val="minor"/>
    </font>
    <font>
      <sz val="14"/>
      <color theme="0"/>
      <name val="Cambria"/>
      <family val="1"/>
      <scheme val="minor"/>
    </font>
    <font>
      <b/>
      <sz val="10"/>
      <color theme="1"/>
      <name val="Cambria"/>
      <family val="1"/>
      <scheme val="minor"/>
    </font>
    <font>
      <sz val="10"/>
      <color theme="1" tint="0.14993743705557422"/>
      <name val="Cambria"/>
      <scheme val="minor"/>
    </font>
    <font>
      <b/>
      <sz val="16"/>
      <color theme="0"/>
      <name val="Cambria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/>
      <right/>
      <top/>
      <bottom style="thick">
        <color theme="0"/>
      </bottom>
      <diagonal/>
    </border>
    <border>
      <left/>
      <right style="dashed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/>
      <right style="dashed">
        <color theme="0" tint="-0.24994659260841701"/>
      </right>
      <top style="dashed">
        <color theme="0" tint="-0.24994659260841701"/>
      </top>
      <bottom/>
      <diagonal/>
    </border>
    <border>
      <left style="thin">
        <color theme="5"/>
      </left>
      <right style="thin">
        <color theme="5"/>
      </right>
      <top style="thick">
        <color theme="0"/>
      </top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3" fillId="3" borderId="1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Alignment="0" applyProtection="0"/>
    <xf numFmtId="0" fontId="12" fillId="0" borderId="0" applyNumberFormat="0" applyFill="0" applyBorder="0" applyAlignment="0" applyProtection="0"/>
  </cellStyleXfs>
  <cellXfs count="59">
    <xf numFmtId="0" fontId="0" fillId="0" borderId="0" xfId="0">
      <alignment vertical="center"/>
    </xf>
    <xf numFmtId="0" fontId="2" fillId="0" borderId="0" xfId="0" applyFont="1" applyFill="1">
      <alignment vertical="center"/>
    </xf>
    <xf numFmtId="0" fontId="6" fillId="0" borderId="7" xfId="2" applyFont="1" applyFill="1" applyBorder="1" applyAlignment="1">
      <alignment horizontal="center" vertical="center"/>
    </xf>
    <xf numFmtId="0" fontId="5" fillId="5" borderId="3" xfId="1" applyFont="1" applyFill="1" applyBorder="1" applyAlignment="1">
      <alignment horizontal="left" vertical="center" indent="1"/>
    </xf>
    <xf numFmtId="0" fontId="5" fillId="5" borderId="4" xfId="1" applyFont="1" applyFill="1" applyBorder="1" applyAlignment="1">
      <alignment horizontal="left" vertical="center" indent="1"/>
    </xf>
    <xf numFmtId="0" fontId="5" fillId="5" borderId="5" xfId="1" applyFont="1" applyFill="1" applyBorder="1" applyAlignment="1">
      <alignment horizontal="left" vertical="center" indent="1"/>
    </xf>
    <xf numFmtId="0" fontId="8" fillId="2" borderId="8" xfId="2" applyFont="1" applyFill="1" applyBorder="1" applyAlignment="1">
      <alignment horizontal="center" vertical="center"/>
    </xf>
    <xf numFmtId="0" fontId="8" fillId="2" borderId="7" xfId="2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>
      <alignment vertical="center"/>
    </xf>
    <xf numFmtId="14" fontId="0" fillId="0" borderId="0" xfId="0" applyNumberFormat="1" applyAlignment="1">
      <alignment horizontal="right" vertical="center" indent="1"/>
    </xf>
    <xf numFmtId="0" fontId="13" fillId="0" borderId="0" xfId="0" applyFont="1">
      <alignment vertical="center"/>
    </xf>
    <xf numFmtId="164" fontId="7" fillId="0" borderId="6" xfId="0" applyNumberFormat="1" applyFont="1" applyFill="1" applyBorder="1">
      <alignment vertical="center"/>
    </xf>
    <xf numFmtId="165" fontId="14" fillId="0" borderId="7" xfId="0" applyNumberFormat="1" applyFont="1" applyFill="1" applyBorder="1">
      <alignment vertical="center"/>
    </xf>
    <xf numFmtId="164" fontId="15" fillId="2" borderId="6" xfId="0" applyNumberFormat="1" applyFont="1" applyFill="1" applyBorder="1">
      <alignment vertical="center"/>
    </xf>
    <xf numFmtId="0" fontId="16" fillId="0" borderId="0" xfId="0" applyFont="1" applyProtection="1">
      <alignment vertical="center"/>
      <protection locked="0"/>
    </xf>
    <xf numFmtId="0" fontId="17" fillId="6" borderId="2" xfId="0" applyFont="1" applyFill="1" applyBorder="1" applyAlignment="1">
      <alignment horizontal="left" vertical="center" indent="4"/>
    </xf>
    <xf numFmtId="0" fontId="18" fillId="0" borderId="10" xfId="0" applyFont="1" applyFill="1" applyBorder="1" applyAlignment="1">
      <alignment horizontal="left" vertical="center" indent="1"/>
    </xf>
    <xf numFmtId="0" fontId="19" fillId="2" borderId="10" xfId="0" applyFont="1" applyFill="1" applyBorder="1" applyAlignment="1">
      <alignment horizontal="left" vertical="center" indent="1"/>
    </xf>
    <xf numFmtId="0" fontId="20" fillId="7" borderId="0" xfId="0" applyFont="1" applyFill="1" applyBorder="1" applyAlignment="1">
      <alignment horizontal="center"/>
    </xf>
    <xf numFmtId="0" fontId="21" fillId="7" borderId="0" xfId="0" applyFont="1" applyFill="1" applyBorder="1" applyAlignment="1">
      <alignment horizontal="center"/>
    </xf>
    <xf numFmtId="0" fontId="22" fillId="0" borderId="0" xfId="0" applyFont="1" applyBorder="1" applyAlignment="1">
      <alignment horizontal="center"/>
    </xf>
    <xf numFmtId="166" fontId="22" fillId="0" borderId="0" xfId="0" applyNumberFormat="1" applyFont="1" applyBorder="1" applyAlignment="1">
      <alignment horizontal="center"/>
    </xf>
    <xf numFmtId="16" fontId="0" fillId="0" borderId="0" xfId="0" applyNumberFormat="1">
      <alignment vertical="center"/>
    </xf>
    <xf numFmtId="0" fontId="0" fillId="0" borderId="0" xfId="0" applyFont="1" applyFill="1">
      <alignment vertical="center"/>
    </xf>
    <xf numFmtId="0" fontId="24" fillId="0" borderId="7" xfId="2" applyFont="1" applyFill="1" applyBorder="1" applyAlignment="1">
      <alignment horizontal="center" vertical="center"/>
    </xf>
    <xf numFmtId="166" fontId="29" fillId="0" borderId="0" xfId="0" applyNumberFormat="1" applyFont="1" applyBorder="1" applyAlignment="1">
      <alignment horizontal="center"/>
    </xf>
    <xf numFmtId="0" fontId="0" fillId="9" borderId="0" xfId="0" applyFill="1">
      <alignment vertical="center"/>
    </xf>
    <xf numFmtId="0" fontId="18" fillId="9" borderId="10" xfId="0" applyFont="1" applyFill="1" applyBorder="1" applyAlignment="1">
      <alignment horizontal="left" vertical="center" indent="1"/>
    </xf>
    <xf numFmtId="0" fontId="30" fillId="9" borderId="18" xfId="0" applyFont="1" applyFill="1" applyBorder="1" applyAlignment="1">
      <alignment horizontal="left" vertical="center" indent="1"/>
    </xf>
    <xf numFmtId="0" fontId="31" fillId="8" borderId="19" xfId="0" applyFont="1" applyFill="1" applyBorder="1" applyAlignment="1">
      <alignment horizontal="center" vertical="center"/>
    </xf>
    <xf numFmtId="0" fontId="31" fillId="8" borderId="19" xfId="0" applyFont="1" applyFill="1" applyBorder="1" applyAlignment="1" applyProtection="1">
      <alignment horizontal="center" vertical="center"/>
      <protection locked="0"/>
    </xf>
    <xf numFmtId="0" fontId="25" fillId="0" borderId="0" xfId="0" applyNumberFormat="1" applyFont="1" applyBorder="1" applyAlignment="1" applyProtection="1">
      <alignment horizontal="right" vertical="center" textRotation="90"/>
    </xf>
    <xf numFmtId="0" fontId="0" fillId="0" borderId="0" xfId="0" applyProtection="1">
      <alignment vertical="center"/>
    </xf>
    <xf numFmtId="0" fontId="26" fillId="0" borderId="0" xfId="0" applyNumberFormat="1" applyFont="1" applyBorder="1" applyAlignment="1" applyProtection="1">
      <alignment horizontal="right" vertical="center" textRotation="90"/>
    </xf>
    <xf numFmtId="0" fontId="13" fillId="0" borderId="0" xfId="0" applyFont="1" applyProtection="1">
      <alignment vertical="center"/>
    </xf>
    <xf numFmtId="0" fontId="5" fillId="4" borderId="2" xfId="1" applyFont="1" applyFill="1" applyBorder="1" applyAlignment="1" applyProtection="1">
      <alignment horizontal="left" vertical="center" indent="1"/>
    </xf>
    <xf numFmtId="0" fontId="5" fillId="4" borderId="3" xfId="1" applyFont="1" applyFill="1" applyBorder="1" applyAlignment="1" applyProtection="1">
      <alignment horizontal="left" vertical="center" indent="1"/>
    </xf>
    <xf numFmtId="0" fontId="5" fillId="4" borderId="4" xfId="1" applyFont="1" applyFill="1" applyBorder="1" applyAlignment="1" applyProtection="1">
      <alignment horizontal="left" vertical="center" indent="1"/>
    </xf>
    <xf numFmtId="0" fontId="5" fillId="4" borderId="5" xfId="1" applyFont="1" applyFill="1" applyBorder="1" applyAlignment="1" applyProtection="1">
      <alignment horizontal="left" vertical="center" indent="1"/>
    </xf>
    <xf numFmtId="0" fontId="28" fillId="4" borderId="15" xfId="1" applyNumberFormat="1" applyFont="1" applyFill="1" applyBorder="1" applyAlignment="1" applyProtection="1">
      <alignment horizontal="center" vertical="center" textRotation="90"/>
    </xf>
    <xf numFmtId="164" fontId="7" fillId="0" borderId="11" xfId="0" applyNumberFormat="1" applyFont="1" applyFill="1" applyBorder="1" applyProtection="1">
      <alignment vertical="center"/>
    </xf>
    <xf numFmtId="164" fontId="7" fillId="0" borderId="6" xfId="0" applyNumberFormat="1" applyFont="1" applyFill="1" applyBorder="1" applyProtection="1">
      <alignment vertical="center"/>
    </xf>
    <xf numFmtId="0" fontId="23" fillId="0" borderId="12" xfId="2" applyFont="1" applyFill="1" applyBorder="1" applyAlignment="1" applyProtection="1">
      <alignment horizontal="center" vertical="center"/>
    </xf>
    <xf numFmtId="0" fontId="23" fillId="0" borderId="7" xfId="2" applyFont="1" applyFill="1" applyBorder="1" applyAlignment="1" applyProtection="1">
      <alignment horizontal="center" vertical="center"/>
    </xf>
    <xf numFmtId="0" fontId="0" fillId="0" borderId="0" xfId="0" applyFont="1" applyFill="1" applyProtection="1">
      <alignment vertical="center"/>
    </xf>
    <xf numFmtId="0" fontId="0" fillId="0" borderId="12" xfId="0" applyFont="1" applyBorder="1" applyProtection="1">
      <alignment vertical="center"/>
    </xf>
    <xf numFmtId="0" fontId="0" fillId="0" borderId="0" xfId="0" applyFont="1" applyProtection="1">
      <alignment vertical="center"/>
    </xf>
    <xf numFmtId="164" fontId="7" fillId="2" borderId="11" xfId="0" applyNumberFormat="1" applyFont="1" applyFill="1" applyBorder="1" applyProtection="1">
      <alignment vertical="center"/>
    </xf>
    <xf numFmtId="164" fontId="7" fillId="2" borderId="6" xfId="0" applyNumberFormat="1" applyFont="1" applyFill="1" applyBorder="1" applyProtection="1">
      <alignment vertical="center"/>
    </xf>
    <xf numFmtId="0" fontId="24" fillId="2" borderId="12" xfId="2" applyFont="1" applyFill="1" applyBorder="1" applyAlignment="1" applyProtection="1">
      <alignment horizontal="center" vertical="center"/>
    </xf>
    <xf numFmtId="0" fontId="24" fillId="2" borderId="7" xfId="2" applyFont="1" applyFill="1" applyBorder="1" applyAlignment="1" applyProtection="1">
      <alignment horizontal="center" vertical="center"/>
    </xf>
    <xf numFmtId="0" fontId="24" fillId="0" borderId="12" xfId="2" applyFont="1" applyFill="1" applyBorder="1" applyAlignment="1" applyProtection="1">
      <alignment horizontal="center" vertical="center"/>
    </xf>
    <xf numFmtId="0" fontId="24" fillId="0" borderId="7" xfId="2" applyFont="1" applyFill="1" applyBorder="1" applyAlignment="1" applyProtection="1">
      <alignment horizontal="center" vertical="center"/>
    </xf>
    <xf numFmtId="0" fontId="27" fillId="4" borderId="16" xfId="1" applyNumberFormat="1" applyFont="1" applyFill="1" applyBorder="1" applyAlignment="1" applyProtection="1">
      <alignment horizontal="center" vertical="top" textRotation="90"/>
    </xf>
    <xf numFmtId="0" fontId="27" fillId="4" borderId="17" xfId="1" applyNumberFormat="1" applyFont="1" applyFill="1" applyBorder="1" applyAlignment="1" applyProtection="1">
      <alignment horizontal="center" vertical="top" textRotation="90"/>
    </xf>
    <xf numFmtId="0" fontId="4" fillId="4" borderId="13" xfId="0" applyFont="1" applyFill="1" applyBorder="1" applyAlignment="1" applyProtection="1">
      <alignment horizontal="left" vertical="center" indent="6"/>
    </xf>
    <xf numFmtId="0" fontId="4" fillId="4" borderId="14" xfId="0" applyFont="1" applyFill="1" applyBorder="1" applyAlignment="1" applyProtection="1">
      <alignment horizontal="left" vertical="center" indent="6"/>
    </xf>
    <xf numFmtId="0" fontId="4" fillId="5" borderId="9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6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alignment horizontal="left" vertical="center" textRotation="0" wrapText="0" indent="1" justifyLastLine="0" shrinkToFit="0" readingOrder="0"/>
    </dxf>
    <dxf>
      <numFmt numFmtId="167" formatCode="mm/dd/yyyy"/>
      <alignment horizontal="righ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2"/>
        <color theme="1" tint="0.14996795556505021"/>
        <name val="Cambria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14993743705557422"/>
        <name val="Cambria"/>
        <scheme val="minor"/>
      </font>
      <fill>
        <patternFill patternType="none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 outline="0">
        <left/>
        <right style="dashed">
          <color theme="0" tint="-0.24994659260841701"/>
        </right>
        <top style="dashed">
          <color theme="0" tint="-0.24994659260841701"/>
        </top>
        <bottom style="dashed">
          <color theme="0" tint="-0.24994659260841701"/>
        </bottom>
      </border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0.14993743705557422"/>
        <name val="Cambria"/>
        <scheme val="minor"/>
      </font>
      <fill>
        <patternFill patternType="none">
          <fgColor indexed="64"/>
          <bgColor theme="0"/>
        </patternFill>
      </fill>
      <alignment horizontal="left" vertical="center" textRotation="0" wrapText="0" indent="1" justifyLastLine="0" shrinkToFit="0" readingOrder="0"/>
    </dxf>
    <dxf>
      <border outline="0"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6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5"/>
      <tableStyleElement type="headerRow" dxfId="14"/>
      <tableStyleElement type="firstRowStripe" dxfId="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3000" min="1904" page="10" val="2019"/>
</file>

<file path=xl/ctrlProps/ctrlProp2.xml><?xml version="1.0" encoding="utf-8"?>
<formControlPr xmlns="http://schemas.microsoft.com/office/spreadsheetml/2009/9/main" objectType="Spin" dx="16" fmlaLink="$E$2" max="12" min="1" page="10" val="5"/>
</file>

<file path=xl/ctrlProps/ctrlProp3.xml><?xml version="1.0" encoding="utf-8"?>
<formControlPr xmlns="http://schemas.microsoft.com/office/spreadsheetml/2009/9/main" objectType="Spin" dx="16" fmlaLink="$C$2" max="53" min="1" page="10" val="18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Vue hebdomadaire'!A1"/><Relationship Id="rId1" Type="http://schemas.openxmlformats.org/officeDocument/2006/relationships/hyperlink" Target="#'Vue Mensuell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T&#226;ches!A1"/><Relationship Id="rId1" Type="http://schemas.openxmlformats.org/officeDocument/2006/relationships/hyperlink" Target="#'Vue hebdomadaire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T&#226;ches!A1"/><Relationship Id="rId1" Type="http://schemas.openxmlformats.org/officeDocument/2006/relationships/hyperlink" Target="#'Vue Mensuell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1</xdr:row>
      <xdr:rowOff>66675</xdr:rowOff>
    </xdr:from>
    <xdr:to>
      <xdr:col>1</xdr:col>
      <xdr:colOff>342900</xdr:colOff>
      <xdr:row>2</xdr:row>
      <xdr:rowOff>0</xdr:rowOff>
    </xdr:to>
    <xdr:grpSp>
      <xdr:nvGrpSpPr>
        <xdr:cNvPr id="2" name="Icône Devoir" descr="&quot;&quot;" title="Icône Crayon"/>
        <xdr:cNvGrpSpPr>
          <a:grpSpLocks noChangeAspect="1"/>
        </xdr:cNvGrpSpPr>
      </xdr:nvGrpSpPr>
      <xdr:grpSpPr bwMode="auto">
        <a:xfrm>
          <a:off x="403225" y="225425"/>
          <a:ext cx="257175" cy="123825"/>
          <a:chOff x="29" y="100"/>
          <a:chExt cx="27" cy="31"/>
        </a:xfrm>
      </xdr:grpSpPr>
      <xdr:sp macro="" textlink="">
        <xdr:nvSpPr>
          <xdr:cNvPr id="3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63500</xdr:colOff>
      <xdr:row>1</xdr:row>
      <xdr:rowOff>12768</xdr:rowOff>
    </xdr:from>
    <xdr:to>
      <xdr:col>2</xdr:col>
      <xdr:colOff>1464590</xdr:colOff>
      <xdr:row>2</xdr:row>
      <xdr:rowOff>12816</xdr:rowOff>
    </xdr:to>
    <xdr:grpSp>
      <xdr:nvGrpSpPr>
        <xdr:cNvPr id="14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3949700" y="127068"/>
          <a:ext cx="1401090" cy="342948"/>
          <a:chOff x="1575292" y="166030"/>
          <a:chExt cx="1225296" cy="351112"/>
        </a:xfrm>
      </xdr:grpSpPr>
      <xdr:sp macro="" textlink="">
        <xdr:nvSpPr>
          <xdr:cNvPr id="3" name="Rectangle 2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13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102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1</xdr:col>
      <xdr:colOff>107950</xdr:colOff>
      <xdr:row>1</xdr:row>
      <xdr:rowOff>14129</xdr:rowOff>
    </xdr:from>
    <xdr:to>
      <xdr:col>1</xdr:col>
      <xdr:colOff>2108330</xdr:colOff>
      <xdr:row>2</xdr:row>
      <xdr:rowOff>9176</xdr:rowOff>
    </xdr:to>
    <xdr:grpSp>
      <xdr:nvGrpSpPr>
        <xdr:cNvPr id="22" name="Bouton Vue hebdomadaire" descr="&quot;&quot;" title="Bouton de navigation Vue hebdomadaire">
          <a:hlinkClick xmlns:r="http://schemas.openxmlformats.org/officeDocument/2006/relationships" r:id="rId2" tooltip="Cliquez pour afficher les devoirs par semaine"/>
        </xdr:cNvPr>
        <xdr:cNvGrpSpPr/>
      </xdr:nvGrpSpPr>
      <xdr:grpSpPr>
        <a:xfrm>
          <a:off x="266700" y="128429"/>
          <a:ext cx="2000380" cy="337947"/>
          <a:chOff x="3016634" y="163354"/>
          <a:chExt cx="1225296" cy="347472"/>
        </a:xfrm>
      </xdr:grpSpPr>
      <xdr:sp macro="" textlink="">
        <xdr:nvSpPr>
          <xdr:cNvPr id="4" name="Rectangle 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1027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9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0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1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2" name="Forme libre 7"/>
            <xdr:cNvSpPr>
              <a:spLocks/>
            </xdr:cNvSpPr>
          </xdr:nvSpPr>
          <xdr:spPr bwMode="auto">
            <a:xfrm>
              <a:off x="329" y="34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2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2</xdr:col>
      <xdr:colOff>85725</xdr:colOff>
      <xdr:row>3</xdr:row>
      <xdr:rowOff>66675</xdr:rowOff>
    </xdr:from>
    <xdr:to>
      <xdr:col>2</xdr:col>
      <xdr:colOff>342900</xdr:colOff>
      <xdr:row>3</xdr:row>
      <xdr:rowOff>361950</xdr:rowOff>
    </xdr:to>
    <xdr:grpSp>
      <xdr:nvGrpSpPr>
        <xdr:cNvPr id="15" name="Icône Devoir" descr="&quot;&quot;" title="Icône Crayon"/>
        <xdr:cNvGrpSpPr>
          <a:grpSpLocks noChangeAspect="1"/>
        </xdr:cNvGrpSpPr>
      </xdr:nvGrpSpPr>
      <xdr:grpSpPr bwMode="auto">
        <a:xfrm>
          <a:off x="3971925" y="688975"/>
          <a:ext cx="257175" cy="295275"/>
          <a:chOff x="29" y="100"/>
          <a:chExt cx="27" cy="31"/>
        </a:xfrm>
      </xdr:grpSpPr>
      <xdr:sp macro="" textlink="">
        <xdr:nvSpPr>
          <xdr:cNvPr id="17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8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1</xdr:col>
      <xdr:colOff>85725</xdr:colOff>
      <xdr:row>3</xdr:row>
      <xdr:rowOff>66675</xdr:rowOff>
    </xdr:from>
    <xdr:to>
      <xdr:col>1</xdr:col>
      <xdr:colOff>342900</xdr:colOff>
      <xdr:row>3</xdr:row>
      <xdr:rowOff>361950</xdr:rowOff>
    </xdr:to>
    <xdr:grpSp>
      <xdr:nvGrpSpPr>
        <xdr:cNvPr id="29" name="Icône Devoir" descr="&quot;&quot;" title="Icône Crayon"/>
        <xdr:cNvGrpSpPr>
          <a:grpSpLocks noChangeAspect="1"/>
        </xdr:cNvGrpSpPr>
      </xdr:nvGrpSpPr>
      <xdr:grpSpPr bwMode="auto">
        <a:xfrm>
          <a:off x="244475" y="688975"/>
          <a:ext cx="257175" cy="295275"/>
          <a:chOff x="29" y="100"/>
          <a:chExt cx="27" cy="31"/>
        </a:xfrm>
      </xdr:grpSpPr>
      <xdr:sp macro="" textlink="">
        <xdr:nvSpPr>
          <xdr:cNvPr id="30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1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2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3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4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3</xdr:col>
      <xdr:colOff>85725</xdr:colOff>
      <xdr:row>3</xdr:row>
      <xdr:rowOff>66675</xdr:rowOff>
    </xdr:from>
    <xdr:to>
      <xdr:col>3</xdr:col>
      <xdr:colOff>342900</xdr:colOff>
      <xdr:row>3</xdr:row>
      <xdr:rowOff>361950</xdr:rowOff>
    </xdr:to>
    <xdr:grpSp>
      <xdr:nvGrpSpPr>
        <xdr:cNvPr id="28" name="Icône Devoir" descr="&quot;&quot;" title="Icône Crayon"/>
        <xdr:cNvGrpSpPr>
          <a:grpSpLocks noChangeAspect="1"/>
        </xdr:cNvGrpSpPr>
      </xdr:nvGrpSpPr>
      <xdr:grpSpPr bwMode="auto">
        <a:xfrm>
          <a:off x="5540375" y="688975"/>
          <a:ext cx="257175" cy="295275"/>
          <a:chOff x="29" y="100"/>
          <a:chExt cx="27" cy="31"/>
        </a:xfrm>
      </xdr:grpSpPr>
      <xdr:sp macro="" textlink="">
        <xdr:nvSpPr>
          <xdr:cNvPr id="35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6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7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8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9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3074" name="Compteur Mois" descr="Bouton Compteur. Modifie le mois civil dans la cellule E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85725</xdr:rowOff>
    </xdr:from>
    <xdr:to>
      <xdr:col>2</xdr:col>
      <xdr:colOff>438150</xdr:colOff>
      <xdr:row>3</xdr:row>
      <xdr:rowOff>457200</xdr:rowOff>
    </xdr:to>
    <xdr:grpSp>
      <xdr:nvGrpSpPr>
        <xdr:cNvPr id="3077" name="Icône Vue mensuelle" descr="&quot;&quot;" title="Icône Calendrier"/>
        <xdr:cNvGrpSpPr>
          <a:grpSpLocks noChangeAspect="1"/>
        </xdr:cNvGrpSpPr>
      </xdr:nvGrpSpPr>
      <xdr:grpSpPr bwMode="auto">
        <a:xfrm>
          <a:off x="539750" y="704850"/>
          <a:ext cx="342900" cy="371475"/>
          <a:chOff x="26" y="86"/>
          <a:chExt cx="36" cy="39"/>
        </a:xfrm>
      </xdr:grpSpPr>
      <xdr:sp macro="" textlink="">
        <xdr:nvSpPr>
          <xdr:cNvPr id="3078" name="Rectangle 6"/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9" name="Forme libre 7"/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0" name="Forme libre 8"/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1" name="Forme libre 9"/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990600</xdr:colOff>
      <xdr:row>1</xdr:row>
      <xdr:rowOff>-1</xdr:rowOff>
    </xdr:from>
    <xdr:to>
      <xdr:col>8</xdr:col>
      <xdr:colOff>1367847</xdr:colOff>
      <xdr:row>1</xdr:row>
      <xdr:rowOff>296778</xdr:rowOff>
    </xdr:to>
    <xdr:grpSp>
      <xdr:nvGrpSpPr>
        <xdr:cNvPr id="43" name="Bouton Vue hebdomadaire" descr="&quot;&quot;" title="Bouton de navigation Vue hebdomadaire">
          <a:hlinkClick xmlns:r="http://schemas.openxmlformats.org/officeDocument/2006/relationships" r:id="rId1" tooltip="Cliquez pour afficher les devoirs par semaine"/>
        </xdr:cNvPr>
        <xdr:cNvGrpSpPr/>
      </xdr:nvGrpSpPr>
      <xdr:grpSpPr>
        <a:xfrm>
          <a:off x="8618538" y="166687"/>
          <a:ext cx="1813934" cy="290429"/>
          <a:chOff x="3016634" y="163354"/>
          <a:chExt cx="1225296" cy="347472"/>
        </a:xfrm>
      </xdr:grpSpPr>
      <xdr:sp macro="" textlink="">
        <xdr:nvSpPr>
          <xdr:cNvPr id="44" name="Rectangle 4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45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47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48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49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7"/>
            <xdr:cNvSpPr>
              <a:spLocks/>
            </xdr:cNvSpPr>
          </xdr:nvSpPr>
          <xdr:spPr bwMode="auto">
            <a:xfrm>
              <a:off x="329" y="32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7</xdr:col>
      <xdr:colOff>19049</xdr:colOff>
      <xdr:row>1</xdr:row>
      <xdr:rowOff>0</xdr:rowOff>
    </xdr:from>
    <xdr:to>
      <xdr:col>7</xdr:col>
      <xdr:colOff>915066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646987" y="166688"/>
          <a:ext cx="896017" cy="29387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5123" name="Compteur Semaine" descr="Bouton Compteur. Modifie le nombre de semaines civiles dans la cellule C4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3</xdr:row>
      <xdr:rowOff>447674</xdr:rowOff>
    </xdr:to>
    <xdr:grpSp>
      <xdr:nvGrpSpPr>
        <xdr:cNvPr id="31" name="Icône Vue hebdomadaire" descr="&quot;&quot;" title="Icône Loupe"/>
        <xdr:cNvGrpSpPr>
          <a:grpSpLocks noChangeAspect="1"/>
        </xdr:cNvGrpSpPr>
      </xdr:nvGrpSpPr>
      <xdr:grpSpPr bwMode="auto">
        <a:xfrm>
          <a:off x="234950" y="695324"/>
          <a:ext cx="395332" cy="371475"/>
          <a:chOff x="318" y="23"/>
          <a:chExt cx="29" cy="29"/>
        </a:xfrm>
      </xdr:grpSpPr>
      <xdr:sp macro="" textlink="">
        <xdr:nvSpPr>
          <xdr:cNvPr id="42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3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44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45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6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57150</xdr:colOff>
      <xdr:row>1</xdr:row>
      <xdr:rowOff>0</xdr:rowOff>
    </xdr:from>
    <xdr:to>
      <xdr:col>7</xdr:col>
      <xdr:colOff>1370076</xdr:colOff>
      <xdr:row>1</xdr:row>
      <xdr:rowOff>338328</xdr:rowOff>
    </xdr:to>
    <xdr:grpSp>
      <xdr:nvGrpSpPr>
        <xdr:cNvPr id="29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8836025" y="166688"/>
          <a:ext cx="1312926" cy="293878"/>
          <a:chOff x="1575292" y="166030"/>
          <a:chExt cx="1225296" cy="351112"/>
        </a:xfrm>
      </xdr:grpSpPr>
      <xdr:sp macro="" textlink="">
        <xdr:nvSpPr>
          <xdr:cNvPr id="30" name="Rectangle 29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47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4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6</xdr:col>
      <xdr:colOff>381000</xdr:colOff>
      <xdr:row>1</xdr:row>
      <xdr:rowOff>0</xdr:rowOff>
    </xdr:from>
    <xdr:to>
      <xdr:col>6</xdr:col>
      <xdr:colOff>1336813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723188" y="166688"/>
          <a:ext cx="955813" cy="29387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tables/table1.xml><?xml version="1.0" encoding="utf-8"?>
<table xmlns="http://schemas.openxmlformats.org/spreadsheetml/2006/main" id="2" name="JF_P" displayName="JF_P" ref="B1:C118" totalsRowShown="0" headerRowDxfId="12">
  <autoFilter ref="B1:C118"/>
  <tableColumns count="2">
    <tableColumn id="1" name="DATE_JFP" dataDxfId="11"/>
    <tableColumn id="2" name="JF_Ponts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Resp" displayName="Resp" ref="B2:B9" totalsRowShown="0" headerRowDxfId="9" dataDxfId="7" headerRowBorderDxfId="8" tableBorderDxfId="6">
  <autoFilter ref="B2:B9"/>
  <tableColumns count="1">
    <tableColumn id="1" name="RESP" dataDxfId="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" name="Taches" displayName="Taches" ref="B4:D12" totalsRowShown="0" headerRowDxfId="4">
  <autoFilter ref="B4:D12"/>
  <tableColumns count="3">
    <tableColumn id="2" name="DEVOIR" dataDxfId="3"/>
    <tableColumn id="1" name="ÉCHÉANCE" dataDxfId="2"/>
    <tableColumn id="3" name="RESP"/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59999389629810485"/>
  </sheetPr>
  <dimension ref="A1:C118"/>
  <sheetViews>
    <sheetView showZeros="0" workbookViewId="0">
      <selection activeCell="B117" sqref="B117"/>
    </sheetView>
  </sheetViews>
  <sheetFormatPr baseColWidth="10" defaultColWidth="18.6328125" defaultRowHeight="12.5" x14ac:dyDescent="0.25"/>
  <sheetData>
    <row r="1" spans="1:3" x14ac:dyDescent="0.25">
      <c r="B1" s="20" t="s">
        <v>26</v>
      </c>
      <c r="C1" s="20" t="s">
        <v>27</v>
      </c>
    </row>
    <row r="2" spans="1:3" x14ac:dyDescent="0.25">
      <c r="A2" s="19">
        <v>2019</v>
      </c>
      <c r="B2" s="26">
        <f>DATE(A2,1,1)</f>
        <v>43466</v>
      </c>
      <c r="C2" s="21" t="s">
        <v>14</v>
      </c>
    </row>
    <row r="3" spans="1:3" x14ac:dyDescent="0.25">
      <c r="A3" s="21"/>
      <c r="B3" s="22">
        <f>IF(WEEKDAY(B2,2)=4,B2+1,0)</f>
        <v>0</v>
      </c>
      <c r="C3" s="21" t="s">
        <v>13</v>
      </c>
    </row>
    <row r="4" spans="1:3" x14ac:dyDescent="0.25">
      <c r="A4" s="21"/>
      <c r="B4" s="26">
        <f>DATE(A2,IF((25-MOD((11*MOD(A2-1900,19)+4-INT((7*MOD(A2-1900,19)+1)/19)),29)-MOD(A2-1900+INT((A2-1900)/4)+31-MOD((11*MOD(A2-1900,19)+4-INT((7*MOD(A2-1900,19)+1)/19)),29),7))&gt;0,4,3),IF((25-MOD((11*MOD(A2-1900,19)+4-INT((7*MOD(A2-1900,19)+1)/19)),29)-MOD(A2-1900+INT((A2-1900)/4)+31-MOD((11*MOD(A2-1900,19)+4-INT((7*MOD(A2-1900,19)+1)/19)),29),7))&gt;0,(25-MOD((11*MOD(A2-1900,19)+4-INT((7*MOD(A2-1900,19)+1)/19)),29)-MOD(A2-1900+INT((A2-1900)/4)+31-MOD((11*MOD(A2-1900,19)+4-INT((7*MOD(A2-1900,19)+1)/19)),29),7)),31+(25-MOD((11*MOD(A2-1900,19)+4-INT((7*MOD(A2-1900,19)+1)/19)),29)-MOD(A2-1900+INT((A2-1900)/4)+31-MOD((11*MOD(A2-1900,19)+4-INT((7*MOD(A2-1900,19)+1)/19)),29),7))))</f>
        <v>43576</v>
      </c>
      <c r="C4" s="21" t="s">
        <v>15</v>
      </c>
    </row>
    <row r="5" spans="1:3" x14ac:dyDescent="0.25">
      <c r="A5" s="21"/>
      <c r="B5" s="26">
        <f>B4+1</f>
        <v>43577</v>
      </c>
      <c r="C5" s="21" t="s">
        <v>16</v>
      </c>
    </row>
    <row r="6" spans="1:3" x14ac:dyDescent="0.25">
      <c r="A6" s="21"/>
      <c r="B6" s="22">
        <f>IF(WEEKDAY(B7,2)=2,B7-1,0)</f>
        <v>0</v>
      </c>
      <c r="C6" s="21" t="s">
        <v>13</v>
      </c>
    </row>
    <row r="7" spans="1:3" x14ac:dyDescent="0.25">
      <c r="A7" s="21"/>
      <c r="B7" s="26">
        <f>DATE(A2,5,1)</f>
        <v>43586</v>
      </c>
      <c r="C7" s="21" t="s">
        <v>17</v>
      </c>
    </row>
    <row r="8" spans="1:3" x14ac:dyDescent="0.25">
      <c r="A8" s="21"/>
      <c r="B8" s="22">
        <f>IF(WEEKDAY(B7,2)=4,B7+1,0)</f>
        <v>0</v>
      </c>
      <c r="C8" s="21" t="s">
        <v>13</v>
      </c>
    </row>
    <row r="9" spans="1:3" x14ac:dyDescent="0.25">
      <c r="A9" s="21"/>
      <c r="B9" s="22">
        <f>IF(WEEKDAY(B10,2)=2,B10-1,0)</f>
        <v>0</v>
      </c>
      <c r="C9" s="21" t="s">
        <v>13</v>
      </c>
    </row>
    <row r="10" spans="1:3" x14ac:dyDescent="0.25">
      <c r="A10" s="21"/>
      <c r="B10" s="26">
        <f>DATE(A2,5,8)</f>
        <v>43593</v>
      </c>
      <c r="C10" s="21" t="s">
        <v>18</v>
      </c>
    </row>
    <row r="11" spans="1:3" x14ac:dyDescent="0.25">
      <c r="A11" s="21"/>
      <c r="B11" s="22">
        <f>IF(WEEKDAY(B10,2)=4,B10+1,0)</f>
        <v>0</v>
      </c>
      <c r="C11" s="21" t="s">
        <v>13</v>
      </c>
    </row>
    <row r="12" spans="1:3" x14ac:dyDescent="0.25">
      <c r="A12" s="21"/>
      <c r="B12" s="26">
        <f>B4+39</f>
        <v>43615</v>
      </c>
      <c r="C12" s="21" t="s">
        <v>19</v>
      </c>
    </row>
    <row r="13" spans="1:3" x14ac:dyDescent="0.25">
      <c r="A13" s="21"/>
      <c r="B13" s="22">
        <f>IF(WEEKDAY(B12,2)=4,B12+1,0)</f>
        <v>43616</v>
      </c>
      <c r="C13" s="21" t="s">
        <v>13</v>
      </c>
    </row>
    <row r="14" spans="1:3" x14ac:dyDescent="0.25">
      <c r="A14" s="21"/>
      <c r="B14" s="26">
        <f>B4+50</f>
        <v>43626</v>
      </c>
      <c r="C14" s="21" t="s">
        <v>20</v>
      </c>
    </row>
    <row r="15" spans="1:3" x14ac:dyDescent="0.25">
      <c r="A15" s="21"/>
      <c r="B15" s="22">
        <f>IF(WEEKDAY(B16,2)=2,B16-1,0)</f>
        <v>0</v>
      </c>
      <c r="C15" s="21" t="s">
        <v>13</v>
      </c>
    </row>
    <row r="16" spans="1:3" x14ac:dyDescent="0.25">
      <c r="A16" s="21"/>
      <c r="B16" s="26">
        <f>DATE(A2,7,14)</f>
        <v>43660</v>
      </c>
      <c r="C16" s="21" t="s">
        <v>21</v>
      </c>
    </row>
    <row r="17" spans="1:3" x14ac:dyDescent="0.25">
      <c r="A17" s="21"/>
      <c r="B17" s="22">
        <f>IF(WEEKDAY(B16,2)=4,B16+1,0)</f>
        <v>0</v>
      </c>
      <c r="C17" s="21" t="s">
        <v>13</v>
      </c>
    </row>
    <row r="18" spans="1:3" x14ac:dyDescent="0.25">
      <c r="A18" s="21"/>
      <c r="B18" s="22">
        <f>IF(WEEKDAY(B19,2)=2,B19-1,0)</f>
        <v>0</v>
      </c>
      <c r="C18" s="21" t="s">
        <v>13</v>
      </c>
    </row>
    <row r="19" spans="1:3" x14ac:dyDescent="0.25">
      <c r="A19" s="21"/>
      <c r="B19" s="26">
        <f>DATE(A2,8,15)</f>
        <v>43692</v>
      </c>
      <c r="C19" s="21" t="s">
        <v>22</v>
      </c>
    </row>
    <row r="20" spans="1:3" x14ac:dyDescent="0.25">
      <c r="A20" s="21"/>
      <c r="B20" s="22">
        <f>IF(WEEKDAY(B19,2)=4,B19+1,0)</f>
        <v>43693</v>
      </c>
      <c r="C20" s="21" t="s">
        <v>13</v>
      </c>
    </row>
    <row r="21" spans="1:3" x14ac:dyDescent="0.25">
      <c r="A21" s="21"/>
      <c r="B21" s="22">
        <f>IF(WEEKDAY(B22,2)=2,B22-1,0)</f>
        <v>0</v>
      </c>
      <c r="C21" s="21" t="s">
        <v>13</v>
      </c>
    </row>
    <row r="22" spans="1:3" x14ac:dyDescent="0.25">
      <c r="A22" s="21"/>
      <c r="B22" s="26">
        <f>DATE(A2,11,1)</f>
        <v>43770</v>
      </c>
      <c r="C22" s="21" t="s">
        <v>23</v>
      </c>
    </row>
    <row r="23" spans="1:3" x14ac:dyDescent="0.25">
      <c r="A23" s="21"/>
      <c r="B23" s="22">
        <f>IF(WEEKDAY(B22,2)=4,B22+1,0)</f>
        <v>0</v>
      </c>
      <c r="C23" s="21" t="s">
        <v>13</v>
      </c>
    </row>
    <row r="24" spans="1:3" x14ac:dyDescent="0.25">
      <c r="A24" s="21"/>
      <c r="B24" s="22">
        <f>IF(WEEKDAY(B25,2)=2,B25-1,0)</f>
        <v>0</v>
      </c>
      <c r="C24" s="21" t="s">
        <v>13</v>
      </c>
    </row>
    <row r="25" spans="1:3" x14ac:dyDescent="0.25">
      <c r="A25" s="21"/>
      <c r="B25" s="26">
        <f>DATE(A2,11,11)</f>
        <v>43780</v>
      </c>
      <c r="C25" s="21" t="s">
        <v>24</v>
      </c>
    </row>
    <row r="26" spans="1:3" x14ac:dyDescent="0.25">
      <c r="A26" s="21"/>
      <c r="B26" s="22">
        <f>IF(WEEKDAY(B25,2)=4,B25+1,0)</f>
        <v>0</v>
      </c>
      <c r="C26" s="21" t="s">
        <v>13</v>
      </c>
    </row>
    <row r="27" spans="1:3" x14ac:dyDescent="0.25">
      <c r="A27" s="21"/>
      <c r="B27" s="22">
        <f>IF(WEEKDAY(B28,2)=2,B28-1,0)</f>
        <v>0</v>
      </c>
      <c r="C27" s="21" t="s">
        <v>13</v>
      </c>
    </row>
    <row r="28" spans="1:3" x14ac:dyDescent="0.25">
      <c r="A28" s="21"/>
      <c r="B28" s="26">
        <f>DATE(A2,12,25)</f>
        <v>43824</v>
      </c>
      <c r="C28" s="21" t="s">
        <v>25</v>
      </c>
    </row>
    <row r="29" spans="1:3" x14ac:dyDescent="0.25">
      <c r="A29" s="21"/>
      <c r="B29" s="22">
        <f>IF(WEEKDAY(B28,2)=4,B28+1,0)</f>
        <v>0</v>
      </c>
      <c r="C29" s="21" t="s">
        <v>13</v>
      </c>
    </row>
    <row r="30" spans="1:3" x14ac:dyDescent="0.25">
      <c r="B30" s="22">
        <f>IF(WEEKDAY(B31,2)=2,B31-1,0)</f>
        <v>0</v>
      </c>
      <c r="C30" s="21" t="s">
        <v>13</v>
      </c>
    </row>
    <row r="31" spans="1:3" x14ac:dyDescent="0.25">
      <c r="A31" s="19">
        <f>A2+1</f>
        <v>2020</v>
      </c>
      <c r="B31" s="26">
        <f>DATE(A31,1,1)</f>
        <v>43831</v>
      </c>
      <c r="C31" s="21" t="s">
        <v>14</v>
      </c>
    </row>
    <row r="32" spans="1:3" x14ac:dyDescent="0.25">
      <c r="A32" s="21"/>
      <c r="B32" s="22">
        <f>IF(WEEKDAY(B31,2)=4,B31+1,0)</f>
        <v>0</v>
      </c>
      <c r="C32" s="21" t="s">
        <v>13</v>
      </c>
    </row>
    <row r="33" spans="1:3" x14ac:dyDescent="0.25">
      <c r="A33" s="21"/>
      <c r="B33" s="26">
        <f>DATE(A31,IF((25-MOD((11*MOD(A31-1900,19)+4-INT((7*MOD(A31-1900,19)+1)/19)),29)-MOD(A31-1900+INT((A31-1900)/4)+31-MOD((11*MOD(A31-1900,19)+4-INT((7*MOD(A31-1900,19)+1)/19)),29),7))&gt;0,4,3),IF((25-MOD((11*MOD(A31-1900,19)+4-INT((7*MOD(A31-1900,19)+1)/19)),29)-MOD(A31-1900+INT((A31-1900)/4)+31-MOD((11*MOD(A31-1900,19)+4-INT((7*MOD(A31-1900,19)+1)/19)),29),7))&gt;0,(25-MOD((11*MOD(A31-1900,19)+4-INT((7*MOD(A31-1900,19)+1)/19)),29)-MOD(A31-1900+INT((A31-1900)/4)+31-MOD((11*MOD(A31-1900,19)+4-INT((7*MOD(A31-1900,19)+1)/19)),29),7)),31+(25-MOD((11*MOD(A31-1900,19)+4-INT((7*MOD(A31-1900,19)+1)/19)),29)-MOD(A31-1900+INT((A31-1900)/4)+31-MOD((11*MOD(A31-1900,19)+4-INT((7*MOD(A31-1900,19)+1)/19)),29),7))))</f>
        <v>43933</v>
      </c>
      <c r="C33" s="21" t="s">
        <v>15</v>
      </c>
    </row>
    <row r="34" spans="1:3" x14ac:dyDescent="0.25">
      <c r="A34" s="21"/>
      <c r="B34" s="26">
        <f>B33+1</f>
        <v>43934</v>
      </c>
      <c r="C34" s="21" t="s">
        <v>16</v>
      </c>
    </row>
    <row r="35" spans="1:3" x14ac:dyDescent="0.25">
      <c r="A35" s="21"/>
      <c r="B35" s="22">
        <f>IF(WEEKDAY(B36,2)=2,B36-1,0)</f>
        <v>0</v>
      </c>
      <c r="C35" s="21" t="s">
        <v>13</v>
      </c>
    </row>
    <row r="36" spans="1:3" x14ac:dyDescent="0.25">
      <c r="A36" s="21"/>
      <c r="B36" s="26">
        <f>DATE(A31,5,1)</f>
        <v>43952</v>
      </c>
      <c r="C36" s="21" t="s">
        <v>17</v>
      </c>
    </row>
    <row r="37" spans="1:3" x14ac:dyDescent="0.25">
      <c r="A37" s="21"/>
      <c r="B37" s="22">
        <f>IF(WEEKDAY(B36,2)=4,B36+1,0)</f>
        <v>0</v>
      </c>
      <c r="C37" s="21" t="s">
        <v>13</v>
      </c>
    </row>
    <row r="38" spans="1:3" x14ac:dyDescent="0.25">
      <c r="A38" s="21"/>
      <c r="B38" s="22">
        <f>IF(WEEKDAY(B39,2)=2,B39-1,0)</f>
        <v>0</v>
      </c>
      <c r="C38" s="21" t="s">
        <v>13</v>
      </c>
    </row>
    <row r="39" spans="1:3" x14ac:dyDescent="0.25">
      <c r="A39" s="21"/>
      <c r="B39" s="26">
        <f>DATE(A31,5,8)</f>
        <v>43959</v>
      </c>
      <c r="C39" s="21" t="s">
        <v>18</v>
      </c>
    </row>
    <row r="40" spans="1:3" x14ac:dyDescent="0.25">
      <c r="A40" s="21"/>
      <c r="B40" s="22">
        <f>IF(WEEKDAY(B39,2)=4,B39+1,0)</f>
        <v>0</v>
      </c>
      <c r="C40" s="21" t="s">
        <v>13</v>
      </c>
    </row>
    <row r="41" spans="1:3" x14ac:dyDescent="0.25">
      <c r="A41" s="21"/>
      <c r="B41" s="26">
        <f>B33+39</f>
        <v>43972</v>
      </c>
      <c r="C41" s="21" t="s">
        <v>19</v>
      </c>
    </row>
    <row r="42" spans="1:3" x14ac:dyDescent="0.25">
      <c r="A42" s="21"/>
      <c r="B42" s="22">
        <f>IF(WEEKDAY(B41,2)=4,B41+1,0)</f>
        <v>43973</v>
      </c>
      <c r="C42" s="21" t="s">
        <v>13</v>
      </c>
    </row>
    <row r="43" spans="1:3" x14ac:dyDescent="0.25">
      <c r="A43" s="21"/>
      <c r="B43" s="26">
        <f>B33+50</f>
        <v>43983</v>
      </c>
      <c r="C43" s="21" t="s">
        <v>20</v>
      </c>
    </row>
    <row r="44" spans="1:3" x14ac:dyDescent="0.25">
      <c r="A44" s="21"/>
      <c r="B44" s="22">
        <f>IF(WEEKDAY(B45,2)=2,B45-1,0)</f>
        <v>44025</v>
      </c>
      <c r="C44" s="21" t="s">
        <v>13</v>
      </c>
    </row>
    <row r="45" spans="1:3" x14ac:dyDescent="0.25">
      <c r="A45" s="21"/>
      <c r="B45" s="26">
        <f>DATE(A31,7,14)</f>
        <v>44026</v>
      </c>
      <c r="C45" s="21" t="s">
        <v>21</v>
      </c>
    </row>
    <row r="46" spans="1:3" x14ac:dyDescent="0.25">
      <c r="A46" s="21"/>
      <c r="B46" s="22">
        <f>IF(WEEKDAY(B45,2)=4,B45+1,0)</f>
        <v>0</v>
      </c>
      <c r="C46" s="21" t="s">
        <v>13</v>
      </c>
    </row>
    <row r="47" spans="1:3" x14ac:dyDescent="0.25">
      <c r="A47" s="21"/>
      <c r="B47" s="22">
        <f>IF(WEEKDAY(B48,2)=2,B48-1,0)</f>
        <v>0</v>
      </c>
      <c r="C47" s="21" t="s">
        <v>13</v>
      </c>
    </row>
    <row r="48" spans="1:3" x14ac:dyDescent="0.25">
      <c r="A48" s="21"/>
      <c r="B48" s="26">
        <f>DATE(A31,8,15)</f>
        <v>44058</v>
      </c>
      <c r="C48" s="21" t="s">
        <v>22</v>
      </c>
    </row>
    <row r="49" spans="1:3" x14ac:dyDescent="0.25">
      <c r="A49" s="21"/>
      <c r="B49" s="22">
        <f>IF(WEEKDAY(B48,2)=4,B48+1,0)</f>
        <v>0</v>
      </c>
      <c r="C49" s="21" t="s">
        <v>13</v>
      </c>
    </row>
    <row r="50" spans="1:3" x14ac:dyDescent="0.25">
      <c r="A50" s="21"/>
      <c r="B50" s="22">
        <f>IF(WEEKDAY(B51,2)=2,B51-1,0)</f>
        <v>0</v>
      </c>
      <c r="C50" s="21" t="s">
        <v>13</v>
      </c>
    </row>
    <row r="51" spans="1:3" x14ac:dyDescent="0.25">
      <c r="A51" s="21"/>
      <c r="B51" s="26">
        <f>DATE(A31,11,1)</f>
        <v>44136</v>
      </c>
      <c r="C51" s="21" t="s">
        <v>23</v>
      </c>
    </row>
    <row r="52" spans="1:3" x14ac:dyDescent="0.25">
      <c r="A52" s="21"/>
      <c r="B52" s="22">
        <f>IF(WEEKDAY(B51,2)=4,B51+1,0)</f>
        <v>0</v>
      </c>
      <c r="C52" s="21" t="s">
        <v>13</v>
      </c>
    </row>
    <row r="53" spans="1:3" x14ac:dyDescent="0.25">
      <c r="A53" s="21"/>
      <c r="B53" s="22">
        <f>IF(WEEKDAY(B54,2)=2,B54-1,0)</f>
        <v>0</v>
      </c>
      <c r="C53" s="21" t="s">
        <v>13</v>
      </c>
    </row>
    <row r="54" spans="1:3" x14ac:dyDescent="0.25">
      <c r="A54" s="21"/>
      <c r="B54" s="26">
        <f>DATE(A31,11,11)</f>
        <v>44146</v>
      </c>
      <c r="C54" s="21" t="s">
        <v>24</v>
      </c>
    </row>
    <row r="55" spans="1:3" x14ac:dyDescent="0.25">
      <c r="A55" s="21"/>
      <c r="B55" s="22">
        <f>IF(WEEKDAY(B54,2)=4,B54+1,0)</f>
        <v>0</v>
      </c>
      <c r="C55" s="21" t="s">
        <v>13</v>
      </c>
    </row>
    <row r="56" spans="1:3" x14ac:dyDescent="0.25">
      <c r="A56" s="21"/>
      <c r="B56" s="22">
        <f>IF(WEEKDAY(B57,2)=2,B57-1,0)</f>
        <v>0</v>
      </c>
      <c r="C56" s="21" t="s">
        <v>13</v>
      </c>
    </row>
    <row r="57" spans="1:3" x14ac:dyDescent="0.25">
      <c r="A57" s="21"/>
      <c r="B57" s="26">
        <f>DATE(A31,12,25)</f>
        <v>44190</v>
      </c>
      <c r="C57" s="21" t="s">
        <v>25</v>
      </c>
    </row>
    <row r="58" spans="1:3" x14ac:dyDescent="0.25">
      <c r="A58" s="21"/>
      <c r="B58" s="22">
        <f>IF(WEEKDAY(B57,2)=4,B57+1,0)</f>
        <v>0</v>
      </c>
      <c r="C58" s="21" t="s">
        <v>13</v>
      </c>
    </row>
    <row r="59" spans="1:3" x14ac:dyDescent="0.25">
      <c r="B59" s="22">
        <f>IF(WEEKDAY(B60,2)=2,B60-1,0)</f>
        <v>0</v>
      </c>
      <c r="C59" s="21" t="s">
        <v>13</v>
      </c>
    </row>
    <row r="60" spans="1:3" x14ac:dyDescent="0.25">
      <c r="A60" s="19">
        <f>A31+1</f>
        <v>2021</v>
      </c>
      <c r="B60" s="26">
        <f>DATE(A60,1,1)</f>
        <v>44197</v>
      </c>
      <c r="C60" s="21" t="s">
        <v>14</v>
      </c>
    </row>
    <row r="61" spans="1:3" x14ac:dyDescent="0.25">
      <c r="A61" s="21"/>
      <c r="B61" s="22">
        <f>IF(WEEKDAY(B60,2)=4,B60+1,0)</f>
        <v>0</v>
      </c>
      <c r="C61" s="21" t="s">
        <v>13</v>
      </c>
    </row>
    <row r="62" spans="1:3" x14ac:dyDescent="0.25">
      <c r="A62" s="21"/>
      <c r="B62" s="26">
        <f>DATE(A60,IF((25-MOD((11*MOD(A60-1900,19)+4-INT((7*MOD(A60-1900,19)+1)/19)),29)-MOD(A60-1900+INT((A60-1900)/4)+31-MOD((11*MOD(A60-1900,19)+4-INT((7*MOD(A60-1900,19)+1)/19)),29),7))&gt;0,4,3),IF((25-MOD((11*MOD(A60-1900,19)+4-INT((7*MOD(A60-1900,19)+1)/19)),29)-MOD(A60-1900+INT((A60-1900)/4)+31-MOD((11*MOD(A60-1900,19)+4-INT((7*MOD(A60-1900,19)+1)/19)),29),7))&gt;0,(25-MOD((11*MOD(A60-1900,19)+4-INT((7*MOD(A60-1900,19)+1)/19)),29)-MOD(A60-1900+INT((A60-1900)/4)+31-MOD((11*MOD(A60-1900,19)+4-INT((7*MOD(A60-1900,19)+1)/19)),29),7)),31+(25-MOD((11*MOD(A60-1900,19)+4-INT((7*MOD(A60-1900,19)+1)/19)),29)-MOD(A60-1900+INT((A60-1900)/4)+31-MOD((11*MOD(A60-1900,19)+4-INT((7*MOD(A60-1900,19)+1)/19)),29),7))))</f>
        <v>44290</v>
      </c>
      <c r="C62" s="21" t="s">
        <v>15</v>
      </c>
    </row>
    <row r="63" spans="1:3" x14ac:dyDescent="0.25">
      <c r="A63" s="21"/>
      <c r="B63" s="26">
        <f>B62+1</f>
        <v>44291</v>
      </c>
      <c r="C63" s="21" t="s">
        <v>16</v>
      </c>
    </row>
    <row r="64" spans="1:3" x14ac:dyDescent="0.25">
      <c r="A64" s="21"/>
      <c r="B64" s="22">
        <f>IF(WEEKDAY(B65,2)=2,B65-1,0)</f>
        <v>0</v>
      </c>
      <c r="C64" s="21" t="s">
        <v>13</v>
      </c>
    </row>
    <row r="65" spans="1:3" x14ac:dyDescent="0.25">
      <c r="A65" s="21"/>
      <c r="B65" s="26">
        <f>DATE(A60,5,1)</f>
        <v>44317</v>
      </c>
      <c r="C65" s="21" t="s">
        <v>17</v>
      </c>
    </row>
    <row r="66" spans="1:3" x14ac:dyDescent="0.25">
      <c r="A66" s="21"/>
      <c r="B66" s="22">
        <f>IF(WEEKDAY(B65,2)=4,B65+1,0)</f>
        <v>0</v>
      </c>
      <c r="C66" s="21" t="s">
        <v>13</v>
      </c>
    </row>
    <row r="67" spans="1:3" x14ac:dyDescent="0.25">
      <c r="A67" s="21"/>
      <c r="B67" s="22">
        <f>IF(WEEKDAY(B68,2)=2,B68-1,0)</f>
        <v>0</v>
      </c>
      <c r="C67" s="21" t="s">
        <v>13</v>
      </c>
    </row>
    <row r="68" spans="1:3" x14ac:dyDescent="0.25">
      <c r="A68" s="21"/>
      <c r="B68" s="26">
        <f>DATE(A60,5,8)</f>
        <v>44324</v>
      </c>
      <c r="C68" s="21" t="s">
        <v>18</v>
      </c>
    </row>
    <row r="69" spans="1:3" x14ac:dyDescent="0.25">
      <c r="A69" s="21"/>
      <c r="B69" s="22">
        <f>IF(WEEKDAY(B68,2)=4,B68+1,0)</f>
        <v>0</v>
      </c>
      <c r="C69" s="21" t="s">
        <v>13</v>
      </c>
    </row>
    <row r="70" spans="1:3" x14ac:dyDescent="0.25">
      <c r="A70" s="21"/>
      <c r="B70" s="26">
        <f>B62+39</f>
        <v>44329</v>
      </c>
      <c r="C70" s="21" t="s">
        <v>19</v>
      </c>
    </row>
    <row r="71" spans="1:3" x14ac:dyDescent="0.25">
      <c r="A71" s="21"/>
      <c r="B71" s="22">
        <f>IF(WEEKDAY(B70,2)=4,B70+1,0)</f>
        <v>44330</v>
      </c>
      <c r="C71" s="21" t="s">
        <v>13</v>
      </c>
    </row>
    <row r="72" spans="1:3" x14ac:dyDescent="0.25">
      <c r="A72" s="21"/>
      <c r="B72" s="26">
        <f>B62+50</f>
        <v>44340</v>
      </c>
      <c r="C72" s="21" t="s">
        <v>20</v>
      </c>
    </row>
    <row r="73" spans="1:3" x14ac:dyDescent="0.25">
      <c r="A73" s="21"/>
      <c r="B73" s="22">
        <f>IF(WEEKDAY(B74,2)=2,B74-1,0)</f>
        <v>0</v>
      </c>
      <c r="C73" s="21" t="s">
        <v>13</v>
      </c>
    </row>
    <row r="74" spans="1:3" x14ac:dyDescent="0.25">
      <c r="A74" s="21"/>
      <c r="B74" s="26">
        <f>DATE(A60,7,14)</f>
        <v>44391</v>
      </c>
      <c r="C74" s="21" t="s">
        <v>21</v>
      </c>
    </row>
    <row r="75" spans="1:3" x14ac:dyDescent="0.25">
      <c r="A75" s="21"/>
      <c r="B75" s="22">
        <f>IF(WEEKDAY(B74,2)=4,B74+1,0)</f>
        <v>0</v>
      </c>
      <c r="C75" s="21" t="s">
        <v>13</v>
      </c>
    </row>
    <row r="76" spans="1:3" x14ac:dyDescent="0.25">
      <c r="A76" s="21"/>
      <c r="B76" s="22">
        <f>IF(WEEKDAY(B77,2)=2,B77-1,0)</f>
        <v>0</v>
      </c>
      <c r="C76" s="21" t="s">
        <v>13</v>
      </c>
    </row>
    <row r="77" spans="1:3" x14ac:dyDescent="0.25">
      <c r="A77" s="21"/>
      <c r="B77" s="26">
        <f>DATE(A60,8,15)</f>
        <v>44423</v>
      </c>
      <c r="C77" s="21" t="s">
        <v>22</v>
      </c>
    </row>
    <row r="78" spans="1:3" x14ac:dyDescent="0.25">
      <c r="A78" s="21"/>
      <c r="B78" s="22">
        <f>IF(WEEKDAY(B77,2)=4,B77+1,0)</f>
        <v>0</v>
      </c>
      <c r="C78" s="21" t="s">
        <v>13</v>
      </c>
    </row>
    <row r="79" spans="1:3" x14ac:dyDescent="0.25">
      <c r="A79" s="21"/>
      <c r="B79" s="22">
        <f>IF(WEEKDAY(B80,2)=2,B80-1,0)</f>
        <v>0</v>
      </c>
      <c r="C79" s="21" t="s">
        <v>13</v>
      </c>
    </row>
    <row r="80" spans="1:3" x14ac:dyDescent="0.25">
      <c r="A80" s="21"/>
      <c r="B80" s="26">
        <f>DATE(A60,11,1)</f>
        <v>44501</v>
      </c>
      <c r="C80" s="21" t="s">
        <v>23</v>
      </c>
    </row>
    <row r="81" spans="1:3" x14ac:dyDescent="0.25">
      <c r="A81" s="21"/>
      <c r="B81" s="22">
        <f>IF(WEEKDAY(B80,2)=4,B80+1,0)</f>
        <v>0</v>
      </c>
      <c r="C81" s="21" t="s">
        <v>13</v>
      </c>
    </row>
    <row r="82" spans="1:3" x14ac:dyDescent="0.25">
      <c r="A82" s="21"/>
      <c r="B82" s="22">
        <f>IF(WEEKDAY(B83,2)=2,B83-1,0)</f>
        <v>0</v>
      </c>
      <c r="C82" s="21" t="s">
        <v>13</v>
      </c>
    </row>
    <row r="83" spans="1:3" x14ac:dyDescent="0.25">
      <c r="A83" s="21"/>
      <c r="B83" s="26">
        <f>DATE(A60,11,11)</f>
        <v>44511</v>
      </c>
      <c r="C83" s="21" t="s">
        <v>24</v>
      </c>
    </row>
    <row r="84" spans="1:3" x14ac:dyDescent="0.25">
      <c r="A84" s="21"/>
      <c r="B84" s="22">
        <f>IF(WEEKDAY(B83,2)=4,B83+1,0)</f>
        <v>44512</v>
      </c>
      <c r="C84" s="21" t="s">
        <v>13</v>
      </c>
    </row>
    <row r="85" spans="1:3" x14ac:dyDescent="0.25">
      <c r="A85" s="21"/>
      <c r="B85" s="22">
        <f>IF(WEEKDAY(B86,2)=2,B86-1,0)</f>
        <v>0</v>
      </c>
      <c r="C85" s="21" t="s">
        <v>13</v>
      </c>
    </row>
    <row r="86" spans="1:3" x14ac:dyDescent="0.25">
      <c r="A86" s="21"/>
      <c r="B86" s="26">
        <f>DATE(A60,12,25)</f>
        <v>44555</v>
      </c>
      <c r="C86" s="21" t="s">
        <v>25</v>
      </c>
    </row>
    <row r="87" spans="1:3" x14ac:dyDescent="0.25">
      <c r="A87" s="21"/>
      <c r="B87" s="22">
        <f>IF(WEEKDAY(B86,2)=4,B86+1,0)</f>
        <v>0</v>
      </c>
      <c r="C87" s="21" t="s">
        <v>13</v>
      </c>
    </row>
    <row r="88" spans="1:3" x14ac:dyDescent="0.25">
      <c r="B88" s="22">
        <f>IF(WEEKDAY(B89,2)=2,B89-1,0)</f>
        <v>0</v>
      </c>
      <c r="C88" s="21" t="s">
        <v>13</v>
      </c>
    </row>
    <row r="89" spans="1:3" x14ac:dyDescent="0.25">
      <c r="A89" s="19">
        <f>A60+1</f>
        <v>2022</v>
      </c>
      <c r="B89" s="26">
        <f>DATE(A89,1,1)</f>
        <v>44562</v>
      </c>
      <c r="C89" s="21" t="s">
        <v>14</v>
      </c>
    </row>
    <row r="90" spans="1:3" x14ac:dyDescent="0.25">
      <c r="A90" s="21"/>
      <c r="B90" s="22">
        <f>IF(WEEKDAY(B89,2)=4,B89+1,0)</f>
        <v>0</v>
      </c>
      <c r="C90" s="21" t="s">
        <v>13</v>
      </c>
    </row>
    <row r="91" spans="1:3" x14ac:dyDescent="0.25">
      <c r="A91" s="21"/>
      <c r="B91" s="26">
        <f>DATE(A89,IF((25-MOD((11*MOD(A89-1900,19)+4-INT((7*MOD(A89-1900,19)+1)/19)),29)-MOD(A89-1900+INT((A89-1900)/4)+31-MOD((11*MOD(A89-1900,19)+4-INT((7*MOD(A89-1900,19)+1)/19)),29),7))&gt;0,4,3),IF((25-MOD((11*MOD(A89-1900,19)+4-INT((7*MOD(A89-1900,19)+1)/19)),29)-MOD(A89-1900+INT((A89-1900)/4)+31-MOD((11*MOD(A89-1900,19)+4-INT((7*MOD(A89-1900,19)+1)/19)),29),7))&gt;0,(25-MOD((11*MOD(A89-1900,19)+4-INT((7*MOD(A89-1900,19)+1)/19)),29)-MOD(A89-1900+INT((A89-1900)/4)+31-MOD((11*MOD(A89-1900,19)+4-INT((7*MOD(A89-1900,19)+1)/19)),29),7)),31+(25-MOD((11*MOD(A89-1900,19)+4-INT((7*MOD(A89-1900,19)+1)/19)),29)-MOD(A89-1900+INT((A89-1900)/4)+31-MOD((11*MOD(A89-1900,19)+4-INT((7*MOD(A89-1900,19)+1)/19)),29),7))))</f>
        <v>44668</v>
      </c>
      <c r="C91" s="21" t="s">
        <v>15</v>
      </c>
    </row>
    <row r="92" spans="1:3" x14ac:dyDescent="0.25">
      <c r="A92" s="21"/>
      <c r="B92" s="26">
        <f>B91+1</f>
        <v>44669</v>
      </c>
      <c r="C92" s="21" t="s">
        <v>16</v>
      </c>
    </row>
    <row r="93" spans="1:3" x14ac:dyDescent="0.25">
      <c r="A93" s="21"/>
      <c r="B93" s="22">
        <f>IF(WEEKDAY(B94,2)=2,B94-1,0)</f>
        <v>0</v>
      </c>
      <c r="C93" s="21" t="s">
        <v>13</v>
      </c>
    </row>
    <row r="94" spans="1:3" x14ac:dyDescent="0.25">
      <c r="A94" s="21"/>
      <c r="B94" s="26">
        <f>DATE(A89,5,1)</f>
        <v>44682</v>
      </c>
      <c r="C94" s="21" t="s">
        <v>17</v>
      </c>
    </row>
    <row r="95" spans="1:3" x14ac:dyDescent="0.25">
      <c r="A95" s="21"/>
      <c r="B95" s="22">
        <f>IF(WEEKDAY(B94,2)=4,B94+1,0)</f>
        <v>0</v>
      </c>
      <c r="C95" s="21" t="s">
        <v>13</v>
      </c>
    </row>
    <row r="96" spans="1:3" x14ac:dyDescent="0.25">
      <c r="A96" s="21"/>
      <c r="B96" s="22">
        <f>IF(WEEKDAY(B97,2)=2,B97-1,0)</f>
        <v>0</v>
      </c>
      <c r="C96" s="21" t="s">
        <v>13</v>
      </c>
    </row>
    <row r="97" spans="1:3" x14ac:dyDescent="0.25">
      <c r="A97" s="21"/>
      <c r="B97" s="26">
        <f>DATE(A89,5,8)</f>
        <v>44689</v>
      </c>
      <c r="C97" s="21" t="s">
        <v>18</v>
      </c>
    </row>
    <row r="98" spans="1:3" x14ac:dyDescent="0.25">
      <c r="A98" s="21"/>
      <c r="B98" s="22">
        <f>IF(WEEKDAY(B97,2)=4,B97+1,0)</f>
        <v>0</v>
      </c>
      <c r="C98" s="21" t="s">
        <v>13</v>
      </c>
    </row>
    <row r="99" spans="1:3" x14ac:dyDescent="0.25">
      <c r="A99" s="21"/>
      <c r="B99" s="26">
        <f>B91+39</f>
        <v>44707</v>
      </c>
      <c r="C99" s="21" t="s">
        <v>19</v>
      </c>
    </row>
    <row r="100" spans="1:3" x14ac:dyDescent="0.25">
      <c r="A100" s="21"/>
      <c r="B100" s="22">
        <f>IF(WEEKDAY(B99,2)=4,B99+1,0)</f>
        <v>44708</v>
      </c>
      <c r="C100" s="21" t="s">
        <v>13</v>
      </c>
    </row>
    <row r="101" spans="1:3" x14ac:dyDescent="0.25">
      <c r="A101" s="21"/>
      <c r="B101" s="26">
        <f>B91+50</f>
        <v>44718</v>
      </c>
      <c r="C101" s="21" t="s">
        <v>20</v>
      </c>
    </row>
    <row r="102" spans="1:3" x14ac:dyDescent="0.25">
      <c r="A102" s="21"/>
      <c r="B102" s="22">
        <f>IF(WEEKDAY(B103,2)=2,B103-1,0)</f>
        <v>0</v>
      </c>
      <c r="C102" s="21" t="s">
        <v>13</v>
      </c>
    </row>
    <row r="103" spans="1:3" x14ac:dyDescent="0.25">
      <c r="A103" s="21"/>
      <c r="B103" s="26">
        <f>DATE(A89,7,14)</f>
        <v>44756</v>
      </c>
      <c r="C103" s="21" t="s">
        <v>21</v>
      </c>
    </row>
    <row r="104" spans="1:3" x14ac:dyDescent="0.25">
      <c r="A104" s="21"/>
      <c r="B104" s="22">
        <f>IF(WEEKDAY(B103,2)=4,B103+1,0)</f>
        <v>44757</v>
      </c>
      <c r="C104" s="21" t="s">
        <v>13</v>
      </c>
    </row>
    <row r="105" spans="1:3" x14ac:dyDescent="0.25">
      <c r="A105" s="21"/>
      <c r="B105" s="22">
        <f>IF(WEEKDAY(B106,2)=2,B106-1,0)</f>
        <v>0</v>
      </c>
      <c r="C105" s="21" t="s">
        <v>13</v>
      </c>
    </row>
    <row r="106" spans="1:3" x14ac:dyDescent="0.25">
      <c r="A106" s="21"/>
      <c r="B106" s="26">
        <f>DATE(A89,8,15)</f>
        <v>44788</v>
      </c>
      <c r="C106" s="21" t="s">
        <v>22</v>
      </c>
    </row>
    <row r="107" spans="1:3" x14ac:dyDescent="0.25">
      <c r="A107" s="21"/>
      <c r="B107" s="22">
        <f>IF(WEEKDAY(B106,2)=4,B106+1,0)</f>
        <v>0</v>
      </c>
      <c r="C107" s="21" t="s">
        <v>13</v>
      </c>
    </row>
    <row r="108" spans="1:3" x14ac:dyDescent="0.25">
      <c r="A108" s="21"/>
      <c r="B108" s="22">
        <f>IF(WEEKDAY(B109,2)=2,B109-1,0)</f>
        <v>44865</v>
      </c>
      <c r="C108" s="21" t="s">
        <v>13</v>
      </c>
    </row>
    <row r="109" spans="1:3" x14ac:dyDescent="0.25">
      <c r="A109" s="21"/>
      <c r="B109" s="26">
        <f>DATE(A89,11,1)</f>
        <v>44866</v>
      </c>
      <c r="C109" s="21" t="s">
        <v>23</v>
      </c>
    </row>
    <row r="110" spans="1:3" x14ac:dyDescent="0.25">
      <c r="A110" s="21"/>
      <c r="B110" s="22">
        <f>IF(WEEKDAY(B109,2)=4,B109+1,0)</f>
        <v>0</v>
      </c>
      <c r="C110" s="21" t="s">
        <v>13</v>
      </c>
    </row>
    <row r="111" spans="1:3" x14ac:dyDescent="0.25">
      <c r="A111" s="21"/>
      <c r="B111" s="22">
        <f>IF(WEEKDAY(B112,2)=2,B112-1,0)</f>
        <v>0</v>
      </c>
      <c r="C111" s="21" t="s">
        <v>13</v>
      </c>
    </row>
    <row r="112" spans="1:3" x14ac:dyDescent="0.25">
      <c r="A112" s="21"/>
      <c r="B112" s="26">
        <f>DATE(A89,11,11)</f>
        <v>44876</v>
      </c>
      <c r="C112" s="21" t="s">
        <v>24</v>
      </c>
    </row>
    <row r="113" spans="1:3" x14ac:dyDescent="0.25">
      <c r="A113" s="21"/>
      <c r="B113" s="22">
        <f>IF(WEEKDAY(B112,2)=4,B112+1,0)</f>
        <v>0</v>
      </c>
      <c r="C113" s="21" t="s">
        <v>13</v>
      </c>
    </row>
    <row r="114" spans="1:3" x14ac:dyDescent="0.25">
      <c r="A114" s="21"/>
      <c r="B114" s="22">
        <f>IF(WEEKDAY(B115,2)=2,B115-1,0)</f>
        <v>0</v>
      </c>
      <c r="C114" s="21" t="s">
        <v>13</v>
      </c>
    </row>
    <row r="115" spans="1:3" x14ac:dyDescent="0.25">
      <c r="A115" s="21"/>
      <c r="B115" s="26">
        <f>DATE(A89,12,25)</f>
        <v>44920</v>
      </c>
      <c r="C115" s="21" t="s">
        <v>25</v>
      </c>
    </row>
    <row r="116" spans="1:3" x14ac:dyDescent="0.25">
      <c r="A116" s="21"/>
      <c r="B116" s="22">
        <f>IF(WEEKDAY(B115,2)=4,B115+1,0)</f>
        <v>0</v>
      </c>
      <c r="C116" s="21" t="s">
        <v>13</v>
      </c>
    </row>
    <row r="117" spans="1:3" x14ac:dyDescent="0.25">
      <c r="A117" s="21"/>
      <c r="B117" s="22">
        <f>IF(WEEKDAY(B118,2)=2,B118-1,0)</f>
        <v>0</v>
      </c>
      <c r="C117" s="21" t="s">
        <v>13</v>
      </c>
    </row>
    <row r="118" spans="1:3" x14ac:dyDescent="0.25">
      <c r="A118" s="21"/>
      <c r="B118" s="26">
        <f>DATE(A89+1,1,1)</f>
        <v>44927</v>
      </c>
      <c r="C118" s="21" t="s">
        <v>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59999389629810485"/>
  </sheetPr>
  <dimension ref="B2:B9"/>
  <sheetViews>
    <sheetView zoomScale="120" zoomScaleNormal="120" workbookViewId="0">
      <selection activeCell="B2" sqref="B2"/>
    </sheetView>
  </sheetViews>
  <sheetFormatPr baseColWidth="10" defaultRowHeight="12.5" x14ac:dyDescent="0.25"/>
  <cols>
    <col min="1" max="1" width="4.54296875" style="27" customWidth="1"/>
    <col min="2" max="2" width="21.08984375" style="27" customWidth="1"/>
    <col min="3" max="16384" width="10.90625" style="27"/>
  </cols>
  <sheetData>
    <row r="2" spans="2:2" ht="15" x14ac:dyDescent="0.25">
      <c r="B2" s="8" t="s">
        <v>35</v>
      </c>
    </row>
    <row r="3" spans="2:2" x14ac:dyDescent="0.25">
      <c r="B3" s="28" t="s">
        <v>36</v>
      </c>
    </row>
    <row r="4" spans="2:2" x14ac:dyDescent="0.25">
      <c r="B4" s="28" t="s">
        <v>37</v>
      </c>
    </row>
    <row r="5" spans="2:2" x14ac:dyDescent="0.25">
      <c r="B5" s="28" t="s">
        <v>38</v>
      </c>
    </row>
    <row r="6" spans="2:2" x14ac:dyDescent="0.25">
      <c r="B6" s="28" t="s">
        <v>39</v>
      </c>
    </row>
    <row r="7" spans="2:2" x14ac:dyDescent="0.25">
      <c r="B7" s="28" t="s">
        <v>40</v>
      </c>
    </row>
    <row r="8" spans="2:2" x14ac:dyDescent="0.25">
      <c r="B8" s="29" t="s">
        <v>41</v>
      </c>
    </row>
    <row r="9" spans="2:2" x14ac:dyDescent="0.25">
      <c r="B9" s="29" t="s">
        <v>42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E12"/>
  <sheetViews>
    <sheetView showGridLines="0" tabSelected="1" zoomScaleNormal="100" workbookViewId="0"/>
  </sheetViews>
  <sheetFormatPr baseColWidth="10" defaultColWidth="9.1796875" defaultRowHeight="18" customHeight="1" x14ac:dyDescent="0.25"/>
  <cols>
    <col min="1" max="1" width="2.26953125" customWidth="1"/>
    <col min="2" max="2" width="53.36328125" customWidth="1"/>
    <col min="3" max="3" width="22.453125" customWidth="1"/>
    <col min="4" max="4" width="19.90625" customWidth="1"/>
  </cols>
  <sheetData>
    <row r="1" spans="1:5" ht="9" customHeight="1" x14ac:dyDescent="0.25">
      <c r="A1" s="9"/>
      <c r="C1" s="9"/>
    </row>
    <row r="2" spans="1:5" ht="27" customHeight="1" x14ac:dyDescent="0.25">
      <c r="A2" s="9"/>
      <c r="B2" s="1"/>
      <c r="C2" s="9"/>
    </row>
    <row r="3" spans="1:5" ht="13" thickBot="1" x14ac:dyDescent="0.3">
      <c r="A3" s="9"/>
      <c r="C3" s="9"/>
    </row>
    <row r="4" spans="1:5" ht="35.25" customHeight="1" thickTop="1" thickBot="1" x14ac:dyDescent="0.3">
      <c r="B4" s="16" t="s">
        <v>10</v>
      </c>
      <c r="C4" s="8" t="s">
        <v>0</v>
      </c>
      <c r="D4" s="8" t="s">
        <v>35</v>
      </c>
    </row>
    <row r="5" spans="1:5" ht="18" customHeight="1" thickTop="1" x14ac:dyDescent="0.25">
      <c r="B5" s="17" t="s">
        <v>11</v>
      </c>
      <c r="C5" s="10">
        <v>43588</v>
      </c>
      <c r="D5" t="s">
        <v>38</v>
      </c>
      <c r="E5" s="23"/>
    </row>
    <row r="6" spans="1:5" ht="18" customHeight="1" x14ac:dyDescent="0.25">
      <c r="B6" s="18" t="s">
        <v>12</v>
      </c>
      <c r="C6" s="10">
        <v>43588</v>
      </c>
      <c r="D6" t="s">
        <v>38</v>
      </c>
    </row>
    <row r="7" spans="1:5" ht="18" customHeight="1" x14ac:dyDescent="0.25">
      <c r="B7" s="17" t="s">
        <v>28</v>
      </c>
      <c r="C7" s="10">
        <v>43594</v>
      </c>
      <c r="D7" t="s">
        <v>38</v>
      </c>
    </row>
    <row r="8" spans="1:5" ht="18" customHeight="1" x14ac:dyDescent="0.25">
      <c r="B8" s="18" t="s">
        <v>29</v>
      </c>
      <c r="C8" s="10">
        <v>43595</v>
      </c>
      <c r="D8" t="s">
        <v>38</v>
      </c>
    </row>
    <row r="9" spans="1:5" ht="18" customHeight="1" x14ac:dyDescent="0.25">
      <c r="B9" s="17" t="s">
        <v>30</v>
      </c>
      <c r="C9" s="10">
        <v>43594</v>
      </c>
      <c r="D9" t="s">
        <v>40</v>
      </c>
    </row>
    <row r="10" spans="1:5" ht="18" customHeight="1" x14ac:dyDescent="0.25">
      <c r="B10" s="18" t="s">
        <v>31</v>
      </c>
      <c r="C10" s="10">
        <v>43595</v>
      </c>
      <c r="D10" t="s">
        <v>41</v>
      </c>
    </row>
    <row r="11" spans="1:5" ht="18" customHeight="1" x14ac:dyDescent="0.25">
      <c r="B11" s="17" t="s">
        <v>32</v>
      </c>
      <c r="C11" s="10">
        <v>43619</v>
      </c>
      <c r="D11" t="s">
        <v>39</v>
      </c>
    </row>
    <row r="12" spans="1:5" ht="18" customHeight="1" x14ac:dyDescent="0.25">
      <c r="B12" s="18" t="s">
        <v>33</v>
      </c>
      <c r="C12" s="10">
        <v>43595</v>
      </c>
      <c r="D12" t="s">
        <v>39</v>
      </c>
    </row>
  </sheetData>
  <dataValidations count="1">
    <dataValidation type="list" allowBlank="1" showInputMessage="1" showErrorMessage="1" sqref="D5:D12">
      <formula1>Liste</formula1>
    </dataValidation>
  </dataValidations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B1:I42"/>
  <sheetViews>
    <sheetView showGridLines="0" zoomScale="80" zoomScaleNormal="80" workbookViewId="0"/>
  </sheetViews>
  <sheetFormatPr baseColWidth="10" defaultColWidth="9.1796875" defaultRowHeight="12.5" x14ac:dyDescent="0.25"/>
  <cols>
    <col min="1" max="1" width="2.26953125" style="33" customWidth="1"/>
    <col min="2" max="2" width="4.08984375" style="32" bestFit="1" customWidth="1"/>
    <col min="3" max="9" width="20.54296875" style="33" customWidth="1"/>
    <col min="10" max="10" width="1.7265625" style="33" customWidth="1"/>
    <col min="11" max="11" width="11.453125" style="33" customWidth="1"/>
    <col min="12" max="16384" width="9.1796875" style="33"/>
  </cols>
  <sheetData>
    <row r="1" spans="2:9" ht="13" thickBot="1" x14ac:dyDescent="0.3"/>
    <row r="2" spans="2:9" s="35" customFormat="1" ht="23" thickTop="1" x14ac:dyDescent="0.25">
      <c r="B2" s="34"/>
      <c r="C2" s="31">
        <v>2019</v>
      </c>
      <c r="D2" s="31" t="str">
        <f>UPPER(CHOOSE(E2,"Janvier","Février","Mars","Avril","Mai","Juin","Juillet","Août","Septembre","Octobre","Novembre","Décembre"))</f>
        <v>MAI</v>
      </c>
      <c r="E2" s="15">
        <v>5</v>
      </c>
      <c r="F2" s="31" t="s">
        <v>38</v>
      </c>
    </row>
    <row r="4" spans="2:9" ht="37.5" thickBot="1" x14ac:dyDescent="0.3">
      <c r="C4" s="56" t="s">
        <v>1</v>
      </c>
      <c r="D4" s="57"/>
      <c r="E4" s="57"/>
      <c r="F4" s="57"/>
      <c r="G4" s="57"/>
      <c r="H4" s="57"/>
      <c r="I4" s="57"/>
    </row>
    <row r="5" spans="2:9" ht="15" thickTop="1" thickBot="1" x14ac:dyDescent="0.3">
      <c r="B5" s="36"/>
      <c r="C5" s="37" t="s">
        <v>3</v>
      </c>
      <c r="D5" s="38" t="s">
        <v>4</v>
      </c>
      <c r="E5" s="38" t="s">
        <v>5</v>
      </c>
      <c r="F5" s="38" t="s">
        <v>6</v>
      </c>
      <c r="G5" s="38" t="s">
        <v>7</v>
      </c>
      <c r="H5" s="39" t="s">
        <v>8</v>
      </c>
      <c r="I5" s="37" t="s">
        <v>2</v>
      </c>
    </row>
    <row r="6" spans="2:9" ht="27.5" thickTop="1" x14ac:dyDescent="0.25">
      <c r="B6" s="40">
        <f>1+INT(MIN(MOD(C6-DATE(YEAR(C6)+{-1;0;1},1,5)+WEEKDAY(DATE(YEAR(C6)+{-1;0;1},1,3)),734))/7)</f>
        <v>18</v>
      </c>
      <c r="C6" s="41">
        <f>DATE(C2,E2,1)-WEEKDAY(DATE(C2,E2,1),2)+1</f>
        <v>43584</v>
      </c>
      <c r="D6" s="42">
        <f>C6+1</f>
        <v>43585</v>
      </c>
      <c r="E6" s="42">
        <f t="shared" ref="E6:I6" si="0">D6+1</f>
        <v>43586</v>
      </c>
      <c r="F6" s="42">
        <f t="shared" si="0"/>
        <v>43587</v>
      </c>
      <c r="G6" s="42">
        <f t="shared" si="0"/>
        <v>43588</v>
      </c>
      <c r="H6" s="42">
        <f t="shared" si="0"/>
        <v>43589</v>
      </c>
      <c r="I6" s="42">
        <f t="shared" si="0"/>
        <v>43590</v>
      </c>
    </row>
    <row r="7" spans="2:9" s="45" customFormat="1" x14ac:dyDescent="0.25">
      <c r="B7" s="54" t="s">
        <v>34</v>
      </c>
      <c r="C7" s="43" t="str">
        <f>IFERROR(VLOOKUP(C6,JF_P[],2,0),"")</f>
        <v/>
      </c>
      <c r="D7" s="44" t="str">
        <f>IFERROR(VLOOKUP(D6,JF_P[],2,0),"")</f>
        <v/>
      </c>
      <c r="E7" s="44" t="str">
        <f>IFERROR(VLOOKUP(E6,JF_P[],2,0),"")</f>
        <v>Fête du travail</v>
      </c>
      <c r="F7" s="44" t="str">
        <f>IFERROR(VLOOKUP(F6,JF_P[],2,0),"")</f>
        <v/>
      </c>
      <c r="G7" s="44" t="str">
        <f>IFERROR(VLOOKUP(G6,JF_P[],2,0),"")</f>
        <v/>
      </c>
      <c r="H7" s="44" t="str">
        <f>IFERROR(VLOOKUP(H6,JF_P[],2,0),"")</f>
        <v/>
      </c>
      <c r="I7" s="44" t="str">
        <f>IFERROR(VLOOKUP(I6,JF_P[],2,0),"")</f>
        <v/>
      </c>
    </row>
    <row r="8" spans="2:9" s="47" customFormat="1" x14ac:dyDescent="0.25">
      <c r="B8" s="54"/>
      <c r="C8" s="46" t="str">
        <f t="array" ref="C8">IFERROR(INDEX(Taches[DEVOIR],-1+SMALL(IF(Taches[ÉCHÉANCE]&amp;"|"&amp;Taches[RESP]=C$6&amp;"|"&amp;$F$2,ROW(Taches[ÉCHÉANCE])+1-ROW(Taches[[#Headers],[ÉCHÉANCE]]),""),ROW($A1))),"")</f>
        <v/>
      </c>
      <c r="D8" s="46" t="str">
        <f t="array" ref="D8">IFERROR(INDEX(Taches[DEVOIR],-1+SMALL(IF(Taches[ÉCHÉANCE]&amp;"|"&amp;Taches[RESP]=D$6&amp;"|"&amp;$F$2,ROW(Taches[ÉCHÉANCE])+1-ROW(Taches[[#Headers],[ÉCHÉANCE]]),""),ROW($A1))),"")</f>
        <v/>
      </c>
      <c r="E8" s="46" t="str">
        <f t="array" ref="E8">IFERROR(INDEX(Taches[DEVOIR],-1+SMALL(IF(Taches[ÉCHÉANCE]&amp;"|"&amp;Taches[RESP]=E$6&amp;"|"&amp;$F$2,ROW(Taches[ÉCHÉANCE])+1-ROW(Taches[[#Headers],[ÉCHÉANCE]]),""),ROW($A1))),"")</f>
        <v/>
      </c>
      <c r="F8" s="46" t="str">
        <f t="array" ref="F8">IFERROR(INDEX(Taches[DEVOIR],-1+SMALL(IF(Taches[ÉCHÉANCE]&amp;"|"&amp;Taches[RESP]=F$6&amp;"|"&amp;$F$2,ROW(Taches[ÉCHÉANCE])+1-ROW(Taches[[#Headers],[ÉCHÉANCE]]),""),ROW($A1))),"")</f>
        <v/>
      </c>
      <c r="G8" s="46" t="str">
        <f t="array" ref="G8">IFERROR(INDEX(Taches[DEVOIR],-1+SMALL(IF(Taches[ÉCHÉANCE]&amp;"|"&amp;Taches[RESP]=G$6&amp;"|"&amp;$F$2,ROW(Taches[ÉCHÉANCE])+1-ROW(Taches[[#Headers],[ÉCHÉANCE]]),""),ROW($A1))),"")</f>
        <v xml:space="preserve">test 1 </v>
      </c>
      <c r="H8" s="46" t="str">
        <f t="array" ref="H8">IFERROR(INDEX(Taches[DEVOIR],-1+SMALL(IF(Taches[ÉCHÉANCE]&amp;"|"&amp;Taches[RESP]=H$6&amp;"|"&amp;$F$2,ROW(Taches[ÉCHÉANCE])+1-ROW(Taches[[#Headers],[ÉCHÉANCE]]),""),ROW($A1))),"")</f>
        <v/>
      </c>
      <c r="I8" s="46" t="str">
        <f t="array" ref="I8">IFERROR(INDEX(Taches[DEVOIR],-1+SMALL(IF(Taches[ÉCHÉANCE]&amp;"|"&amp;Taches[RESP]=I$6&amp;"|"&amp;$F$2,ROW(Taches[ÉCHÉANCE])+1-ROW(Taches[[#Headers],[ÉCHÉANCE]]),""),ROW($A1))),"")</f>
        <v/>
      </c>
    </row>
    <row r="9" spans="2:9" s="47" customFormat="1" x14ac:dyDescent="0.25">
      <c r="B9" s="54"/>
      <c r="C9" s="46" t="str">
        <f t="array" ref="C9">IFERROR(INDEX(Taches[DEVOIR],-1+SMALL(IF(Taches[ÉCHÉANCE]&amp;"|"&amp;Taches[RESP]=C$6&amp;"|"&amp;$F$2,ROW(Taches[ÉCHÉANCE])+1-ROW(Taches[[#Headers],[ÉCHÉANCE]]),""),ROW($A2))),"")</f>
        <v/>
      </c>
      <c r="D9" s="46" t="str">
        <f t="array" ref="D9">IFERROR(INDEX(Taches[DEVOIR],-1+SMALL(IF(Taches[ÉCHÉANCE]&amp;"|"&amp;Taches[RESP]=D$6&amp;"|"&amp;$F$2,ROW(Taches[ÉCHÉANCE])+1-ROW(Taches[[#Headers],[ÉCHÉANCE]]),""),ROW($A2))),"")</f>
        <v/>
      </c>
      <c r="E9" s="46" t="str">
        <f t="array" ref="E9">IFERROR(INDEX(Taches[DEVOIR],-1+SMALL(IF(Taches[ÉCHÉANCE]&amp;"|"&amp;Taches[RESP]=E$6&amp;"|"&amp;$F$2,ROW(Taches[ÉCHÉANCE])+1-ROW(Taches[[#Headers],[ÉCHÉANCE]]),""),ROW($A2))),"")</f>
        <v/>
      </c>
      <c r="F9" s="46" t="str">
        <f t="array" ref="F9">IFERROR(INDEX(Taches[DEVOIR],-1+SMALL(IF(Taches[ÉCHÉANCE]&amp;"|"&amp;Taches[RESP]=F$6&amp;"|"&amp;$F$2,ROW(Taches[ÉCHÉANCE])+1-ROW(Taches[[#Headers],[ÉCHÉANCE]]),""),ROW($A2))),"")</f>
        <v/>
      </c>
      <c r="G9" s="46" t="str">
        <f t="array" ref="G9">IFERROR(INDEX(Taches[DEVOIR],-1+SMALL(IF(Taches[ÉCHÉANCE]&amp;"|"&amp;Taches[RESP]=G$6&amp;"|"&amp;$F$2,ROW(Taches[ÉCHÉANCE])+1-ROW(Taches[[#Headers],[ÉCHÉANCE]]),""),ROW($A2))),"")</f>
        <v>test 2</v>
      </c>
      <c r="H9" s="46" t="str">
        <f t="array" ref="H9">IFERROR(INDEX(Taches[DEVOIR],-1+SMALL(IF(Taches[ÉCHÉANCE]&amp;"|"&amp;Taches[RESP]=H$6&amp;"|"&amp;$F$2,ROW(Taches[ÉCHÉANCE])+1-ROW(Taches[[#Headers],[ÉCHÉANCE]]),""),ROW($A2))),"")</f>
        <v/>
      </c>
      <c r="I9" s="46" t="str">
        <f t="array" ref="I9">IFERROR(INDEX(Taches[DEVOIR],-1+SMALL(IF(Taches[ÉCHÉANCE]&amp;"|"&amp;Taches[RESP]=I$6&amp;"|"&amp;$F$2,ROW(Taches[ÉCHÉANCE])+1-ROW(Taches[[#Headers],[ÉCHÉANCE]]),""),ROW($A2))),"")</f>
        <v/>
      </c>
    </row>
    <row r="10" spans="2:9" s="47" customFormat="1" x14ac:dyDescent="0.25">
      <c r="B10" s="54"/>
      <c r="C10" s="46" t="str">
        <f t="array" ref="C10">IFERROR(INDEX(Taches[DEVOIR],-1+SMALL(IF(Taches[ÉCHÉANCE]&amp;"|"&amp;Taches[RESP]=C$6&amp;"|"&amp;$F$2,ROW(Taches[ÉCHÉANCE])+1-ROW(Taches[[#Headers],[ÉCHÉANCE]]),""),ROW($A3))),"")</f>
        <v/>
      </c>
      <c r="D10" s="46" t="str">
        <f t="array" ref="D10">IFERROR(INDEX(Taches[DEVOIR],-1+SMALL(IF(Taches[ÉCHÉANCE]&amp;"|"&amp;Taches[RESP]=D$6&amp;"|"&amp;$F$2,ROW(Taches[ÉCHÉANCE])+1-ROW(Taches[[#Headers],[ÉCHÉANCE]]),""),ROW($A3))),"")</f>
        <v/>
      </c>
      <c r="E10" s="46" t="str">
        <f t="array" ref="E10">IFERROR(INDEX(Taches[DEVOIR],-1+SMALL(IF(Taches[ÉCHÉANCE]&amp;"|"&amp;Taches[RESP]=E$6&amp;"|"&amp;$F$2,ROW(Taches[ÉCHÉANCE])+1-ROW(Taches[[#Headers],[ÉCHÉANCE]]),""),ROW($A3))),"")</f>
        <v/>
      </c>
      <c r="F10" s="46" t="str">
        <f t="array" ref="F10">IFERROR(INDEX(Taches[DEVOIR],-1+SMALL(IF(Taches[ÉCHÉANCE]&amp;"|"&amp;Taches[RESP]=F$6&amp;"|"&amp;$F$2,ROW(Taches[ÉCHÉANCE])+1-ROW(Taches[[#Headers],[ÉCHÉANCE]]),""),ROW($A3))),"")</f>
        <v/>
      </c>
      <c r="G10" s="46" t="str">
        <f t="array" ref="G10">IFERROR(INDEX(Taches[DEVOIR],-1+SMALL(IF(Taches[ÉCHÉANCE]&amp;"|"&amp;Taches[RESP]=G$6&amp;"|"&amp;$F$2,ROW(Taches[ÉCHÉANCE])+1-ROW(Taches[[#Headers],[ÉCHÉANCE]]),""),ROW($A3))),"")</f>
        <v/>
      </c>
      <c r="H10" s="46" t="str">
        <f t="array" ref="H10">IFERROR(INDEX(Taches[DEVOIR],-1+SMALL(IF(Taches[ÉCHÉANCE]&amp;"|"&amp;Taches[RESP]=H$6&amp;"|"&amp;$F$2,ROW(Taches[ÉCHÉANCE])+1-ROW(Taches[[#Headers],[ÉCHÉANCE]]),""),ROW($A3))),"")</f>
        <v/>
      </c>
      <c r="I10" s="46" t="str">
        <f t="array" ref="I10">IFERROR(INDEX(Taches[DEVOIR],-1+SMALL(IF(Taches[ÉCHÉANCE]&amp;"|"&amp;Taches[RESP]=I$6&amp;"|"&amp;$F$2,ROW(Taches[ÉCHÉANCE])+1-ROW(Taches[[#Headers],[ÉCHÉANCE]]),""),ROW($A3))),"")</f>
        <v/>
      </c>
    </row>
    <row r="11" spans="2:9" s="47" customFormat="1" ht="13" thickBot="1" x14ac:dyDescent="0.3">
      <c r="B11" s="55"/>
      <c r="C11" s="46" t="str">
        <f t="array" ref="C11">IFERROR(INDEX(Taches[DEVOIR],-1+SMALL(IF(Taches[ÉCHÉANCE]&amp;"|"&amp;Taches[RESP]=C$6&amp;"|"&amp;$F$2,ROW(Taches[ÉCHÉANCE])+1-ROW(Taches[[#Headers],[ÉCHÉANCE]]),""),ROW($A4))),"")</f>
        <v/>
      </c>
      <c r="D11" s="46" t="str">
        <f t="array" ref="D11">IFERROR(INDEX(Taches[DEVOIR],-1+SMALL(IF(Taches[ÉCHÉANCE]&amp;"|"&amp;Taches[RESP]=D$6&amp;"|"&amp;$F$2,ROW(Taches[ÉCHÉANCE])+1-ROW(Taches[[#Headers],[ÉCHÉANCE]]),""),ROW($A4))),"")</f>
        <v/>
      </c>
      <c r="E11" s="46" t="str">
        <f t="array" ref="E11">IFERROR(INDEX(Taches[DEVOIR],-1+SMALL(IF(Taches[ÉCHÉANCE]&amp;"|"&amp;Taches[RESP]=E$6&amp;"|"&amp;$F$2,ROW(Taches[ÉCHÉANCE])+1-ROW(Taches[[#Headers],[ÉCHÉANCE]]),""),ROW($A4))),"")</f>
        <v/>
      </c>
      <c r="F11" s="46" t="str">
        <f t="array" ref="F11">IFERROR(INDEX(Taches[DEVOIR],-1+SMALL(IF(Taches[ÉCHÉANCE]&amp;"|"&amp;Taches[RESP]=F$6&amp;"|"&amp;$F$2,ROW(Taches[ÉCHÉANCE])+1-ROW(Taches[[#Headers],[ÉCHÉANCE]]),""),ROW($A4))),"")</f>
        <v/>
      </c>
      <c r="G11" s="46" t="str">
        <f t="array" ref="G11">IFERROR(INDEX(Taches[DEVOIR],-1+SMALL(IF(Taches[ÉCHÉANCE]&amp;"|"&amp;Taches[RESP]=G$6&amp;"|"&amp;$F$2,ROW(Taches[ÉCHÉANCE])+1-ROW(Taches[[#Headers],[ÉCHÉANCE]]),""),ROW($A4))),"")</f>
        <v/>
      </c>
      <c r="H11" s="46" t="str">
        <f t="array" ref="H11">IFERROR(INDEX(Taches[DEVOIR],-1+SMALL(IF(Taches[ÉCHÉANCE]&amp;"|"&amp;Taches[RESP]=H$6&amp;"|"&amp;$F$2,ROW(Taches[ÉCHÉANCE])+1-ROW(Taches[[#Headers],[ÉCHÉANCE]]),""),ROW($A4))),"")</f>
        <v/>
      </c>
      <c r="I11" s="46" t="str">
        <f t="array" ref="I11">IFERROR(INDEX(Taches[DEVOIR],-1+SMALL(IF(Taches[ÉCHÉANCE]&amp;"|"&amp;Taches[RESP]=I$6&amp;"|"&amp;$F$2,ROW(Taches[ÉCHÉANCE])+1-ROW(Taches[[#Headers],[ÉCHÉANCE]]),""),ROW($A4))),"")</f>
        <v/>
      </c>
    </row>
    <row r="12" spans="2:9" ht="27.5" thickTop="1" x14ac:dyDescent="0.25">
      <c r="B12" s="40">
        <f>1+INT(MIN(MOD(C12-DATE(YEAR(C12)+{-1;0;1},1,5)+WEEKDAY(DATE(YEAR(C12)+{-1;0;1},1,3)),734))/7)</f>
        <v>19</v>
      </c>
      <c r="C12" s="48">
        <f>C6+7</f>
        <v>43591</v>
      </c>
      <c r="D12" s="49">
        <f>C12+1</f>
        <v>43592</v>
      </c>
      <c r="E12" s="49">
        <f t="shared" ref="E12:I12" si="1">D12+1</f>
        <v>43593</v>
      </c>
      <c r="F12" s="49">
        <f t="shared" si="1"/>
        <v>43594</v>
      </c>
      <c r="G12" s="49">
        <f t="shared" si="1"/>
        <v>43595</v>
      </c>
      <c r="H12" s="49">
        <f t="shared" si="1"/>
        <v>43596</v>
      </c>
      <c r="I12" s="49">
        <f t="shared" si="1"/>
        <v>43597</v>
      </c>
    </row>
    <row r="13" spans="2:9" s="47" customFormat="1" x14ac:dyDescent="0.25">
      <c r="B13" s="54" t="s">
        <v>34</v>
      </c>
      <c r="C13" s="50" t="str">
        <f>IFERROR(VLOOKUP(C12,JF_P[],2,0),"")</f>
        <v/>
      </c>
      <c r="D13" s="51" t="str">
        <f>IFERROR(VLOOKUP(D12,JF_P[],2,0),"")</f>
        <v/>
      </c>
      <c r="E13" s="51" t="str">
        <f>IFERROR(VLOOKUP(E12,JF_P[],2,0),"")</f>
        <v>Victoire de 1945</v>
      </c>
      <c r="F13" s="51" t="str">
        <f>IFERROR(VLOOKUP(F12,JF_P[],2,0),"")</f>
        <v/>
      </c>
      <c r="G13" s="51" t="str">
        <f>IFERROR(VLOOKUP(G12,JF_P[],2,0),"")</f>
        <v/>
      </c>
      <c r="H13" s="51" t="str">
        <f>IFERROR(VLOOKUP(H12,JF_P[],2,0),"")</f>
        <v/>
      </c>
      <c r="I13" s="51" t="str">
        <f>IFERROR(VLOOKUP(I12,JF_P[],2,0),"")</f>
        <v/>
      </c>
    </row>
    <row r="14" spans="2:9" s="47" customFormat="1" x14ac:dyDescent="0.25">
      <c r="B14" s="54"/>
      <c r="C14" s="46" t="str">
        <f t="array" ref="C14">IFERROR(INDEX(Taches[DEVOIR],-1+SMALL(IF(Taches[ÉCHÉANCE]&amp;"|"&amp;Taches[RESP]=C$12&amp;"|"&amp;$F$2,ROW(Taches[ÉCHÉANCE])+1-ROW(Taches[[#Headers],[ÉCHÉANCE]]),""),ROW($A1))),"")</f>
        <v/>
      </c>
      <c r="D14" s="46" t="str">
        <f t="array" ref="D14">IFERROR(INDEX(Taches[DEVOIR],-1+SMALL(IF(Taches[ÉCHÉANCE]&amp;"|"&amp;Taches[RESP]=D$12&amp;"|"&amp;$F$2,ROW(Taches[ÉCHÉANCE])+1-ROW(Taches[[#Headers],[ÉCHÉANCE]]),""),ROW($A1))),"")</f>
        <v/>
      </c>
      <c r="E14" s="46" t="str">
        <f t="array" ref="E14">IFERROR(INDEX(Taches[DEVOIR],-1+SMALL(IF(Taches[ÉCHÉANCE]&amp;"|"&amp;Taches[RESP]=E$12&amp;"|"&amp;$F$2,ROW(Taches[ÉCHÉANCE])+1-ROW(Taches[[#Headers],[ÉCHÉANCE]]),""),ROW($A1))),"")</f>
        <v/>
      </c>
      <c r="F14" s="46" t="str">
        <f t="array" ref="F14">IFERROR(INDEX(Taches[DEVOIR],-1+SMALL(IF(Taches[ÉCHÉANCE]&amp;"|"&amp;Taches[RESP]=F$12&amp;"|"&amp;$F$2,ROW(Taches[ÉCHÉANCE])+1-ROW(Taches[[#Headers],[ÉCHÉANCE]]),""),ROW($A1))),"")</f>
        <v>test 3</v>
      </c>
      <c r="G14" s="46" t="str">
        <f t="array" ref="G14">IFERROR(INDEX(Taches[DEVOIR],-1+SMALL(IF(Taches[ÉCHÉANCE]&amp;"|"&amp;Taches[RESP]=G$12&amp;"|"&amp;$F$2,ROW(Taches[ÉCHÉANCE])+1-ROW(Taches[[#Headers],[ÉCHÉANCE]]),""),ROW($A1))),"")</f>
        <v>test 4</v>
      </c>
      <c r="H14" s="46" t="str">
        <f t="array" ref="H14">IFERROR(INDEX(Taches[DEVOIR],-1+SMALL(IF(Taches[ÉCHÉANCE]&amp;"|"&amp;Taches[RESP]=H$12&amp;"|"&amp;$F$2,ROW(Taches[ÉCHÉANCE])+1-ROW(Taches[[#Headers],[ÉCHÉANCE]]),""),ROW($A1))),"")</f>
        <v/>
      </c>
      <c r="I14" s="46" t="str">
        <f t="array" ref="I14">IFERROR(INDEX(Taches[DEVOIR],-1+SMALL(IF(Taches[ÉCHÉANCE]&amp;"|"&amp;Taches[RESP]=I$12&amp;"|"&amp;$F$2,ROW(Taches[ÉCHÉANCE])+1-ROW(Taches[[#Headers],[ÉCHÉANCE]]),""),ROW($A1))),"")</f>
        <v/>
      </c>
    </row>
    <row r="15" spans="2:9" s="47" customFormat="1" x14ac:dyDescent="0.25">
      <c r="B15" s="54"/>
      <c r="C15" s="46" t="str">
        <f t="array" ref="C15">IFERROR(INDEX(Taches[DEVOIR],-1+SMALL(IF(Taches[ÉCHÉANCE]&amp;"|"&amp;Taches[RESP]=C$12&amp;"|"&amp;$F$2,ROW(Taches[ÉCHÉANCE])+1-ROW(Taches[[#Headers],[ÉCHÉANCE]]),""),ROW($A2))),"")</f>
        <v/>
      </c>
      <c r="D15" s="46" t="str">
        <f t="array" ref="D15">IFERROR(INDEX(Taches[DEVOIR],-1+SMALL(IF(Taches[ÉCHÉANCE]&amp;"|"&amp;Taches[RESP]=D$12&amp;"|"&amp;$F$2,ROW(Taches[ÉCHÉANCE])+1-ROW(Taches[[#Headers],[ÉCHÉANCE]]),""),ROW($A2))),"")</f>
        <v/>
      </c>
      <c r="E15" s="46" t="str">
        <f t="array" ref="E15">IFERROR(INDEX(Taches[DEVOIR],-1+SMALL(IF(Taches[ÉCHÉANCE]&amp;"|"&amp;Taches[RESP]=E$12&amp;"|"&amp;$F$2,ROW(Taches[ÉCHÉANCE])+1-ROW(Taches[[#Headers],[ÉCHÉANCE]]),""),ROW($A2))),"")</f>
        <v/>
      </c>
      <c r="F15" s="46" t="str">
        <f t="array" ref="F15">IFERROR(INDEX(Taches[DEVOIR],-1+SMALL(IF(Taches[ÉCHÉANCE]&amp;"|"&amp;Taches[RESP]=F$12&amp;"|"&amp;$F$2,ROW(Taches[ÉCHÉANCE])+1-ROW(Taches[[#Headers],[ÉCHÉANCE]]),""),ROW($A2))),"")</f>
        <v/>
      </c>
      <c r="G15" s="46" t="str">
        <f t="array" ref="G15">IFERROR(INDEX(Taches[DEVOIR],-1+SMALL(IF(Taches[ÉCHÉANCE]&amp;"|"&amp;Taches[RESP]=G$12&amp;"|"&amp;$F$2,ROW(Taches[ÉCHÉANCE])+1-ROW(Taches[[#Headers],[ÉCHÉANCE]]),""),ROW($A2))),"")</f>
        <v/>
      </c>
      <c r="H15" s="46" t="str">
        <f t="array" ref="H15">IFERROR(INDEX(Taches[DEVOIR],-1+SMALL(IF(Taches[ÉCHÉANCE]&amp;"|"&amp;Taches[RESP]=H$12&amp;"|"&amp;$F$2,ROW(Taches[ÉCHÉANCE])+1-ROW(Taches[[#Headers],[ÉCHÉANCE]]),""),ROW($A2))),"")</f>
        <v/>
      </c>
      <c r="I15" s="46" t="str">
        <f t="array" ref="I15">IFERROR(INDEX(Taches[DEVOIR],-1+SMALL(IF(Taches[ÉCHÉANCE]&amp;"|"&amp;Taches[RESP]=I$12&amp;"|"&amp;$F$2,ROW(Taches[ÉCHÉANCE])+1-ROW(Taches[[#Headers],[ÉCHÉANCE]]),""),ROW($A2))),"")</f>
        <v/>
      </c>
    </row>
    <row r="16" spans="2:9" s="47" customFormat="1" x14ac:dyDescent="0.25">
      <c r="B16" s="54"/>
      <c r="C16" s="46" t="str">
        <f t="array" ref="C16">IFERROR(INDEX(Taches[DEVOIR],-1+SMALL(IF(Taches[ÉCHÉANCE]&amp;"|"&amp;Taches[RESP]=C$12&amp;"|"&amp;$F$2,ROW(Taches[ÉCHÉANCE])+1-ROW(Taches[[#Headers],[ÉCHÉANCE]]),""),ROW($A3))),"")</f>
        <v/>
      </c>
      <c r="D16" s="46" t="str">
        <f t="array" ref="D16">IFERROR(INDEX(Taches[DEVOIR],-1+SMALL(IF(Taches[ÉCHÉANCE]&amp;"|"&amp;Taches[RESP]=D$12&amp;"|"&amp;$F$2,ROW(Taches[ÉCHÉANCE])+1-ROW(Taches[[#Headers],[ÉCHÉANCE]]),""),ROW($A3))),"")</f>
        <v/>
      </c>
      <c r="E16" s="46" t="str">
        <f t="array" ref="E16">IFERROR(INDEX(Taches[DEVOIR],-1+SMALL(IF(Taches[ÉCHÉANCE]&amp;"|"&amp;Taches[RESP]=E$12&amp;"|"&amp;$F$2,ROW(Taches[ÉCHÉANCE])+1-ROW(Taches[[#Headers],[ÉCHÉANCE]]),""),ROW($A3))),"")</f>
        <v/>
      </c>
      <c r="F16" s="46" t="str">
        <f t="array" ref="F16">IFERROR(INDEX(Taches[DEVOIR],-1+SMALL(IF(Taches[ÉCHÉANCE]&amp;"|"&amp;Taches[RESP]=F$12&amp;"|"&amp;$F$2,ROW(Taches[ÉCHÉANCE])+1-ROW(Taches[[#Headers],[ÉCHÉANCE]]),""),ROW($A3))),"")</f>
        <v/>
      </c>
      <c r="G16" s="46" t="str">
        <f t="array" ref="G16">IFERROR(INDEX(Taches[DEVOIR],-1+SMALL(IF(Taches[ÉCHÉANCE]&amp;"|"&amp;Taches[RESP]=G$12&amp;"|"&amp;$F$2,ROW(Taches[ÉCHÉANCE])+1-ROW(Taches[[#Headers],[ÉCHÉANCE]]),""),ROW($A3))),"")</f>
        <v/>
      </c>
      <c r="H16" s="46" t="str">
        <f t="array" ref="H16">IFERROR(INDEX(Taches[DEVOIR],-1+SMALL(IF(Taches[ÉCHÉANCE]&amp;"|"&amp;Taches[RESP]=H$12&amp;"|"&amp;$F$2,ROW(Taches[ÉCHÉANCE])+1-ROW(Taches[[#Headers],[ÉCHÉANCE]]),""),ROW($A3))),"")</f>
        <v/>
      </c>
      <c r="I16" s="46" t="str">
        <f t="array" ref="I16">IFERROR(INDEX(Taches[DEVOIR],-1+SMALL(IF(Taches[ÉCHÉANCE]&amp;"|"&amp;Taches[RESP]=I$12&amp;"|"&amp;$F$2,ROW(Taches[ÉCHÉANCE])+1-ROW(Taches[[#Headers],[ÉCHÉANCE]]),""),ROW($A3))),"")</f>
        <v/>
      </c>
    </row>
    <row r="17" spans="2:9" s="47" customFormat="1" ht="13" thickBot="1" x14ac:dyDescent="0.3">
      <c r="B17" s="55"/>
      <c r="C17" s="46" t="str">
        <f t="array" ref="C17">IFERROR(INDEX(Taches[DEVOIR],-1+SMALL(IF(Taches[ÉCHÉANCE]&amp;"|"&amp;Taches[RESP]=C$12&amp;"|"&amp;$F$2,ROW(Taches[ÉCHÉANCE])+1-ROW(Taches[[#Headers],[ÉCHÉANCE]]),""),ROW($A4))),"")</f>
        <v/>
      </c>
      <c r="D17" s="46" t="str">
        <f t="array" ref="D17">IFERROR(INDEX(Taches[DEVOIR],-1+SMALL(IF(Taches[ÉCHÉANCE]&amp;"|"&amp;Taches[RESP]=D$12&amp;"|"&amp;$F$2,ROW(Taches[ÉCHÉANCE])+1-ROW(Taches[[#Headers],[ÉCHÉANCE]]),""),ROW($A4))),"")</f>
        <v/>
      </c>
      <c r="E17" s="46" t="str">
        <f t="array" ref="E17">IFERROR(INDEX(Taches[DEVOIR],-1+SMALL(IF(Taches[ÉCHÉANCE]&amp;"|"&amp;Taches[RESP]=E$12&amp;"|"&amp;$F$2,ROW(Taches[ÉCHÉANCE])+1-ROW(Taches[[#Headers],[ÉCHÉANCE]]),""),ROW($A4))),"")</f>
        <v/>
      </c>
      <c r="F17" s="46" t="str">
        <f t="array" ref="F17">IFERROR(INDEX(Taches[DEVOIR],-1+SMALL(IF(Taches[ÉCHÉANCE]&amp;"|"&amp;Taches[RESP]=F$12&amp;"|"&amp;$F$2,ROW(Taches[ÉCHÉANCE])+1-ROW(Taches[[#Headers],[ÉCHÉANCE]]),""),ROW($A4))),"")</f>
        <v/>
      </c>
      <c r="G17" s="46" t="str">
        <f t="array" ref="G17">IFERROR(INDEX(Taches[DEVOIR],-1+SMALL(IF(Taches[ÉCHÉANCE]&amp;"|"&amp;Taches[RESP]=G$12&amp;"|"&amp;$F$2,ROW(Taches[ÉCHÉANCE])+1-ROW(Taches[[#Headers],[ÉCHÉANCE]]),""),ROW($A4))),"")</f>
        <v/>
      </c>
      <c r="H17" s="46" t="str">
        <f t="array" ref="H17">IFERROR(INDEX(Taches[DEVOIR],-1+SMALL(IF(Taches[ÉCHÉANCE]&amp;"|"&amp;Taches[RESP]=H$12&amp;"|"&amp;$F$2,ROW(Taches[ÉCHÉANCE])+1-ROW(Taches[[#Headers],[ÉCHÉANCE]]),""),ROW($A4))),"")</f>
        <v/>
      </c>
      <c r="I17" s="46" t="str">
        <f t="array" ref="I17">IFERROR(INDEX(Taches[DEVOIR],-1+SMALL(IF(Taches[ÉCHÉANCE]&amp;"|"&amp;Taches[RESP]=I$12&amp;"|"&amp;$F$2,ROW(Taches[ÉCHÉANCE])+1-ROW(Taches[[#Headers],[ÉCHÉANCE]]),""),ROW($A4))),"")</f>
        <v/>
      </c>
    </row>
    <row r="18" spans="2:9" ht="27.5" thickTop="1" x14ac:dyDescent="0.25">
      <c r="B18" s="40">
        <f>1+INT(MIN(MOD(C18-DATE(YEAR(C18)+{-1;0;1},1,5)+WEEKDAY(DATE(YEAR(C18)+{-1;0;1},1,3)),734))/7)</f>
        <v>20</v>
      </c>
      <c r="C18" s="41">
        <f>C12+7</f>
        <v>43598</v>
      </c>
      <c r="D18" s="42">
        <f>C18+1</f>
        <v>43599</v>
      </c>
      <c r="E18" s="42">
        <f t="shared" ref="E18:I18" si="2">D18+1</f>
        <v>43600</v>
      </c>
      <c r="F18" s="42">
        <f t="shared" si="2"/>
        <v>43601</v>
      </c>
      <c r="G18" s="42">
        <f t="shared" si="2"/>
        <v>43602</v>
      </c>
      <c r="H18" s="42">
        <f t="shared" si="2"/>
        <v>43603</v>
      </c>
      <c r="I18" s="42">
        <f t="shared" si="2"/>
        <v>43604</v>
      </c>
    </row>
    <row r="19" spans="2:9" s="45" customFormat="1" x14ac:dyDescent="0.25">
      <c r="B19" s="54" t="s">
        <v>34</v>
      </c>
      <c r="C19" s="52" t="str">
        <f>IFERROR(VLOOKUP(C18,JF_P[],2,0),"")</f>
        <v/>
      </c>
      <c r="D19" s="53" t="str">
        <f>IFERROR(VLOOKUP(D18,JF_P[],2,0),"")</f>
        <v/>
      </c>
      <c r="E19" s="53" t="str">
        <f>IFERROR(VLOOKUP(E18,JF_P[],2,0),"")</f>
        <v/>
      </c>
      <c r="F19" s="53" t="str">
        <f>IFERROR(VLOOKUP(F18,JF_P[],2,0),"")</f>
        <v/>
      </c>
      <c r="G19" s="53" t="str">
        <f>IFERROR(VLOOKUP(G18,JF_P[],2,0),"")</f>
        <v/>
      </c>
      <c r="H19" s="53" t="str">
        <f>IFERROR(VLOOKUP(H18,JF_P[],2,0),"")</f>
        <v/>
      </c>
      <c r="I19" s="53" t="str">
        <f>IFERROR(VLOOKUP(I18,JF_P[],2,0),"")</f>
        <v/>
      </c>
    </row>
    <row r="20" spans="2:9" s="47" customFormat="1" x14ac:dyDescent="0.25">
      <c r="B20" s="54"/>
      <c r="C20" s="46" t="str">
        <f t="array" ref="C20">IFERROR(INDEX(Taches[DEVOIR],-1+SMALL(IF(Taches[ÉCHÉANCE]&amp;"|"&amp;Taches[RESP]=C$18&amp;"|"&amp;$F$2,ROW(Taches[ÉCHÉANCE])+1-ROW(Taches[[#Headers],[ÉCHÉANCE]]),""),ROW($A1))),"")</f>
        <v/>
      </c>
      <c r="D20" s="46" t="str">
        <f t="array" ref="D20">IFERROR(INDEX(Taches[DEVOIR],-1+SMALL(IF(Taches[ÉCHÉANCE]&amp;"|"&amp;Taches[RESP]=D$18&amp;"|"&amp;$F$2,ROW(Taches[ÉCHÉANCE])+1-ROW(Taches[[#Headers],[ÉCHÉANCE]]),""),ROW($A1))),"")</f>
        <v/>
      </c>
      <c r="E20" s="46" t="str">
        <f t="array" ref="E20">IFERROR(INDEX(Taches[DEVOIR],-1+SMALL(IF(Taches[ÉCHÉANCE]&amp;"|"&amp;Taches[RESP]=E$18&amp;"|"&amp;$F$2,ROW(Taches[ÉCHÉANCE])+1-ROW(Taches[[#Headers],[ÉCHÉANCE]]),""),ROW($A1))),"")</f>
        <v/>
      </c>
      <c r="F20" s="46" t="str">
        <f t="array" ref="F20">IFERROR(INDEX(Taches[DEVOIR],-1+SMALL(IF(Taches[ÉCHÉANCE]&amp;"|"&amp;Taches[RESP]=F$18&amp;"|"&amp;$F$2,ROW(Taches[ÉCHÉANCE])+1-ROW(Taches[[#Headers],[ÉCHÉANCE]]),""),ROW($A1))),"")</f>
        <v/>
      </c>
      <c r="G20" s="46" t="str">
        <f t="array" ref="G20">IFERROR(INDEX(Taches[DEVOIR],-1+SMALL(IF(Taches[ÉCHÉANCE]&amp;"|"&amp;Taches[RESP]=G$18&amp;"|"&amp;$F$2,ROW(Taches[ÉCHÉANCE])+1-ROW(Taches[[#Headers],[ÉCHÉANCE]]),""),ROW($A1))),"")</f>
        <v/>
      </c>
      <c r="H20" s="46" t="str">
        <f t="array" ref="H20">IFERROR(INDEX(Taches[DEVOIR],-1+SMALL(IF(Taches[ÉCHÉANCE]&amp;"|"&amp;Taches[RESP]=H$18&amp;"|"&amp;$F$2,ROW(Taches[ÉCHÉANCE])+1-ROW(Taches[[#Headers],[ÉCHÉANCE]]),""),ROW($A1))),"")</f>
        <v/>
      </c>
      <c r="I20" s="46" t="str">
        <f t="array" ref="I20">IFERROR(INDEX(Taches[DEVOIR],-1+SMALL(IF(Taches[ÉCHÉANCE]&amp;"|"&amp;Taches[RESP]=I$18&amp;"|"&amp;$F$2,ROW(Taches[ÉCHÉANCE])+1-ROW(Taches[[#Headers],[ÉCHÉANCE]]),""),ROW($A1))),"")</f>
        <v/>
      </c>
    </row>
    <row r="21" spans="2:9" s="47" customFormat="1" x14ac:dyDescent="0.25">
      <c r="B21" s="54"/>
      <c r="C21" s="46" t="str">
        <f t="array" ref="C21">IFERROR(INDEX(Taches[DEVOIR],-1+SMALL(IF(Taches[ÉCHÉANCE]&amp;"|"&amp;Taches[RESP]=C$18&amp;"|"&amp;$F$2,ROW(Taches[ÉCHÉANCE])+1-ROW(Taches[[#Headers],[ÉCHÉANCE]]),""),ROW($A2))),"")</f>
        <v/>
      </c>
      <c r="D21" s="46" t="str">
        <f t="array" ref="D21">IFERROR(INDEX(Taches[DEVOIR],-1+SMALL(IF(Taches[ÉCHÉANCE]&amp;"|"&amp;Taches[RESP]=D$18&amp;"|"&amp;$F$2,ROW(Taches[ÉCHÉANCE])+1-ROW(Taches[[#Headers],[ÉCHÉANCE]]),""),ROW($A2))),"")</f>
        <v/>
      </c>
      <c r="E21" s="46" t="str">
        <f t="array" ref="E21">IFERROR(INDEX(Taches[DEVOIR],-1+SMALL(IF(Taches[ÉCHÉANCE]&amp;"|"&amp;Taches[RESP]=E$18&amp;"|"&amp;$F$2,ROW(Taches[ÉCHÉANCE])+1-ROW(Taches[[#Headers],[ÉCHÉANCE]]),""),ROW($A2))),"")</f>
        <v/>
      </c>
      <c r="F21" s="46" t="str">
        <f t="array" ref="F21">IFERROR(INDEX(Taches[DEVOIR],-1+SMALL(IF(Taches[ÉCHÉANCE]&amp;"|"&amp;Taches[RESP]=F$18&amp;"|"&amp;$F$2,ROW(Taches[ÉCHÉANCE])+1-ROW(Taches[[#Headers],[ÉCHÉANCE]]),""),ROW($A2))),"")</f>
        <v/>
      </c>
      <c r="G21" s="46" t="str">
        <f t="array" ref="G21">IFERROR(INDEX(Taches[DEVOIR],-1+SMALL(IF(Taches[ÉCHÉANCE]&amp;"|"&amp;Taches[RESP]=G$18&amp;"|"&amp;$F$2,ROW(Taches[ÉCHÉANCE])+1-ROW(Taches[[#Headers],[ÉCHÉANCE]]),""),ROW($A2))),"")</f>
        <v/>
      </c>
      <c r="H21" s="46" t="str">
        <f t="array" ref="H21">IFERROR(INDEX(Taches[DEVOIR],-1+SMALL(IF(Taches[ÉCHÉANCE]&amp;"|"&amp;Taches[RESP]=H$18&amp;"|"&amp;$F$2,ROW(Taches[ÉCHÉANCE])+1-ROW(Taches[[#Headers],[ÉCHÉANCE]]),""),ROW($A2))),"")</f>
        <v/>
      </c>
      <c r="I21" s="46" t="str">
        <f t="array" ref="I21">IFERROR(INDEX(Taches[DEVOIR],-1+SMALL(IF(Taches[ÉCHÉANCE]&amp;"|"&amp;Taches[RESP]=I$18&amp;"|"&amp;$F$2,ROW(Taches[ÉCHÉANCE])+1-ROW(Taches[[#Headers],[ÉCHÉANCE]]),""),ROW($A2))),"")</f>
        <v/>
      </c>
    </row>
    <row r="22" spans="2:9" s="47" customFormat="1" x14ac:dyDescent="0.25">
      <c r="B22" s="54"/>
      <c r="C22" s="46" t="str">
        <f t="array" ref="C22">IFERROR(INDEX(Taches[DEVOIR],-1+SMALL(IF(Taches[ÉCHÉANCE]&amp;"|"&amp;Taches[RESP]=C$18&amp;"|"&amp;$F$2,ROW(Taches[ÉCHÉANCE])+1-ROW(Taches[[#Headers],[ÉCHÉANCE]]),""),ROW($A3))),"")</f>
        <v/>
      </c>
      <c r="D22" s="46" t="str">
        <f t="array" ref="D22">IFERROR(INDEX(Taches[DEVOIR],-1+SMALL(IF(Taches[ÉCHÉANCE]&amp;"|"&amp;Taches[RESP]=D$18&amp;"|"&amp;$F$2,ROW(Taches[ÉCHÉANCE])+1-ROW(Taches[[#Headers],[ÉCHÉANCE]]),""),ROW($A3))),"")</f>
        <v/>
      </c>
      <c r="E22" s="46" t="str">
        <f t="array" ref="E22">IFERROR(INDEX(Taches[DEVOIR],-1+SMALL(IF(Taches[ÉCHÉANCE]&amp;"|"&amp;Taches[RESP]=E$18&amp;"|"&amp;$F$2,ROW(Taches[ÉCHÉANCE])+1-ROW(Taches[[#Headers],[ÉCHÉANCE]]),""),ROW($A3))),"")</f>
        <v/>
      </c>
      <c r="F22" s="46" t="str">
        <f t="array" ref="F22">IFERROR(INDEX(Taches[DEVOIR],-1+SMALL(IF(Taches[ÉCHÉANCE]&amp;"|"&amp;Taches[RESP]=F$18&amp;"|"&amp;$F$2,ROW(Taches[ÉCHÉANCE])+1-ROW(Taches[[#Headers],[ÉCHÉANCE]]),""),ROW($A3))),"")</f>
        <v/>
      </c>
      <c r="G22" s="46" t="str">
        <f t="array" ref="G22">IFERROR(INDEX(Taches[DEVOIR],-1+SMALL(IF(Taches[ÉCHÉANCE]&amp;"|"&amp;Taches[RESP]=G$18&amp;"|"&amp;$F$2,ROW(Taches[ÉCHÉANCE])+1-ROW(Taches[[#Headers],[ÉCHÉANCE]]),""),ROW($A3))),"")</f>
        <v/>
      </c>
      <c r="H22" s="46" t="str">
        <f t="array" ref="H22">IFERROR(INDEX(Taches[DEVOIR],-1+SMALL(IF(Taches[ÉCHÉANCE]&amp;"|"&amp;Taches[RESP]=H$18&amp;"|"&amp;$F$2,ROW(Taches[ÉCHÉANCE])+1-ROW(Taches[[#Headers],[ÉCHÉANCE]]),""),ROW($A3))),"")</f>
        <v/>
      </c>
      <c r="I22" s="46" t="str">
        <f t="array" ref="I22">IFERROR(INDEX(Taches[DEVOIR],-1+SMALL(IF(Taches[ÉCHÉANCE]&amp;"|"&amp;Taches[RESP]=I$18&amp;"|"&amp;$F$2,ROW(Taches[ÉCHÉANCE])+1-ROW(Taches[[#Headers],[ÉCHÉANCE]]),""),ROW($A3))),"")</f>
        <v/>
      </c>
    </row>
    <row r="23" spans="2:9" s="47" customFormat="1" ht="13" thickBot="1" x14ac:dyDescent="0.3">
      <c r="B23" s="55"/>
      <c r="C23" s="46" t="str">
        <f t="array" ref="C23">IFERROR(INDEX(Taches[DEVOIR],-1+SMALL(IF(Taches[ÉCHÉANCE]&amp;"|"&amp;Taches[RESP]=C$18&amp;"|"&amp;$F$2,ROW(Taches[ÉCHÉANCE])+1-ROW(Taches[[#Headers],[ÉCHÉANCE]]),""),ROW($A4))),"")</f>
        <v/>
      </c>
      <c r="D23" s="46" t="str">
        <f t="array" ref="D23">IFERROR(INDEX(Taches[DEVOIR],-1+SMALL(IF(Taches[ÉCHÉANCE]&amp;"|"&amp;Taches[RESP]=D$18&amp;"|"&amp;$F$2,ROW(Taches[ÉCHÉANCE])+1-ROW(Taches[[#Headers],[ÉCHÉANCE]]),""),ROW($A4))),"")</f>
        <v/>
      </c>
      <c r="E23" s="46" t="str">
        <f t="array" ref="E23">IFERROR(INDEX(Taches[DEVOIR],-1+SMALL(IF(Taches[ÉCHÉANCE]&amp;"|"&amp;Taches[RESP]=E$18&amp;"|"&amp;$F$2,ROW(Taches[ÉCHÉANCE])+1-ROW(Taches[[#Headers],[ÉCHÉANCE]]),""),ROW($A4))),"")</f>
        <v/>
      </c>
      <c r="F23" s="46" t="str">
        <f t="array" ref="F23">IFERROR(INDEX(Taches[DEVOIR],-1+SMALL(IF(Taches[ÉCHÉANCE]&amp;"|"&amp;Taches[RESP]=F$18&amp;"|"&amp;$F$2,ROW(Taches[ÉCHÉANCE])+1-ROW(Taches[[#Headers],[ÉCHÉANCE]]),""),ROW($A4))),"")</f>
        <v/>
      </c>
      <c r="G23" s="46" t="str">
        <f t="array" ref="G23">IFERROR(INDEX(Taches[DEVOIR],-1+SMALL(IF(Taches[ÉCHÉANCE]&amp;"|"&amp;Taches[RESP]=G$18&amp;"|"&amp;$F$2,ROW(Taches[ÉCHÉANCE])+1-ROW(Taches[[#Headers],[ÉCHÉANCE]]),""),ROW($A4))),"")</f>
        <v/>
      </c>
      <c r="H23" s="46" t="str">
        <f t="array" ref="H23">IFERROR(INDEX(Taches[DEVOIR],-1+SMALL(IF(Taches[ÉCHÉANCE]&amp;"|"&amp;Taches[RESP]=H$18&amp;"|"&amp;$F$2,ROW(Taches[ÉCHÉANCE])+1-ROW(Taches[[#Headers],[ÉCHÉANCE]]),""),ROW($A4))),"")</f>
        <v/>
      </c>
      <c r="I23" s="46" t="str">
        <f t="array" ref="I23">IFERROR(INDEX(Taches[DEVOIR],-1+SMALL(IF(Taches[ÉCHÉANCE]&amp;"|"&amp;Taches[RESP]=I$18&amp;"|"&amp;$F$2,ROW(Taches[ÉCHÉANCE])+1-ROW(Taches[[#Headers],[ÉCHÉANCE]]),""),ROW($A4))),"")</f>
        <v/>
      </c>
    </row>
    <row r="24" spans="2:9" ht="27.5" thickTop="1" x14ac:dyDescent="0.25">
      <c r="B24" s="40">
        <f>1+INT(MIN(MOD(C24-DATE(YEAR(C24)+{-1;0;1},1,5)+WEEKDAY(DATE(YEAR(C24)+{-1;0;1},1,3)),734))/7)</f>
        <v>21</v>
      </c>
      <c r="C24" s="48">
        <f>C18+7</f>
        <v>43605</v>
      </c>
      <c r="D24" s="49">
        <f>C24+1</f>
        <v>43606</v>
      </c>
      <c r="E24" s="49">
        <f t="shared" ref="E24:I24" si="3">D24+1</f>
        <v>43607</v>
      </c>
      <c r="F24" s="49">
        <f t="shared" si="3"/>
        <v>43608</v>
      </c>
      <c r="G24" s="49">
        <f t="shared" si="3"/>
        <v>43609</v>
      </c>
      <c r="H24" s="49">
        <f t="shared" si="3"/>
        <v>43610</v>
      </c>
      <c r="I24" s="49">
        <f t="shared" si="3"/>
        <v>43611</v>
      </c>
    </row>
    <row r="25" spans="2:9" s="47" customFormat="1" x14ac:dyDescent="0.25">
      <c r="B25" s="54" t="s">
        <v>34</v>
      </c>
      <c r="C25" s="50" t="str">
        <f>IFERROR(VLOOKUP(C24,JF_P[],2,0),"")</f>
        <v/>
      </c>
      <c r="D25" s="51" t="str">
        <f>IFERROR(VLOOKUP(D24,JF_P[],2,0),"")</f>
        <v/>
      </c>
      <c r="E25" s="51" t="str">
        <f>IFERROR(VLOOKUP(E24,JF_P[],2,0),"")</f>
        <v/>
      </c>
      <c r="F25" s="51" t="str">
        <f>IFERROR(VLOOKUP(F24,JF_P[],2,0),"")</f>
        <v/>
      </c>
      <c r="G25" s="51" t="str">
        <f>IFERROR(VLOOKUP(G24,JF_P[],2,0),"")</f>
        <v/>
      </c>
      <c r="H25" s="51" t="str">
        <f>IFERROR(VLOOKUP(H24,JF_P[],2,0),"")</f>
        <v/>
      </c>
      <c r="I25" s="51" t="str">
        <f>IFERROR(VLOOKUP(I24,JF_P[],2,0),"")</f>
        <v/>
      </c>
    </row>
    <row r="26" spans="2:9" s="47" customFormat="1" x14ac:dyDescent="0.25">
      <c r="B26" s="54"/>
      <c r="C26" s="46" t="str">
        <f t="array" ref="C26">IFERROR(INDEX(Taches[DEVOIR],-1+SMALL(IF(Taches[ÉCHÉANCE]&amp;"|"&amp;Taches[RESP]=C$24&amp;"|"&amp;$F$2,ROW(Taches[ÉCHÉANCE])+1-ROW(Taches[[#Headers],[ÉCHÉANCE]]),""),ROW($A1))),"")</f>
        <v/>
      </c>
      <c r="D26" s="46" t="str">
        <f t="array" ref="D26">IFERROR(INDEX(Taches[DEVOIR],-1+SMALL(IF(Taches[ÉCHÉANCE]&amp;"|"&amp;Taches[RESP]=D$24&amp;"|"&amp;$F$2,ROW(Taches[ÉCHÉANCE])+1-ROW(Taches[[#Headers],[ÉCHÉANCE]]),""),ROW($A1))),"")</f>
        <v/>
      </c>
      <c r="E26" s="46" t="str">
        <f t="array" ref="E26">IFERROR(INDEX(Taches[DEVOIR],-1+SMALL(IF(Taches[ÉCHÉANCE]&amp;"|"&amp;Taches[RESP]=E$24&amp;"|"&amp;$F$2,ROW(Taches[ÉCHÉANCE])+1-ROW(Taches[[#Headers],[ÉCHÉANCE]]),""),ROW($A1))),"")</f>
        <v/>
      </c>
      <c r="F26" s="46" t="str">
        <f t="array" ref="F26">IFERROR(INDEX(Taches[DEVOIR],-1+SMALL(IF(Taches[ÉCHÉANCE]&amp;"|"&amp;Taches[RESP]=F$24&amp;"|"&amp;$F$2,ROW(Taches[ÉCHÉANCE])+1-ROW(Taches[[#Headers],[ÉCHÉANCE]]),""),ROW($A1))),"")</f>
        <v/>
      </c>
      <c r="G26" s="46" t="str">
        <f t="array" ref="G26">IFERROR(INDEX(Taches[DEVOIR],-1+SMALL(IF(Taches[ÉCHÉANCE]&amp;"|"&amp;Taches[RESP]=G$24&amp;"|"&amp;$F$2,ROW(Taches[ÉCHÉANCE])+1-ROW(Taches[[#Headers],[ÉCHÉANCE]]),""),ROW($A1))),"")</f>
        <v/>
      </c>
      <c r="H26" s="46" t="str">
        <f t="array" ref="H26">IFERROR(INDEX(Taches[DEVOIR],-1+SMALL(IF(Taches[ÉCHÉANCE]&amp;"|"&amp;Taches[RESP]=H$24&amp;"|"&amp;$F$2,ROW(Taches[ÉCHÉANCE])+1-ROW(Taches[[#Headers],[ÉCHÉANCE]]),""),ROW($A1))),"")</f>
        <v/>
      </c>
      <c r="I26" s="46" t="str">
        <f t="array" ref="I26">IFERROR(INDEX(Taches[DEVOIR],-1+SMALL(IF(Taches[ÉCHÉANCE]&amp;"|"&amp;Taches[RESP]=I$24&amp;"|"&amp;$F$2,ROW(Taches[ÉCHÉANCE])+1-ROW(Taches[[#Headers],[ÉCHÉANCE]]),""),ROW($A1))),"")</f>
        <v/>
      </c>
    </row>
    <row r="27" spans="2:9" s="47" customFormat="1" x14ac:dyDescent="0.25">
      <c r="B27" s="54"/>
      <c r="C27" s="46" t="str">
        <f t="array" ref="C27">IFERROR(INDEX(Taches[DEVOIR],-1+SMALL(IF(Taches[ÉCHÉANCE]&amp;"|"&amp;Taches[RESP]=C$24&amp;"|"&amp;$F$2,ROW(Taches[ÉCHÉANCE])+1-ROW(Taches[[#Headers],[ÉCHÉANCE]]),""),ROW($A2))),"")</f>
        <v/>
      </c>
      <c r="D27" s="46" t="str">
        <f t="array" ref="D27">IFERROR(INDEX(Taches[DEVOIR],-1+SMALL(IF(Taches[ÉCHÉANCE]&amp;"|"&amp;Taches[RESP]=D$24&amp;"|"&amp;$F$2,ROW(Taches[ÉCHÉANCE])+1-ROW(Taches[[#Headers],[ÉCHÉANCE]]),""),ROW($A2))),"")</f>
        <v/>
      </c>
      <c r="E27" s="46" t="str">
        <f t="array" ref="E27">IFERROR(INDEX(Taches[DEVOIR],-1+SMALL(IF(Taches[ÉCHÉANCE]&amp;"|"&amp;Taches[RESP]=E$24&amp;"|"&amp;$F$2,ROW(Taches[ÉCHÉANCE])+1-ROW(Taches[[#Headers],[ÉCHÉANCE]]),""),ROW($A2))),"")</f>
        <v/>
      </c>
      <c r="F27" s="46" t="str">
        <f t="array" ref="F27">IFERROR(INDEX(Taches[DEVOIR],-1+SMALL(IF(Taches[ÉCHÉANCE]&amp;"|"&amp;Taches[RESP]=F$24&amp;"|"&amp;$F$2,ROW(Taches[ÉCHÉANCE])+1-ROW(Taches[[#Headers],[ÉCHÉANCE]]),""),ROW($A2))),"")</f>
        <v/>
      </c>
      <c r="G27" s="46" t="str">
        <f t="array" ref="G27">IFERROR(INDEX(Taches[DEVOIR],-1+SMALL(IF(Taches[ÉCHÉANCE]&amp;"|"&amp;Taches[RESP]=G$24&amp;"|"&amp;$F$2,ROW(Taches[ÉCHÉANCE])+1-ROW(Taches[[#Headers],[ÉCHÉANCE]]),""),ROW($A2))),"")</f>
        <v/>
      </c>
      <c r="H27" s="46" t="str">
        <f t="array" ref="H27">IFERROR(INDEX(Taches[DEVOIR],-1+SMALL(IF(Taches[ÉCHÉANCE]&amp;"|"&amp;Taches[RESP]=H$24&amp;"|"&amp;$F$2,ROW(Taches[ÉCHÉANCE])+1-ROW(Taches[[#Headers],[ÉCHÉANCE]]),""),ROW($A2))),"")</f>
        <v/>
      </c>
      <c r="I27" s="46" t="str">
        <f t="array" ref="I27">IFERROR(INDEX(Taches[DEVOIR],-1+SMALL(IF(Taches[ÉCHÉANCE]&amp;"|"&amp;Taches[RESP]=I$24&amp;"|"&amp;$F$2,ROW(Taches[ÉCHÉANCE])+1-ROW(Taches[[#Headers],[ÉCHÉANCE]]),""),ROW($A2))),"")</f>
        <v/>
      </c>
    </row>
    <row r="28" spans="2:9" s="47" customFormat="1" x14ac:dyDescent="0.25">
      <c r="B28" s="54"/>
      <c r="C28" s="46" t="str">
        <f t="array" ref="C28">IFERROR(INDEX(Taches[DEVOIR],-1+SMALL(IF(Taches[ÉCHÉANCE]&amp;"|"&amp;Taches[RESP]=C$24&amp;"|"&amp;$F$2,ROW(Taches[ÉCHÉANCE])+1-ROW(Taches[[#Headers],[ÉCHÉANCE]]),""),ROW($A3))),"")</f>
        <v/>
      </c>
      <c r="D28" s="46" t="str">
        <f t="array" ref="D28">IFERROR(INDEX(Taches[DEVOIR],-1+SMALL(IF(Taches[ÉCHÉANCE]&amp;"|"&amp;Taches[RESP]=D$24&amp;"|"&amp;$F$2,ROW(Taches[ÉCHÉANCE])+1-ROW(Taches[[#Headers],[ÉCHÉANCE]]),""),ROW($A3))),"")</f>
        <v/>
      </c>
      <c r="E28" s="46" t="str">
        <f t="array" ref="E28">IFERROR(INDEX(Taches[DEVOIR],-1+SMALL(IF(Taches[ÉCHÉANCE]&amp;"|"&amp;Taches[RESP]=E$24&amp;"|"&amp;$F$2,ROW(Taches[ÉCHÉANCE])+1-ROW(Taches[[#Headers],[ÉCHÉANCE]]),""),ROW($A3))),"")</f>
        <v/>
      </c>
      <c r="F28" s="46" t="str">
        <f t="array" ref="F28">IFERROR(INDEX(Taches[DEVOIR],-1+SMALL(IF(Taches[ÉCHÉANCE]&amp;"|"&amp;Taches[RESP]=F$24&amp;"|"&amp;$F$2,ROW(Taches[ÉCHÉANCE])+1-ROW(Taches[[#Headers],[ÉCHÉANCE]]),""),ROW($A3))),"")</f>
        <v/>
      </c>
      <c r="G28" s="46" t="str">
        <f t="array" ref="G28">IFERROR(INDEX(Taches[DEVOIR],-1+SMALL(IF(Taches[ÉCHÉANCE]&amp;"|"&amp;Taches[RESP]=G$24&amp;"|"&amp;$F$2,ROW(Taches[ÉCHÉANCE])+1-ROW(Taches[[#Headers],[ÉCHÉANCE]]),""),ROW($A3))),"")</f>
        <v/>
      </c>
      <c r="H28" s="46" t="str">
        <f t="array" ref="H28">IFERROR(INDEX(Taches[DEVOIR],-1+SMALL(IF(Taches[ÉCHÉANCE]&amp;"|"&amp;Taches[RESP]=H$24&amp;"|"&amp;$F$2,ROW(Taches[ÉCHÉANCE])+1-ROW(Taches[[#Headers],[ÉCHÉANCE]]),""),ROW($A3))),"")</f>
        <v/>
      </c>
      <c r="I28" s="46" t="str">
        <f t="array" ref="I28">IFERROR(INDEX(Taches[DEVOIR],-1+SMALL(IF(Taches[ÉCHÉANCE]&amp;"|"&amp;Taches[RESP]=I$24&amp;"|"&amp;$F$2,ROW(Taches[ÉCHÉANCE])+1-ROW(Taches[[#Headers],[ÉCHÉANCE]]),""),ROW($A3))),"")</f>
        <v/>
      </c>
    </row>
    <row r="29" spans="2:9" s="47" customFormat="1" ht="13" thickBot="1" x14ac:dyDescent="0.3">
      <c r="B29" s="55"/>
      <c r="C29" s="46" t="str">
        <f t="array" ref="C29">IFERROR(INDEX(Taches[DEVOIR],-1+SMALL(IF(Taches[ÉCHÉANCE]&amp;"|"&amp;Taches[RESP]=C$24&amp;"|"&amp;$F$2,ROW(Taches[ÉCHÉANCE])+1-ROW(Taches[[#Headers],[ÉCHÉANCE]]),""),ROW($A4))),"")</f>
        <v/>
      </c>
      <c r="D29" s="46" t="str">
        <f t="array" ref="D29">IFERROR(INDEX(Taches[DEVOIR],-1+SMALL(IF(Taches[ÉCHÉANCE]&amp;"|"&amp;Taches[RESP]=D$24&amp;"|"&amp;$F$2,ROW(Taches[ÉCHÉANCE])+1-ROW(Taches[[#Headers],[ÉCHÉANCE]]),""),ROW($A4))),"")</f>
        <v/>
      </c>
      <c r="E29" s="46" t="str">
        <f t="array" ref="E29">IFERROR(INDEX(Taches[DEVOIR],-1+SMALL(IF(Taches[ÉCHÉANCE]&amp;"|"&amp;Taches[RESP]=E$24&amp;"|"&amp;$F$2,ROW(Taches[ÉCHÉANCE])+1-ROW(Taches[[#Headers],[ÉCHÉANCE]]),""),ROW($A4))),"")</f>
        <v/>
      </c>
      <c r="F29" s="46" t="str">
        <f t="array" ref="F29">IFERROR(INDEX(Taches[DEVOIR],-1+SMALL(IF(Taches[ÉCHÉANCE]&amp;"|"&amp;Taches[RESP]=F$24&amp;"|"&amp;$F$2,ROW(Taches[ÉCHÉANCE])+1-ROW(Taches[[#Headers],[ÉCHÉANCE]]),""),ROW($A4))),"")</f>
        <v/>
      </c>
      <c r="G29" s="46" t="str">
        <f t="array" ref="G29">IFERROR(INDEX(Taches[DEVOIR],-1+SMALL(IF(Taches[ÉCHÉANCE]&amp;"|"&amp;Taches[RESP]=G$24&amp;"|"&amp;$F$2,ROW(Taches[ÉCHÉANCE])+1-ROW(Taches[[#Headers],[ÉCHÉANCE]]),""),ROW($A4))),"")</f>
        <v/>
      </c>
      <c r="H29" s="46" t="str">
        <f t="array" ref="H29">IFERROR(INDEX(Taches[DEVOIR],-1+SMALL(IF(Taches[ÉCHÉANCE]&amp;"|"&amp;Taches[RESP]=H$24&amp;"|"&amp;$F$2,ROW(Taches[ÉCHÉANCE])+1-ROW(Taches[[#Headers],[ÉCHÉANCE]]),""),ROW($A4))),"")</f>
        <v/>
      </c>
      <c r="I29" s="46" t="str">
        <f t="array" ref="I29">IFERROR(INDEX(Taches[DEVOIR],-1+SMALL(IF(Taches[ÉCHÉANCE]&amp;"|"&amp;Taches[RESP]=I$24&amp;"|"&amp;$F$2,ROW(Taches[ÉCHÉANCE])+1-ROW(Taches[[#Headers],[ÉCHÉANCE]]),""),ROW($A4))),"")</f>
        <v/>
      </c>
    </row>
    <row r="30" spans="2:9" ht="27.5" thickTop="1" x14ac:dyDescent="0.25">
      <c r="B30" s="40">
        <f>1+INT(MIN(MOD(C30-DATE(YEAR(C30)+{-1;0;1},1,5)+WEEKDAY(DATE(YEAR(C30)+{-1;0;1},1,3)),734))/7)</f>
        <v>22</v>
      </c>
      <c r="C30" s="41">
        <f>C24+7</f>
        <v>43612</v>
      </c>
      <c r="D30" s="42">
        <f>C30+1</f>
        <v>43613</v>
      </c>
      <c r="E30" s="42">
        <f t="shared" ref="E30:I30" si="4">D30+1</f>
        <v>43614</v>
      </c>
      <c r="F30" s="42">
        <f t="shared" si="4"/>
        <v>43615</v>
      </c>
      <c r="G30" s="42">
        <f t="shared" si="4"/>
        <v>43616</v>
      </c>
      <c r="H30" s="42">
        <f t="shared" si="4"/>
        <v>43617</v>
      </c>
      <c r="I30" s="42">
        <f t="shared" si="4"/>
        <v>43618</v>
      </c>
    </row>
    <row r="31" spans="2:9" s="45" customFormat="1" x14ac:dyDescent="0.25">
      <c r="B31" s="54" t="s">
        <v>34</v>
      </c>
      <c r="C31" s="52" t="str">
        <f>IFERROR(VLOOKUP(C30,JF_P[],2,0),"")</f>
        <v/>
      </c>
      <c r="D31" s="53" t="str">
        <f>IFERROR(VLOOKUP(D30,JF_P[],2,0),"")</f>
        <v/>
      </c>
      <c r="E31" s="53" t="str">
        <f>IFERROR(VLOOKUP(E30,JF_P[],2,0),"")</f>
        <v/>
      </c>
      <c r="F31" s="53" t="str">
        <f>IFERROR(VLOOKUP(F30,JF_P[],2,0),"")</f>
        <v>Ascension</v>
      </c>
      <c r="G31" s="53" t="str">
        <f>IFERROR(VLOOKUP(G30,JF_P[],2,0),"")</f>
        <v>Pont</v>
      </c>
      <c r="H31" s="53" t="str">
        <f>IFERROR(VLOOKUP(H30,JF_P[],2,0),"")</f>
        <v/>
      </c>
      <c r="I31" s="53" t="str">
        <f>IFERROR(VLOOKUP(I30,JF_P[],2,0),"")</f>
        <v/>
      </c>
    </row>
    <row r="32" spans="2:9" s="47" customFormat="1" x14ac:dyDescent="0.25">
      <c r="B32" s="54"/>
      <c r="C32" s="46" t="str">
        <f t="array" ref="C32">IFERROR(INDEX(Taches[DEVOIR],-1+SMALL(IF(Taches[ÉCHÉANCE]&amp;"|"&amp;Taches[RESP]=C$30&amp;"|"&amp;$F$2,ROW(Taches[ÉCHÉANCE])+1-ROW(Taches[[#Headers],[ÉCHÉANCE]]),""),ROW($A1))),"")</f>
        <v/>
      </c>
      <c r="D32" s="46" t="str">
        <f t="array" ref="D32">IFERROR(INDEX(Taches[DEVOIR],-1+SMALL(IF(Taches[ÉCHÉANCE]&amp;"|"&amp;Taches[RESP]=D$30&amp;"|"&amp;$F$2,ROW(Taches[ÉCHÉANCE])+1-ROW(Taches[[#Headers],[ÉCHÉANCE]]),""),ROW($A1))),"")</f>
        <v/>
      </c>
      <c r="E32" s="46" t="str">
        <f t="array" ref="E32">IFERROR(INDEX(Taches[DEVOIR],-1+SMALL(IF(Taches[ÉCHÉANCE]&amp;"|"&amp;Taches[RESP]=E$30&amp;"|"&amp;$F$2,ROW(Taches[ÉCHÉANCE])+1-ROW(Taches[[#Headers],[ÉCHÉANCE]]),""),ROW($A1))),"")</f>
        <v/>
      </c>
      <c r="F32" s="46" t="str">
        <f t="array" ref="F32">IFERROR(INDEX(Taches[DEVOIR],-1+SMALL(IF(Taches[ÉCHÉANCE]&amp;"|"&amp;Taches[RESP]=F$30&amp;"|"&amp;$F$2,ROW(Taches[ÉCHÉANCE])+1-ROW(Taches[[#Headers],[ÉCHÉANCE]]),""),ROW($A1))),"")</f>
        <v/>
      </c>
      <c r="G32" s="46" t="str">
        <f t="array" ref="G32">IFERROR(INDEX(Taches[DEVOIR],-1+SMALL(IF(Taches[ÉCHÉANCE]&amp;"|"&amp;Taches[RESP]=G$30&amp;"|"&amp;$F$2,ROW(Taches[ÉCHÉANCE])+1-ROW(Taches[[#Headers],[ÉCHÉANCE]]),""),ROW($A1))),"")</f>
        <v/>
      </c>
      <c r="H32" s="46" t="str">
        <f t="array" ref="H32">IFERROR(INDEX(Taches[DEVOIR],-1+SMALL(IF(Taches[ÉCHÉANCE]&amp;"|"&amp;Taches[RESP]=H$30&amp;"|"&amp;$F$2,ROW(Taches[ÉCHÉANCE])+1-ROW(Taches[[#Headers],[ÉCHÉANCE]]),""),ROW($A1))),"")</f>
        <v/>
      </c>
      <c r="I32" s="46" t="str">
        <f t="array" ref="I32">IFERROR(INDEX(Taches[DEVOIR],-1+SMALL(IF(Taches[ÉCHÉANCE]&amp;"|"&amp;Taches[RESP]=I$30&amp;"|"&amp;$F$2,ROW(Taches[ÉCHÉANCE])+1-ROW(Taches[[#Headers],[ÉCHÉANCE]]),""),ROW($A1))),"")</f>
        <v/>
      </c>
    </row>
    <row r="33" spans="2:9" s="47" customFormat="1" x14ac:dyDescent="0.25">
      <c r="B33" s="54"/>
      <c r="C33" s="46" t="str">
        <f t="array" ref="C33">IFERROR(INDEX(Taches[DEVOIR],-1+SMALL(IF(Taches[ÉCHÉANCE]&amp;"|"&amp;Taches[RESP]=C$30&amp;"|"&amp;$F$2,ROW(Taches[ÉCHÉANCE])+1-ROW(Taches[[#Headers],[ÉCHÉANCE]]),""),ROW($A2))),"")</f>
        <v/>
      </c>
      <c r="D33" s="46" t="str">
        <f t="array" ref="D33">IFERROR(INDEX(Taches[DEVOIR],-1+SMALL(IF(Taches[ÉCHÉANCE]&amp;"|"&amp;Taches[RESP]=D$30&amp;"|"&amp;$F$2,ROW(Taches[ÉCHÉANCE])+1-ROW(Taches[[#Headers],[ÉCHÉANCE]]),""),ROW($A2))),"")</f>
        <v/>
      </c>
      <c r="E33" s="46" t="str">
        <f t="array" ref="E33">IFERROR(INDEX(Taches[DEVOIR],-1+SMALL(IF(Taches[ÉCHÉANCE]&amp;"|"&amp;Taches[RESP]=E$30&amp;"|"&amp;$F$2,ROW(Taches[ÉCHÉANCE])+1-ROW(Taches[[#Headers],[ÉCHÉANCE]]),""),ROW($A2))),"")</f>
        <v/>
      </c>
      <c r="F33" s="46" t="str">
        <f t="array" ref="F33">IFERROR(INDEX(Taches[DEVOIR],-1+SMALL(IF(Taches[ÉCHÉANCE]&amp;"|"&amp;Taches[RESP]=F$30&amp;"|"&amp;$F$2,ROW(Taches[ÉCHÉANCE])+1-ROW(Taches[[#Headers],[ÉCHÉANCE]]),""),ROW($A2))),"")</f>
        <v/>
      </c>
      <c r="G33" s="46" t="str">
        <f t="array" ref="G33">IFERROR(INDEX(Taches[DEVOIR],-1+SMALL(IF(Taches[ÉCHÉANCE]&amp;"|"&amp;Taches[RESP]=G$30&amp;"|"&amp;$F$2,ROW(Taches[ÉCHÉANCE])+1-ROW(Taches[[#Headers],[ÉCHÉANCE]]),""),ROW($A2))),"")</f>
        <v/>
      </c>
      <c r="H33" s="46" t="str">
        <f t="array" ref="H33">IFERROR(INDEX(Taches[DEVOIR],-1+SMALL(IF(Taches[ÉCHÉANCE]&amp;"|"&amp;Taches[RESP]=H$30&amp;"|"&amp;$F$2,ROW(Taches[ÉCHÉANCE])+1-ROW(Taches[[#Headers],[ÉCHÉANCE]]),""),ROW($A2))),"")</f>
        <v/>
      </c>
      <c r="I33" s="46" t="str">
        <f t="array" ref="I33">IFERROR(INDEX(Taches[DEVOIR],-1+SMALL(IF(Taches[ÉCHÉANCE]&amp;"|"&amp;Taches[RESP]=I$30&amp;"|"&amp;$F$2,ROW(Taches[ÉCHÉANCE])+1-ROW(Taches[[#Headers],[ÉCHÉANCE]]),""),ROW($A2))),"")</f>
        <v/>
      </c>
    </row>
    <row r="34" spans="2:9" s="47" customFormat="1" x14ac:dyDescent="0.25">
      <c r="B34" s="54"/>
      <c r="C34" s="46" t="str">
        <f t="array" ref="C34">IFERROR(INDEX(Taches[DEVOIR],-1+SMALL(IF(Taches[ÉCHÉANCE]&amp;"|"&amp;Taches[RESP]=C$30&amp;"|"&amp;$F$2,ROW(Taches[ÉCHÉANCE])+1-ROW(Taches[[#Headers],[ÉCHÉANCE]]),""),ROW($A3))),"")</f>
        <v/>
      </c>
      <c r="D34" s="46" t="str">
        <f t="array" ref="D34">IFERROR(INDEX(Taches[DEVOIR],-1+SMALL(IF(Taches[ÉCHÉANCE]&amp;"|"&amp;Taches[RESP]=D$30&amp;"|"&amp;$F$2,ROW(Taches[ÉCHÉANCE])+1-ROW(Taches[[#Headers],[ÉCHÉANCE]]),""),ROW($A3))),"")</f>
        <v/>
      </c>
      <c r="E34" s="46" t="str">
        <f t="array" ref="E34">IFERROR(INDEX(Taches[DEVOIR],-1+SMALL(IF(Taches[ÉCHÉANCE]&amp;"|"&amp;Taches[RESP]=E$30&amp;"|"&amp;$F$2,ROW(Taches[ÉCHÉANCE])+1-ROW(Taches[[#Headers],[ÉCHÉANCE]]),""),ROW($A3))),"")</f>
        <v/>
      </c>
      <c r="F34" s="46" t="str">
        <f t="array" ref="F34">IFERROR(INDEX(Taches[DEVOIR],-1+SMALL(IF(Taches[ÉCHÉANCE]&amp;"|"&amp;Taches[RESP]=F$30&amp;"|"&amp;$F$2,ROW(Taches[ÉCHÉANCE])+1-ROW(Taches[[#Headers],[ÉCHÉANCE]]),""),ROW($A3))),"")</f>
        <v/>
      </c>
      <c r="G34" s="46" t="str">
        <f t="array" ref="G34">IFERROR(INDEX(Taches[DEVOIR],-1+SMALL(IF(Taches[ÉCHÉANCE]&amp;"|"&amp;Taches[RESP]=G$30&amp;"|"&amp;$F$2,ROW(Taches[ÉCHÉANCE])+1-ROW(Taches[[#Headers],[ÉCHÉANCE]]),""),ROW($A3))),"")</f>
        <v/>
      </c>
      <c r="H34" s="46" t="str">
        <f t="array" ref="H34">IFERROR(INDEX(Taches[DEVOIR],-1+SMALL(IF(Taches[ÉCHÉANCE]&amp;"|"&amp;Taches[RESP]=H$30&amp;"|"&amp;$F$2,ROW(Taches[ÉCHÉANCE])+1-ROW(Taches[[#Headers],[ÉCHÉANCE]]),""),ROW($A3))),"")</f>
        <v/>
      </c>
      <c r="I34" s="46" t="str">
        <f t="array" ref="I34">IFERROR(INDEX(Taches[DEVOIR],-1+SMALL(IF(Taches[ÉCHÉANCE]&amp;"|"&amp;Taches[RESP]=I$30&amp;"|"&amp;$F$2,ROW(Taches[ÉCHÉANCE])+1-ROW(Taches[[#Headers],[ÉCHÉANCE]]),""),ROW($A3))),"")</f>
        <v/>
      </c>
    </row>
    <row r="35" spans="2:9" s="47" customFormat="1" ht="13" thickBot="1" x14ac:dyDescent="0.3">
      <c r="B35" s="55"/>
      <c r="C35" s="46" t="str">
        <f t="array" ref="C35">IFERROR(INDEX(Taches[DEVOIR],-1+SMALL(IF(Taches[ÉCHÉANCE]&amp;"|"&amp;Taches[RESP]=C$30&amp;"|"&amp;$F$2,ROW(Taches[ÉCHÉANCE])+1-ROW(Taches[[#Headers],[ÉCHÉANCE]]),""),ROW($A4))),"")</f>
        <v/>
      </c>
      <c r="D35" s="46" t="str">
        <f t="array" ref="D35">IFERROR(INDEX(Taches[DEVOIR],-1+SMALL(IF(Taches[ÉCHÉANCE]&amp;"|"&amp;Taches[RESP]=D$30&amp;"|"&amp;$F$2,ROW(Taches[ÉCHÉANCE])+1-ROW(Taches[[#Headers],[ÉCHÉANCE]]),""),ROW($A4))),"")</f>
        <v/>
      </c>
      <c r="E35" s="46" t="str">
        <f t="array" ref="E35">IFERROR(INDEX(Taches[DEVOIR],-1+SMALL(IF(Taches[ÉCHÉANCE]&amp;"|"&amp;Taches[RESP]=E$30&amp;"|"&amp;$F$2,ROW(Taches[ÉCHÉANCE])+1-ROW(Taches[[#Headers],[ÉCHÉANCE]]),""),ROW($A4))),"")</f>
        <v/>
      </c>
      <c r="F35" s="46" t="str">
        <f t="array" ref="F35">IFERROR(INDEX(Taches[DEVOIR],-1+SMALL(IF(Taches[ÉCHÉANCE]&amp;"|"&amp;Taches[RESP]=F$30&amp;"|"&amp;$F$2,ROW(Taches[ÉCHÉANCE])+1-ROW(Taches[[#Headers],[ÉCHÉANCE]]),""),ROW($A4))),"")</f>
        <v/>
      </c>
      <c r="G35" s="46" t="str">
        <f t="array" ref="G35">IFERROR(INDEX(Taches[DEVOIR],-1+SMALL(IF(Taches[ÉCHÉANCE]&amp;"|"&amp;Taches[RESP]=G$30&amp;"|"&amp;$F$2,ROW(Taches[ÉCHÉANCE])+1-ROW(Taches[[#Headers],[ÉCHÉANCE]]),""),ROW($A4))),"")</f>
        <v/>
      </c>
      <c r="H35" s="46" t="str">
        <f t="array" ref="H35">IFERROR(INDEX(Taches[DEVOIR],-1+SMALL(IF(Taches[ÉCHÉANCE]&amp;"|"&amp;Taches[RESP]=H$30&amp;"|"&amp;$F$2,ROW(Taches[ÉCHÉANCE])+1-ROW(Taches[[#Headers],[ÉCHÉANCE]]),""),ROW($A4))),"")</f>
        <v/>
      </c>
      <c r="I35" s="46" t="str">
        <f t="array" ref="I35">IFERROR(INDEX(Taches[DEVOIR],-1+SMALL(IF(Taches[ÉCHÉANCE]&amp;"|"&amp;Taches[RESP]=I$30&amp;"|"&amp;$F$2,ROW(Taches[ÉCHÉANCE])+1-ROW(Taches[[#Headers],[ÉCHÉANCE]]),""),ROW($A4))),"")</f>
        <v/>
      </c>
    </row>
    <row r="36" spans="2:9" ht="27.5" thickTop="1" x14ac:dyDescent="0.25">
      <c r="B36" s="40">
        <f>1+INT(MIN(MOD(C36-DATE(YEAR(C36)+{-1;0;1},1,5)+WEEKDAY(DATE(YEAR(C36)+{-1;0;1},1,3)),734))/7)</f>
        <v>23</v>
      </c>
      <c r="C36" s="48">
        <f>C30+7</f>
        <v>43619</v>
      </c>
      <c r="D36" s="49">
        <f>C36+1</f>
        <v>43620</v>
      </c>
      <c r="E36" s="49">
        <f t="shared" ref="E36:I36" si="5">D36+1</f>
        <v>43621</v>
      </c>
      <c r="F36" s="49">
        <f t="shared" si="5"/>
        <v>43622</v>
      </c>
      <c r="G36" s="49">
        <f t="shared" si="5"/>
        <v>43623</v>
      </c>
      <c r="H36" s="49">
        <f t="shared" si="5"/>
        <v>43624</v>
      </c>
      <c r="I36" s="49">
        <f t="shared" si="5"/>
        <v>43625</v>
      </c>
    </row>
    <row r="37" spans="2:9" s="47" customFormat="1" x14ac:dyDescent="0.25">
      <c r="B37" s="54" t="s">
        <v>34</v>
      </c>
      <c r="C37" s="50" t="str">
        <f>IFERROR(VLOOKUP(C36,JF_P[],2,0),"")</f>
        <v/>
      </c>
      <c r="D37" s="51" t="str">
        <f>IFERROR(VLOOKUP(D36,JF_P[],2,0),"")</f>
        <v/>
      </c>
      <c r="E37" s="51" t="str">
        <f>IFERROR(VLOOKUP(E36,JF_P[],2,0),"")</f>
        <v/>
      </c>
      <c r="F37" s="51" t="str">
        <f>IFERROR(VLOOKUP(F36,JF_P[],2,0),"")</f>
        <v/>
      </c>
      <c r="G37" s="51" t="str">
        <f>IFERROR(VLOOKUP(G36,JF_P[],2,0),"")</f>
        <v/>
      </c>
      <c r="H37" s="51" t="str">
        <f>IFERROR(VLOOKUP(H36,JF_P[],2,0),"")</f>
        <v/>
      </c>
      <c r="I37" s="51" t="str">
        <f>IFERROR(VLOOKUP(I36,JF_P[],2,0),"")</f>
        <v/>
      </c>
    </row>
    <row r="38" spans="2:9" s="47" customFormat="1" x14ac:dyDescent="0.25">
      <c r="B38" s="54"/>
      <c r="C38" s="46" t="str">
        <f t="array" ref="C38">IFERROR(INDEX(Taches[DEVOIR],-1+SMALL(IF(Taches[ÉCHÉANCE]&amp;"|"&amp;Taches[RESP]=C$36&amp;"|"&amp;$F$2,ROW(Taches[ÉCHÉANCE])+1-ROW(Taches[[#Headers],[ÉCHÉANCE]]),""),ROW($A1))),"")</f>
        <v/>
      </c>
      <c r="D38" s="46" t="str">
        <f t="array" ref="D38">IFERROR(INDEX(Taches[DEVOIR],-1+SMALL(IF(Taches[ÉCHÉANCE]&amp;"|"&amp;Taches[RESP]=D$36&amp;"|"&amp;$F$2,ROW(Taches[ÉCHÉANCE])+1-ROW(Taches[[#Headers],[ÉCHÉANCE]]),""),ROW($A1))),"")</f>
        <v/>
      </c>
      <c r="E38" s="46" t="str">
        <f t="array" ref="E38">IFERROR(INDEX(Taches[DEVOIR],-1+SMALL(IF(Taches[ÉCHÉANCE]&amp;"|"&amp;Taches[RESP]=E$36&amp;"|"&amp;$F$2,ROW(Taches[ÉCHÉANCE])+1-ROW(Taches[[#Headers],[ÉCHÉANCE]]),""),ROW($A1))),"")</f>
        <v/>
      </c>
      <c r="F38" s="46" t="str">
        <f t="array" ref="F38">IFERROR(INDEX(Taches[DEVOIR],-1+SMALL(IF(Taches[ÉCHÉANCE]&amp;"|"&amp;Taches[RESP]=F$36&amp;"|"&amp;$F$2,ROW(Taches[ÉCHÉANCE])+1-ROW(Taches[[#Headers],[ÉCHÉANCE]]),""),ROW($A1))),"")</f>
        <v/>
      </c>
      <c r="G38" s="46" t="str">
        <f t="array" ref="G38">IFERROR(INDEX(Taches[DEVOIR],-1+SMALL(IF(Taches[ÉCHÉANCE]&amp;"|"&amp;Taches[RESP]=G$36&amp;"|"&amp;$F$2,ROW(Taches[ÉCHÉANCE])+1-ROW(Taches[[#Headers],[ÉCHÉANCE]]),""),ROW($A1))),"")</f>
        <v/>
      </c>
      <c r="H38" s="46" t="str">
        <f t="array" ref="H38">IFERROR(INDEX(Taches[DEVOIR],-1+SMALL(IF(Taches[ÉCHÉANCE]&amp;"|"&amp;Taches[RESP]=H$36&amp;"|"&amp;$F$2,ROW(Taches[ÉCHÉANCE])+1-ROW(Taches[[#Headers],[ÉCHÉANCE]]),""),ROW($A1))),"")</f>
        <v/>
      </c>
      <c r="I38" s="46" t="str">
        <f t="array" ref="I38">IFERROR(INDEX(Taches[DEVOIR],-1+SMALL(IF(Taches[ÉCHÉANCE]&amp;"|"&amp;Taches[RESP]=I$36&amp;"|"&amp;$F$2,ROW(Taches[ÉCHÉANCE])+1-ROW(Taches[[#Headers],[ÉCHÉANCE]]),""),ROW($A1))),"")</f>
        <v/>
      </c>
    </row>
    <row r="39" spans="2:9" s="47" customFormat="1" x14ac:dyDescent="0.25">
      <c r="B39" s="54"/>
      <c r="C39" s="46" t="str">
        <f t="array" ref="C39">IFERROR(INDEX(Taches[DEVOIR],-1+SMALL(IF(Taches[ÉCHÉANCE]&amp;"|"&amp;Taches[RESP]=C$36&amp;"|"&amp;$F$2,ROW(Taches[ÉCHÉANCE])+1-ROW(Taches[[#Headers],[ÉCHÉANCE]]),""),ROW($A2))),"")</f>
        <v/>
      </c>
      <c r="D39" s="46" t="str">
        <f t="array" ref="D39">IFERROR(INDEX(Taches[DEVOIR],-1+SMALL(IF(Taches[ÉCHÉANCE]&amp;"|"&amp;Taches[RESP]=D$36&amp;"|"&amp;$F$2,ROW(Taches[ÉCHÉANCE])+1-ROW(Taches[[#Headers],[ÉCHÉANCE]]),""),ROW($A2))),"")</f>
        <v/>
      </c>
      <c r="E39" s="46" t="str">
        <f t="array" ref="E39">IFERROR(INDEX(Taches[DEVOIR],-1+SMALL(IF(Taches[ÉCHÉANCE]&amp;"|"&amp;Taches[RESP]=E$36&amp;"|"&amp;$F$2,ROW(Taches[ÉCHÉANCE])+1-ROW(Taches[[#Headers],[ÉCHÉANCE]]),""),ROW($A2))),"")</f>
        <v/>
      </c>
      <c r="F39" s="46" t="str">
        <f t="array" ref="F39">IFERROR(INDEX(Taches[DEVOIR],-1+SMALL(IF(Taches[ÉCHÉANCE]&amp;"|"&amp;Taches[RESP]=F$36&amp;"|"&amp;$F$2,ROW(Taches[ÉCHÉANCE])+1-ROW(Taches[[#Headers],[ÉCHÉANCE]]),""),ROW($A2))),"")</f>
        <v/>
      </c>
      <c r="G39" s="46" t="str">
        <f t="array" ref="G39">IFERROR(INDEX(Taches[DEVOIR],-1+SMALL(IF(Taches[ÉCHÉANCE]&amp;"|"&amp;Taches[RESP]=G$36&amp;"|"&amp;$F$2,ROW(Taches[ÉCHÉANCE])+1-ROW(Taches[[#Headers],[ÉCHÉANCE]]),""),ROW($A2))),"")</f>
        <v/>
      </c>
      <c r="H39" s="46" t="str">
        <f t="array" ref="H39">IFERROR(INDEX(Taches[DEVOIR],-1+SMALL(IF(Taches[ÉCHÉANCE]&amp;"|"&amp;Taches[RESP]=H$36&amp;"|"&amp;$F$2,ROW(Taches[ÉCHÉANCE])+1-ROW(Taches[[#Headers],[ÉCHÉANCE]]),""),ROW($A2))),"")</f>
        <v/>
      </c>
      <c r="I39" s="46" t="str">
        <f t="array" ref="I39">IFERROR(INDEX(Taches[DEVOIR],-1+SMALL(IF(Taches[ÉCHÉANCE]&amp;"|"&amp;Taches[RESP]=I$36&amp;"|"&amp;$F$2,ROW(Taches[ÉCHÉANCE])+1-ROW(Taches[[#Headers],[ÉCHÉANCE]]),""),ROW($A2))),"")</f>
        <v/>
      </c>
    </row>
    <row r="40" spans="2:9" s="47" customFormat="1" x14ac:dyDescent="0.25">
      <c r="B40" s="54"/>
      <c r="C40" s="46" t="str">
        <f t="array" ref="C40">IFERROR(INDEX(Taches[DEVOIR],-1+SMALL(IF(Taches[ÉCHÉANCE]&amp;"|"&amp;Taches[RESP]=C$36&amp;"|"&amp;$F$2,ROW(Taches[ÉCHÉANCE])+1-ROW(Taches[[#Headers],[ÉCHÉANCE]]),""),ROW($A3))),"")</f>
        <v/>
      </c>
      <c r="D40" s="46" t="str">
        <f t="array" ref="D40">IFERROR(INDEX(Taches[DEVOIR],-1+SMALL(IF(Taches[ÉCHÉANCE]&amp;"|"&amp;Taches[RESP]=D$36&amp;"|"&amp;$F$2,ROW(Taches[ÉCHÉANCE])+1-ROW(Taches[[#Headers],[ÉCHÉANCE]]),""),ROW($A3))),"")</f>
        <v/>
      </c>
      <c r="E40" s="46" t="str">
        <f t="array" ref="E40">IFERROR(INDEX(Taches[DEVOIR],-1+SMALL(IF(Taches[ÉCHÉANCE]&amp;"|"&amp;Taches[RESP]=E$36&amp;"|"&amp;$F$2,ROW(Taches[ÉCHÉANCE])+1-ROW(Taches[[#Headers],[ÉCHÉANCE]]),""),ROW($A3))),"")</f>
        <v/>
      </c>
      <c r="F40" s="46" t="str">
        <f t="array" ref="F40">IFERROR(INDEX(Taches[DEVOIR],-1+SMALL(IF(Taches[ÉCHÉANCE]&amp;"|"&amp;Taches[RESP]=F$36&amp;"|"&amp;$F$2,ROW(Taches[ÉCHÉANCE])+1-ROW(Taches[[#Headers],[ÉCHÉANCE]]),""),ROW($A3))),"")</f>
        <v/>
      </c>
      <c r="G40" s="46" t="str">
        <f t="array" ref="G40">IFERROR(INDEX(Taches[DEVOIR],-1+SMALL(IF(Taches[ÉCHÉANCE]&amp;"|"&amp;Taches[RESP]=G$36&amp;"|"&amp;$F$2,ROW(Taches[ÉCHÉANCE])+1-ROW(Taches[[#Headers],[ÉCHÉANCE]]),""),ROW($A3))),"")</f>
        <v/>
      </c>
      <c r="H40" s="46" t="str">
        <f t="array" ref="H40">IFERROR(INDEX(Taches[DEVOIR],-1+SMALL(IF(Taches[ÉCHÉANCE]&amp;"|"&amp;Taches[RESP]=H$36&amp;"|"&amp;$F$2,ROW(Taches[ÉCHÉANCE])+1-ROW(Taches[[#Headers],[ÉCHÉANCE]]),""),ROW($A3))),"")</f>
        <v/>
      </c>
      <c r="I40" s="46" t="str">
        <f t="array" ref="I40">IFERROR(INDEX(Taches[DEVOIR],-1+SMALL(IF(Taches[ÉCHÉANCE]&amp;"|"&amp;Taches[RESP]=I$36&amp;"|"&amp;$F$2,ROW(Taches[ÉCHÉANCE])+1-ROW(Taches[[#Headers],[ÉCHÉANCE]]),""),ROW($A3))),"")</f>
        <v/>
      </c>
    </row>
    <row r="41" spans="2:9" s="47" customFormat="1" ht="13" thickBot="1" x14ac:dyDescent="0.3">
      <c r="B41" s="55"/>
      <c r="C41" s="46" t="str">
        <f t="array" ref="C41">IFERROR(INDEX(Taches[DEVOIR],-1+SMALL(IF(Taches[ÉCHÉANCE]&amp;"|"&amp;Taches[RESP]=C$36&amp;"|"&amp;$F$2,ROW(Taches[ÉCHÉANCE])+1-ROW(Taches[[#Headers],[ÉCHÉANCE]]),""),ROW($A4))),"")</f>
        <v/>
      </c>
      <c r="D41" s="46" t="str">
        <f t="array" ref="D41">IFERROR(INDEX(Taches[DEVOIR],-1+SMALL(IF(Taches[ÉCHÉANCE]&amp;"|"&amp;Taches[RESP]=D$36&amp;"|"&amp;$F$2,ROW(Taches[ÉCHÉANCE])+1-ROW(Taches[[#Headers],[ÉCHÉANCE]]),""),ROW($A4))),"")</f>
        <v/>
      </c>
      <c r="E41" s="46" t="str">
        <f t="array" ref="E41">IFERROR(INDEX(Taches[DEVOIR],-1+SMALL(IF(Taches[ÉCHÉANCE]&amp;"|"&amp;Taches[RESP]=E$36&amp;"|"&amp;$F$2,ROW(Taches[ÉCHÉANCE])+1-ROW(Taches[[#Headers],[ÉCHÉANCE]]),""),ROW($A4))),"")</f>
        <v/>
      </c>
      <c r="F41" s="46" t="str">
        <f t="array" ref="F41">IFERROR(INDEX(Taches[DEVOIR],-1+SMALL(IF(Taches[ÉCHÉANCE]&amp;"|"&amp;Taches[RESP]=F$36&amp;"|"&amp;$F$2,ROW(Taches[ÉCHÉANCE])+1-ROW(Taches[[#Headers],[ÉCHÉANCE]]),""),ROW($A4))),"")</f>
        <v/>
      </c>
      <c r="G41" s="46" t="str">
        <f t="array" ref="G41">IFERROR(INDEX(Taches[DEVOIR],-1+SMALL(IF(Taches[ÉCHÉANCE]&amp;"|"&amp;Taches[RESP]=G$36&amp;"|"&amp;$F$2,ROW(Taches[ÉCHÉANCE])+1-ROW(Taches[[#Headers],[ÉCHÉANCE]]),""),ROW($A4))),"")</f>
        <v/>
      </c>
      <c r="H41" s="46" t="str">
        <f t="array" ref="H41">IFERROR(INDEX(Taches[DEVOIR],-1+SMALL(IF(Taches[ÉCHÉANCE]&amp;"|"&amp;Taches[RESP]=H$36&amp;"|"&amp;$F$2,ROW(Taches[ÉCHÉANCE])+1-ROW(Taches[[#Headers],[ÉCHÉANCE]]),""),ROW($A4))),"")</f>
        <v/>
      </c>
      <c r="I41" s="46" t="str">
        <f t="array" ref="I41">IFERROR(INDEX(Taches[DEVOIR],-1+SMALL(IF(Taches[ÉCHÉANCE]&amp;"|"&amp;Taches[RESP]=I$36&amp;"|"&amp;$F$2,ROW(Taches[ÉCHÉANCE])+1-ROW(Taches[[#Headers],[ÉCHÉANCE]]),""),ROW($A4))),"")</f>
        <v/>
      </c>
    </row>
    <row r="42" spans="2:9" ht="13" thickTop="1" x14ac:dyDescent="0.25"/>
  </sheetData>
  <sheetProtection sheet="1" objects="1" scenarios="1"/>
  <mergeCells count="7">
    <mergeCell ref="B25:B29"/>
    <mergeCell ref="B31:B35"/>
    <mergeCell ref="B37:B41"/>
    <mergeCell ref="C4:I4"/>
    <mergeCell ref="B7:B11"/>
    <mergeCell ref="B13:B17"/>
    <mergeCell ref="B19:B23"/>
  </mergeCells>
  <conditionalFormatting sqref="C6:I6 C12:I12 C18:I18 C24:I24 C30:I30 C36:I36">
    <cfRule type="expression" dxfId="1" priority="1">
      <formula>MONTH(C6)&lt;&gt;$E$2</formula>
    </cfRule>
  </conditionalFormatting>
  <dataValidations count="1">
    <dataValidation type="list" allowBlank="1" showInputMessage="1" showErrorMessage="1" sqref="F2">
      <formula1>Liste</formula1>
    </dataValidation>
  </dataValidations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Mois">
              <controlPr defaultSize="0" autoPict="0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8"/>
    <pageSetUpPr autoPageBreaks="0" fitToPage="1"/>
  </sheetPr>
  <dimension ref="B1:H16"/>
  <sheetViews>
    <sheetView showGridLines="0" zoomScale="80" zoomScaleNormal="80" workbookViewId="0"/>
  </sheetViews>
  <sheetFormatPr baseColWidth="10" defaultColWidth="9.1796875" defaultRowHeight="12.5" x14ac:dyDescent="0.25"/>
  <cols>
    <col min="1" max="1" width="2.26953125" customWidth="1"/>
    <col min="2" max="8" width="20.54296875" customWidth="1"/>
    <col min="9" max="9" width="1.7265625" customWidth="1"/>
    <col min="10" max="10" width="11.453125" customWidth="1"/>
  </cols>
  <sheetData>
    <row r="1" spans="2:8" ht="13" thickBot="1" x14ac:dyDescent="0.3"/>
    <row r="2" spans="2:8" s="11" customFormat="1" ht="23" thickTop="1" x14ac:dyDescent="0.25">
      <c r="B2" s="30">
        <f>'Vue Mensuelle'!C2</f>
        <v>2019</v>
      </c>
      <c r="C2" s="31">
        <v>18</v>
      </c>
      <c r="D2"/>
      <c r="E2" s="31" t="s">
        <v>38</v>
      </c>
    </row>
    <row r="4" spans="2:8" ht="37.5" thickBot="1" x14ac:dyDescent="0.3">
      <c r="B4" s="58" t="s">
        <v>9</v>
      </c>
      <c r="C4" s="58"/>
      <c r="D4" s="58"/>
      <c r="E4" s="58"/>
      <c r="F4" s="58"/>
      <c r="G4" s="58"/>
      <c r="H4" s="58"/>
    </row>
    <row r="5" spans="2:8" ht="14.5" thickTop="1" x14ac:dyDescent="0.25"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5" t="s">
        <v>8</v>
      </c>
      <c r="H5" s="3" t="s">
        <v>2</v>
      </c>
    </row>
    <row r="6" spans="2:8" ht="27" x14ac:dyDescent="0.25">
      <c r="B6" s="14">
        <f>B8-7</f>
        <v>43577</v>
      </c>
      <c r="C6" s="14">
        <f>B6+1</f>
        <v>43578</v>
      </c>
      <c r="D6" s="14">
        <f t="shared" ref="D6:H6" si="0">C6+1</f>
        <v>43579</v>
      </c>
      <c r="E6" s="14">
        <f t="shared" si="0"/>
        <v>43580</v>
      </c>
      <c r="F6" s="14">
        <f t="shared" si="0"/>
        <v>43581</v>
      </c>
      <c r="G6" s="14">
        <f t="shared" si="0"/>
        <v>43582</v>
      </c>
      <c r="H6" s="14">
        <f t="shared" si="0"/>
        <v>43583</v>
      </c>
    </row>
    <row r="7" spans="2:8" x14ac:dyDescent="0.25">
      <c r="B7" s="7"/>
      <c r="C7" s="7"/>
      <c r="D7" s="7"/>
      <c r="E7" s="7"/>
      <c r="F7" s="7"/>
      <c r="G7" s="7"/>
      <c r="H7" s="7"/>
    </row>
    <row r="8" spans="2:8" ht="27" x14ac:dyDescent="0.25">
      <c r="B8" s="12">
        <f>(C2-1)*7+IF(WEEKDAY(DATE(B2,1,1),2)&gt;4,7,0)+DATE(B2,1,1)-WEEKDAY(DATE(B2,1,1),2)+1</f>
        <v>43584</v>
      </c>
      <c r="C8" s="12">
        <f>B8+1</f>
        <v>43585</v>
      </c>
      <c r="D8" s="12">
        <f t="shared" ref="D8:H8" si="1">C8+1</f>
        <v>43586</v>
      </c>
      <c r="E8" s="12">
        <f t="shared" si="1"/>
        <v>43587</v>
      </c>
      <c r="F8" s="12">
        <f t="shared" si="1"/>
        <v>43588</v>
      </c>
      <c r="G8" s="12">
        <f t="shared" si="1"/>
        <v>43589</v>
      </c>
      <c r="H8" s="12">
        <f t="shared" si="1"/>
        <v>43590</v>
      </c>
    </row>
    <row r="9" spans="2:8" x14ac:dyDescent="0.25">
      <c r="B9" s="13">
        <f>B8</f>
        <v>43584</v>
      </c>
      <c r="C9" s="2"/>
      <c r="D9" s="2"/>
      <c r="E9" s="2"/>
      <c r="F9" s="2"/>
      <c r="G9" s="2"/>
      <c r="H9" s="13">
        <f>H8</f>
        <v>43590</v>
      </c>
    </row>
    <row r="10" spans="2:8" s="24" customFormat="1" x14ac:dyDescent="0.25">
      <c r="B10" s="25" t="str">
        <f>IFERROR(VLOOKUP(B8,JF_P[],2,0),"")</f>
        <v/>
      </c>
      <c r="C10" s="25" t="str">
        <f>IFERROR(VLOOKUP(C8,JF_P[],2,0),"")</f>
        <v/>
      </c>
      <c r="D10" s="25" t="str">
        <f>IFERROR(VLOOKUP(D8,JF_P[],2,0),"")</f>
        <v>Fête du travail</v>
      </c>
      <c r="E10" s="25" t="str">
        <f>IFERROR(VLOOKUP(E8,JF_P[],2,0),"")</f>
        <v/>
      </c>
      <c r="F10" s="25" t="str">
        <f>IFERROR(VLOOKUP(F8,JF_P[],2,0),"")</f>
        <v/>
      </c>
      <c r="G10" s="25" t="str">
        <f>IFERROR(VLOOKUP(G8,JF_P[],2,0),"")</f>
        <v/>
      </c>
      <c r="H10" s="25" t="str">
        <f>IFERROR(VLOOKUP(H8,JF_P[],2,0),"")</f>
        <v/>
      </c>
    </row>
    <row r="11" spans="2:8" s="47" customFormat="1" x14ac:dyDescent="0.25">
      <c r="B11" s="53" t="str">
        <f t="array" ref="B11">IFERROR(INDEX(Taches[DEVOIR],-1+SMALL(IF(Taches[ÉCHÉANCE]&amp;"|"&amp;Taches[RESP]=B$8&amp;"|"&amp;$E$2,ROW(Taches[ÉCHÉANCE])+1-ROW(Taches[[#Headers],[ÉCHÉANCE]]),""),ROW($A1))),"")</f>
        <v/>
      </c>
      <c r="C11" s="53" t="str">
        <f t="array" ref="C11">IFERROR(INDEX(Taches[DEVOIR],-1+SMALL(IF(Taches[ÉCHÉANCE]&amp;"|"&amp;Taches[RESP]=C$8&amp;"|"&amp;$E$2,ROW(Taches[ÉCHÉANCE])+1-ROW(Taches[[#Headers],[ÉCHÉANCE]]),""),ROW($A1))),"")</f>
        <v/>
      </c>
      <c r="D11" s="53" t="str">
        <f t="array" ref="D11">IFERROR(INDEX(Taches[DEVOIR],-1+SMALL(IF(Taches[ÉCHÉANCE]&amp;"|"&amp;Taches[RESP]=D$8&amp;"|"&amp;$E$2,ROW(Taches[ÉCHÉANCE])+1-ROW(Taches[[#Headers],[ÉCHÉANCE]]),""),ROW($A1))),"")</f>
        <v/>
      </c>
      <c r="E11" s="53" t="str">
        <f t="array" ref="E11">IFERROR(INDEX(Taches[DEVOIR],-1+SMALL(IF(Taches[ÉCHÉANCE]&amp;"|"&amp;Taches[RESP]=E$8&amp;"|"&amp;$E$2,ROW(Taches[ÉCHÉANCE])+1-ROW(Taches[[#Headers],[ÉCHÉANCE]]),""),ROW($A1))),"")</f>
        <v/>
      </c>
      <c r="F11" s="53" t="str">
        <f t="array" ref="F11">IFERROR(INDEX(Taches[DEVOIR],-1+SMALL(IF(Taches[ÉCHÉANCE]&amp;"|"&amp;Taches[RESP]=F$8&amp;"|"&amp;$E$2,ROW(Taches[ÉCHÉANCE])+1-ROW(Taches[[#Headers],[ÉCHÉANCE]]),""),ROW($A1))),"")</f>
        <v xml:space="preserve">test 1 </v>
      </c>
      <c r="G11" s="53" t="str">
        <f t="array" ref="G11">IFERROR(INDEX(Taches[DEVOIR],-1+SMALL(IF(Taches[ÉCHÉANCE]&amp;"|"&amp;Taches[RESP]=G$8&amp;"|"&amp;$E$2,ROW(Taches[ÉCHÉANCE])+1-ROW(Taches[[#Headers],[ÉCHÉANCE]]),""),ROW($A1))),"")</f>
        <v/>
      </c>
      <c r="H11" s="53" t="str">
        <f t="array" ref="H11">IFERROR(INDEX(Taches[DEVOIR],-1+SMALL(IF(Taches[ÉCHÉANCE]&amp;"|"&amp;Taches[RESP]=H$8&amp;"|"&amp;$E$2,ROW(Taches[ÉCHÉANCE])+1-ROW(Taches[[#Headers],[ÉCHÉANCE]]),""),ROW($A1))),"")</f>
        <v/>
      </c>
    </row>
    <row r="12" spans="2:8" s="47" customFormat="1" x14ac:dyDescent="0.25">
      <c r="B12" s="53" t="str">
        <f t="array" ref="B12">IFERROR(INDEX(Taches[DEVOIR],-1+SMALL(IF(Taches[ÉCHÉANCE]&amp;"|"&amp;Taches[RESP]=B$8&amp;"|"&amp;$E$2,ROW(Taches[ÉCHÉANCE])+1-ROW(Taches[[#Headers],[ÉCHÉANCE]]),""),ROW($A2))),"")</f>
        <v/>
      </c>
      <c r="C12" s="53" t="str">
        <f t="array" ref="C12">IFERROR(INDEX(Taches[DEVOIR],-1+SMALL(IF(Taches[ÉCHÉANCE]&amp;"|"&amp;Taches[RESP]=C$8&amp;"|"&amp;$E$2,ROW(Taches[ÉCHÉANCE])+1-ROW(Taches[[#Headers],[ÉCHÉANCE]]),""),ROW($A2))),"")</f>
        <v/>
      </c>
      <c r="D12" s="53" t="str">
        <f t="array" ref="D12">IFERROR(INDEX(Taches[DEVOIR],-1+SMALL(IF(Taches[ÉCHÉANCE]&amp;"|"&amp;Taches[RESP]=D$8&amp;"|"&amp;$E$2,ROW(Taches[ÉCHÉANCE])+1-ROW(Taches[[#Headers],[ÉCHÉANCE]]),""),ROW($A2))),"")</f>
        <v/>
      </c>
      <c r="E12" s="53" t="str">
        <f t="array" ref="E12">IFERROR(INDEX(Taches[DEVOIR],-1+SMALL(IF(Taches[ÉCHÉANCE]&amp;"|"&amp;Taches[RESP]=E$8&amp;"|"&amp;$E$2,ROW(Taches[ÉCHÉANCE])+1-ROW(Taches[[#Headers],[ÉCHÉANCE]]),""),ROW($A2))),"")</f>
        <v/>
      </c>
      <c r="F12" s="53" t="str">
        <f t="array" ref="F12">IFERROR(INDEX(Taches[DEVOIR],-1+SMALL(IF(Taches[ÉCHÉANCE]&amp;"|"&amp;Taches[RESP]=F$8&amp;"|"&amp;$E$2,ROW(Taches[ÉCHÉANCE])+1-ROW(Taches[[#Headers],[ÉCHÉANCE]]),""),ROW($A2))),"")</f>
        <v>test 2</v>
      </c>
      <c r="G12" s="53" t="str">
        <f t="array" ref="G12">IFERROR(INDEX(Taches[DEVOIR],-1+SMALL(IF(Taches[ÉCHÉANCE]&amp;"|"&amp;Taches[RESP]=G$8&amp;"|"&amp;$E$2,ROW(Taches[ÉCHÉANCE])+1-ROW(Taches[[#Headers],[ÉCHÉANCE]]),""),ROW($A2))),"")</f>
        <v/>
      </c>
      <c r="H12" s="53" t="str">
        <f t="array" ref="H12">IFERROR(INDEX(Taches[DEVOIR],-1+SMALL(IF(Taches[ÉCHÉANCE]&amp;"|"&amp;Taches[RESP]=H$8&amp;"|"&amp;$E$2,ROW(Taches[ÉCHÉANCE])+1-ROW(Taches[[#Headers],[ÉCHÉANCE]]),""),ROW($A2))),"")</f>
        <v/>
      </c>
    </row>
    <row r="13" spans="2:8" s="47" customFormat="1" x14ac:dyDescent="0.25">
      <c r="B13" s="53" t="str">
        <f t="array" ref="B13">IFERROR(INDEX(Taches[DEVOIR],-1+SMALL(IF(Taches[ÉCHÉANCE]&amp;"|"&amp;Taches[RESP]=B$8&amp;"|"&amp;$E$2,ROW(Taches[ÉCHÉANCE])+1-ROW(Taches[[#Headers],[ÉCHÉANCE]]),""),ROW($A3))),"")</f>
        <v/>
      </c>
      <c r="C13" s="53" t="str">
        <f t="array" ref="C13">IFERROR(INDEX(Taches[DEVOIR],-1+SMALL(IF(Taches[ÉCHÉANCE]&amp;"|"&amp;Taches[RESP]=C$8&amp;"|"&amp;$E$2,ROW(Taches[ÉCHÉANCE])+1-ROW(Taches[[#Headers],[ÉCHÉANCE]]),""),ROW($A3))),"")</f>
        <v/>
      </c>
      <c r="D13" s="53" t="str">
        <f t="array" ref="D13">IFERROR(INDEX(Taches[DEVOIR],-1+SMALL(IF(Taches[ÉCHÉANCE]&amp;"|"&amp;Taches[RESP]=D$8&amp;"|"&amp;$E$2,ROW(Taches[ÉCHÉANCE])+1-ROW(Taches[[#Headers],[ÉCHÉANCE]]),""),ROW($A3))),"")</f>
        <v/>
      </c>
      <c r="E13" s="53" t="str">
        <f t="array" ref="E13">IFERROR(INDEX(Taches[DEVOIR],-1+SMALL(IF(Taches[ÉCHÉANCE]&amp;"|"&amp;Taches[RESP]=E$8&amp;"|"&amp;$E$2,ROW(Taches[ÉCHÉANCE])+1-ROW(Taches[[#Headers],[ÉCHÉANCE]]),""),ROW($A3))),"")</f>
        <v/>
      </c>
      <c r="F13" s="53" t="str">
        <f t="array" ref="F13">IFERROR(INDEX(Taches[DEVOIR],-1+SMALL(IF(Taches[ÉCHÉANCE]&amp;"|"&amp;Taches[RESP]=F$8&amp;"|"&amp;$E$2,ROW(Taches[ÉCHÉANCE])+1-ROW(Taches[[#Headers],[ÉCHÉANCE]]),""),ROW($A3))),"")</f>
        <v/>
      </c>
      <c r="G13" s="53" t="str">
        <f t="array" ref="G13">IFERROR(INDEX(Taches[DEVOIR],-1+SMALL(IF(Taches[ÉCHÉANCE]&amp;"|"&amp;Taches[RESP]=G$8&amp;"|"&amp;$E$2,ROW(Taches[ÉCHÉANCE])+1-ROW(Taches[[#Headers],[ÉCHÉANCE]]),""),ROW($A3))),"")</f>
        <v/>
      </c>
      <c r="H13" s="53" t="str">
        <f t="array" ref="H13">IFERROR(INDEX(Taches[DEVOIR],-1+SMALL(IF(Taches[ÉCHÉANCE]&amp;"|"&amp;Taches[RESP]=H$8&amp;"|"&amp;$E$2,ROW(Taches[ÉCHÉANCE])+1-ROW(Taches[[#Headers],[ÉCHÉANCE]]),""),ROW($A3))),"")</f>
        <v/>
      </c>
    </row>
    <row r="14" spans="2:8" s="47" customFormat="1" x14ac:dyDescent="0.25">
      <c r="B14" s="53" t="str">
        <f t="array" ref="B14">IFERROR(INDEX(Taches[DEVOIR],-1+SMALL(IF(Taches[ÉCHÉANCE]&amp;"|"&amp;Taches[RESP]=B$8&amp;"|"&amp;$E$2,ROW(Taches[ÉCHÉANCE])+1-ROW(Taches[[#Headers],[ÉCHÉANCE]]),""),ROW($A4))),"")</f>
        <v/>
      </c>
      <c r="C14" s="53" t="str">
        <f t="array" ref="C14">IFERROR(INDEX(Taches[DEVOIR],-1+SMALL(IF(Taches[ÉCHÉANCE]&amp;"|"&amp;Taches[RESP]=C$8&amp;"|"&amp;$E$2,ROW(Taches[ÉCHÉANCE])+1-ROW(Taches[[#Headers],[ÉCHÉANCE]]),""),ROW($A4))),"")</f>
        <v/>
      </c>
      <c r="D14" s="53" t="str">
        <f t="array" ref="D14">IFERROR(INDEX(Taches[DEVOIR],-1+SMALL(IF(Taches[ÉCHÉANCE]&amp;"|"&amp;Taches[RESP]=D$8&amp;"|"&amp;$E$2,ROW(Taches[ÉCHÉANCE])+1-ROW(Taches[[#Headers],[ÉCHÉANCE]]),""),ROW($A4))),"")</f>
        <v/>
      </c>
      <c r="E14" s="53" t="str">
        <f t="array" ref="E14">IFERROR(INDEX(Taches[DEVOIR],-1+SMALL(IF(Taches[ÉCHÉANCE]&amp;"|"&amp;Taches[RESP]=E$8&amp;"|"&amp;$E$2,ROW(Taches[ÉCHÉANCE])+1-ROW(Taches[[#Headers],[ÉCHÉANCE]]),""),ROW($A4))),"")</f>
        <v/>
      </c>
      <c r="F14" s="53" t="str">
        <f t="array" ref="F14">IFERROR(INDEX(Taches[DEVOIR],-1+SMALL(IF(Taches[ÉCHÉANCE]&amp;"|"&amp;Taches[RESP]=F$8&amp;"|"&amp;$E$2,ROW(Taches[ÉCHÉANCE])+1-ROW(Taches[[#Headers],[ÉCHÉANCE]]),""),ROW($A4))),"")</f>
        <v/>
      </c>
      <c r="G14" s="53" t="str">
        <f t="array" ref="G14">IFERROR(INDEX(Taches[DEVOIR],-1+SMALL(IF(Taches[ÉCHÉANCE]&amp;"|"&amp;Taches[RESP]=G$8&amp;"|"&amp;$E$2,ROW(Taches[ÉCHÉANCE])+1-ROW(Taches[[#Headers],[ÉCHÉANCE]]),""),ROW($A4))),"")</f>
        <v/>
      </c>
      <c r="H14" s="53" t="str">
        <f t="array" ref="H14">IFERROR(INDEX(Taches[DEVOIR],-1+SMALL(IF(Taches[ÉCHÉANCE]&amp;"|"&amp;Taches[RESP]=H$8&amp;"|"&amp;$E$2,ROW(Taches[ÉCHÉANCE])+1-ROW(Taches[[#Headers],[ÉCHÉANCE]]),""),ROW($A4))),"")</f>
        <v/>
      </c>
    </row>
    <row r="15" spans="2:8" ht="27" x14ac:dyDescent="0.25">
      <c r="B15" s="14">
        <f>B8+7</f>
        <v>43591</v>
      </c>
      <c r="C15" s="14">
        <f>B15+1</f>
        <v>43592</v>
      </c>
      <c r="D15" s="14">
        <f t="shared" ref="D15:H15" si="2">C15+1</f>
        <v>43593</v>
      </c>
      <c r="E15" s="14">
        <f t="shared" si="2"/>
        <v>43594</v>
      </c>
      <c r="F15" s="14">
        <f t="shared" si="2"/>
        <v>43595</v>
      </c>
      <c r="G15" s="14">
        <f t="shared" si="2"/>
        <v>43596</v>
      </c>
      <c r="H15" s="14">
        <f t="shared" si="2"/>
        <v>43597</v>
      </c>
    </row>
    <row r="16" spans="2:8" x14ac:dyDescent="0.25">
      <c r="B16" s="6"/>
      <c r="C16" s="6"/>
      <c r="D16" s="6"/>
      <c r="E16" s="6"/>
      <c r="F16" s="6"/>
      <c r="G16" s="6"/>
      <c r="H16" s="6"/>
    </row>
  </sheetData>
  <sheetProtection sheet="1" objects="1" scenarios="1"/>
  <mergeCells count="1">
    <mergeCell ref="B4:H4"/>
  </mergeCells>
  <conditionalFormatting sqref="B8:H9">
    <cfRule type="expression" dxfId="0" priority="1">
      <formula>YEAR(B8)&lt;&gt;$B$2</formula>
    </cfRule>
  </conditionalFormatting>
  <dataValidations count="1">
    <dataValidation type="list" allowBlank="1" showInputMessage="1" showErrorMessage="1" sqref="E2">
      <formula1>Liste</formula1>
    </dataValidation>
  </dataValidations>
  <printOptions horizontalCentered="1" verticalCentered="1"/>
  <pageMargins left="0.25" right="0.25" top="0.75" bottom="0.75" header="0.3" footer="0.3"/>
  <pageSetup scale="9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JFP</vt:lpstr>
      <vt:lpstr>Responsable</vt:lpstr>
      <vt:lpstr>Tâches</vt:lpstr>
      <vt:lpstr>Vue Mensuelle</vt:lpstr>
      <vt:lpstr>Vue hebdomadaire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</cp:lastModifiedBy>
  <dcterms:created xsi:type="dcterms:W3CDTF">2015-05-07T01:06:26Z</dcterms:created>
  <dcterms:modified xsi:type="dcterms:W3CDTF">2019-01-22T18:26:08Z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