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Heures" sheetId="1" r:id="rId1"/>
    <sheet name="Synthèse heures et HS" sheetId="5" r:id="rId2"/>
    <sheet name="Jours Fériés" sheetId="2" state="hidden" r:id="rId3"/>
    <sheet name="Paramètres" sheetId="4" r:id="rId4"/>
  </sheets>
  <definedNames>
    <definedName name="evts">OFFSET(Paramètres!$A$1,1,0,COUNTA(Paramètres!$A:$A)-1)</definedName>
    <definedName name="JF">'Jours Fériés'!$B$2:$K$13</definedName>
    <definedName name="personnel">OFFSET(Paramètres!$C$9,1,0,COUNTA(#REF!)-1)</definedName>
  </definedNames>
  <calcPr calcId="152511"/>
  <pivotCaches>
    <pivotCache cacheId="60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0" i="4" l="1"/>
  <c r="C11" i="4"/>
  <c r="C12" i="4"/>
  <c r="C13" i="4"/>
  <c r="C14" i="4"/>
  <c r="C15" i="4"/>
  <c r="C16" i="4"/>
  <c r="C17" i="4"/>
  <c r="C18" i="4"/>
  <c r="C19" i="4"/>
  <c r="C20" i="4"/>
  <c r="C21" i="4"/>
  <c r="C22" i="4"/>
  <c r="C23" i="4"/>
  <c r="C24" i="4"/>
  <c r="C25" i="4"/>
  <c r="C26" i="4"/>
  <c r="C27" i="4"/>
  <c r="B5" i="1"/>
  <c r="B6" i="1"/>
  <c r="B7" i="1"/>
  <c r="L5" i="1" a="1"/>
  <c r="L5" i="1" s="1"/>
  <c r="K5" i="1" s="1"/>
  <c r="L6" i="1" a="1"/>
  <c r="L6" i="1" s="1"/>
  <c r="K6" i="1" s="1"/>
  <c r="L7" i="1" a="1"/>
  <c r="L7" i="1" s="1"/>
  <c r="K7" i="1" s="1"/>
  <c r="M5" i="1"/>
  <c r="M6" i="1"/>
  <c r="M7" i="1"/>
  <c r="L4" i="1" a="1"/>
  <c r="L4" i="1" s="1"/>
  <c r="K4" i="1" s="1"/>
  <c r="M4" i="1"/>
  <c r="B4" i="1"/>
  <c r="M2" i="1"/>
  <c r="M3" i="1"/>
  <c r="L2" i="1" a="1"/>
  <c r="L2" i="1" s="1"/>
  <c r="K2" i="1" s="1"/>
  <c r="L3" i="1" a="1"/>
  <c r="L3" i="1" s="1"/>
  <c r="K3" i="1" s="1"/>
  <c r="B3" i="1" l="1"/>
  <c r="B2" i="1" l="1"/>
  <c r="B13" i="2" l="1"/>
  <c r="B12" i="2"/>
  <c r="B11" i="2"/>
  <c r="B10" i="2"/>
  <c r="B9" i="2"/>
  <c r="B8" i="2"/>
  <c r="B7" i="2"/>
  <c r="B6" i="2"/>
  <c r="B2" i="2"/>
  <c r="B3" i="2" s="1"/>
  <c r="C1" i="2"/>
  <c r="C7" i="2" s="1"/>
  <c r="D1" i="2" l="1"/>
  <c r="B4" i="2"/>
  <c r="D13" i="2"/>
  <c r="D12" i="2"/>
  <c r="D11" i="2"/>
  <c r="D9" i="2"/>
  <c r="D6" i="2"/>
  <c r="D10" i="2"/>
  <c r="D8" i="2"/>
  <c r="D7" i="2"/>
  <c r="B5" i="2"/>
  <c r="E1" i="2"/>
  <c r="D2" i="2"/>
  <c r="C13" i="2"/>
  <c r="C12" i="2"/>
  <c r="C11" i="2"/>
  <c r="C10" i="2"/>
  <c r="C9" i="2"/>
  <c r="C8" i="2"/>
  <c r="C6" i="2"/>
  <c r="C2" i="2"/>
  <c r="C5" i="2" l="1"/>
  <c r="C4" i="2"/>
  <c r="C3" i="2"/>
  <c r="D5" i="2"/>
  <c r="D4" i="2"/>
  <c r="D3" i="2"/>
  <c r="E13" i="2"/>
  <c r="E12" i="2"/>
  <c r="E11" i="2"/>
  <c r="E10" i="2"/>
  <c r="E9" i="2"/>
  <c r="E8" i="2"/>
  <c r="E7" i="2"/>
  <c r="E6" i="2"/>
  <c r="E2" i="2"/>
  <c r="F1" i="2"/>
  <c r="E5" i="2" l="1"/>
  <c r="E4" i="2"/>
  <c r="E3" i="2"/>
  <c r="F12" i="2"/>
  <c r="F11" i="2"/>
  <c r="F10" i="2"/>
  <c r="F9" i="2"/>
  <c r="F8" i="2"/>
  <c r="F13" i="2"/>
  <c r="F7" i="2"/>
  <c r="F6" i="2"/>
  <c r="F2" i="2"/>
  <c r="G1" i="2"/>
  <c r="F5" i="2" l="1"/>
  <c r="F4" i="2"/>
  <c r="F3" i="2"/>
  <c r="G13" i="2"/>
  <c r="G12" i="2"/>
  <c r="G11" i="2"/>
  <c r="G10" i="2"/>
  <c r="G9" i="2"/>
  <c r="G8" i="2"/>
  <c r="G7" i="2"/>
  <c r="G6" i="2"/>
  <c r="G2" i="2"/>
  <c r="H1" i="2"/>
  <c r="G5" i="2" l="1"/>
  <c r="G4" i="2"/>
  <c r="G3" i="2"/>
  <c r="H13" i="2"/>
  <c r="H12" i="2"/>
  <c r="H11" i="2"/>
  <c r="H10" i="2"/>
  <c r="H8" i="2"/>
  <c r="H6" i="2"/>
  <c r="H2" i="2"/>
  <c r="I1" i="2"/>
  <c r="H9" i="2"/>
  <c r="H7" i="2"/>
  <c r="I13" i="2" l="1"/>
  <c r="I12" i="2"/>
  <c r="I11" i="2"/>
  <c r="I10" i="2"/>
  <c r="I9" i="2"/>
  <c r="I8" i="2"/>
  <c r="I7" i="2"/>
  <c r="I6" i="2"/>
  <c r="I2" i="2"/>
  <c r="J1" i="2"/>
  <c r="H5" i="2"/>
  <c r="H4" i="2"/>
  <c r="H3" i="2"/>
  <c r="J11" i="2" l="1"/>
  <c r="J10" i="2"/>
  <c r="J9" i="2"/>
  <c r="J8" i="2"/>
  <c r="J13" i="2"/>
  <c r="J12" i="2"/>
  <c r="J7" i="2"/>
  <c r="K1" i="2"/>
  <c r="J6" i="2"/>
  <c r="J2" i="2"/>
  <c r="I5" i="2"/>
  <c r="I4" i="2"/>
  <c r="I3" i="2"/>
  <c r="J5" i="2" l="1"/>
  <c r="J4" i="2"/>
  <c r="J3" i="2"/>
  <c r="K13" i="2"/>
  <c r="K12" i="2"/>
  <c r="K11" i="2"/>
  <c r="K10" i="2"/>
  <c r="K9" i="2"/>
  <c r="K8" i="2"/>
  <c r="K7" i="2"/>
  <c r="K6" i="2"/>
  <c r="K2" i="2"/>
  <c r="K5" i="2" l="1"/>
  <c r="K4" i="2"/>
  <c r="K3" i="2"/>
</calcChain>
</file>

<file path=xl/sharedStrings.xml><?xml version="1.0" encoding="utf-8"?>
<sst xmlns="http://schemas.openxmlformats.org/spreadsheetml/2006/main" count="84" uniqueCount="65">
  <si>
    <t>Type Evénement</t>
  </si>
  <si>
    <t>Lundi</t>
  </si>
  <si>
    <t>Mardi</t>
  </si>
  <si>
    <t>Mercredi</t>
  </si>
  <si>
    <t>Jeudi</t>
  </si>
  <si>
    <t>Vendredi</t>
  </si>
  <si>
    <t>Samedi</t>
  </si>
  <si>
    <t>JF</t>
  </si>
  <si>
    <t>Pâques</t>
  </si>
  <si>
    <t>Lundi de Pâques</t>
  </si>
  <si>
    <t>Ascension</t>
  </si>
  <si>
    <t>Pentecôte</t>
  </si>
  <si>
    <t>Premier de l'AN</t>
  </si>
  <si>
    <t>Fête du travail</t>
  </si>
  <si>
    <t>Victoire de 1945</t>
  </si>
  <si>
    <t>Fête nationale</t>
  </si>
  <si>
    <t>Assomption</t>
  </si>
  <si>
    <t>Toussaint</t>
  </si>
  <si>
    <t>Armistice</t>
  </si>
  <si>
    <t>Noël</t>
  </si>
  <si>
    <t>jours confondus</t>
  </si>
  <si>
    <t>jours consécutifs</t>
  </si>
  <si>
    <t>jours séparés d'un seul jour</t>
  </si>
  <si>
    <t>week end</t>
  </si>
  <si>
    <t>Nom</t>
  </si>
  <si>
    <t>Prénom</t>
  </si>
  <si>
    <t>karim</t>
  </si>
  <si>
    <t>marc</t>
  </si>
  <si>
    <t>ursula</t>
  </si>
  <si>
    <t>carl</t>
  </si>
  <si>
    <t>sandie</t>
  </si>
  <si>
    <t>wissem</t>
  </si>
  <si>
    <t>julien</t>
  </si>
  <si>
    <t>jérémy</t>
  </si>
  <si>
    <t>gregory</t>
  </si>
  <si>
    <t>sébastien</t>
  </si>
  <si>
    <t>aymeric</t>
  </si>
  <si>
    <t>jean</t>
  </si>
  <si>
    <t>laetitia</t>
  </si>
  <si>
    <t>virginie</t>
  </si>
  <si>
    <t>david</t>
  </si>
  <si>
    <t>andrew</t>
  </si>
  <si>
    <t>jefferson</t>
  </si>
  <si>
    <t>jean-philippe</t>
  </si>
  <si>
    <t>Prénom Nom</t>
  </si>
  <si>
    <t>Congé</t>
  </si>
  <si>
    <t>Evénement Familial</t>
  </si>
  <si>
    <t>Commentaire</t>
  </si>
  <si>
    <t>Formation</t>
  </si>
  <si>
    <t>Décès, Naissance, voir convention</t>
  </si>
  <si>
    <t>Activité</t>
  </si>
  <si>
    <t xml:space="preserve">aymeric </t>
  </si>
  <si>
    <t>Total JF</t>
  </si>
  <si>
    <t>NO Semaine</t>
  </si>
  <si>
    <t>Total Semaine</t>
  </si>
  <si>
    <t>Semaine du (date du lundi)</t>
  </si>
  <si>
    <t>Comptabilisable en HS</t>
  </si>
  <si>
    <t xml:space="preserve">carl </t>
  </si>
  <si>
    <t xml:space="preserve">gregory </t>
  </si>
  <si>
    <t xml:space="preserve">jean-philippe </t>
  </si>
  <si>
    <t>2016</t>
  </si>
  <si>
    <t>Somme de Total JF</t>
  </si>
  <si>
    <t>Somme de Total Semaine</t>
  </si>
  <si>
    <t>Valeurs</t>
  </si>
  <si>
    <t>Somme de HS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</si>
</sst>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ddd\ dd\-mmm"/>
    <numFmt numFmtId="165" formatCode="ddd\ dd/mm/yyyy"/>
    <numFmt numFmtId="166" formatCode="[hh]:mm"/>
  </numFmts>
  <fonts count="7" x14ac:knownFonts="1"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5" fillId="0" borderId="0" applyFont="0" applyFill="0" applyBorder="0" applyAlignment="0" applyProtection="0"/>
  </cellStyleXfs>
  <cellXfs count="28">
    <xf numFmtId="0" fontId="0" fillId="0" borderId="0" xfId="0"/>
    <xf numFmtId="0" fontId="1" fillId="2" borderId="0" xfId="0" applyFont="1" applyFill="1" applyBorder="1" applyAlignment="1">
      <alignment horizontal="center"/>
    </xf>
    <xf numFmtId="0" fontId="2" fillId="2" borderId="0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Border="1" applyAlignment="1"/>
    <xf numFmtId="164" fontId="3" fillId="0" borderId="0" xfId="0" applyNumberFormat="1" applyFont="1" applyBorder="1" applyAlignment="1"/>
    <xf numFmtId="0" fontId="0" fillId="0" borderId="0" xfId="0" applyAlignment="1"/>
    <xf numFmtId="165" fontId="3" fillId="0" borderId="0" xfId="0" applyNumberFormat="1" applyFont="1" applyBorder="1" applyAlignment="1"/>
    <xf numFmtId="0" fontId="4" fillId="3" borderId="0" xfId="0" applyFont="1" applyFill="1" applyBorder="1" applyAlignment="1"/>
    <xf numFmtId="0" fontId="3" fillId="4" borderId="0" xfId="0" applyFont="1" applyFill="1" applyBorder="1" applyAlignment="1"/>
    <xf numFmtId="0" fontId="3" fillId="5" borderId="0" xfId="0" applyFont="1" applyFill="1" applyBorder="1" applyAlignment="1"/>
    <xf numFmtId="0" fontId="0" fillId="2" borderId="0" xfId="0" applyFill="1" applyAlignment="1"/>
    <xf numFmtId="14" fontId="0" fillId="0" borderId="0" xfId="0" applyNumberFormat="1"/>
    <xf numFmtId="166" fontId="0" fillId="0" borderId="0" xfId="0" applyNumberFormat="1"/>
    <xf numFmtId="0" fontId="0" fillId="0" borderId="0" xfId="0" applyAlignment="1">
      <alignment wrapText="1"/>
    </xf>
    <xf numFmtId="166" fontId="0" fillId="0" borderId="0" xfId="0" applyNumberFormat="1" applyAlignment="1">
      <alignment wrapText="1"/>
    </xf>
    <xf numFmtId="0" fontId="0" fillId="0" borderId="0" xfId="0" pivotButton="1" applyAlignment="1">
      <alignment wrapText="1"/>
    </xf>
    <xf numFmtId="14" fontId="0" fillId="0" borderId="0" xfId="0" applyNumberFormat="1" applyAlignment="1">
      <alignment wrapText="1"/>
    </xf>
    <xf numFmtId="0" fontId="0" fillId="0" borderId="0" xfId="0" applyAlignment="1">
      <alignment vertical="top" wrapText="1"/>
    </xf>
    <xf numFmtId="0" fontId="6" fillId="0" borderId="0" xfId="0" applyNumberFormat="1" applyFont="1" applyAlignment="1">
      <alignment wrapText="1"/>
    </xf>
    <xf numFmtId="0" fontId="6" fillId="0" borderId="0" xfId="0" applyNumberFormat="1" applyFont="1"/>
    <xf numFmtId="0" fontId="6" fillId="0" borderId="0" xfId="0" applyFont="1" applyAlignment="1">
      <alignment wrapText="1"/>
    </xf>
    <xf numFmtId="166" fontId="6" fillId="0" borderId="0" xfId="0" applyNumberFormat="1" applyFont="1"/>
    <xf numFmtId="0" fontId="6" fillId="0" borderId="0" xfId="0" applyFont="1"/>
    <xf numFmtId="43" fontId="0" fillId="0" borderId="0" xfId="0" applyNumberFormat="1" applyAlignment="1">
      <alignment wrapText="1"/>
    </xf>
    <xf numFmtId="43" fontId="0" fillId="0" borderId="0" xfId="1" applyFont="1"/>
    <xf numFmtId="43" fontId="6" fillId="0" borderId="0" xfId="1" applyFont="1"/>
    <xf numFmtId="43" fontId="6" fillId="4" borderId="0" xfId="1" applyFont="1" applyFill="1"/>
  </cellXfs>
  <cellStyles count="2">
    <cellStyle name="Milliers" xfId="1" builtinId="3"/>
    <cellStyle name="Normal" xfId="0" builtinId="0"/>
  </cellStyles>
  <dxfs count="50"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numFmt numFmtId="35" formatCode="_-* #,##0.00\ _€_-;\-* #,##0.00\ _€_-;_-* &quot;-&quot;??\ _€_-;_-@_-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numFmt numFmtId="35" formatCode="_-* #,##0.00\ _€_-;\-* #,##0.00\ _€_-;_-* &quot;-&quot;??\ _€_-;_-@_-"/>
    </dxf>
    <dxf>
      <numFmt numFmtId="35" formatCode="_-* #,##0.00\ _€_-;\-* #,##0.00\ _€_-;_-* &quot;-&quot;??\ _€_-;_-@_-"/>
    </dxf>
    <dxf>
      <fill>
        <patternFill>
          <bgColor theme="4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i/>
      </font>
      <numFmt numFmtId="0" formatCode="General"/>
    </dxf>
    <dxf>
      <font>
        <i/>
      </font>
      <fill>
        <patternFill patternType="solid">
          <fgColor indexed="64"/>
          <bgColor rgb="FFFFC000"/>
        </patternFill>
      </fill>
    </dxf>
    <dxf>
      <font>
        <i/>
      </font>
    </dxf>
    <dxf>
      <font>
        <i/>
      </font>
      <numFmt numFmtId="0" formatCode="General"/>
    </dxf>
    <dxf>
      <numFmt numFmtId="19" formatCode="dd/mm/yyyy"/>
    </dxf>
    <dxf>
      <alignment vertical="top" textRotation="0" wrapText="1" indent="0" justifyLastLine="0" shrinkToFit="0" readingOrder="0"/>
    </dxf>
    <dxf>
      <alignment vertical="top" textRotation="0" wrapText="1" indent="0" justifyLastLine="0" shrinkToFit="0" readingOrder="0"/>
    </dxf>
    <dxf>
      <alignment vertical="top" textRotation="0" wrapText="1" indent="0" justifyLastLine="0" shrinkToFit="0" readingOrder="0"/>
    </dxf>
    <dxf>
      <alignment vertical="top" textRotation="0" wrapText="1" indent="0" justifyLastLine="0" shrinkToFit="0" readingOrder="0"/>
    </dxf>
    <dxf>
      <alignment vertical="top" textRotation="0" wrapText="1" indent="0" justifyLastLine="0" shrinkToFit="0" readingOrder="0"/>
    </dxf>
    <dxf>
      <alignment vertical="top" textRotation="0" wrapText="1" indent="0" justifyLastLine="0" shrinkToFit="0" readingOrder="0"/>
    </dxf>
    <dxf>
      <alignment vertical="top" textRotation="0" wrapText="1" indent="0" justifyLastLine="0" shrinkToFit="0" readingOrder="0"/>
    </dxf>
    <dxf>
      <alignment vertical="top" textRotation="0" wrapText="1" indent="0" justifyLastLine="0" shrinkToFit="0" readingOrder="0"/>
    </dxf>
    <dxf>
      <alignment vertical="top" textRotation="0" wrapText="1" indent="0" justifyLastLine="0" shrinkToFit="0" readingOrder="0"/>
    </dxf>
    <dxf>
      <alignment vertical="top" textRotation="0" wrapText="1" indent="0" justifyLastLine="0" shrinkToFit="0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horizontal="general" vertical="bottom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2721.903234837962" createdVersion="5" refreshedVersion="5" minRefreshableVersion="3" recordCount="6">
  <cacheSource type="worksheet">
    <worksheetSource name="Tableau3"/>
  </cacheSource>
  <cacheFields count="14">
    <cacheField name="Semaine du (date du lundi)" numFmtId="14">
      <sharedItems containsSemiMixedTypes="0" containsNonDate="0" containsDate="1" containsString="0" minDate="2016-11-07T00:00:00" maxDate="2016-11-08T00:00:00" count="1">
        <d v="2016-11-07T00:00:00"/>
      </sharedItems>
      <fieldGroup base="0">
        <rangePr groupBy="years" startDate="2016-11-07T00:00:00" endDate="2016-11-08T00:00:00"/>
        <groupItems count="3">
          <s v="&lt;07/11/2016"/>
          <s v="2016"/>
          <s v="&gt;08/11/2016"/>
        </groupItems>
      </fieldGroup>
    </cacheField>
    <cacheField name="NO Semaine" numFmtId="0">
      <sharedItems containsSemiMixedTypes="0" containsString="0" containsNumber="1" containsInteger="1" minValue="45" maxValue="45" count="1">
        <n v="45"/>
      </sharedItems>
    </cacheField>
    <cacheField name="Prénom Nom" numFmtId="0">
      <sharedItems count="4">
        <s v="aymeric "/>
        <s v="carl "/>
        <s v="gregory "/>
        <s v="jean-philippe "/>
      </sharedItems>
    </cacheField>
    <cacheField name="Type Evénement" numFmtId="0">
      <sharedItems/>
    </cacheField>
    <cacheField name="Lundi" numFmtId="43">
      <sharedItems containsString="0" containsBlank="1" containsNumber="1" containsInteger="1" minValue="4" maxValue="7"/>
    </cacheField>
    <cacheField name="Mardi" numFmtId="43">
      <sharedItems containsString="0" containsBlank="1" containsNumber="1" containsInteger="1" minValue="7" maxValue="8"/>
    </cacheField>
    <cacheField name="Mercredi" numFmtId="43">
      <sharedItems containsString="0" containsBlank="1" containsNumber="1" containsInteger="1" minValue="4" maxValue="7"/>
    </cacheField>
    <cacheField name="Jeudi" numFmtId="43">
      <sharedItems containsString="0" containsBlank="1" containsNumber="1" containsInteger="1" minValue="7" maxValue="8"/>
    </cacheField>
    <cacheField name="Vendredi" numFmtId="43">
      <sharedItems containsString="0" containsBlank="1" containsNumber="1" containsInteger="1" minValue="4" maxValue="7"/>
    </cacheField>
    <cacheField name="Samedi" numFmtId="43">
      <sharedItems containsString="0" containsBlank="1" containsNumber="1" containsInteger="1" minValue="4" maxValue="7"/>
    </cacheField>
    <cacheField name="Total Semaine" numFmtId="43">
      <sharedItems containsSemiMixedTypes="0" containsString="0" containsNumber="1" containsInteger="1" minValue="4" maxValue="35"/>
    </cacheField>
    <cacheField name="Total JF" numFmtId="43">
      <sharedItems containsSemiMixedTypes="0" containsString="0" containsNumber="1" containsInteger="1" minValue="0" maxValue="7"/>
    </cacheField>
    <cacheField name="Comptabilisable en HS" numFmtId="0">
      <sharedItems containsSemiMixedTypes="0" containsString="0" containsNumber="1" containsInteger="1" minValue="0" maxValue="1" count="2">
        <n v="1"/>
        <n v="0"/>
      </sharedItems>
    </cacheField>
    <cacheField name="HS" numFmtId="0" formula="IF('Comptabilisable en HS',MAX('Total Semaine'+'Total JF'-35,0),0)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x v="0"/>
    <x v="0"/>
    <x v="0"/>
    <s v="Activité"/>
    <n v="4"/>
    <n v="8"/>
    <n v="4"/>
    <n v="8"/>
    <n v="4"/>
    <n v="4"/>
    <n v="28"/>
    <n v="4"/>
    <x v="0"/>
  </r>
  <r>
    <x v="0"/>
    <x v="0"/>
    <x v="0"/>
    <s v="Evénement Familial"/>
    <m/>
    <m/>
    <n v="4"/>
    <m/>
    <m/>
    <m/>
    <n v="4"/>
    <n v="0"/>
    <x v="1"/>
  </r>
  <r>
    <x v="0"/>
    <x v="0"/>
    <x v="0"/>
    <s v="Formation"/>
    <n v="4"/>
    <m/>
    <m/>
    <m/>
    <m/>
    <m/>
    <n v="4"/>
    <n v="0"/>
    <x v="0"/>
  </r>
  <r>
    <x v="0"/>
    <x v="0"/>
    <x v="1"/>
    <s v="Activité"/>
    <n v="7"/>
    <n v="7"/>
    <n v="7"/>
    <n v="7"/>
    <n v="7"/>
    <m/>
    <n v="28"/>
    <n v="7"/>
    <x v="0"/>
  </r>
  <r>
    <x v="0"/>
    <x v="0"/>
    <x v="2"/>
    <s v="Activité"/>
    <n v="7"/>
    <n v="7"/>
    <n v="7"/>
    <n v="7"/>
    <m/>
    <n v="7"/>
    <n v="35"/>
    <n v="0"/>
    <x v="0"/>
  </r>
  <r>
    <x v="0"/>
    <x v="0"/>
    <x v="3"/>
    <s v="Activité"/>
    <m/>
    <n v="7"/>
    <n v="7"/>
    <n v="7"/>
    <m/>
    <m/>
    <n v="21"/>
    <n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0" applyNumberFormats="0" applyBorderFormats="0" applyFontFormats="0" applyPatternFormats="0" applyAlignmentFormats="0" applyWidthHeightFormats="1" dataCaption="Valeurs" updatedVersion="5" minRefreshableVersion="3" rowGrandTotals="0" colGrandTotals="0" itemPrintTitles="1" createdVersion="5" indent="0" compact="0" compactData="0" gridDropZones="1" multipleFieldFilters="0">
  <location ref="A1:E9" firstHeaderRow="1" firstDataRow="4" firstDataCol="2"/>
  <pivotFields count="14">
    <pivotField axis="axisCol" compact="0" numFmtId="14" outline="0" showAll="0" defaultSubtotal="0">
      <items count="3">
        <item x="0"/>
        <item x="1"/>
        <item x="2"/>
      </items>
    </pivotField>
    <pivotField axis="axisCol" compact="0" outline="0" showAll="0" defaultSubtotal="0">
      <items count="1">
        <item x="0"/>
      </items>
    </pivotField>
    <pivotField axis="axisRow" compact="0" outline="0" showAll="0" defaultSubtotal="0">
      <items count="4">
        <item x="0"/>
        <item x="1"/>
        <item x="2"/>
        <item x="3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dataField="1" compact="0" numFmtId="166" outline="0" showAll="0"/>
    <pivotField dataField="1" compact="0" numFmtId="166" outline="0" showAll="0"/>
    <pivotField axis="axisRow" compact="0" outline="0" showAll="0">
      <items count="3">
        <item x="0"/>
        <item x="1"/>
        <item t="default"/>
      </items>
    </pivotField>
    <pivotField dataField="1" compact="0" outline="0" dragToRow="0" dragToCol="0" dragToPage="0" showAll="0" defaultSubtotal="0"/>
  </pivotFields>
  <rowFields count="2">
    <field x="2"/>
    <field x="12"/>
  </rowFields>
  <rowItems count="5">
    <i>
      <x/>
      <x/>
    </i>
    <i r="1">
      <x v="1"/>
    </i>
    <i>
      <x v="1"/>
      <x/>
    </i>
    <i>
      <x v="2"/>
      <x/>
    </i>
    <i>
      <x v="3"/>
      <x/>
    </i>
  </rowItems>
  <colFields count="3">
    <field x="0"/>
    <field x="1"/>
    <field x="-2"/>
  </colFields>
  <colItems count="3">
    <i>
      <x v="1"/>
      <x/>
      <x/>
    </i>
    <i r="2" i="1">
      <x v="1"/>
    </i>
    <i r="2" i="2">
      <x v="2"/>
    </i>
  </colItems>
  <dataFields count="3">
    <dataField name="Somme de Total Semaine" fld="10" baseField="14" baseItem="0" numFmtId="166"/>
    <dataField name="Somme de Total JF" fld="11" baseField="14" baseItem="0" numFmtId="166"/>
    <dataField name="Somme de HS" fld="13" baseField="12" baseItem="0" numFmtId="166"/>
  </dataFields>
  <formats count="9">
    <format dxfId="48">
      <pivotArea type="all" dataOnly="0" outline="0" fieldPosition="0"/>
    </format>
    <format dxfId="47">
      <pivotArea outline="0" collapsedLevelsAreSubtotals="1" fieldPosition="0"/>
    </format>
    <format dxfId="46">
      <pivotArea dataOnly="0" labelOnly="1" outline="0" fieldPosition="0">
        <references count="1">
          <reference field="2" count="0"/>
        </references>
      </pivotArea>
    </format>
    <format dxfId="45">
      <pivotArea dataOnly="0" labelOnly="1" grandRow="1" outline="0" fieldPosition="0"/>
    </format>
    <format dxfId="44">
      <pivotArea dataOnly="0" labelOnly="1" outline="0" fieldPosition="0">
        <references count="2">
          <reference field="2" count="1" selected="0">
            <x v="0"/>
          </reference>
          <reference field="12" count="0"/>
        </references>
      </pivotArea>
    </format>
    <format dxfId="43">
      <pivotArea dataOnly="0" labelOnly="1" outline="0" fieldPosition="0">
        <references count="1">
          <reference field="0" count="1">
            <x v="1"/>
          </reference>
        </references>
      </pivotArea>
    </format>
    <format dxfId="42">
      <pivotArea dataOnly="0" labelOnly="1" outline="0" fieldPosition="0">
        <references count="2">
          <reference field="0" count="1" selected="0">
            <x v="1"/>
          </reference>
          <reference field="1" count="0"/>
        </references>
      </pivotArea>
    </format>
    <format dxfId="41">
      <pivotArea dataOnly="0" labelOnly="1" outline="0" fieldPosition="0">
        <references count="3">
          <reference field="4294967294" count="2">
            <x v="0"/>
            <x v="1"/>
          </reference>
          <reference field="0" count="1" selected="0">
            <x v="1"/>
          </reference>
          <reference field="1" count="0" selected="0"/>
        </references>
      </pivotArea>
    </format>
    <format dxfId="18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3" name="Tableau3" displayName="Tableau3" ref="A1:M7" insertRowShift="1" totalsRowShown="0" headerRowDxfId="49">
  <autoFilter ref="A1:M7"/>
  <tableColumns count="13">
    <tableColumn id="2" name="Semaine du (date du lundi)" dataDxfId="30"/>
    <tableColumn id="12" name="NO Semaine" dataDxfId="29">
      <calculatedColumnFormula>INT(MOD(INT((Tableau3[Semaine du (date du lundi)]-2)/7)+3/5,52+5/28))+1</calculatedColumnFormula>
    </tableColumn>
    <tableColumn id="1" name="Prénom Nom"/>
    <tableColumn id="3" name="Type Evénement"/>
    <tableColumn id="4" name="Lundi" dataCellStyle="Milliers"/>
    <tableColumn id="5" name="Mardi" dataCellStyle="Milliers"/>
    <tableColumn id="6" name="Mercredi" dataCellStyle="Milliers"/>
    <tableColumn id="7" name="Jeudi" dataCellStyle="Milliers"/>
    <tableColumn id="8" name="Vendredi" dataCellStyle="Milliers"/>
    <tableColumn id="9" name="Samedi" dataCellStyle="Milliers"/>
    <tableColumn id="11" name="Total Semaine" dataDxfId="28" dataCellStyle="Milliers">
      <calculatedColumnFormula>SUM(Tableau3[[#This Row],[Lundi]:[Samedi]])-Tableau3[[#This Row],[Total JF]]</calculatedColumnFormula>
    </tableColumn>
    <tableColumn id="13" name="Total JF" dataDxfId="27" dataCellStyle="Milliers">
      <calculatedColumnFormula array="1">SUM(COUNTIF(JF,Tableau3[[#This Row],[Semaine du (date du lundi)]]+COLUMN(Tableau3[[#This Row],[Lundi]:[Samedi]])-COLUMN(Tableau3[[#Headers],[Lundi]]))*(Tableau3[[#This Row],[Lundi]:[Samedi]]))</calculatedColumnFormula>
    </tableColumn>
    <tableColumn id="16" name="Comptabilisable en HS" dataDxfId="26">
      <calculatedColumnFormula>VLOOKUP(Tableau3[[#This Row],[Type Evénement]],Tableau1[],3,0)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C5" totalsRowShown="0" headerRowDxfId="37" dataDxfId="36">
  <autoFilter ref="A1:C5"/>
  <sortState ref="A2:D5">
    <sortCondition ref="A2"/>
  </sortState>
  <tableColumns count="3">
    <tableColumn id="1" name="Type Evénement" dataDxfId="40"/>
    <tableColumn id="2" name="Commentaire" dataDxfId="39"/>
    <tableColumn id="3" name="Comptabilisable en HS" dataDxfId="38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2" name="Tableau2" displayName="Tableau2" ref="A9:C27" totalsRowShown="0" headerRowDxfId="32" dataDxfId="31">
  <autoFilter ref="A9:C27"/>
  <tableColumns count="3">
    <tableColumn id="1" name="Prénom" dataDxfId="35"/>
    <tableColumn id="2" name="Nom" dataDxfId="34"/>
    <tableColumn id="3" name="Prénom Nom" dataDxfId="33">
      <calculatedColumnFormula>A10&amp;" "&amp;B10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7"/>
  <sheetViews>
    <sheetView showZeros="0" tabSelected="1" zoomScale="90" zoomScaleNormal="90" workbookViewId="0">
      <selection activeCell="A2" sqref="A2"/>
    </sheetView>
  </sheetViews>
  <sheetFormatPr baseColWidth="10" defaultRowHeight="14.5" x14ac:dyDescent="0.35"/>
  <cols>
    <col min="1" max="1" width="15.81640625" customWidth="1"/>
    <col min="2" max="2" width="10.54296875" style="20" customWidth="1"/>
    <col min="3" max="3" width="14.08984375" customWidth="1"/>
    <col min="4" max="4" width="18.81640625" customWidth="1"/>
    <col min="5" max="5" width="12.1796875" customWidth="1"/>
    <col min="6" max="10" width="12.1796875" style="13" customWidth="1"/>
    <col min="11" max="11" width="12.1796875" style="23" customWidth="1"/>
    <col min="12" max="12" width="12.1796875" style="22" customWidth="1"/>
    <col min="13" max="13" width="15.54296875" style="20" customWidth="1"/>
    <col min="15" max="15" width="13.26953125" bestFit="1" customWidth="1"/>
  </cols>
  <sheetData>
    <row r="1" spans="1:13" s="14" customFormat="1" ht="29" x14ac:dyDescent="0.35">
      <c r="A1" s="14" t="s">
        <v>55</v>
      </c>
      <c r="B1" s="19" t="s">
        <v>53</v>
      </c>
      <c r="C1" s="14" t="s">
        <v>44</v>
      </c>
      <c r="D1" s="14" t="s">
        <v>0</v>
      </c>
      <c r="E1" s="15" t="s">
        <v>1</v>
      </c>
      <c r="F1" s="15" t="s">
        <v>2</v>
      </c>
      <c r="G1" s="15" t="s">
        <v>3</v>
      </c>
      <c r="H1" s="15" t="s">
        <v>4</v>
      </c>
      <c r="I1" s="15" t="s">
        <v>5</v>
      </c>
      <c r="J1" s="15" t="s">
        <v>6</v>
      </c>
      <c r="K1" s="21" t="s">
        <v>54</v>
      </c>
      <c r="L1" s="21" t="s">
        <v>52</v>
      </c>
      <c r="M1" s="19" t="s">
        <v>56</v>
      </c>
    </row>
    <row r="2" spans="1:13" x14ac:dyDescent="0.35">
      <c r="A2" s="12">
        <v>42681</v>
      </c>
      <c r="B2" s="20">
        <f>INT(MOD(INT((Tableau3[Semaine du (date du lundi)]-2)/7)+3/5,52+5/28))+1</f>
        <v>45</v>
      </c>
      <c r="C2" t="s">
        <v>51</v>
      </c>
      <c r="D2" t="s">
        <v>50</v>
      </c>
      <c r="E2" s="25">
        <v>4</v>
      </c>
      <c r="F2" s="25">
        <v>8</v>
      </c>
      <c r="G2" s="25">
        <v>4</v>
      </c>
      <c r="H2" s="25">
        <v>8</v>
      </c>
      <c r="I2" s="25">
        <v>4</v>
      </c>
      <c r="J2" s="25">
        <v>4</v>
      </c>
      <c r="K2" s="26">
        <f>SUM(Tableau3[[#This Row],[Lundi]:[Samedi]])-Tableau3[[#This Row],[Total JF]]</f>
        <v>28</v>
      </c>
      <c r="L2" s="27">
        <f t="array" ref="L2">SUM(COUNTIF(JF,Tableau3[[#This Row],[Semaine du (date du lundi)]]+COLUMN(Tableau3[[#This Row],[Lundi]:[Samedi]])-COLUMN(Tableau3[[#Headers],[Lundi]]))*(Tableau3[[#This Row],[Lundi]:[Samedi]]))</f>
        <v>4</v>
      </c>
      <c r="M2" s="20">
        <f>VLOOKUP(Tableau3[[#This Row],[Type Evénement]],Tableau1[],3,0)</f>
        <v>1</v>
      </c>
    </row>
    <row r="3" spans="1:13" x14ac:dyDescent="0.35">
      <c r="A3" s="12">
        <v>42681</v>
      </c>
      <c r="B3" s="20">
        <f>INT(MOD(INT((Tableau3[Semaine du (date du lundi)]-2)/7)+3/5,52+5/28))+1</f>
        <v>45</v>
      </c>
      <c r="C3" t="s">
        <v>51</v>
      </c>
      <c r="D3" t="s">
        <v>46</v>
      </c>
      <c r="E3" s="25"/>
      <c r="F3" s="25"/>
      <c r="G3" s="25">
        <v>4</v>
      </c>
      <c r="H3" s="25"/>
      <c r="I3" s="25"/>
      <c r="J3" s="25"/>
      <c r="K3" s="26">
        <f>SUM(Tableau3[[#This Row],[Lundi]:[Samedi]])-Tableau3[[#This Row],[Total JF]]</f>
        <v>4</v>
      </c>
      <c r="L3" s="27">
        <f t="array" ref="L3">SUM(COUNTIF(JF,Tableau3[[#This Row],[Semaine du (date du lundi)]]+COLUMN(Tableau3[[#This Row],[Lundi]:[Samedi]])-COLUMN(Tableau3[[#Headers],[Lundi]]))*(Tableau3[[#This Row],[Lundi]:[Samedi]]))</f>
        <v>0</v>
      </c>
      <c r="M3" s="20">
        <f>VLOOKUP(Tableau3[[#This Row],[Type Evénement]],Tableau1[],3,0)</f>
        <v>0</v>
      </c>
    </row>
    <row r="4" spans="1:13" x14ac:dyDescent="0.35">
      <c r="A4" s="12">
        <v>42681</v>
      </c>
      <c r="B4" s="20">
        <f>INT(MOD(INT((Tableau3[Semaine du (date du lundi)]-2)/7)+3/5,52+5/28))+1</f>
        <v>45</v>
      </c>
      <c r="C4" t="s">
        <v>51</v>
      </c>
      <c r="D4" t="s">
        <v>48</v>
      </c>
      <c r="E4" s="25">
        <v>4</v>
      </c>
      <c r="F4" s="25"/>
      <c r="G4" s="25"/>
      <c r="H4" s="25"/>
      <c r="I4" s="25"/>
      <c r="J4" s="25"/>
      <c r="K4" s="26">
        <f>SUM(Tableau3[[#This Row],[Lundi]:[Samedi]])-Tableau3[[#This Row],[Total JF]]</f>
        <v>4</v>
      </c>
      <c r="L4" s="27">
        <f t="array" ref="L4">SUM(COUNTIF(JF,Tableau3[[#This Row],[Semaine du (date du lundi)]]+COLUMN(Tableau3[[#This Row],[Lundi]:[Samedi]])-COLUMN(Tableau3[[#Headers],[Lundi]]))*(Tableau3[[#This Row],[Lundi]:[Samedi]]))</f>
        <v>0</v>
      </c>
      <c r="M4" s="20">
        <f>VLOOKUP(Tableau3[[#This Row],[Type Evénement]],Tableau1[],3,0)</f>
        <v>1</v>
      </c>
    </row>
    <row r="5" spans="1:13" x14ac:dyDescent="0.35">
      <c r="A5" s="12">
        <v>42681</v>
      </c>
      <c r="B5" s="20">
        <f>INT(MOD(INT((Tableau3[Semaine du (date du lundi)]-2)/7)+3/5,52+5/28))+1</f>
        <v>45</v>
      </c>
      <c r="C5" t="s">
        <v>57</v>
      </c>
      <c r="D5" t="s">
        <v>50</v>
      </c>
      <c r="E5" s="25">
        <v>7</v>
      </c>
      <c r="F5" s="25">
        <v>7</v>
      </c>
      <c r="G5" s="25">
        <v>7</v>
      </c>
      <c r="H5" s="25">
        <v>7</v>
      </c>
      <c r="I5" s="25">
        <v>7</v>
      </c>
      <c r="J5" s="25"/>
      <c r="K5" s="26">
        <f>SUM(Tableau3[[#This Row],[Lundi]:[Samedi]])-Tableau3[[#This Row],[Total JF]]</f>
        <v>28</v>
      </c>
      <c r="L5" s="27">
        <f t="array" ref="L5">SUM(COUNTIF(JF,Tableau3[[#This Row],[Semaine du (date du lundi)]]+COLUMN(Tableau3[[#This Row],[Lundi]:[Samedi]])-COLUMN(Tableau3[[#Headers],[Lundi]]))*(Tableau3[[#This Row],[Lundi]:[Samedi]]))</f>
        <v>7</v>
      </c>
      <c r="M5" s="20">
        <f>VLOOKUP(Tableau3[[#This Row],[Type Evénement]],Tableau1[],3,0)</f>
        <v>1</v>
      </c>
    </row>
    <row r="6" spans="1:13" x14ac:dyDescent="0.35">
      <c r="A6" s="12">
        <v>42681</v>
      </c>
      <c r="B6" s="20">
        <f>INT(MOD(INT((Tableau3[Semaine du (date du lundi)]-2)/7)+3/5,52+5/28))+1</f>
        <v>45</v>
      </c>
      <c r="C6" t="s">
        <v>58</v>
      </c>
      <c r="D6" t="s">
        <v>50</v>
      </c>
      <c r="E6" s="25">
        <v>7</v>
      </c>
      <c r="F6" s="25">
        <v>7</v>
      </c>
      <c r="G6" s="25">
        <v>7</v>
      </c>
      <c r="H6" s="25">
        <v>7</v>
      </c>
      <c r="I6" s="25"/>
      <c r="J6" s="25">
        <v>7</v>
      </c>
      <c r="K6" s="26">
        <f>SUM(Tableau3[[#This Row],[Lundi]:[Samedi]])-Tableau3[[#This Row],[Total JF]]</f>
        <v>35</v>
      </c>
      <c r="L6" s="27">
        <f t="array" ref="L6">SUM(COUNTIF(JF,Tableau3[[#This Row],[Semaine du (date du lundi)]]+COLUMN(Tableau3[[#This Row],[Lundi]:[Samedi]])-COLUMN(Tableau3[[#Headers],[Lundi]]))*(Tableau3[[#This Row],[Lundi]:[Samedi]]))</f>
        <v>0</v>
      </c>
      <c r="M6" s="20">
        <f>VLOOKUP(Tableau3[[#This Row],[Type Evénement]],Tableau1[],3,0)</f>
        <v>1</v>
      </c>
    </row>
    <row r="7" spans="1:13" x14ac:dyDescent="0.35">
      <c r="A7" s="12">
        <v>42681</v>
      </c>
      <c r="B7" s="20">
        <f>INT(MOD(INT((Tableau3[Semaine du (date du lundi)]-2)/7)+3/5,52+5/28))+1</f>
        <v>45</v>
      </c>
      <c r="C7" t="s">
        <v>59</v>
      </c>
      <c r="D7" t="s">
        <v>50</v>
      </c>
      <c r="E7" s="25"/>
      <c r="F7" s="25">
        <v>7</v>
      </c>
      <c r="G7" s="25">
        <v>7</v>
      </c>
      <c r="H7" s="25">
        <v>7</v>
      </c>
      <c r="I7" s="25"/>
      <c r="J7" s="25"/>
      <c r="K7" s="26">
        <f>SUM(Tableau3[[#This Row],[Lundi]:[Samedi]])-Tableau3[[#This Row],[Total JF]]</f>
        <v>21</v>
      </c>
      <c r="L7" s="27">
        <f t="array" ref="L7">SUM(COUNTIF(JF,Tableau3[[#This Row],[Semaine du (date du lundi)]]+COLUMN(Tableau3[[#This Row],[Lundi]:[Samedi]])-COLUMN(Tableau3[[#Headers],[Lundi]]))*(Tableau3[[#This Row],[Lundi]:[Samedi]]))</f>
        <v>0</v>
      </c>
      <c r="M7" s="20">
        <f>VLOOKUP(Tableau3[[#This Row],[Type Evénement]],Tableau1[],3,0)</f>
        <v>1</v>
      </c>
    </row>
  </sheetData>
  <conditionalFormatting sqref="A2:A7">
    <cfRule type="expression" dxfId="25" priority="5">
      <formula>WEEKDAY(A2,2)&lt;&gt;1</formula>
    </cfRule>
  </conditionalFormatting>
  <conditionalFormatting sqref="E2:J7">
    <cfRule type="expression" dxfId="24" priority="8">
      <formula>COUNTIF(JF,$A2+COLUMN()-COLUMN($E$1))</formula>
    </cfRule>
  </conditionalFormatting>
  <conditionalFormatting sqref="A4:A7">
    <cfRule type="expression" dxfId="23" priority="1">
      <formula>WEEKDAY(A4,2)&lt;&gt;1</formula>
    </cfRule>
  </conditionalFormatting>
  <dataValidations count="2">
    <dataValidation type="list" allowBlank="1" showInputMessage="1" showErrorMessage="1" sqref="C2:C7">
      <formula1>personnel</formula1>
    </dataValidation>
    <dataValidation type="list" allowBlank="1" showInputMessage="1" showErrorMessage="1" sqref="D2:D7">
      <formula1>evts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showZeros="0" zoomScaleNormal="100" workbookViewId="0">
      <selection activeCell="A5" sqref="A5"/>
    </sheetView>
  </sheetViews>
  <sheetFormatPr baseColWidth="10" defaultRowHeight="14.5" x14ac:dyDescent="0.35"/>
  <cols>
    <col min="1" max="1" width="20.1796875" style="14" customWidth="1"/>
    <col min="2" max="7" width="18.453125" style="14" customWidth="1"/>
    <col min="8" max="8" width="27.453125" style="14" customWidth="1"/>
    <col min="9" max="9" width="21.81640625" style="14" customWidth="1"/>
    <col min="10" max="10" width="23.6328125" style="14" customWidth="1"/>
    <col min="11" max="11" width="27.453125" style="14" customWidth="1"/>
    <col min="12" max="12" width="21.81640625" style="14" customWidth="1"/>
    <col min="13" max="13" width="23.6328125" style="14" bestFit="1" customWidth="1"/>
    <col min="14" max="16384" width="10.90625" style="14"/>
  </cols>
  <sheetData>
    <row r="1" spans="1:10" ht="29" x14ac:dyDescent="0.35">
      <c r="C1" s="16" t="s">
        <v>55</v>
      </c>
      <c r="D1" s="16" t="s">
        <v>53</v>
      </c>
      <c r="E1" s="16" t="s">
        <v>63</v>
      </c>
      <c r="F1"/>
      <c r="G1"/>
      <c r="H1"/>
      <c r="I1"/>
      <c r="J1"/>
    </row>
    <row r="2" spans="1:10" x14ac:dyDescent="0.35">
      <c r="C2" s="17" t="s">
        <v>60</v>
      </c>
      <c r="F2"/>
      <c r="G2"/>
      <c r="H2"/>
      <c r="I2"/>
      <c r="J2"/>
    </row>
    <row r="3" spans="1:10" x14ac:dyDescent="0.35">
      <c r="C3" s="14">
        <v>45</v>
      </c>
      <c r="F3"/>
      <c r="G3"/>
      <c r="H3"/>
      <c r="I3"/>
      <c r="J3"/>
    </row>
    <row r="4" spans="1:10" ht="29" x14ac:dyDescent="0.35">
      <c r="A4" s="16" t="s">
        <v>44</v>
      </c>
      <c r="B4" s="16" t="s">
        <v>56</v>
      </c>
      <c r="C4" s="14" t="s">
        <v>62</v>
      </c>
      <c r="D4" s="14" t="s">
        <v>61</v>
      </c>
      <c r="E4" s="14" t="s">
        <v>64</v>
      </c>
      <c r="F4"/>
      <c r="G4"/>
      <c r="H4"/>
      <c r="I4"/>
      <c r="J4"/>
    </row>
    <row r="5" spans="1:10" x14ac:dyDescent="0.35">
      <c r="A5" s="14" t="s">
        <v>51</v>
      </c>
      <c r="B5" s="14">
        <v>1</v>
      </c>
      <c r="C5" s="24">
        <v>32</v>
      </c>
      <c r="D5" s="24">
        <v>4</v>
      </c>
      <c r="E5" s="24">
        <v>1</v>
      </c>
      <c r="F5"/>
      <c r="G5"/>
      <c r="H5"/>
      <c r="I5"/>
      <c r="J5"/>
    </row>
    <row r="6" spans="1:10" x14ac:dyDescent="0.35">
      <c r="B6" s="14">
        <v>0</v>
      </c>
      <c r="C6" s="24">
        <v>4</v>
      </c>
      <c r="D6" s="24">
        <v>0</v>
      </c>
      <c r="E6" s="24">
        <v>0</v>
      </c>
      <c r="F6"/>
      <c r="G6"/>
      <c r="H6"/>
      <c r="I6"/>
      <c r="J6"/>
    </row>
    <row r="7" spans="1:10" x14ac:dyDescent="0.35">
      <c r="A7" s="14" t="s">
        <v>57</v>
      </c>
      <c r="B7" s="14">
        <v>1</v>
      </c>
      <c r="C7" s="24">
        <v>28</v>
      </c>
      <c r="D7" s="24">
        <v>7</v>
      </c>
      <c r="E7" s="24">
        <v>0</v>
      </c>
      <c r="F7"/>
      <c r="G7"/>
      <c r="H7"/>
      <c r="I7"/>
      <c r="J7"/>
    </row>
    <row r="8" spans="1:10" x14ac:dyDescent="0.35">
      <c r="A8" s="14" t="s">
        <v>58</v>
      </c>
      <c r="B8" s="14">
        <v>1</v>
      </c>
      <c r="C8" s="24">
        <v>35</v>
      </c>
      <c r="D8" s="24">
        <v>0</v>
      </c>
      <c r="E8" s="24">
        <v>0</v>
      </c>
      <c r="F8"/>
      <c r="G8"/>
      <c r="H8"/>
      <c r="I8"/>
      <c r="J8"/>
    </row>
    <row r="9" spans="1:10" x14ac:dyDescent="0.35">
      <c r="A9" s="14" t="s">
        <v>59</v>
      </c>
      <c r="B9" s="14">
        <v>1</v>
      </c>
      <c r="C9" s="24">
        <v>21</v>
      </c>
      <c r="D9" s="24">
        <v>0</v>
      </c>
      <c r="E9" s="24">
        <v>0</v>
      </c>
      <c r="F9"/>
      <c r="G9"/>
      <c r="H9"/>
      <c r="I9"/>
      <c r="J9"/>
    </row>
    <row r="10" spans="1:10" x14ac:dyDescent="0.35">
      <c r="A10"/>
      <c r="B10"/>
      <c r="C10"/>
      <c r="D10"/>
      <c r="E10"/>
      <c r="F10"/>
      <c r="G10"/>
      <c r="H10"/>
      <c r="I10"/>
      <c r="J10"/>
    </row>
  </sheetData>
  <pageMargins left="0.7" right="0.7" top="0.75" bottom="0.75" header="0.3" footer="0.3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zoomScale="120" zoomScaleNormal="120" workbookViewId="0"/>
  </sheetViews>
  <sheetFormatPr baseColWidth="10" defaultRowHeight="14.5" x14ac:dyDescent="0.35"/>
  <cols>
    <col min="1" max="1" width="22" style="6" bestFit="1" customWidth="1"/>
    <col min="2" max="2" width="10.26953125" style="6" bestFit="1" customWidth="1"/>
    <col min="3" max="4" width="10.1796875" style="6" bestFit="1" customWidth="1"/>
    <col min="5" max="5" width="9.81640625" style="6" bestFit="1" customWidth="1"/>
    <col min="6" max="6" width="10.26953125" style="6" bestFit="1" customWidth="1"/>
    <col min="7" max="7" width="10.08984375" style="6" bestFit="1" customWidth="1"/>
    <col min="8" max="8" width="9.90625" style="6" bestFit="1" customWidth="1"/>
    <col min="9" max="9" width="10.1796875" style="6" bestFit="1" customWidth="1"/>
    <col min="10" max="10" width="10.26953125" style="6" bestFit="1" customWidth="1"/>
    <col min="11" max="11" width="9.90625" style="6" bestFit="1" customWidth="1"/>
    <col min="12" max="16384" width="10.90625" style="6"/>
  </cols>
  <sheetData>
    <row r="1" spans="1:11" s="3" customFormat="1" x14ac:dyDescent="0.35">
      <c r="A1" s="1" t="s">
        <v>7</v>
      </c>
      <c r="B1" s="2">
        <v>2016</v>
      </c>
      <c r="C1" s="2">
        <f t="shared" ref="C1:K1" si="0">B1+1</f>
        <v>2017</v>
      </c>
      <c r="D1" s="2">
        <f t="shared" si="0"/>
        <v>2018</v>
      </c>
      <c r="E1" s="2">
        <f t="shared" si="0"/>
        <v>2019</v>
      </c>
      <c r="F1" s="2">
        <f t="shared" si="0"/>
        <v>2020</v>
      </c>
      <c r="G1" s="2">
        <f t="shared" si="0"/>
        <v>2021</v>
      </c>
      <c r="H1" s="2">
        <f t="shared" si="0"/>
        <v>2022</v>
      </c>
      <c r="I1" s="2">
        <f t="shared" si="0"/>
        <v>2023</v>
      </c>
      <c r="J1" s="2">
        <f t="shared" si="0"/>
        <v>2024</v>
      </c>
      <c r="K1" s="2">
        <f t="shared" si="0"/>
        <v>2025</v>
      </c>
    </row>
    <row r="2" spans="1:11" x14ac:dyDescent="0.35">
      <c r="A2" s="4" t="s">
        <v>8</v>
      </c>
      <c r="B2" s="5">
        <f t="shared" ref="B2:K2" si="1">ROUND(DATE(B1,4,MOD(234-11*MOD(B1,19),30))/7,0)*7-6</f>
        <v>42456</v>
      </c>
      <c r="C2" s="5">
        <f t="shared" si="1"/>
        <v>42841</v>
      </c>
      <c r="D2" s="5">
        <f t="shared" si="1"/>
        <v>43191</v>
      </c>
      <c r="E2" s="5">
        <f t="shared" si="1"/>
        <v>43576</v>
      </c>
      <c r="F2" s="5">
        <f t="shared" si="1"/>
        <v>43933</v>
      </c>
      <c r="G2" s="5">
        <f t="shared" si="1"/>
        <v>44290</v>
      </c>
      <c r="H2" s="5">
        <f t="shared" si="1"/>
        <v>44668</v>
      </c>
      <c r="I2" s="5">
        <f t="shared" si="1"/>
        <v>45025</v>
      </c>
      <c r="J2" s="5">
        <f t="shared" si="1"/>
        <v>45382</v>
      </c>
      <c r="K2" s="5">
        <f t="shared" si="1"/>
        <v>45767</v>
      </c>
    </row>
    <row r="3" spans="1:11" x14ac:dyDescent="0.35">
      <c r="A3" s="4" t="s">
        <v>9</v>
      </c>
      <c r="B3" s="5">
        <f t="shared" ref="B3:K3" si="2">B2+1</f>
        <v>42457</v>
      </c>
      <c r="C3" s="5">
        <f t="shared" si="2"/>
        <v>42842</v>
      </c>
      <c r="D3" s="5">
        <f t="shared" si="2"/>
        <v>43192</v>
      </c>
      <c r="E3" s="5">
        <f t="shared" si="2"/>
        <v>43577</v>
      </c>
      <c r="F3" s="5">
        <f t="shared" si="2"/>
        <v>43934</v>
      </c>
      <c r="G3" s="5">
        <f t="shared" si="2"/>
        <v>44291</v>
      </c>
      <c r="H3" s="5">
        <f t="shared" si="2"/>
        <v>44669</v>
      </c>
      <c r="I3" s="5">
        <f t="shared" si="2"/>
        <v>45026</v>
      </c>
      <c r="J3" s="5">
        <f t="shared" si="2"/>
        <v>45383</v>
      </c>
      <c r="K3" s="5">
        <f t="shared" si="2"/>
        <v>45768</v>
      </c>
    </row>
    <row r="4" spans="1:11" x14ac:dyDescent="0.35">
      <c r="A4" s="4" t="s">
        <v>10</v>
      </c>
      <c r="B4" s="5">
        <f t="shared" ref="B4:K4" si="3">B2+39</f>
        <v>42495</v>
      </c>
      <c r="C4" s="5">
        <f t="shared" si="3"/>
        <v>42880</v>
      </c>
      <c r="D4" s="5">
        <f t="shared" si="3"/>
        <v>43230</v>
      </c>
      <c r="E4" s="5">
        <f t="shared" si="3"/>
        <v>43615</v>
      </c>
      <c r="F4" s="5">
        <f t="shared" si="3"/>
        <v>43972</v>
      </c>
      <c r="G4" s="5">
        <f t="shared" si="3"/>
        <v>44329</v>
      </c>
      <c r="H4" s="5">
        <f t="shared" si="3"/>
        <v>44707</v>
      </c>
      <c r="I4" s="5">
        <f t="shared" si="3"/>
        <v>45064</v>
      </c>
      <c r="J4" s="5">
        <f t="shared" si="3"/>
        <v>45421</v>
      </c>
      <c r="K4" s="5">
        <f t="shared" si="3"/>
        <v>45806</v>
      </c>
    </row>
    <row r="5" spans="1:11" x14ac:dyDescent="0.35">
      <c r="A5" s="4" t="s">
        <v>11</v>
      </c>
      <c r="B5" s="5">
        <f t="shared" ref="B5:K5" si="4">B2+50</f>
        <v>42506</v>
      </c>
      <c r="C5" s="5">
        <f t="shared" si="4"/>
        <v>42891</v>
      </c>
      <c r="D5" s="5">
        <f t="shared" si="4"/>
        <v>43241</v>
      </c>
      <c r="E5" s="5">
        <f t="shared" si="4"/>
        <v>43626</v>
      </c>
      <c r="F5" s="5">
        <f t="shared" si="4"/>
        <v>43983</v>
      </c>
      <c r="G5" s="5">
        <f t="shared" si="4"/>
        <v>44340</v>
      </c>
      <c r="H5" s="5">
        <f t="shared" si="4"/>
        <v>44718</v>
      </c>
      <c r="I5" s="5">
        <f t="shared" si="4"/>
        <v>45075</v>
      </c>
      <c r="J5" s="5">
        <f t="shared" si="4"/>
        <v>45432</v>
      </c>
      <c r="K5" s="5">
        <f t="shared" si="4"/>
        <v>45817</v>
      </c>
    </row>
    <row r="6" spans="1:11" x14ac:dyDescent="0.35">
      <c r="A6" s="4" t="s">
        <v>12</v>
      </c>
      <c r="B6" s="5">
        <f t="shared" ref="B6:K6" si="5">DATE(B1,1,1)</f>
        <v>42370</v>
      </c>
      <c r="C6" s="5">
        <f t="shared" si="5"/>
        <v>42736</v>
      </c>
      <c r="D6" s="5">
        <f t="shared" si="5"/>
        <v>43101</v>
      </c>
      <c r="E6" s="5">
        <f t="shared" si="5"/>
        <v>43466</v>
      </c>
      <c r="F6" s="5">
        <f t="shared" si="5"/>
        <v>43831</v>
      </c>
      <c r="G6" s="5">
        <f t="shared" si="5"/>
        <v>44197</v>
      </c>
      <c r="H6" s="5">
        <f t="shared" si="5"/>
        <v>44562</v>
      </c>
      <c r="I6" s="5">
        <f t="shared" si="5"/>
        <v>44927</v>
      </c>
      <c r="J6" s="5">
        <f t="shared" si="5"/>
        <v>45292</v>
      </c>
      <c r="K6" s="5">
        <f t="shared" si="5"/>
        <v>45658</v>
      </c>
    </row>
    <row r="7" spans="1:11" x14ac:dyDescent="0.35">
      <c r="A7" s="4" t="s">
        <v>13</v>
      </c>
      <c r="B7" s="5">
        <f t="shared" ref="B7:K7" si="6">DATE(B1,5,1)</f>
        <v>42491</v>
      </c>
      <c r="C7" s="5">
        <f t="shared" si="6"/>
        <v>42856</v>
      </c>
      <c r="D7" s="5">
        <f t="shared" si="6"/>
        <v>43221</v>
      </c>
      <c r="E7" s="5">
        <f t="shared" si="6"/>
        <v>43586</v>
      </c>
      <c r="F7" s="5">
        <f t="shared" si="6"/>
        <v>43952</v>
      </c>
      <c r="G7" s="5">
        <f t="shared" si="6"/>
        <v>44317</v>
      </c>
      <c r="H7" s="5">
        <f t="shared" si="6"/>
        <v>44682</v>
      </c>
      <c r="I7" s="5">
        <f t="shared" si="6"/>
        <v>45047</v>
      </c>
      <c r="J7" s="5">
        <f t="shared" si="6"/>
        <v>45413</v>
      </c>
      <c r="K7" s="5">
        <f t="shared" si="6"/>
        <v>45778</v>
      </c>
    </row>
    <row r="8" spans="1:11" x14ac:dyDescent="0.35">
      <c r="A8" s="4" t="s">
        <v>14</v>
      </c>
      <c r="B8" s="5">
        <f t="shared" ref="B8:K8" si="7">DATE(B1,5,8)</f>
        <v>42498</v>
      </c>
      <c r="C8" s="5">
        <f t="shared" si="7"/>
        <v>42863</v>
      </c>
      <c r="D8" s="5">
        <f t="shared" si="7"/>
        <v>43228</v>
      </c>
      <c r="E8" s="5">
        <f t="shared" si="7"/>
        <v>43593</v>
      </c>
      <c r="F8" s="5">
        <f t="shared" si="7"/>
        <v>43959</v>
      </c>
      <c r="G8" s="5">
        <f t="shared" si="7"/>
        <v>44324</v>
      </c>
      <c r="H8" s="5">
        <f t="shared" si="7"/>
        <v>44689</v>
      </c>
      <c r="I8" s="5">
        <f t="shared" si="7"/>
        <v>45054</v>
      </c>
      <c r="J8" s="5">
        <f t="shared" si="7"/>
        <v>45420</v>
      </c>
      <c r="K8" s="5">
        <f t="shared" si="7"/>
        <v>45785</v>
      </c>
    </row>
    <row r="9" spans="1:11" x14ac:dyDescent="0.35">
      <c r="A9" s="4" t="s">
        <v>15</v>
      </c>
      <c r="B9" s="5">
        <f t="shared" ref="B9:K9" si="8">DATE(B1,7,14)</f>
        <v>42565</v>
      </c>
      <c r="C9" s="5">
        <f t="shared" si="8"/>
        <v>42930</v>
      </c>
      <c r="D9" s="5">
        <f t="shared" si="8"/>
        <v>43295</v>
      </c>
      <c r="E9" s="5">
        <f t="shared" si="8"/>
        <v>43660</v>
      </c>
      <c r="F9" s="5">
        <f t="shared" si="8"/>
        <v>44026</v>
      </c>
      <c r="G9" s="5">
        <f t="shared" si="8"/>
        <v>44391</v>
      </c>
      <c r="H9" s="5">
        <f t="shared" si="8"/>
        <v>44756</v>
      </c>
      <c r="I9" s="5">
        <f t="shared" si="8"/>
        <v>45121</v>
      </c>
      <c r="J9" s="5">
        <f t="shared" si="8"/>
        <v>45487</v>
      </c>
      <c r="K9" s="5">
        <f t="shared" si="8"/>
        <v>45852</v>
      </c>
    </row>
    <row r="10" spans="1:11" x14ac:dyDescent="0.35">
      <c r="A10" s="4" t="s">
        <v>16</v>
      </c>
      <c r="B10" s="5">
        <f t="shared" ref="B10:K10" si="9">DATE(B1,8,15)</f>
        <v>42597</v>
      </c>
      <c r="C10" s="5">
        <f t="shared" si="9"/>
        <v>42962</v>
      </c>
      <c r="D10" s="5">
        <f t="shared" si="9"/>
        <v>43327</v>
      </c>
      <c r="E10" s="5">
        <f t="shared" si="9"/>
        <v>43692</v>
      </c>
      <c r="F10" s="5">
        <f t="shared" si="9"/>
        <v>44058</v>
      </c>
      <c r="G10" s="5">
        <f t="shared" si="9"/>
        <v>44423</v>
      </c>
      <c r="H10" s="5">
        <f t="shared" si="9"/>
        <v>44788</v>
      </c>
      <c r="I10" s="5">
        <f t="shared" si="9"/>
        <v>45153</v>
      </c>
      <c r="J10" s="5">
        <f t="shared" si="9"/>
        <v>45519</v>
      </c>
      <c r="K10" s="5">
        <f t="shared" si="9"/>
        <v>45884</v>
      </c>
    </row>
    <row r="11" spans="1:11" x14ac:dyDescent="0.35">
      <c r="A11" s="4" t="s">
        <v>17</v>
      </c>
      <c r="B11" s="5">
        <f t="shared" ref="B11:K11" si="10">DATE(B1,11,1)</f>
        <v>42675</v>
      </c>
      <c r="C11" s="5">
        <f t="shared" si="10"/>
        <v>43040</v>
      </c>
      <c r="D11" s="5">
        <f t="shared" si="10"/>
        <v>43405</v>
      </c>
      <c r="E11" s="5">
        <f t="shared" si="10"/>
        <v>43770</v>
      </c>
      <c r="F11" s="5">
        <f t="shared" si="10"/>
        <v>44136</v>
      </c>
      <c r="G11" s="5">
        <f t="shared" si="10"/>
        <v>44501</v>
      </c>
      <c r="H11" s="5">
        <f t="shared" si="10"/>
        <v>44866</v>
      </c>
      <c r="I11" s="5">
        <f t="shared" si="10"/>
        <v>45231</v>
      </c>
      <c r="J11" s="5">
        <f t="shared" si="10"/>
        <v>45597</v>
      </c>
      <c r="K11" s="5">
        <f t="shared" si="10"/>
        <v>45962</v>
      </c>
    </row>
    <row r="12" spans="1:11" x14ac:dyDescent="0.35">
      <c r="A12" s="4" t="s">
        <v>18</v>
      </c>
      <c r="B12" s="5">
        <f t="shared" ref="B12:K12" si="11">DATE(B1,11,11)</f>
        <v>42685</v>
      </c>
      <c r="C12" s="5">
        <f t="shared" si="11"/>
        <v>43050</v>
      </c>
      <c r="D12" s="5">
        <f t="shared" si="11"/>
        <v>43415</v>
      </c>
      <c r="E12" s="5">
        <f t="shared" si="11"/>
        <v>43780</v>
      </c>
      <c r="F12" s="5">
        <f t="shared" si="11"/>
        <v>44146</v>
      </c>
      <c r="G12" s="5">
        <f t="shared" si="11"/>
        <v>44511</v>
      </c>
      <c r="H12" s="5">
        <f t="shared" si="11"/>
        <v>44876</v>
      </c>
      <c r="I12" s="5">
        <f t="shared" si="11"/>
        <v>45241</v>
      </c>
      <c r="J12" s="5">
        <f t="shared" si="11"/>
        <v>45607</v>
      </c>
      <c r="K12" s="5">
        <f t="shared" si="11"/>
        <v>45972</v>
      </c>
    </row>
    <row r="13" spans="1:11" x14ac:dyDescent="0.35">
      <c r="A13" s="4" t="s">
        <v>19</v>
      </c>
      <c r="B13" s="5">
        <f t="shared" ref="B13:K13" si="12">DATE(B1,12,25)</f>
        <v>42729</v>
      </c>
      <c r="C13" s="5">
        <f t="shared" si="12"/>
        <v>43094</v>
      </c>
      <c r="D13" s="5">
        <f t="shared" si="12"/>
        <v>43459</v>
      </c>
      <c r="E13" s="5">
        <f t="shared" si="12"/>
        <v>43824</v>
      </c>
      <c r="F13" s="5">
        <f t="shared" si="12"/>
        <v>44190</v>
      </c>
      <c r="G13" s="5">
        <f t="shared" si="12"/>
        <v>44555</v>
      </c>
      <c r="H13" s="5">
        <f t="shared" si="12"/>
        <v>44920</v>
      </c>
      <c r="I13" s="5">
        <f t="shared" si="12"/>
        <v>45285</v>
      </c>
      <c r="J13" s="5">
        <f t="shared" si="12"/>
        <v>45651</v>
      </c>
      <c r="K13" s="5">
        <f t="shared" si="12"/>
        <v>46016</v>
      </c>
    </row>
    <row r="14" spans="1:11" x14ac:dyDescent="0.35">
      <c r="A14" s="4"/>
      <c r="B14" s="7"/>
      <c r="C14" s="7"/>
      <c r="D14" s="7"/>
      <c r="E14" s="7"/>
      <c r="F14" s="7"/>
      <c r="G14" s="7"/>
      <c r="H14" s="7"/>
      <c r="I14" s="7"/>
      <c r="J14" s="7"/>
      <c r="K14" s="7"/>
    </row>
    <row r="15" spans="1:11" x14ac:dyDescent="0.35">
      <c r="A15" s="8" t="s">
        <v>20</v>
      </c>
    </row>
    <row r="16" spans="1:11" x14ac:dyDescent="0.35">
      <c r="A16" s="9" t="s">
        <v>21</v>
      </c>
    </row>
    <row r="17" spans="1:1" x14ac:dyDescent="0.35">
      <c r="A17" s="10" t="s">
        <v>22</v>
      </c>
    </row>
    <row r="18" spans="1:1" x14ac:dyDescent="0.35">
      <c r="A18" s="11" t="s">
        <v>23</v>
      </c>
    </row>
  </sheetData>
  <conditionalFormatting sqref="B3:K13">
    <cfRule type="expression" dxfId="22" priority="1">
      <formula>OR(COUNTIF(B$3:B$13,B3-2)&gt;0,COUNTIF(B$3:B$13,B3+2)&gt;0)</formula>
    </cfRule>
    <cfRule type="expression" dxfId="21" priority="2">
      <formula>OR(COUNTIF(B$3:B$13,B3-1)&gt;0,COUNTIF(B$3:B$13,B3+1)&gt;0)</formula>
    </cfRule>
    <cfRule type="expression" dxfId="20" priority="3">
      <formula>COUNTIF(B$3:B$13,B3)&gt;1</formula>
    </cfRule>
    <cfRule type="expression" dxfId="19" priority="4">
      <formula>WEEKDAY(B3,2)&gt;5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7"/>
  <sheetViews>
    <sheetView workbookViewId="0">
      <selection activeCell="C6" sqref="C6"/>
    </sheetView>
  </sheetViews>
  <sheetFormatPr baseColWidth="10" defaultRowHeight="14.5" x14ac:dyDescent="0.35"/>
  <cols>
    <col min="1" max="3" width="21.6328125" style="18" customWidth="1"/>
    <col min="4" max="16384" width="10.90625" style="18"/>
  </cols>
  <sheetData>
    <row r="1" spans="1:3" x14ac:dyDescent="0.35">
      <c r="A1" s="18" t="s">
        <v>0</v>
      </c>
      <c r="B1" s="18" t="s">
        <v>47</v>
      </c>
      <c r="C1" s="18" t="s">
        <v>56</v>
      </c>
    </row>
    <row r="2" spans="1:3" x14ac:dyDescent="0.35">
      <c r="A2" s="18" t="s">
        <v>50</v>
      </c>
      <c r="C2" s="18">
        <v>1</v>
      </c>
    </row>
    <row r="3" spans="1:3" x14ac:dyDescent="0.35">
      <c r="A3" s="18" t="s">
        <v>45</v>
      </c>
      <c r="C3" s="18">
        <v>0</v>
      </c>
    </row>
    <row r="4" spans="1:3" ht="29" x14ac:dyDescent="0.35">
      <c r="A4" s="18" t="s">
        <v>46</v>
      </c>
      <c r="B4" s="18" t="s">
        <v>49</v>
      </c>
      <c r="C4" s="18">
        <v>0</v>
      </c>
    </row>
    <row r="5" spans="1:3" x14ac:dyDescent="0.35">
      <c r="A5" s="18" t="s">
        <v>48</v>
      </c>
      <c r="C5" s="18">
        <v>1</v>
      </c>
    </row>
    <row r="9" spans="1:3" x14ac:dyDescent="0.35">
      <c r="A9" s="18" t="s">
        <v>25</v>
      </c>
      <c r="B9" s="18" t="s">
        <v>24</v>
      </c>
      <c r="C9" s="18" t="s">
        <v>44</v>
      </c>
    </row>
    <row r="10" spans="1:3" x14ac:dyDescent="0.35">
      <c r="A10" s="18" t="s">
        <v>41</v>
      </c>
      <c r="C10" s="18" t="str">
        <f>A10&amp;" "&amp;B10</f>
        <v xml:space="preserve">andrew </v>
      </c>
    </row>
    <row r="11" spans="1:3" x14ac:dyDescent="0.35">
      <c r="A11" s="18" t="s">
        <v>36</v>
      </c>
      <c r="C11" s="18" t="str">
        <f>A11&amp;" "&amp;B11</f>
        <v xml:space="preserve">aymeric </v>
      </c>
    </row>
    <row r="12" spans="1:3" x14ac:dyDescent="0.35">
      <c r="A12" s="18" t="s">
        <v>29</v>
      </c>
      <c r="C12" s="18" t="str">
        <f>A12&amp;" "&amp;B12</f>
        <v xml:space="preserve">carl </v>
      </c>
    </row>
    <row r="13" spans="1:3" x14ac:dyDescent="0.35">
      <c r="A13" s="18" t="s">
        <v>40</v>
      </c>
      <c r="C13" s="18" t="str">
        <f>A13&amp;" "&amp;B13</f>
        <v xml:space="preserve">david </v>
      </c>
    </row>
    <row r="14" spans="1:3" x14ac:dyDescent="0.35">
      <c r="A14" s="18" t="s">
        <v>34</v>
      </c>
      <c r="C14" s="18" t="str">
        <f>A14&amp;" "&amp;B14</f>
        <v xml:space="preserve">gregory </v>
      </c>
    </row>
    <row r="15" spans="1:3" x14ac:dyDescent="0.35">
      <c r="A15" s="18" t="s">
        <v>37</v>
      </c>
      <c r="C15" s="18" t="str">
        <f>A15&amp;" "&amp;B15</f>
        <v xml:space="preserve">jean </v>
      </c>
    </row>
    <row r="16" spans="1:3" x14ac:dyDescent="0.35">
      <c r="A16" s="18" t="s">
        <v>43</v>
      </c>
      <c r="C16" s="18" t="str">
        <f>A16&amp;" "&amp;B16</f>
        <v xml:space="preserve">jean-philippe </v>
      </c>
    </row>
    <row r="17" spans="1:3" x14ac:dyDescent="0.35">
      <c r="A17" s="18" t="s">
        <v>42</v>
      </c>
      <c r="C17" s="18" t="str">
        <f>A17&amp;" "&amp;B17</f>
        <v xml:space="preserve">jefferson </v>
      </c>
    </row>
    <row r="18" spans="1:3" x14ac:dyDescent="0.35">
      <c r="A18" s="18" t="s">
        <v>33</v>
      </c>
      <c r="C18" s="18" t="str">
        <f>A18&amp;" "&amp;B18</f>
        <v xml:space="preserve">jérémy </v>
      </c>
    </row>
    <row r="19" spans="1:3" x14ac:dyDescent="0.35">
      <c r="A19" s="18" t="s">
        <v>32</v>
      </c>
      <c r="C19" s="18" t="str">
        <f>A19&amp;" "&amp;B19</f>
        <v xml:space="preserve">julien </v>
      </c>
    </row>
    <row r="20" spans="1:3" x14ac:dyDescent="0.35">
      <c r="A20" s="18" t="s">
        <v>26</v>
      </c>
      <c r="C20" s="18" t="str">
        <f>A20&amp;" "&amp;B20</f>
        <v xml:space="preserve">karim </v>
      </c>
    </row>
    <row r="21" spans="1:3" x14ac:dyDescent="0.35">
      <c r="A21" s="18" t="s">
        <v>38</v>
      </c>
      <c r="C21" s="18" t="str">
        <f>A21&amp;" "&amp;B21</f>
        <v xml:space="preserve">laetitia </v>
      </c>
    </row>
    <row r="22" spans="1:3" x14ac:dyDescent="0.35">
      <c r="A22" s="18" t="s">
        <v>27</v>
      </c>
      <c r="C22" s="18" t="str">
        <f>A22&amp;" "&amp;B22</f>
        <v xml:space="preserve">marc </v>
      </c>
    </row>
    <row r="23" spans="1:3" x14ac:dyDescent="0.35">
      <c r="A23" s="18" t="s">
        <v>30</v>
      </c>
      <c r="C23" s="18" t="str">
        <f>A23&amp;" "&amp;B23</f>
        <v xml:space="preserve">sandie </v>
      </c>
    </row>
    <row r="24" spans="1:3" x14ac:dyDescent="0.35">
      <c r="A24" s="18" t="s">
        <v>35</v>
      </c>
      <c r="C24" s="18" t="str">
        <f>A24&amp;" "&amp;B24</f>
        <v xml:space="preserve">sébastien </v>
      </c>
    </row>
    <row r="25" spans="1:3" x14ac:dyDescent="0.35">
      <c r="A25" s="18" t="s">
        <v>28</v>
      </c>
      <c r="C25" s="18" t="str">
        <f>A25&amp;" "&amp;B25</f>
        <v xml:space="preserve">ursula </v>
      </c>
    </row>
    <row r="26" spans="1:3" x14ac:dyDescent="0.35">
      <c r="A26" s="18" t="s">
        <v>39</v>
      </c>
      <c r="C26" s="18" t="str">
        <f>A26&amp;" "&amp;B26</f>
        <v xml:space="preserve">virginie </v>
      </c>
    </row>
    <row r="27" spans="1:3" x14ac:dyDescent="0.35">
      <c r="A27" s="18" t="s">
        <v>31</v>
      </c>
      <c r="C27" s="18" t="str">
        <f>A27&amp;" "&amp;B27</f>
        <v xml:space="preserve">wissem 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Heures</vt:lpstr>
      <vt:lpstr>Synthèse heures et HS</vt:lpstr>
      <vt:lpstr>Jours Fériés</vt:lpstr>
      <vt:lpstr>Paramètres</vt:lpstr>
      <vt:lpstr>JF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2016-12-17T14:52:45Z</dcterms:created>
  <dcterms:modified xsi:type="dcterms:W3CDTF">2016-12-17T20:41:18Z</dcterms:modified>
</cp:coreProperties>
</file>