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matriciel\"/>
    </mc:Choice>
  </mc:AlternateContent>
  <bookViews>
    <workbookView xWindow="0" yWindow="0" windowWidth="19200" windowHeight="8610" activeTab="3"/>
  </bookViews>
  <sheets>
    <sheet name="personnel" sheetId="1" r:id="rId1"/>
    <sheet name="criticité" sheetId="6" r:id="rId2"/>
    <sheet name="liste" sheetId="3" r:id="rId3"/>
    <sheet name="equipe" sheetId="2" r:id="rId4"/>
    <sheet name="equipes triées sans doublon" sheetId="4" r:id="rId5"/>
  </sheets>
  <definedNames>
    <definedName name="agents">personnel!$B$5:$B$34</definedName>
    <definedName name="chef">liste!$J$2:$J$31</definedName>
    <definedName name="Equipier">liste!$M$2:$M$31</definedName>
    <definedName name="extincteur">liste!$P$2:$P$31</definedName>
    <definedName name="PL">liste!$G$2:$G$31</definedName>
    <definedName name="PNR">liste!$D$2:$D$31</definedName>
    <definedName name="Preventeur">liste!$A$2:$A$31</definedName>
    <definedName name="tout">liste!$S$2:$S$31</definedName>
  </definedNames>
  <calcPr calcId="152511"/>
</workbook>
</file>

<file path=xl/calcChain.xml><?xml version="1.0" encoding="utf-8"?>
<calcChain xmlns="http://schemas.openxmlformats.org/spreadsheetml/2006/main">
  <c r="P33" i="3" l="1"/>
  <c r="S33" i="3"/>
  <c r="BH13" i="4"/>
  <c r="BG13" i="4"/>
  <c r="BF13" i="4"/>
  <c r="BE13" i="4"/>
  <c r="BD13" i="4"/>
  <c r="BC13" i="4"/>
  <c r="AU13" i="4"/>
  <c r="AT13" i="4"/>
  <c r="AS13" i="4"/>
  <c r="AR13" i="4"/>
  <c r="AQ13" i="4"/>
  <c r="AP13" i="4"/>
  <c r="AH13" i="4"/>
  <c r="AG13" i="4"/>
  <c r="AF13" i="4"/>
  <c r="AE13" i="4"/>
  <c r="AD13" i="4"/>
  <c r="AC13" i="4"/>
  <c r="U13" i="4"/>
  <c r="T13" i="4"/>
  <c r="S13" i="4"/>
  <c r="R13" i="4"/>
  <c r="Q13" i="4"/>
  <c r="P13" i="4"/>
  <c r="D13" i="4"/>
  <c r="E13" i="4"/>
  <c r="F13" i="4"/>
  <c r="G13" i="4"/>
  <c r="H13" i="4"/>
  <c r="C13" i="4"/>
  <c r="B2" i="6" l="1"/>
  <c r="B6" i="6"/>
  <c r="B3" i="6"/>
  <c r="B4" i="6"/>
  <c r="B7" i="6"/>
  <c r="B5" i="6"/>
  <c r="P31" i="3" l="1" a="1"/>
  <c r="P31" i="3" s="1"/>
  <c r="P30" i="3" a="1"/>
  <c r="P30" i="3" s="1"/>
  <c r="P29" i="3" a="1"/>
  <c r="P29" i="3" s="1"/>
  <c r="P28" i="3" a="1"/>
  <c r="P28" i="3" s="1"/>
  <c r="P27" i="3" a="1"/>
  <c r="P27" i="3" s="1"/>
  <c r="P26" i="3" a="1"/>
  <c r="P26" i="3" s="1"/>
  <c r="P25" i="3" a="1"/>
  <c r="P25" i="3" s="1"/>
  <c r="P24" i="3" a="1"/>
  <c r="P24" i="3" s="1"/>
  <c r="P23" i="3" a="1"/>
  <c r="P23" i="3" s="1"/>
  <c r="P22" i="3" a="1"/>
  <c r="P22" i="3" s="1"/>
  <c r="P21" i="3" a="1"/>
  <c r="P21" i="3" s="1"/>
  <c r="P20" i="3" a="1"/>
  <c r="P20" i="3" s="1"/>
  <c r="P19" i="3" a="1"/>
  <c r="P19" i="3" s="1"/>
  <c r="P18" i="3" a="1"/>
  <c r="P18" i="3" s="1"/>
  <c r="P17" i="3" a="1"/>
  <c r="P17" i="3" s="1"/>
  <c r="P16" i="3" a="1"/>
  <c r="P16" i="3" s="1"/>
  <c r="P15" i="3" a="1"/>
  <c r="P15" i="3" s="1"/>
  <c r="P14" i="3" a="1"/>
  <c r="P14" i="3" s="1"/>
  <c r="P13" i="3" a="1"/>
  <c r="P13" i="3" s="1"/>
  <c r="P12" i="3" a="1"/>
  <c r="P12" i="3" s="1"/>
  <c r="P11" i="3" a="1"/>
  <c r="P11" i="3" s="1"/>
  <c r="P10" i="3" a="1"/>
  <c r="P10" i="3" s="1"/>
  <c r="P9" i="3" a="1"/>
  <c r="P9" i="3" s="1"/>
  <c r="P8" i="3" a="1"/>
  <c r="P8" i="3" s="1"/>
  <c r="P7" i="3" a="1"/>
  <c r="P7" i="3" s="1"/>
  <c r="P6" i="3" a="1"/>
  <c r="P6" i="3" s="1"/>
  <c r="P5" i="3" a="1"/>
  <c r="P5" i="3" s="1"/>
  <c r="P4" i="3" a="1"/>
  <c r="P4" i="3" s="1"/>
  <c r="P3" i="3" a="1"/>
  <c r="P3" i="3" s="1"/>
  <c r="P2" i="3" a="1"/>
  <c r="P2" i="3" s="1"/>
  <c r="BB1" i="4" l="1"/>
  <c r="AO1" i="4"/>
  <c r="AB1" i="4"/>
  <c r="O1" i="4"/>
  <c r="B1" i="4"/>
  <c r="M31" i="3" l="1" a="1"/>
  <c r="M31" i="3" s="1"/>
  <c r="G31" i="3" a="1"/>
  <c r="G31" i="3" s="1"/>
  <c r="D31" i="3" a="1"/>
  <c r="D31" i="3" s="1"/>
  <c r="J31" i="3" a="1"/>
  <c r="J31" i="3" s="1"/>
  <c r="A31" i="3" a="1"/>
  <c r="A31" i="3" s="1"/>
  <c r="M30" i="3" a="1"/>
  <c r="M30" i="3" s="1"/>
  <c r="G30" i="3" a="1"/>
  <c r="G30" i="3" s="1"/>
  <c r="D30" i="3" a="1"/>
  <c r="D30" i="3" s="1"/>
  <c r="J30" i="3" a="1"/>
  <c r="J30" i="3" s="1"/>
  <c r="A30" i="3" a="1"/>
  <c r="A30" i="3" s="1"/>
  <c r="M29" i="3" a="1"/>
  <c r="M29" i="3" s="1"/>
  <c r="G29" i="3" a="1"/>
  <c r="G29" i="3" s="1"/>
  <c r="D29" i="3" a="1"/>
  <c r="D29" i="3" s="1"/>
  <c r="J29" i="3" a="1"/>
  <c r="J29" i="3" s="1"/>
  <c r="A29" i="3" a="1"/>
  <c r="A29" i="3" s="1"/>
  <c r="M28" i="3" a="1"/>
  <c r="M28" i="3" s="1"/>
  <c r="G28" i="3" a="1"/>
  <c r="G28" i="3" s="1"/>
  <c r="D28" i="3" a="1"/>
  <c r="D28" i="3" s="1"/>
  <c r="J28" i="3" a="1"/>
  <c r="J28" i="3" s="1"/>
  <c r="A28" i="3" a="1"/>
  <c r="A28" i="3" s="1"/>
  <c r="M27" i="3" a="1"/>
  <c r="M27" i="3" s="1"/>
  <c r="G27" i="3" a="1"/>
  <c r="G27" i="3" s="1"/>
  <c r="D27" i="3" a="1"/>
  <c r="D27" i="3" s="1"/>
  <c r="J27" i="3" a="1"/>
  <c r="J27" i="3" s="1"/>
  <c r="A27" i="3" a="1"/>
  <c r="A27" i="3" s="1"/>
  <c r="M26" i="3" a="1"/>
  <c r="M26" i="3" s="1"/>
  <c r="G26" i="3" a="1"/>
  <c r="G26" i="3" s="1"/>
  <c r="D26" i="3" a="1"/>
  <c r="D26" i="3" s="1"/>
  <c r="J26" i="3" a="1"/>
  <c r="J26" i="3" s="1"/>
  <c r="A26" i="3" a="1"/>
  <c r="A26" i="3" s="1"/>
  <c r="M25" i="3" a="1"/>
  <c r="M25" i="3" s="1"/>
  <c r="G25" i="3" a="1"/>
  <c r="G25" i="3" s="1"/>
  <c r="D25" i="3" a="1"/>
  <c r="D25" i="3" s="1"/>
  <c r="J25" i="3" a="1"/>
  <c r="J25" i="3" s="1"/>
  <c r="A25" i="3" a="1"/>
  <c r="A25" i="3" s="1"/>
  <c r="M24" i="3" a="1"/>
  <c r="M24" i="3" s="1"/>
  <c r="G24" i="3" a="1"/>
  <c r="G24" i="3" s="1"/>
  <c r="D24" i="3" a="1"/>
  <c r="D24" i="3" s="1"/>
  <c r="J24" i="3" a="1"/>
  <c r="J24" i="3" s="1"/>
  <c r="A24" i="3" a="1"/>
  <c r="A24" i="3" s="1"/>
  <c r="M23" i="3" a="1"/>
  <c r="M23" i="3" s="1"/>
  <c r="G23" i="3" a="1"/>
  <c r="G23" i="3" s="1"/>
  <c r="D23" i="3" a="1"/>
  <c r="D23" i="3" s="1"/>
  <c r="J23" i="3" a="1"/>
  <c r="J23" i="3" s="1"/>
  <c r="A23" i="3" a="1"/>
  <c r="A23" i="3" s="1"/>
  <c r="M22" i="3" a="1"/>
  <c r="M22" i="3" s="1"/>
  <c r="G22" i="3" a="1"/>
  <c r="G22" i="3" s="1"/>
  <c r="D22" i="3" a="1"/>
  <c r="D22" i="3" s="1"/>
  <c r="J22" i="3" a="1"/>
  <c r="J22" i="3" s="1"/>
  <c r="A22" i="3" a="1"/>
  <c r="A22" i="3" s="1"/>
  <c r="M21" i="3" a="1"/>
  <c r="M21" i="3" s="1"/>
  <c r="G21" i="3" a="1"/>
  <c r="G21" i="3" s="1"/>
  <c r="D21" i="3" a="1"/>
  <c r="D21" i="3" s="1"/>
  <c r="J21" i="3" a="1"/>
  <c r="J21" i="3" s="1"/>
  <c r="A21" i="3" a="1"/>
  <c r="A21" i="3" s="1"/>
  <c r="M20" i="3" a="1"/>
  <c r="M20" i="3" s="1"/>
  <c r="G20" i="3" a="1"/>
  <c r="G20" i="3" s="1"/>
  <c r="D20" i="3" a="1"/>
  <c r="D20" i="3" s="1"/>
  <c r="J20" i="3" a="1"/>
  <c r="J20" i="3" s="1"/>
  <c r="A20" i="3" a="1"/>
  <c r="A20" i="3" s="1"/>
  <c r="M19" i="3" a="1"/>
  <c r="M19" i="3" s="1"/>
  <c r="G19" i="3" a="1"/>
  <c r="G19" i="3" s="1"/>
  <c r="D19" i="3" a="1"/>
  <c r="D19" i="3" s="1"/>
  <c r="J19" i="3" a="1"/>
  <c r="J19" i="3" s="1"/>
  <c r="A19" i="3" a="1"/>
  <c r="A19" i="3" s="1"/>
  <c r="M18" i="3" a="1"/>
  <c r="M18" i="3" s="1"/>
  <c r="G18" i="3" a="1"/>
  <c r="G18" i="3" s="1"/>
  <c r="D18" i="3" a="1"/>
  <c r="D18" i="3" s="1"/>
  <c r="J18" i="3" a="1"/>
  <c r="J18" i="3" s="1"/>
  <c r="A18" i="3" a="1"/>
  <c r="A18" i="3" s="1"/>
  <c r="M17" i="3" a="1"/>
  <c r="M17" i="3" s="1"/>
  <c r="G17" i="3" a="1"/>
  <c r="G17" i="3" s="1"/>
  <c r="D17" i="3" a="1"/>
  <c r="D17" i="3" s="1"/>
  <c r="J17" i="3" a="1"/>
  <c r="J17" i="3" s="1"/>
  <c r="A17" i="3" a="1"/>
  <c r="A17" i="3" s="1"/>
  <c r="M16" i="3" a="1"/>
  <c r="M16" i="3" s="1"/>
  <c r="G16" i="3" a="1"/>
  <c r="G16" i="3" s="1"/>
  <c r="D16" i="3" a="1"/>
  <c r="D16" i="3" s="1"/>
  <c r="J16" i="3" a="1"/>
  <c r="J16" i="3" s="1"/>
  <c r="A16" i="3" a="1"/>
  <c r="A16" i="3" s="1"/>
  <c r="M15" i="3" a="1"/>
  <c r="M15" i="3" s="1"/>
  <c r="G15" i="3" a="1"/>
  <c r="G15" i="3" s="1"/>
  <c r="D15" i="3" a="1"/>
  <c r="D15" i="3" s="1"/>
  <c r="J15" i="3" a="1"/>
  <c r="J15" i="3" s="1"/>
  <c r="A15" i="3" a="1"/>
  <c r="A15" i="3" s="1"/>
  <c r="M14" i="3" a="1"/>
  <c r="M14" i="3" s="1"/>
  <c r="G14" i="3" a="1"/>
  <c r="G14" i="3" s="1"/>
  <c r="D14" i="3" a="1"/>
  <c r="D14" i="3" s="1"/>
  <c r="J14" i="3" a="1"/>
  <c r="J14" i="3" s="1"/>
  <c r="A14" i="3" a="1"/>
  <c r="A14" i="3" s="1"/>
  <c r="M13" i="3" a="1"/>
  <c r="M13" i="3" s="1"/>
  <c r="G13" i="3" a="1"/>
  <c r="G13" i="3" s="1"/>
  <c r="D13" i="3" a="1"/>
  <c r="D13" i="3" s="1"/>
  <c r="J13" i="3" a="1"/>
  <c r="J13" i="3" s="1"/>
  <c r="A13" i="3" a="1"/>
  <c r="A13" i="3" s="1"/>
  <c r="M12" i="3" a="1"/>
  <c r="M12" i="3" s="1"/>
  <c r="G12" i="3" a="1"/>
  <c r="G12" i="3" s="1"/>
  <c r="D12" i="3" a="1"/>
  <c r="D12" i="3" s="1"/>
  <c r="J12" i="3" a="1"/>
  <c r="J12" i="3" s="1"/>
  <c r="A12" i="3" a="1"/>
  <c r="A12" i="3" s="1"/>
  <c r="M11" i="3" a="1"/>
  <c r="M11" i="3" s="1"/>
  <c r="G11" i="3" a="1"/>
  <c r="G11" i="3" s="1"/>
  <c r="D11" i="3" a="1"/>
  <c r="D11" i="3" s="1"/>
  <c r="J11" i="3" a="1"/>
  <c r="J11" i="3" s="1"/>
  <c r="A11" i="3" a="1"/>
  <c r="A11" i="3" s="1"/>
  <c r="M10" i="3" a="1"/>
  <c r="M10" i="3" s="1"/>
  <c r="G10" i="3" a="1"/>
  <c r="G10" i="3" s="1"/>
  <c r="D10" i="3" a="1"/>
  <c r="D10" i="3" s="1"/>
  <c r="J10" i="3" a="1"/>
  <c r="J10" i="3" s="1"/>
  <c r="A10" i="3" a="1"/>
  <c r="A10" i="3" s="1"/>
  <c r="M9" i="3" a="1"/>
  <c r="M9" i="3" s="1"/>
  <c r="G9" i="3" a="1"/>
  <c r="G9" i="3" s="1"/>
  <c r="D9" i="3" a="1"/>
  <c r="D9" i="3" s="1"/>
  <c r="J9" i="3" a="1"/>
  <c r="J9" i="3" s="1"/>
  <c r="A9" i="3" a="1"/>
  <c r="A9" i="3" s="1"/>
  <c r="M8" i="3" a="1"/>
  <c r="M8" i="3" s="1"/>
  <c r="G8" i="3" a="1"/>
  <c r="G8" i="3" s="1"/>
  <c r="D8" i="3" a="1"/>
  <c r="D8" i="3" s="1"/>
  <c r="J8" i="3" a="1"/>
  <c r="J8" i="3" s="1"/>
  <c r="A8" i="3" a="1"/>
  <c r="A8" i="3" s="1"/>
  <c r="M7" i="3" a="1"/>
  <c r="M7" i="3" s="1"/>
  <c r="G7" i="3" a="1"/>
  <c r="G7" i="3" s="1"/>
  <c r="D7" i="3" a="1"/>
  <c r="D7" i="3" s="1"/>
  <c r="J7" i="3" a="1"/>
  <c r="J7" i="3" s="1"/>
  <c r="A7" i="3" a="1"/>
  <c r="A7" i="3" s="1"/>
  <c r="M6" i="3" a="1"/>
  <c r="M6" i="3" s="1"/>
  <c r="G6" i="3" a="1"/>
  <c r="G6" i="3" s="1"/>
  <c r="D6" i="3" a="1"/>
  <c r="D6" i="3" s="1"/>
  <c r="J6" i="3" a="1"/>
  <c r="J6" i="3" s="1"/>
  <c r="A6" i="3" a="1"/>
  <c r="A6" i="3" s="1"/>
  <c r="M5" i="3" a="1"/>
  <c r="M5" i="3" s="1"/>
  <c r="G5" i="3" a="1"/>
  <c r="G5" i="3" s="1"/>
  <c r="D5" i="3" a="1"/>
  <c r="D5" i="3" s="1"/>
  <c r="J5" i="3" a="1"/>
  <c r="J5" i="3" s="1"/>
  <c r="A5" i="3" a="1"/>
  <c r="A5" i="3" s="1"/>
  <c r="M4" i="3" a="1"/>
  <c r="M4" i="3" s="1"/>
  <c r="G4" i="3" a="1"/>
  <c r="G4" i="3" s="1"/>
  <c r="D4" i="3" a="1"/>
  <c r="D4" i="3" s="1"/>
  <c r="J4" i="3" a="1"/>
  <c r="J4" i="3" s="1"/>
  <c r="A4" i="3" a="1"/>
  <c r="A4" i="3" s="1"/>
  <c r="M3" i="3" a="1"/>
  <c r="M3" i="3" s="1"/>
  <c r="G3" i="3" a="1"/>
  <c r="G3" i="3" s="1"/>
  <c r="D3" i="3" a="1"/>
  <c r="D3" i="3" s="1"/>
  <c r="J3" i="3" a="1"/>
  <c r="J3" i="3" s="1"/>
  <c r="A3" i="3" a="1"/>
  <c r="A3" i="3" s="1"/>
  <c r="M2" i="3" a="1"/>
  <c r="M2" i="3" s="1"/>
  <c r="G2" i="3" a="1"/>
  <c r="G2" i="3" s="1"/>
  <c r="D2" i="3" a="1"/>
  <c r="D2" i="3" s="1"/>
  <c r="J2" i="3" a="1"/>
  <c r="J2" i="3" s="1"/>
  <c r="A2" i="3" a="1"/>
  <c r="A2" i="3" s="1"/>
  <c r="B2" i="3" l="1"/>
  <c r="B3" i="3"/>
  <c r="B4" i="3"/>
  <c r="B5" i="3"/>
  <c r="B6" i="3"/>
  <c r="S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2" i="3"/>
  <c r="B31" i="3" l="1"/>
  <c r="C31" i="3" s="1"/>
  <c r="B30" i="3"/>
  <c r="C30" i="3" s="1"/>
  <c r="B29" i="3"/>
  <c r="C29" i="3" s="1"/>
  <c r="B28" i="3"/>
  <c r="C28" i="3" s="1"/>
  <c r="B27" i="3"/>
  <c r="C27" i="3" s="1"/>
  <c r="B26" i="3"/>
  <c r="C26" i="3" s="1"/>
  <c r="B25" i="3"/>
  <c r="C25" i="3" s="1"/>
  <c r="B24" i="3"/>
  <c r="C24" i="3" s="1"/>
  <c r="B23" i="3"/>
  <c r="C23" i="3" s="1"/>
  <c r="B22" i="3"/>
  <c r="C22" i="3" s="1"/>
  <c r="B21" i="3"/>
  <c r="C21" i="3" s="1"/>
  <c r="B20" i="3"/>
  <c r="C20" i="3" s="1"/>
  <c r="B19" i="3"/>
  <c r="C19" i="3" s="1"/>
  <c r="B18" i="3"/>
  <c r="C18" i="3" s="1"/>
  <c r="B17" i="3"/>
  <c r="C17" i="3" s="1"/>
  <c r="B16" i="3"/>
  <c r="C16" i="3" s="1"/>
  <c r="B15" i="3"/>
  <c r="C15" i="3" s="1"/>
  <c r="B14" i="3"/>
  <c r="C14" i="3" s="1"/>
  <c r="B13" i="3"/>
  <c r="C13" i="3" s="1"/>
  <c r="B12" i="3"/>
  <c r="C12" i="3" s="1"/>
  <c r="B11" i="3"/>
  <c r="C11" i="3" s="1"/>
  <c r="B10" i="3"/>
  <c r="C10" i="3" s="1"/>
  <c r="B9" i="3"/>
  <c r="C9" i="3" s="1"/>
  <c r="B8" i="3"/>
  <c r="B7" i="3"/>
  <c r="C7" i="3" s="1"/>
  <c r="J33" i="3"/>
  <c r="G33" i="3"/>
  <c r="M33" i="3"/>
  <c r="D33" i="3"/>
  <c r="A33" i="3"/>
  <c r="D3" i="1"/>
  <c r="E3" i="1"/>
  <c r="F3" i="1"/>
  <c r="H3" i="1"/>
  <c r="I3" i="1"/>
  <c r="J3" i="1"/>
  <c r="K3" i="1"/>
  <c r="L3" i="1"/>
  <c r="G3" i="1"/>
  <c r="C3" i="1"/>
  <c r="C3" i="3" l="1"/>
  <c r="C6" i="3"/>
  <c r="C5" i="3"/>
  <c r="C8" i="3"/>
  <c r="C2" i="3"/>
  <c r="C4" i="3"/>
  <c r="H3" i="2" l="1"/>
  <c r="I3" i="2"/>
  <c r="J3" i="2"/>
  <c r="K3" i="2"/>
  <c r="G3" i="2"/>
  <c r="C2" i="6" l="1"/>
  <c r="D2" i="6" s="1"/>
  <c r="C7" i="6"/>
  <c r="D7" i="6" s="1"/>
  <c r="C3" i="6"/>
  <c r="D3" i="6" s="1"/>
  <c r="C6" i="6"/>
  <c r="D6" i="6" s="1"/>
  <c r="C5" i="6"/>
  <c r="D5" i="6" s="1"/>
  <c r="C4" i="6"/>
  <c r="D4" i="6" s="1"/>
  <c r="N2" i="4"/>
  <c r="D4" i="2"/>
  <c r="C4" i="2"/>
  <c r="B4" i="2"/>
  <c r="AA2" i="4"/>
  <c r="F4" i="2"/>
  <c r="E4" i="2"/>
  <c r="E23" i="3"/>
  <c r="F23" i="3" s="1"/>
  <c r="BA2" i="4"/>
  <c r="E2" i="3"/>
  <c r="E16" i="3"/>
  <c r="F16" i="3" s="1"/>
  <c r="E6" i="3"/>
  <c r="E7" i="3"/>
  <c r="E29" i="3"/>
  <c r="F29" i="3" s="1"/>
  <c r="E10" i="3"/>
  <c r="E30" i="3"/>
  <c r="F30" i="3" s="1"/>
  <c r="E28" i="3"/>
  <c r="F28" i="3" s="1"/>
  <c r="E19" i="3"/>
  <c r="F19" i="3" s="1"/>
  <c r="E25" i="3"/>
  <c r="F25" i="3" s="1"/>
  <c r="E12" i="3"/>
  <c r="F12" i="3" s="1"/>
  <c r="E21" i="3"/>
  <c r="F21" i="3" s="1"/>
  <c r="E3" i="3"/>
  <c r="AN2" i="4"/>
  <c r="E22" i="3"/>
  <c r="F22" i="3" s="1"/>
  <c r="E17" i="3"/>
  <c r="F17" i="3" s="1"/>
  <c r="E24" i="3"/>
  <c r="F24" i="3" s="1"/>
  <c r="E8" i="3"/>
  <c r="E26" i="3"/>
  <c r="F26" i="3" s="1"/>
  <c r="E13" i="3"/>
  <c r="F13" i="3" s="1"/>
  <c r="E31" i="3"/>
  <c r="F31" i="3" s="1"/>
  <c r="E15" i="3"/>
  <c r="F15" i="3" s="1"/>
  <c r="E18" i="3"/>
  <c r="F18" i="3" s="1"/>
  <c r="E9" i="3"/>
  <c r="E20" i="3"/>
  <c r="F20" i="3" s="1"/>
  <c r="E4" i="3"/>
  <c r="E14" i="3"/>
  <c r="F14" i="3" s="1"/>
  <c r="E5" i="3"/>
  <c r="E27" i="3"/>
  <c r="F27" i="3" s="1"/>
  <c r="E11" i="3"/>
  <c r="A2" i="4"/>
  <c r="F7" i="3" l="1"/>
  <c r="F8" i="3"/>
  <c r="F9" i="3"/>
  <c r="F11" i="3"/>
  <c r="F6" i="3"/>
  <c r="F2" i="3"/>
  <c r="F10" i="3"/>
  <c r="F4" i="3"/>
  <c r="F5" i="3"/>
  <c r="F3" i="3"/>
  <c r="K4" i="2" l="1"/>
  <c r="J5" i="2"/>
  <c r="I5" i="2"/>
  <c r="K5" i="2"/>
  <c r="H5" i="2"/>
  <c r="G5" i="2"/>
  <c r="I4" i="2"/>
  <c r="G4" i="2"/>
  <c r="H4" i="2"/>
  <c r="J4" i="2"/>
  <c r="F6" i="2" l="1"/>
  <c r="D6" i="2"/>
  <c r="E6" i="2"/>
  <c r="C6" i="2"/>
  <c r="B6" i="2"/>
  <c r="H7" i="3"/>
  <c r="H18" i="3"/>
  <c r="I18" i="3" s="1"/>
  <c r="H31" i="3"/>
  <c r="I31" i="3" s="1"/>
  <c r="H10" i="3"/>
  <c r="H9" i="3"/>
  <c r="N4" i="4"/>
  <c r="H2" i="3"/>
  <c r="H16" i="3"/>
  <c r="I16" i="3" s="1"/>
  <c r="H4" i="3"/>
  <c r="H26" i="3"/>
  <c r="I26" i="3" s="1"/>
  <c r="H6" i="3"/>
  <c r="H29" i="3"/>
  <c r="I29" i="3" s="1"/>
  <c r="H12" i="3"/>
  <c r="I12" i="3" s="1"/>
  <c r="H11" i="3"/>
  <c r="H14" i="3"/>
  <c r="I14" i="3" s="1"/>
  <c r="H5" i="3"/>
  <c r="H25" i="3"/>
  <c r="I25" i="3" s="1"/>
  <c r="H8" i="3"/>
  <c r="H3" i="3"/>
  <c r="H27" i="3"/>
  <c r="I27" i="3" s="1"/>
  <c r="H22" i="3"/>
  <c r="I22" i="3" s="1"/>
  <c r="H13" i="3"/>
  <c r="I13" i="3" s="1"/>
  <c r="H23" i="3"/>
  <c r="I23" i="3" s="1"/>
  <c r="H30" i="3"/>
  <c r="I30" i="3" s="1"/>
  <c r="H20" i="3"/>
  <c r="I20" i="3" s="1"/>
  <c r="H28" i="3"/>
  <c r="I28" i="3" s="1"/>
  <c r="H15" i="3"/>
  <c r="I15" i="3" s="1"/>
  <c r="H24" i="3"/>
  <c r="I24" i="3" s="1"/>
  <c r="H19" i="3"/>
  <c r="I19" i="3" s="1"/>
  <c r="H17" i="3"/>
  <c r="I17" i="3" s="1"/>
  <c r="H21" i="3"/>
  <c r="I21" i="3" s="1"/>
  <c r="AA4" i="4"/>
  <c r="AN4" i="4"/>
  <c r="BA4" i="4"/>
  <c r="A4" i="4"/>
  <c r="I3" i="3" l="1"/>
  <c r="I4" i="3"/>
  <c r="I10" i="3"/>
  <c r="I11" i="3"/>
  <c r="I5" i="3"/>
  <c r="I9" i="3"/>
  <c r="I6" i="3"/>
  <c r="I2" i="3"/>
  <c r="I7" i="3"/>
  <c r="I8" i="3"/>
  <c r="H6" i="2" l="1"/>
  <c r="G6" i="2"/>
  <c r="I6" i="2"/>
  <c r="K6" i="2"/>
  <c r="J6" i="2"/>
  <c r="AA5" i="4"/>
  <c r="N5" i="4"/>
  <c r="BA5" i="4"/>
  <c r="AN5" i="4"/>
  <c r="A5" i="4"/>
  <c r="A6" i="4" l="1"/>
  <c r="F7" i="2"/>
  <c r="C7" i="2"/>
  <c r="B7" i="2"/>
  <c r="G7" i="2" s="1"/>
  <c r="D7" i="2"/>
  <c r="E7" i="2"/>
  <c r="B8" i="2" l="1"/>
  <c r="J7" i="2"/>
  <c r="I7" i="2"/>
  <c r="H7" i="2"/>
  <c r="A7" i="4"/>
  <c r="K7" i="2"/>
  <c r="E8" i="2"/>
  <c r="C8" i="2"/>
  <c r="AN6" i="4"/>
  <c r="AA6" i="4"/>
  <c r="N6" i="4"/>
  <c r="BA6" i="4"/>
  <c r="AA7" i="4" l="1"/>
  <c r="AN7" i="4"/>
  <c r="F8" i="2"/>
  <c r="D8" i="2"/>
  <c r="K26" i="3"/>
  <c r="L26" i="3" s="1"/>
  <c r="K21" i="3"/>
  <c r="L21" i="3" s="1"/>
  <c r="K7" i="3"/>
  <c r="K5" i="3"/>
  <c r="L5" i="3" s="1"/>
  <c r="K27" i="3"/>
  <c r="L27" i="3" s="1"/>
  <c r="K14" i="3"/>
  <c r="L14" i="3" s="1"/>
  <c r="K4" i="3"/>
  <c r="L4" i="3" s="1"/>
  <c r="K31" i="3"/>
  <c r="L31" i="3" s="1"/>
  <c r="K9" i="3"/>
  <c r="L9" i="3" s="1"/>
  <c r="K3" i="3"/>
  <c r="L3" i="3" s="1"/>
  <c r="K22" i="3"/>
  <c r="L22" i="3" s="1"/>
  <c r="K2" i="3"/>
  <c r="L2" i="3" s="1"/>
  <c r="K13" i="3"/>
  <c r="L13" i="3" s="1"/>
  <c r="K30" i="3"/>
  <c r="L30" i="3" s="1"/>
  <c r="K8" i="3"/>
  <c r="K19" i="3"/>
  <c r="L19" i="3" s="1"/>
  <c r="K25" i="3"/>
  <c r="L25" i="3" s="1"/>
  <c r="K12" i="3"/>
  <c r="L12" i="3" s="1"/>
  <c r="K16" i="3"/>
  <c r="L16" i="3" s="1"/>
  <c r="K23" i="3"/>
  <c r="L23" i="3" s="1"/>
  <c r="K28" i="3"/>
  <c r="L28" i="3" s="1"/>
  <c r="K10" i="3"/>
  <c r="L10" i="3" s="1"/>
  <c r="K29" i="3"/>
  <c r="L29" i="3" s="1"/>
  <c r="K17" i="3"/>
  <c r="L17" i="3" s="1"/>
  <c r="K18" i="3"/>
  <c r="L18" i="3" s="1"/>
  <c r="K6" i="3"/>
  <c r="L6" i="3" s="1"/>
  <c r="K24" i="3"/>
  <c r="L24" i="3" s="1"/>
  <c r="K20" i="3"/>
  <c r="L20" i="3" s="1"/>
  <c r="K11" i="3"/>
  <c r="L11" i="3" s="1"/>
  <c r="K15" i="3"/>
  <c r="L15" i="3" s="1"/>
  <c r="L8" i="3" l="1"/>
  <c r="L7" i="3"/>
  <c r="I8" i="2"/>
  <c r="N7" i="4"/>
  <c r="D9" i="2" l="1"/>
  <c r="J8" i="2"/>
  <c r="H8" i="2"/>
  <c r="AA3" i="4"/>
  <c r="K8" i="2"/>
  <c r="E9" i="2"/>
  <c r="G8" i="2"/>
  <c r="BA7" i="4"/>
  <c r="AN3" i="4" l="1"/>
  <c r="C9" i="2"/>
  <c r="N3" i="4"/>
  <c r="N14" i="3"/>
  <c r="BA3" i="4"/>
  <c r="F9" i="2"/>
  <c r="N11" i="3"/>
  <c r="N8" i="3"/>
  <c r="O8" i="3" s="1"/>
  <c r="N22" i="3"/>
  <c r="O22" i="3" s="1"/>
  <c r="N5" i="3"/>
  <c r="O5" i="3" s="1"/>
  <c r="N10" i="3"/>
  <c r="N17" i="3"/>
  <c r="N28" i="3"/>
  <c r="O28" i="3" s="1"/>
  <c r="N2" i="3"/>
  <c r="O2" i="3" s="1"/>
  <c r="N9" i="3"/>
  <c r="N19" i="3"/>
  <c r="N27" i="3"/>
  <c r="O27" i="3" s="1"/>
  <c r="N13" i="3"/>
  <c r="N30" i="3"/>
  <c r="O30" i="3" s="1"/>
  <c r="N3" i="3"/>
  <c r="O3" i="3" s="1"/>
  <c r="N18" i="3"/>
  <c r="N21" i="3"/>
  <c r="O21" i="3" s="1"/>
  <c r="N23" i="3"/>
  <c r="O23" i="3" s="1"/>
  <c r="B9" i="2"/>
  <c r="A3" i="4"/>
  <c r="N7" i="3"/>
  <c r="O7" i="3" s="1"/>
  <c r="N25" i="3"/>
  <c r="O25" i="3" s="1"/>
  <c r="N16" i="3"/>
  <c r="N29" i="3"/>
  <c r="O29" i="3" s="1"/>
  <c r="N12" i="3"/>
  <c r="N26" i="3"/>
  <c r="O26" i="3" s="1"/>
  <c r="N24" i="3"/>
  <c r="O24" i="3" s="1"/>
  <c r="N6" i="3"/>
  <c r="O6" i="3" s="1"/>
  <c r="N15" i="3"/>
  <c r="N4" i="3"/>
  <c r="O4" i="3" s="1"/>
  <c r="N20" i="3"/>
  <c r="O20" i="3" s="1"/>
  <c r="N31" i="3"/>
  <c r="O31" i="3" s="1"/>
  <c r="O16" i="3" l="1"/>
  <c r="O10" i="3"/>
  <c r="O13" i="3"/>
  <c r="O9" i="3"/>
  <c r="O17" i="3"/>
  <c r="O19" i="3"/>
  <c r="O12" i="3"/>
  <c r="O14" i="3"/>
  <c r="O15" i="3"/>
  <c r="O18" i="3"/>
  <c r="O11" i="3"/>
  <c r="J9" i="2" l="1"/>
  <c r="AN8" i="4" s="1"/>
  <c r="I9" i="2"/>
  <c r="G9" i="2"/>
  <c r="K9" i="2"/>
  <c r="H9" i="2"/>
  <c r="E10" i="2" l="1"/>
  <c r="BA8" i="4"/>
  <c r="A8" i="4"/>
  <c r="D10" i="2"/>
  <c r="AA8" i="4"/>
  <c r="B10" i="2"/>
  <c r="G10" i="2" s="1"/>
  <c r="F10" i="2"/>
  <c r="C10" i="2"/>
  <c r="N8" i="4"/>
  <c r="A9" i="4" l="1"/>
  <c r="B11" i="2"/>
  <c r="J10" i="2"/>
  <c r="E11" i="2"/>
  <c r="H10" i="2"/>
  <c r="I10" i="2"/>
  <c r="K10" i="2"/>
  <c r="AN9" i="4" l="1"/>
  <c r="C11" i="2"/>
  <c r="AA9" i="4"/>
  <c r="D11" i="2"/>
  <c r="BA9" i="4"/>
  <c r="F11" i="2"/>
  <c r="N9" i="4"/>
  <c r="Q2" i="3"/>
  <c r="Q4" i="3"/>
  <c r="R4" i="3" s="1"/>
  <c r="Q29" i="3"/>
  <c r="R29" i="3" s="1"/>
  <c r="Q18" i="3"/>
  <c r="R18" i="3" s="1"/>
  <c r="Q27" i="3"/>
  <c r="R27" i="3" s="1"/>
  <c r="Q3" i="3"/>
  <c r="R3" i="3" s="1"/>
  <c r="Q7" i="3"/>
  <c r="Q13" i="3"/>
  <c r="R13" i="3" s="1"/>
  <c r="Q16" i="3"/>
  <c r="R16" i="3" s="1"/>
  <c r="Q23" i="3"/>
  <c r="R23" i="3" s="1"/>
  <c r="Q21" i="3"/>
  <c r="R21" i="3" s="1"/>
  <c r="Q28" i="3"/>
  <c r="R28" i="3" s="1"/>
  <c r="Q30" i="3"/>
  <c r="R30" i="3" s="1"/>
  <c r="Q9" i="3"/>
  <c r="Q14" i="3"/>
  <c r="R14" i="3" s="1"/>
  <c r="Q15" i="3"/>
  <c r="R15" i="3" s="1"/>
  <c r="Q20" i="3"/>
  <c r="R20" i="3" s="1"/>
  <c r="Q19" i="3"/>
  <c r="R19" i="3" s="1"/>
  <c r="Q11" i="3"/>
  <c r="Q8" i="3"/>
  <c r="Q10" i="3"/>
  <c r="Q17" i="3"/>
  <c r="R17" i="3" s="1"/>
  <c r="Q25" i="3"/>
  <c r="R25" i="3" s="1"/>
  <c r="Q26" i="3"/>
  <c r="R26" i="3" s="1"/>
  <c r="Q31" i="3"/>
  <c r="R31" i="3" s="1"/>
  <c r="Q5" i="3"/>
  <c r="R5" i="3" s="1"/>
  <c r="Q6" i="3"/>
  <c r="R6" i="3" s="1"/>
  <c r="Q22" i="3"/>
  <c r="R22" i="3" s="1"/>
  <c r="Q24" i="3"/>
  <c r="R24" i="3" s="1"/>
  <c r="Q12" i="3"/>
  <c r="R12" i="3" s="1"/>
  <c r="R2" i="3" l="1"/>
  <c r="R11" i="3"/>
  <c r="R7" i="3"/>
  <c r="K11" i="2" s="1"/>
  <c r="R10" i="3"/>
  <c r="I11" i="2" s="1"/>
  <c r="R9" i="3"/>
  <c r="R8" i="3"/>
  <c r="D15" i="2" l="1" a="1"/>
  <c r="D15" i="2" s="1"/>
  <c r="D13" i="2" s="1"/>
  <c r="F15" i="2" a="1"/>
  <c r="F15" i="2" s="1"/>
  <c r="F12" i="2" s="1"/>
  <c r="AA10" i="4"/>
  <c r="BA10" i="4"/>
  <c r="G11" i="2"/>
  <c r="H11" i="2"/>
  <c r="J11" i="2"/>
  <c r="E15" i="2" l="1" a="1"/>
  <c r="E15" i="2" s="1"/>
  <c r="E12" i="2" s="1"/>
  <c r="D12" i="2"/>
  <c r="F13" i="2"/>
  <c r="B15" i="2" a="1"/>
  <c r="B15" i="2" s="1"/>
  <c r="B12" i="2" s="1"/>
  <c r="C15" i="2" a="1"/>
  <c r="C15" i="2" s="1"/>
  <c r="AN10" i="4"/>
  <c r="A10" i="4"/>
  <c r="N10" i="4"/>
  <c r="T10" i="3"/>
  <c r="U10" i="3" s="1"/>
  <c r="T17" i="3"/>
  <c r="U17" i="3" s="1"/>
  <c r="T21" i="3"/>
  <c r="T12" i="3"/>
  <c r="U12" i="3" s="1"/>
  <c r="T8" i="3"/>
  <c r="T18" i="3"/>
  <c r="U18" i="3" s="1"/>
  <c r="T27" i="3"/>
  <c r="T31" i="3"/>
  <c r="T29" i="3"/>
  <c r="T26" i="3"/>
  <c r="T19" i="3"/>
  <c r="U19" i="3" s="1"/>
  <c r="T9" i="3"/>
  <c r="U9" i="3" s="1"/>
  <c r="T22" i="3"/>
  <c r="T4" i="3"/>
  <c r="U4" i="3" s="1"/>
  <c r="T2" i="3"/>
  <c r="U2" i="3" s="1"/>
  <c r="T16" i="3"/>
  <c r="U16" i="3" s="1"/>
  <c r="T25" i="3"/>
  <c r="T13" i="3"/>
  <c r="U13" i="3" s="1"/>
  <c r="T23" i="3"/>
  <c r="T14" i="3"/>
  <c r="U14" i="3" s="1"/>
  <c r="T24" i="3"/>
  <c r="T11" i="3"/>
  <c r="U11" i="3" s="1"/>
  <c r="T20" i="3"/>
  <c r="U20" i="3" s="1"/>
  <c r="T3" i="3"/>
  <c r="U3" i="3" s="1"/>
  <c r="T28" i="3"/>
  <c r="T15" i="3"/>
  <c r="U15" i="3" s="1"/>
  <c r="T7" i="3"/>
  <c r="T5" i="3"/>
  <c r="U5" i="3" s="1"/>
  <c r="T30" i="3"/>
  <c r="T6" i="3"/>
  <c r="U6" i="3" s="1"/>
  <c r="B13" i="2" l="1"/>
  <c r="E13" i="2"/>
  <c r="C12" i="2"/>
  <c r="C13" i="2"/>
  <c r="U28" i="3"/>
  <c r="U27" i="3"/>
  <c r="U24" i="3"/>
  <c r="U8" i="3"/>
  <c r="U30" i="3"/>
  <c r="U25" i="3"/>
  <c r="U22" i="3"/>
  <c r="U29" i="3"/>
  <c r="U31" i="3"/>
  <c r="U7" i="3"/>
  <c r="U23" i="3"/>
  <c r="U21" i="3"/>
  <c r="U26" i="3"/>
  <c r="G13" i="2" l="1"/>
  <c r="A12" i="4" s="1"/>
  <c r="I13" i="2"/>
  <c r="K13" i="2"/>
  <c r="J13" i="2"/>
  <c r="H13" i="2"/>
  <c r="I12" i="2"/>
  <c r="G12" i="2"/>
  <c r="J12" i="2"/>
  <c r="H12" i="2"/>
  <c r="K12" i="2"/>
  <c r="BA12" i="4" l="1"/>
  <c r="AA11" i="4"/>
  <c r="AA12" i="4"/>
  <c r="N12" i="4"/>
  <c r="AN12" i="4"/>
  <c r="G15" i="2" a="1"/>
  <c r="G15" i="2" s="1"/>
  <c r="A11" i="4"/>
  <c r="I15" i="2" a="1"/>
  <c r="I15" i="2" s="1"/>
  <c r="AN11" i="4"/>
  <c r="J15" i="2" a="1"/>
  <c r="J15" i="2" s="1"/>
  <c r="BA11" i="4"/>
  <c r="K15" i="2" a="1"/>
  <c r="K15" i="2" s="1"/>
  <c r="N11" i="4"/>
  <c r="H15" i="2" a="1"/>
  <c r="H15" i="2" s="1"/>
  <c r="B2" i="4" a="1"/>
  <c r="B2" i="4" s="1"/>
  <c r="AB2" i="4" l="1" a="1"/>
  <c r="AB2" i="4" s="1"/>
  <c r="AJ2" i="4" s="1"/>
  <c r="BB2" i="4" a="1"/>
  <c r="BB2" i="4" s="1"/>
  <c r="O2" i="4" a="1"/>
  <c r="O2" i="4" s="1"/>
  <c r="AO2" i="4" a="1"/>
  <c r="AO2" i="4" s="1"/>
  <c r="B3" i="4" a="1"/>
  <c r="B3" i="4" s="1"/>
  <c r="L2" i="4"/>
  <c r="G2" i="4"/>
  <c r="H2" i="4"/>
  <c r="J2" i="4"/>
  <c r="D2" i="4"/>
  <c r="F2" i="4"/>
  <c r="C2" i="4"/>
  <c r="E2" i="4"/>
  <c r="I2" i="4"/>
  <c r="K2" i="4"/>
  <c r="AB3" i="4" l="1" a="1"/>
  <c r="AB3" i="4" s="1"/>
  <c r="AI3" i="4" s="1"/>
  <c r="AI2" i="4"/>
  <c r="AE2" i="4"/>
  <c r="AL2" i="4"/>
  <c r="AC2" i="4"/>
  <c r="AK2" i="4"/>
  <c r="AH2" i="4"/>
  <c r="AD2" i="4"/>
  <c r="AF2" i="4"/>
  <c r="AG2" i="4"/>
  <c r="O3" i="4" a="1"/>
  <c r="O3" i="4" s="1"/>
  <c r="P2" i="4"/>
  <c r="V2" i="4"/>
  <c r="Y2" i="4"/>
  <c r="R2" i="4"/>
  <c r="X2" i="4"/>
  <c r="W2" i="4"/>
  <c r="Q2" i="4"/>
  <c r="S2" i="4"/>
  <c r="T2" i="4"/>
  <c r="U2" i="4"/>
  <c r="AO3" i="4" a="1"/>
  <c r="AO3" i="4" s="1"/>
  <c r="AP2" i="4"/>
  <c r="AQ2" i="4"/>
  <c r="AX2" i="4"/>
  <c r="AV2" i="4"/>
  <c r="AT2" i="4"/>
  <c r="AR2" i="4"/>
  <c r="AW2" i="4"/>
  <c r="AY2" i="4"/>
  <c r="AS2" i="4"/>
  <c r="AU2" i="4"/>
  <c r="BB3" i="4" a="1"/>
  <c r="BB3" i="4" s="1"/>
  <c r="BG2" i="4"/>
  <c r="BF2" i="4"/>
  <c r="BH2" i="4"/>
  <c r="BC2" i="4"/>
  <c r="BD2" i="4"/>
  <c r="BK2" i="4"/>
  <c r="BE2" i="4"/>
  <c r="BI2" i="4"/>
  <c r="BL2" i="4"/>
  <c r="BJ2" i="4"/>
  <c r="C3" i="4"/>
  <c r="D3" i="4"/>
  <c r="F3" i="4"/>
  <c r="J3" i="4"/>
  <c r="I3" i="4"/>
  <c r="E3" i="4"/>
  <c r="K3" i="4"/>
  <c r="L3" i="4"/>
  <c r="G3" i="4"/>
  <c r="H3" i="4"/>
  <c r="B4" i="4" a="1"/>
  <c r="B4" i="4" s="1"/>
  <c r="AB4" i="4" l="1" a="1"/>
  <c r="AB4" i="4" s="1"/>
  <c r="AB5" i="4" s="1" a="1"/>
  <c r="AB5" i="4" s="1"/>
  <c r="AH5" i="4" s="1"/>
  <c r="AL3" i="4"/>
  <c r="AK3" i="4"/>
  <c r="AJ3" i="4"/>
  <c r="AD3" i="4"/>
  <c r="AF3" i="4"/>
  <c r="AE3" i="4"/>
  <c r="AG3" i="4"/>
  <c r="AC3" i="4"/>
  <c r="AH3" i="4"/>
  <c r="O4" i="4" a="1"/>
  <c r="O4" i="4" s="1"/>
  <c r="X3" i="4"/>
  <c r="P3" i="4"/>
  <c r="T3" i="4"/>
  <c r="S3" i="4"/>
  <c r="U3" i="4"/>
  <c r="W3" i="4"/>
  <c r="R3" i="4"/>
  <c r="Y3" i="4"/>
  <c r="Q3" i="4"/>
  <c r="V3" i="4"/>
  <c r="AV3" i="4"/>
  <c r="AX3" i="4"/>
  <c r="AW3" i="4"/>
  <c r="AT3" i="4"/>
  <c r="AP3" i="4"/>
  <c r="AY3" i="4"/>
  <c r="AQ3" i="4"/>
  <c r="AU3" i="4"/>
  <c r="AS3" i="4"/>
  <c r="AR3" i="4"/>
  <c r="BD3" i="4"/>
  <c r="BJ3" i="4"/>
  <c r="BL3" i="4"/>
  <c r="BI3" i="4"/>
  <c r="BF3" i="4"/>
  <c r="BG3" i="4"/>
  <c r="BE3" i="4"/>
  <c r="BC3" i="4"/>
  <c r="BH3" i="4"/>
  <c r="BK3" i="4"/>
  <c r="AO4" i="4" a="1"/>
  <c r="AO4" i="4" s="1"/>
  <c r="BB4" i="4" a="1"/>
  <c r="BB4" i="4" s="1"/>
  <c r="BB5" i="4" s="1" a="1"/>
  <c r="BB5" i="4" s="1"/>
  <c r="B5" i="4" a="1"/>
  <c r="B5" i="4" s="1"/>
  <c r="B6" i="4" s="1" a="1"/>
  <c r="B6" i="4" s="1"/>
  <c r="G4" i="4"/>
  <c r="D4" i="4"/>
  <c r="I4" i="4"/>
  <c r="C4" i="4"/>
  <c r="E4" i="4"/>
  <c r="F4" i="4"/>
  <c r="K4" i="4"/>
  <c r="L4" i="4"/>
  <c r="H4" i="4"/>
  <c r="J4" i="4"/>
  <c r="AD5" i="4" l="1"/>
  <c r="AL5" i="4"/>
  <c r="AC5" i="4"/>
  <c r="AD4" i="4"/>
  <c r="AE4" i="4"/>
  <c r="AK5" i="4"/>
  <c r="AI5" i="4"/>
  <c r="AH4" i="4"/>
  <c r="AK4" i="4"/>
  <c r="AF4" i="4"/>
  <c r="AF5" i="4"/>
  <c r="AG5" i="4"/>
  <c r="AB6" i="4" a="1"/>
  <c r="AB6" i="4" s="1"/>
  <c r="AB7" i="4" s="1" a="1"/>
  <c r="AB7" i="4" s="1"/>
  <c r="AJ7" i="4" s="1"/>
  <c r="AC4" i="4"/>
  <c r="AI4" i="4"/>
  <c r="AG4" i="4"/>
  <c r="AE5" i="4"/>
  <c r="AJ5" i="4"/>
  <c r="AL4" i="4"/>
  <c r="AJ4" i="4"/>
  <c r="BG5" i="4"/>
  <c r="BC5" i="4"/>
  <c r="BE5" i="4"/>
  <c r="BF5" i="4"/>
  <c r="BH5" i="4"/>
  <c r="BL5" i="4"/>
  <c r="BK5" i="4"/>
  <c r="BJ5" i="4"/>
  <c r="BI5" i="4"/>
  <c r="BD5" i="4"/>
  <c r="BB6" i="4" a="1"/>
  <c r="BB6" i="4" s="1"/>
  <c r="BB7" i="4" s="1" a="1"/>
  <c r="BB7" i="4" s="1"/>
  <c r="AO5" i="4" a="1"/>
  <c r="AO5" i="4" s="1"/>
  <c r="AU4" i="4"/>
  <c r="AT4" i="4"/>
  <c r="AQ4" i="4"/>
  <c r="AR4" i="4"/>
  <c r="AW4" i="4"/>
  <c r="AY4" i="4"/>
  <c r="AX4" i="4"/>
  <c r="AV4" i="4"/>
  <c r="AP4" i="4"/>
  <c r="AS4" i="4"/>
  <c r="V4" i="4"/>
  <c r="P4" i="4"/>
  <c r="W4" i="4"/>
  <c r="U4" i="4"/>
  <c r="S4" i="4"/>
  <c r="X4" i="4"/>
  <c r="Y4" i="4"/>
  <c r="T4" i="4"/>
  <c r="Q4" i="4"/>
  <c r="R4" i="4"/>
  <c r="O5" i="4" a="1"/>
  <c r="O5" i="4" s="1"/>
  <c r="O6" i="4" s="1" a="1"/>
  <c r="O6" i="4" s="1"/>
  <c r="BF4" i="4"/>
  <c r="BI4" i="4"/>
  <c r="BK4" i="4"/>
  <c r="BJ4" i="4"/>
  <c r="BC4" i="4"/>
  <c r="BE4" i="4"/>
  <c r="BD4" i="4"/>
  <c r="BL4" i="4"/>
  <c r="BH4" i="4"/>
  <c r="BG4" i="4"/>
  <c r="B7" i="4" a="1"/>
  <c r="B7" i="4" s="1"/>
  <c r="G6" i="4"/>
  <c r="L6" i="4"/>
  <c r="I6" i="4"/>
  <c r="H6" i="4"/>
  <c r="D6" i="4"/>
  <c r="K6" i="4"/>
  <c r="C6" i="4"/>
  <c r="J6" i="4"/>
  <c r="F6" i="4"/>
  <c r="E6" i="4"/>
  <c r="J5" i="4"/>
  <c r="F5" i="4"/>
  <c r="H5" i="4"/>
  <c r="E5" i="4"/>
  <c r="I5" i="4"/>
  <c r="G5" i="4"/>
  <c r="L5" i="4"/>
  <c r="C5" i="4"/>
  <c r="D5" i="4"/>
  <c r="K5" i="4"/>
  <c r="AG6" i="4" l="1"/>
  <c r="AF6" i="4"/>
  <c r="AL6" i="4"/>
  <c r="AI6" i="4"/>
  <c r="AC6" i="4"/>
  <c r="AK6" i="4"/>
  <c r="AD6" i="4"/>
  <c r="AJ6" i="4"/>
  <c r="AI7" i="4"/>
  <c r="AH7" i="4"/>
  <c r="AB8" i="4" a="1"/>
  <c r="AB8" i="4" s="1"/>
  <c r="AB9" i="4" s="1" a="1"/>
  <c r="AB9" i="4" s="1"/>
  <c r="AJ9" i="4" s="1"/>
  <c r="AH6" i="4"/>
  <c r="AE6" i="4"/>
  <c r="AD7" i="4"/>
  <c r="AG7" i="4"/>
  <c r="AF7" i="4"/>
  <c r="AL7" i="4"/>
  <c r="AC7" i="4"/>
  <c r="AK7" i="4"/>
  <c r="AE7" i="4"/>
  <c r="P6" i="4"/>
  <c r="S6" i="4"/>
  <c r="U6" i="4"/>
  <c r="R6" i="4"/>
  <c r="T6" i="4"/>
  <c r="W6" i="4"/>
  <c r="V6" i="4"/>
  <c r="Q6" i="4"/>
  <c r="X6" i="4"/>
  <c r="Y6" i="4"/>
  <c r="Q5" i="4"/>
  <c r="V5" i="4"/>
  <c r="R5" i="4"/>
  <c r="T5" i="4"/>
  <c r="X5" i="4"/>
  <c r="P5" i="4"/>
  <c r="Y5" i="4"/>
  <c r="W5" i="4"/>
  <c r="U5" i="4"/>
  <c r="S5" i="4"/>
  <c r="BE6" i="4"/>
  <c r="BG6" i="4"/>
  <c r="BL6" i="4"/>
  <c r="BJ6" i="4"/>
  <c r="BF6" i="4"/>
  <c r="BC6" i="4"/>
  <c r="BH6" i="4"/>
  <c r="BI6" i="4"/>
  <c r="BD6" i="4"/>
  <c r="BK6" i="4"/>
  <c r="BC7" i="4"/>
  <c r="BK7" i="4"/>
  <c r="BH7" i="4"/>
  <c r="BL7" i="4"/>
  <c r="BG7" i="4"/>
  <c r="BF7" i="4"/>
  <c r="BJ7" i="4"/>
  <c r="BE7" i="4"/>
  <c r="BI7" i="4"/>
  <c r="BD7" i="4"/>
  <c r="BB8" i="4" a="1"/>
  <c r="BB8" i="4" s="1"/>
  <c r="AY5" i="4"/>
  <c r="AQ5" i="4"/>
  <c r="AV5" i="4"/>
  <c r="AS5" i="4"/>
  <c r="AR5" i="4"/>
  <c r="AT5" i="4"/>
  <c r="AW5" i="4"/>
  <c r="AU5" i="4"/>
  <c r="AX5" i="4"/>
  <c r="AP5" i="4"/>
  <c r="AO6" i="4" a="1"/>
  <c r="AO6" i="4" s="1"/>
  <c r="O7" i="4" a="1"/>
  <c r="O7" i="4" s="1"/>
  <c r="B8" i="4" a="1"/>
  <c r="B8" i="4" s="1"/>
  <c r="K7" i="4"/>
  <c r="H7" i="4"/>
  <c r="E7" i="4"/>
  <c r="L7" i="4"/>
  <c r="G7" i="4"/>
  <c r="D7" i="4"/>
  <c r="J7" i="4"/>
  <c r="C7" i="4"/>
  <c r="F7" i="4"/>
  <c r="I7" i="4"/>
  <c r="AL8" i="4" l="1"/>
  <c r="AJ8" i="4"/>
  <c r="AC8" i="4"/>
  <c r="AI8" i="4"/>
  <c r="AG8" i="4"/>
  <c r="AH8" i="4"/>
  <c r="AK8" i="4"/>
  <c r="AF8" i="4"/>
  <c r="AI9" i="4"/>
  <c r="AF9" i="4"/>
  <c r="AH9" i="4"/>
  <c r="AD9" i="4"/>
  <c r="AL9" i="4"/>
  <c r="AG9" i="4"/>
  <c r="AD8" i="4"/>
  <c r="AE8" i="4"/>
  <c r="AC9" i="4"/>
  <c r="AK9" i="4"/>
  <c r="AB10" i="4" a="1"/>
  <c r="AB10" i="4" s="1"/>
  <c r="AL10" i="4" s="1"/>
  <c r="AE9" i="4"/>
  <c r="O8" i="4" a="1"/>
  <c r="O8" i="4" s="1"/>
  <c r="O9" i="4" s="1" a="1"/>
  <c r="O9" i="4" s="1"/>
  <c r="AO7" i="4" a="1"/>
  <c r="AO7" i="4" s="1"/>
  <c r="AO8" i="4" s="1" a="1"/>
  <c r="AO8" i="4" s="1"/>
  <c r="AT6" i="4"/>
  <c r="AU6" i="4"/>
  <c r="AV6" i="4"/>
  <c r="AX6" i="4"/>
  <c r="AW6" i="4"/>
  <c r="AR6" i="4"/>
  <c r="AQ6" i="4"/>
  <c r="AS6" i="4"/>
  <c r="AP6" i="4"/>
  <c r="AY6" i="4"/>
  <c r="R7" i="4"/>
  <c r="S7" i="4"/>
  <c r="P7" i="4"/>
  <c r="T7" i="4"/>
  <c r="X7" i="4"/>
  <c r="Q7" i="4"/>
  <c r="U7" i="4"/>
  <c r="Y7" i="4"/>
  <c r="V7" i="4"/>
  <c r="W7" i="4"/>
  <c r="BH8" i="4"/>
  <c r="BL8" i="4"/>
  <c r="BE8" i="4"/>
  <c r="BC8" i="4"/>
  <c r="BI8" i="4"/>
  <c r="BG8" i="4"/>
  <c r="BK8" i="4"/>
  <c r="BF8" i="4"/>
  <c r="BD8" i="4"/>
  <c r="BJ8" i="4"/>
  <c r="BB9" i="4" a="1"/>
  <c r="BB9" i="4" s="1"/>
  <c r="E8" i="4"/>
  <c r="D8" i="4"/>
  <c r="G8" i="4"/>
  <c r="I8" i="4"/>
  <c r="L8" i="4"/>
  <c r="H8" i="4"/>
  <c r="K8" i="4"/>
  <c r="J8" i="4"/>
  <c r="C8" i="4"/>
  <c r="F8" i="4"/>
  <c r="B9" i="4" a="1"/>
  <c r="B9" i="4" s="1"/>
  <c r="B10" i="4" s="1" a="1"/>
  <c r="B10" i="4" s="1"/>
  <c r="AI10" i="4" l="1"/>
  <c r="AC10" i="4"/>
  <c r="AK10" i="4"/>
  <c r="AF10" i="4"/>
  <c r="AH10" i="4"/>
  <c r="AJ10" i="4"/>
  <c r="AE10" i="4"/>
  <c r="AD10" i="4"/>
  <c r="AB11" i="4" a="1"/>
  <c r="AB11" i="4" s="1"/>
  <c r="AB12" i="4" s="1" a="1"/>
  <c r="AB12" i="4" s="1"/>
  <c r="AG10" i="4"/>
  <c r="P8" i="4"/>
  <c r="R8" i="4"/>
  <c r="X8" i="4"/>
  <c r="U8" i="4"/>
  <c r="T8" i="4"/>
  <c r="X9" i="4"/>
  <c r="V9" i="4"/>
  <c r="S9" i="4"/>
  <c r="Q9" i="4"/>
  <c r="T9" i="4"/>
  <c r="R9" i="4"/>
  <c r="Y9" i="4"/>
  <c r="P9" i="4"/>
  <c r="W9" i="4"/>
  <c r="U9" i="4"/>
  <c r="O10" i="4" a="1"/>
  <c r="O10" i="4" s="1"/>
  <c r="O11" i="4" s="1" a="1"/>
  <c r="O11" i="4" s="1"/>
  <c r="S8" i="4"/>
  <c r="V8" i="4"/>
  <c r="W8" i="4"/>
  <c r="Q8" i="4"/>
  <c r="Y8" i="4"/>
  <c r="AO9" i="4" a="1"/>
  <c r="AO9" i="4" s="1"/>
  <c r="AO10" i="4" s="1" a="1"/>
  <c r="AO10" i="4" s="1"/>
  <c r="AS8" i="4"/>
  <c r="AY8" i="4"/>
  <c r="AR8" i="4"/>
  <c r="AU8" i="4"/>
  <c r="AT8" i="4"/>
  <c r="AP8" i="4"/>
  <c r="AX8" i="4"/>
  <c r="AW8" i="4"/>
  <c r="AV8" i="4"/>
  <c r="AQ8" i="4"/>
  <c r="AW7" i="4"/>
  <c r="AS7" i="4"/>
  <c r="AU7" i="4"/>
  <c r="AV7" i="4"/>
  <c r="AR7" i="4"/>
  <c r="AY7" i="4"/>
  <c r="AT7" i="4"/>
  <c r="AQ7" i="4"/>
  <c r="AX7" i="4"/>
  <c r="AP7" i="4"/>
  <c r="BB10" i="4" a="1"/>
  <c r="BB10" i="4" s="1"/>
  <c r="BK9" i="4"/>
  <c r="BF9" i="4"/>
  <c r="BJ9" i="4"/>
  <c r="BI9" i="4"/>
  <c r="BH9" i="4"/>
  <c r="BC9" i="4"/>
  <c r="BG9" i="4"/>
  <c r="BL9" i="4"/>
  <c r="BD9" i="4"/>
  <c r="BE9" i="4"/>
  <c r="K9" i="4"/>
  <c r="H9" i="4"/>
  <c r="I9" i="4"/>
  <c r="L9" i="4"/>
  <c r="C9" i="4"/>
  <c r="J9" i="4"/>
  <c r="E9" i="4"/>
  <c r="G9" i="4"/>
  <c r="D9" i="4"/>
  <c r="F9" i="4"/>
  <c r="B11" i="4" a="1"/>
  <c r="B11" i="4" s="1"/>
  <c r="I10" i="4"/>
  <c r="F10" i="4"/>
  <c r="L10" i="4"/>
  <c r="E10" i="4"/>
  <c r="H10" i="4"/>
  <c r="D10" i="4"/>
  <c r="C10" i="4"/>
  <c r="J10" i="4"/>
  <c r="G10" i="4"/>
  <c r="K10" i="4"/>
  <c r="AC11" i="4" l="1"/>
  <c r="AL11" i="4"/>
  <c r="AH11" i="4"/>
  <c r="AG11" i="4"/>
  <c r="AE11" i="4"/>
  <c r="AK11" i="4"/>
  <c r="AI11" i="4"/>
  <c r="AJ11" i="4"/>
  <c r="AF11" i="4"/>
  <c r="AD11" i="4"/>
  <c r="W10" i="4"/>
  <c r="Y10" i="4"/>
  <c r="Q11" i="4"/>
  <c r="W11" i="4"/>
  <c r="T11" i="4"/>
  <c r="O12" i="4" a="1"/>
  <c r="O12" i="4" s="1"/>
  <c r="R12" i="4" s="1"/>
  <c r="R11" i="4"/>
  <c r="Y11" i="4"/>
  <c r="S11" i="4"/>
  <c r="U11" i="4"/>
  <c r="P11" i="4"/>
  <c r="X11" i="4"/>
  <c r="V11" i="4"/>
  <c r="P10" i="4"/>
  <c r="T10" i="4"/>
  <c r="Q10" i="4"/>
  <c r="R10" i="4"/>
  <c r="U10" i="4"/>
  <c r="X10" i="4"/>
  <c r="S10" i="4"/>
  <c r="V10" i="4"/>
  <c r="AO11" i="4" a="1"/>
  <c r="AO11" i="4" s="1"/>
  <c r="AU10" i="4"/>
  <c r="AR10" i="4"/>
  <c r="AP10" i="4"/>
  <c r="AV10" i="4"/>
  <c r="AT10" i="4"/>
  <c r="AQ10" i="4"/>
  <c r="AX10" i="4"/>
  <c r="AS10" i="4"/>
  <c r="AY10" i="4"/>
  <c r="AW10" i="4"/>
  <c r="AL12" i="4"/>
  <c r="AC12" i="4"/>
  <c r="AE12" i="4"/>
  <c r="AJ12" i="4"/>
  <c r="AK12" i="4"/>
  <c r="AF12" i="4"/>
  <c r="AG12" i="4"/>
  <c r="AI12" i="4"/>
  <c r="AD12" i="4"/>
  <c r="AH12" i="4"/>
  <c r="BL10" i="4"/>
  <c r="BC10" i="4"/>
  <c r="BF10" i="4"/>
  <c r="BG10" i="4"/>
  <c r="BE10" i="4"/>
  <c r="BJ10" i="4"/>
  <c r="BK10" i="4"/>
  <c r="BI10" i="4"/>
  <c r="BD10" i="4"/>
  <c r="BH10" i="4"/>
  <c r="BB11" i="4" a="1"/>
  <c r="BB11" i="4" s="1"/>
  <c r="AP9" i="4"/>
  <c r="AS9" i="4"/>
  <c r="AU9" i="4"/>
  <c r="AY9" i="4"/>
  <c r="AT9" i="4"/>
  <c r="AX9" i="4"/>
  <c r="AV9" i="4"/>
  <c r="AR9" i="4"/>
  <c r="AW9" i="4"/>
  <c r="AQ9" i="4"/>
  <c r="E11" i="4"/>
  <c r="L11" i="4"/>
  <c r="K11" i="4"/>
  <c r="H11" i="4"/>
  <c r="C11" i="4"/>
  <c r="F11" i="4"/>
  <c r="I11" i="4"/>
  <c r="G11" i="4"/>
  <c r="D11" i="4"/>
  <c r="J11" i="4"/>
  <c r="B12" i="4" a="1"/>
  <c r="B12" i="4" s="1"/>
  <c r="U12" i="4" l="1"/>
  <c r="Q12" i="4"/>
  <c r="V12" i="4"/>
  <c r="X12" i="4"/>
  <c r="P12" i="4"/>
  <c r="T12" i="4"/>
  <c r="W12" i="4"/>
  <c r="Y12" i="4"/>
  <c r="S12" i="4"/>
  <c r="BG11" i="4"/>
  <c r="BL11" i="4"/>
  <c r="BF11" i="4"/>
  <c r="BK11" i="4"/>
  <c r="BJ11" i="4"/>
  <c r="BD11" i="4"/>
  <c r="BE11" i="4"/>
  <c r="BC11" i="4"/>
  <c r="BH11" i="4"/>
  <c r="BI11" i="4"/>
  <c r="BB12" i="4" a="1"/>
  <c r="BB12" i="4" s="1"/>
  <c r="AT11" i="4"/>
  <c r="AY11" i="4"/>
  <c r="AW11" i="4"/>
  <c r="AX11" i="4"/>
  <c r="AS11" i="4"/>
  <c r="AQ11" i="4"/>
  <c r="AR11" i="4"/>
  <c r="AP11" i="4"/>
  <c r="AU11" i="4"/>
  <c r="AV11" i="4"/>
  <c r="AO12" i="4" a="1"/>
  <c r="AO12" i="4" s="1"/>
  <c r="E12" i="4"/>
  <c r="D12" i="4"/>
  <c r="K12" i="4"/>
  <c r="I12" i="4"/>
  <c r="L12" i="4"/>
  <c r="H12" i="4"/>
  <c r="C12" i="4"/>
  <c r="F12" i="4"/>
  <c r="G12" i="4"/>
  <c r="J12" i="4"/>
  <c r="BI12" i="4" l="1"/>
  <c r="BH12" i="4"/>
  <c r="BL12" i="4"/>
  <c r="BD12" i="4"/>
  <c r="BC12" i="4"/>
  <c r="BF12" i="4"/>
  <c r="BG12" i="4"/>
  <c r="BE12" i="4"/>
  <c r="BJ12" i="4"/>
  <c r="BK12" i="4"/>
  <c r="AR12" i="4"/>
  <c r="AS12" i="4"/>
  <c r="AX12" i="4"/>
  <c r="AV12" i="4"/>
  <c r="AU12" i="4"/>
  <c r="AY12" i="4"/>
  <c r="AW12" i="4"/>
  <c r="AP12" i="4"/>
  <c r="AQ12" i="4"/>
  <c r="AT12" i="4"/>
</calcChain>
</file>

<file path=xl/sharedStrings.xml><?xml version="1.0" encoding="utf-8"?>
<sst xmlns="http://schemas.openxmlformats.org/spreadsheetml/2006/main" count="224" uniqueCount="58">
  <si>
    <t>chef d'équipe</t>
  </si>
  <si>
    <t>Préventeur</t>
  </si>
  <si>
    <t>PNR</t>
  </si>
  <si>
    <t>MMI</t>
  </si>
  <si>
    <t>extincteur</t>
  </si>
  <si>
    <t>RIA</t>
  </si>
  <si>
    <t>PCF</t>
  </si>
  <si>
    <t>Poteau</t>
  </si>
  <si>
    <t>exutoire</t>
  </si>
  <si>
    <t>DEMON</t>
  </si>
  <si>
    <t>GONCALVES</t>
  </si>
  <si>
    <t>REVOIL</t>
  </si>
  <si>
    <t>SZENK</t>
  </si>
  <si>
    <t>Poids Lourds</t>
  </si>
  <si>
    <t>VASCHALDE</t>
  </si>
  <si>
    <t>SPIZAK</t>
  </si>
  <si>
    <t>Equipier</t>
  </si>
  <si>
    <t>GARNIER</t>
  </si>
  <si>
    <t>MASSELOT</t>
  </si>
  <si>
    <t>DURAND</t>
  </si>
  <si>
    <t>FINET</t>
  </si>
  <si>
    <t>VINCENT</t>
  </si>
  <si>
    <t>PLUTON</t>
  </si>
  <si>
    <t>MADANGA</t>
  </si>
  <si>
    <t>LOPEZ</t>
  </si>
  <si>
    <t>BIANCO</t>
  </si>
  <si>
    <t>NOGBOUN</t>
  </si>
  <si>
    <t>MARTINEZ</t>
  </si>
  <si>
    <t>BRIER</t>
  </si>
  <si>
    <t>SANTUCCI</t>
  </si>
  <si>
    <t>GOGUYER</t>
  </si>
  <si>
    <t>CASTELLO</t>
  </si>
  <si>
    <t>AUBANEL</t>
  </si>
  <si>
    <t>MALATRE</t>
  </si>
  <si>
    <t>QUINONERO</t>
  </si>
  <si>
    <t>PAQUIEN</t>
  </si>
  <si>
    <t>BAZIN</t>
  </si>
  <si>
    <t>MARTY</t>
  </si>
  <si>
    <t>AGENTS</t>
  </si>
  <si>
    <t>X</t>
  </si>
  <si>
    <t>compétences</t>
  </si>
  <si>
    <t>tout</t>
  </si>
  <si>
    <t>NOUVEAU2</t>
  </si>
  <si>
    <t>EQUIPES</t>
  </si>
  <si>
    <t>Complément</t>
  </si>
  <si>
    <t>Nb d'équipiers différents =</t>
  </si>
  <si>
    <t>Equipe 1</t>
  </si>
  <si>
    <t>Equipe 2</t>
  </si>
  <si>
    <t>Equipe 3</t>
  </si>
  <si>
    <t>Equipe 4</t>
  </si>
  <si>
    <t>Equipe 5</t>
  </si>
  <si>
    <t>BOUILLARD</t>
  </si>
  <si>
    <t>GAILLARD</t>
  </si>
  <si>
    <t>COMPETENCE</t>
  </si>
  <si>
    <t>DISPO</t>
  </si>
  <si>
    <t>BESOIN</t>
  </si>
  <si>
    <t>RATIO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</si>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</sst>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0" xfId="0" applyFont="1" applyBorder="1" applyAlignment="1">
      <alignment horizontal="center" vertical="center" textRotation="45"/>
    </xf>
    <xf numFmtId="0" fontId="0" fillId="0" borderId="0" xfId="0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135"/>
    </xf>
    <xf numFmtId="0" fontId="0" fillId="0" borderId="0" xfId="0" applyBorder="1" applyAlignment="1">
      <alignment horizontal="center" vertical="center"/>
    </xf>
    <xf numFmtId="0" fontId="0" fillId="0" borderId="7" xfId="0" applyBorder="1"/>
    <xf numFmtId="0" fontId="0" fillId="0" borderId="0" xfId="0" applyBorder="1" applyAlignment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 vertical="center" textRotation="90"/>
    </xf>
    <xf numFmtId="2" fontId="0" fillId="0" borderId="0" xfId="0" applyNumberFormat="1"/>
    <xf numFmtId="0" fontId="0" fillId="0" borderId="0" xfId="0" applyBorder="1" applyAlignment="1">
      <alignment horizontal="center" textRotation="9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0" xfId="0" applyAlignment="1">
      <alignment horizontal="center" textRotation="90"/>
    </xf>
    <xf numFmtId="0" fontId="0" fillId="0" borderId="0" xfId="0" applyFont="1" applyBorder="1" applyAlignment="1"/>
    <xf numFmtId="0" fontId="0" fillId="0" borderId="0" xfId="0" applyFont="1" applyBorder="1"/>
    <xf numFmtId="0" fontId="2" fillId="0" borderId="8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0" fillId="0" borderId="0" xfId="0" applyFont="1"/>
    <xf numFmtId="0" fontId="3" fillId="0" borderId="10" xfId="0" applyFont="1" applyBorder="1" applyAlignment="1">
      <alignment wrapText="1"/>
    </xf>
    <xf numFmtId="0" fontId="0" fillId="0" borderId="10" xfId="0" applyFont="1" applyBorder="1"/>
    <xf numFmtId="0" fontId="0" fillId="3" borderId="10" xfId="0" applyFont="1" applyFill="1" applyBorder="1"/>
    <xf numFmtId="0" fontId="4" fillId="0" borderId="0" xfId="0" applyFont="1" applyBorder="1" applyAlignment="1">
      <alignment horizontal="center" vertical="center" textRotation="90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/>
    <xf numFmtId="0" fontId="0" fillId="0" borderId="0" xfId="0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8" fillId="0" borderId="10" xfId="0" applyFont="1" applyBorder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b/>
        <i val="0"/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18</xdr:row>
      <xdr:rowOff>0</xdr:rowOff>
    </xdr:from>
    <xdr:to>
      <xdr:col>6</xdr:col>
      <xdr:colOff>730250</xdr:colOff>
      <xdr:row>21</xdr:row>
      <xdr:rowOff>89605</xdr:rowOff>
    </xdr:to>
    <xdr:sp macro="" textlink="">
      <xdr:nvSpPr>
        <xdr:cNvPr id="2" name="Légende encadrée 1 1"/>
        <xdr:cNvSpPr/>
      </xdr:nvSpPr>
      <xdr:spPr>
        <a:xfrm>
          <a:off x="2819400" y="3975100"/>
          <a:ext cx="2146300" cy="642055"/>
        </a:xfrm>
        <a:prstGeom prst="borderCallout1">
          <a:avLst>
            <a:gd name="adj1" fmla="val -16854"/>
            <a:gd name="adj2" fmla="val 60708"/>
            <a:gd name="adj3" fmla="val -186512"/>
            <a:gd name="adj4" fmla="val 45191"/>
          </a:avLst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on attribue un tirage au sort si le nom n'est pas déjà tirée pour une compétence plus critique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755650</xdr:colOff>
      <xdr:row>19</xdr:row>
      <xdr:rowOff>57150</xdr:rowOff>
    </xdr:from>
    <xdr:to>
      <xdr:col>2</xdr:col>
      <xdr:colOff>254000</xdr:colOff>
      <xdr:row>23</xdr:row>
      <xdr:rowOff>127000</xdr:rowOff>
    </xdr:to>
    <xdr:sp macro="" textlink="">
      <xdr:nvSpPr>
        <xdr:cNvPr id="3" name="Légende encadrée 1 2"/>
        <xdr:cNvSpPr/>
      </xdr:nvSpPr>
      <xdr:spPr>
        <a:xfrm>
          <a:off x="755650" y="3556000"/>
          <a:ext cx="2146300" cy="806450"/>
        </a:xfrm>
        <a:prstGeom prst="borderCallout1">
          <a:avLst>
            <a:gd name="adj1" fmla="val -19821"/>
            <a:gd name="adj2" fmla="val 13962"/>
            <a:gd name="adj3" fmla="val -346968"/>
            <a:gd name="adj4" fmla="val 44007"/>
          </a:avLst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on cherche si dans les personnes déjà affectées, l'une d'elles aurait la compétence nouvelle recherchée</a:t>
          </a:r>
        </a:p>
      </xdr:txBody>
    </xdr:sp>
    <xdr:clientData/>
  </xdr:twoCellAnchor>
  <xdr:twoCellAnchor>
    <xdr:from>
      <xdr:col>2</xdr:col>
      <xdr:colOff>450850</xdr:colOff>
      <xdr:row>19</xdr:row>
      <xdr:rowOff>50800</xdr:rowOff>
    </xdr:from>
    <xdr:to>
      <xdr:col>5</xdr:col>
      <xdr:colOff>393700</xdr:colOff>
      <xdr:row>23</xdr:row>
      <xdr:rowOff>120650</xdr:rowOff>
    </xdr:to>
    <xdr:sp macro="" textlink="">
      <xdr:nvSpPr>
        <xdr:cNvPr id="4" name="Légende encadrée 1 3"/>
        <xdr:cNvSpPr/>
      </xdr:nvSpPr>
      <xdr:spPr>
        <a:xfrm>
          <a:off x="3098800" y="3549650"/>
          <a:ext cx="2800350" cy="806450"/>
        </a:xfrm>
        <a:prstGeom prst="borderCallout1">
          <a:avLst>
            <a:gd name="adj1" fmla="val -19821"/>
            <a:gd name="adj2" fmla="val 13962"/>
            <a:gd name="adj3" fmla="val -344606"/>
            <a:gd name="adj4" fmla="val 118837"/>
          </a:avLst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s'il faut faire appel à de nouvelles personnes, alors on la prend dans l'ordre donné par le rang du tirage au sort des personnes encore disponibles</a:t>
          </a:r>
        </a:p>
      </xdr:txBody>
    </xdr:sp>
    <xdr:clientData/>
  </xdr:twoCellAnchor>
  <xdr:oneCellAnchor>
    <xdr:from>
      <xdr:col>8</xdr:col>
      <xdr:colOff>234950</xdr:colOff>
      <xdr:row>17</xdr:row>
      <xdr:rowOff>63500</xdr:rowOff>
    </xdr:from>
    <xdr:ext cx="1972420" cy="587111"/>
    <xdr:sp macro="" textlink="">
      <xdr:nvSpPr>
        <xdr:cNvPr id="5" name="Rectangle à coins arrondis 4"/>
        <xdr:cNvSpPr/>
      </xdr:nvSpPr>
      <xdr:spPr>
        <a:xfrm>
          <a:off x="8597900" y="3194050"/>
          <a:ext cx="1972420" cy="587111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/>
            <a:t>F9 pour nouveau tirage</a:t>
          </a:r>
        </a:p>
        <a:p>
          <a:pPr algn="l"/>
          <a:r>
            <a:rPr lang="fr-FR" sz="1400" b="1"/>
            <a:t>... Retirer</a:t>
          </a:r>
          <a:r>
            <a:rPr lang="fr-FR" sz="1400" b="1" baseline="0"/>
            <a:t> si erreur !</a:t>
          </a:r>
          <a:endParaRPr lang="fr-FR" sz="1400" b="1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63500</xdr:colOff>
      <xdr:row>15</xdr:row>
      <xdr:rowOff>77611</xdr:rowOff>
    </xdr:from>
    <xdr:to>
      <xdr:col>12</xdr:col>
      <xdr:colOff>77611</xdr:colOff>
      <xdr:row>18</xdr:row>
      <xdr:rowOff>169333</xdr:rowOff>
    </xdr:to>
    <xdr:sp macro="" textlink="">
      <xdr:nvSpPr>
        <xdr:cNvPr id="3" name="Légende encadrée 1 2"/>
        <xdr:cNvSpPr/>
      </xdr:nvSpPr>
      <xdr:spPr>
        <a:xfrm>
          <a:off x="1573389" y="3506611"/>
          <a:ext cx="1030111" cy="642055"/>
        </a:xfrm>
        <a:prstGeom prst="borderCallout1">
          <a:avLst>
            <a:gd name="adj1" fmla="val 18750"/>
            <a:gd name="adj2" fmla="val -8333"/>
            <a:gd name="adj3" fmla="val -58929"/>
            <a:gd name="adj4" fmla="val -23264"/>
          </a:avLst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ordre d'attribution des rôles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3" sqref="C3:H3"/>
    </sheetView>
  </sheetViews>
  <sheetFormatPr baseColWidth="10" defaultRowHeight="14.5" x14ac:dyDescent="0.35"/>
  <cols>
    <col min="1" max="1" width="3" bestFit="1" customWidth="1"/>
    <col min="2" max="2" width="12.26953125" style="29" bestFit="1" customWidth="1"/>
    <col min="3" max="12" width="3.7265625" style="23" customWidth="1"/>
  </cols>
  <sheetData>
    <row r="1" spans="1:12" x14ac:dyDescent="0.35">
      <c r="A1" s="9"/>
      <c r="B1" s="24"/>
      <c r="C1" s="45" t="s">
        <v>40</v>
      </c>
      <c r="D1" s="45"/>
      <c r="E1" s="45"/>
      <c r="F1" s="45"/>
      <c r="G1" s="45"/>
      <c r="H1" s="45"/>
      <c r="I1" s="45"/>
      <c r="J1" s="45"/>
      <c r="K1" s="45"/>
      <c r="L1" s="45"/>
    </row>
    <row r="2" spans="1:12" x14ac:dyDescent="0.35">
      <c r="A2" s="3"/>
      <c r="B2" s="25"/>
      <c r="C2" s="13"/>
      <c r="D2" s="13"/>
      <c r="E2" s="13"/>
      <c r="F2" s="13"/>
      <c r="G2" s="13"/>
      <c r="H2" s="10" t="s">
        <v>3</v>
      </c>
      <c r="I2" s="10"/>
      <c r="J2" s="10"/>
      <c r="K2" s="10"/>
      <c r="L2" s="10"/>
    </row>
    <row r="3" spans="1:12" x14ac:dyDescent="0.35">
      <c r="A3" s="3"/>
      <c r="B3" s="4"/>
      <c r="C3" s="7">
        <f t="shared" ref="C3:L3" si="0">COUNTIF(C5:C34,"x")</f>
        <v>7</v>
      </c>
      <c r="D3" s="7">
        <f t="shared" si="0"/>
        <v>5</v>
      </c>
      <c r="E3" s="7">
        <f t="shared" si="0"/>
        <v>18</v>
      </c>
      <c r="F3" s="7">
        <f t="shared" si="0"/>
        <v>10</v>
      </c>
      <c r="G3" s="7">
        <f t="shared" si="0"/>
        <v>10</v>
      </c>
      <c r="H3" s="7">
        <f t="shared" si="0"/>
        <v>10</v>
      </c>
      <c r="I3" s="7">
        <f t="shared" si="0"/>
        <v>4</v>
      </c>
      <c r="J3" s="7">
        <f t="shared" si="0"/>
        <v>7</v>
      </c>
      <c r="K3" s="7">
        <f t="shared" si="0"/>
        <v>3</v>
      </c>
      <c r="L3" s="7">
        <f t="shared" si="0"/>
        <v>3</v>
      </c>
    </row>
    <row r="4" spans="1:12" ht="66.5" x14ac:dyDescent="0.35">
      <c r="A4" s="3"/>
      <c r="B4" s="6" t="s">
        <v>38</v>
      </c>
      <c r="C4" s="5" t="s">
        <v>0</v>
      </c>
      <c r="D4" s="5" t="s">
        <v>1</v>
      </c>
      <c r="E4" s="5" t="s">
        <v>16</v>
      </c>
      <c r="F4" s="5" t="s">
        <v>2</v>
      </c>
      <c r="G4" s="5" t="s">
        <v>13</v>
      </c>
      <c r="H4" s="5" t="s">
        <v>4</v>
      </c>
      <c r="I4" s="5" t="s">
        <v>5</v>
      </c>
      <c r="J4" s="5" t="s">
        <v>6</v>
      </c>
      <c r="K4" s="5" t="s">
        <v>7</v>
      </c>
      <c r="L4" s="5" t="s">
        <v>8</v>
      </c>
    </row>
    <row r="5" spans="1:12" x14ac:dyDescent="0.35">
      <c r="A5" s="8">
        <v>1</v>
      </c>
      <c r="B5" s="26" t="s">
        <v>30</v>
      </c>
      <c r="C5" s="14" t="s">
        <v>39</v>
      </c>
      <c r="D5" s="15"/>
      <c r="E5" s="15"/>
      <c r="F5" s="15" t="s">
        <v>39</v>
      </c>
      <c r="G5" s="15" t="s">
        <v>39</v>
      </c>
      <c r="H5" s="16"/>
      <c r="I5" s="16"/>
      <c r="J5" s="16"/>
      <c r="K5" s="16"/>
      <c r="L5" s="16"/>
    </row>
    <row r="6" spans="1:12" x14ac:dyDescent="0.35">
      <c r="A6" s="1">
        <v>2</v>
      </c>
      <c r="B6" s="27" t="s">
        <v>9</v>
      </c>
      <c r="C6" s="17" t="s">
        <v>39</v>
      </c>
      <c r="D6" s="18"/>
      <c r="E6" s="18"/>
      <c r="F6" s="18" t="s">
        <v>39</v>
      </c>
      <c r="G6" s="18"/>
      <c r="H6" s="19"/>
      <c r="I6" s="19"/>
      <c r="J6" s="19"/>
      <c r="K6" s="19"/>
      <c r="L6" s="19"/>
    </row>
    <row r="7" spans="1:12" x14ac:dyDescent="0.35">
      <c r="A7" s="1">
        <v>3</v>
      </c>
      <c r="B7" s="27" t="s">
        <v>11</v>
      </c>
      <c r="C7" s="17" t="s">
        <v>39</v>
      </c>
      <c r="D7" s="18"/>
      <c r="E7" s="18"/>
      <c r="F7" s="18" t="s">
        <v>39</v>
      </c>
      <c r="G7" s="18"/>
      <c r="H7" s="19"/>
      <c r="I7" s="19"/>
      <c r="J7" s="19"/>
      <c r="K7" s="19"/>
      <c r="L7" s="19"/>
    </row>
    <row r="8" spans="1:12" x14ac:dyDescent="0.35">
      <c r="A8" s="1">
        <v>4</v>
      </c>
      <c r="B8" s="27" t="s">
        <v>14</v>
      </c>
      <c r="C8" s="17" t="s">
        <v>39</v>
      </c>
      <c r="D8" s="18"/>
      <c r="E8" s="18"/>
      <c r="F8" s="18" t="s">
        <v>39</v>
      </c>
      <c r="G8" s="18"/>
      <c r="H8" s="19"/>
      <c r="I8" s="19"/>
      <c r="J8" s="19"/>
      <c r="K8" s="19"/>
      <c r="L8" s="19"/>
    </row>
    <row r="9" spans="1:12" x14ac:dyDescent="0.35">
      <c r="A9" s="1">
        <v>5</v>
      </c>
      <c r="B9" s="27" t="s">
        <v>51</v>
      </c>
      <c r="C9" s="17" t="s">
        <v>39</v>
      </c>
      <c r="D9" s="18"/>
      <c r="E9" s="18"/>
      <c r="F9" s="18" t="s">
        <v>39</v>
      </c>
      <c r="G9" s="18"/>
      <c r="H9" s="19"/>
      <c r="I9" s="19"/>
      <c r="J9" s="19"/>
      <c r="K9" s="19"/>
      <c r="L9" s="19"/>
    </row>
    <row r="10" spans="1:12" x14ac:dyDescent="0.35">
      <c r="A10" s="1">
        <v>6</v>
      </c>
      <c r="B10" s="27" t="s">
        <v>10</v>
      </c>
      <c r="C10" s="17" t="s">
        <v>39</v>
      </c>
      <c r="D10" s="18"/>
      <c r="E10" s="18"/>
      <c r="F10" s="18"/>
      <c r="G10" s="18"/>
      <c r="H10" s="19"/>
      <c r="I10" s="19"/>
      <c r="J10" s="19"/>
      <c r="K10" s="19"/>
      <c r="L10" s="19"/>
    </row>
    <row r="11" spans="1:12" x14ac:dyDescent="0.35">
      <c r="A11" s="1">
        <v>7</v>
      </c>
      <c r="B11" s="27" t="s">
        <v>12</v>
      </c>
      <c r="C11" s="17" t="s">
        <v>39</v>
      </c>
      <c r="D11" s="18"/>
      <c r="E11" s="18"/>
      <c r="F11" s="18"/>
      <c r="G11" s="18"/>
      <c r="H11" s="19" t="s">
        <v>39</v>
      </c>
      <c r="I11" s="19" t="s">
        <v>39</v>
      </c>
      <c r="J11" s="19" t="s">
        <v>39</v>
      </c>
      <c r="K11" s="19" t="s">
        <v>39</v>
      </c>
      <c r="L11" s="19" t="s">
        <v>39</v>
      </c>
    </row>
    <row r="12" spans="1:12" x14ac:dyDescent="0.35">
      <c r="A12" s="1">
        <v>8</v>
      </c>
      <c r="B12" s="27" t="s">
        <v>19</v>
      </c>
      <c r="C12" s="17"/>
      <c r="D12" s="18" t="s">
        <v>39</v>
      </c>
      <c r="E12" s="18"/>
      <c r="F12" s="18" t="s">
        <v>39</v>
      </c>
      <c r="G12" s="18" t="s">
        <v>39</v>
      </c>
      <c r="H12" s="19"/>
      <c r="I12" s="19"/>
      <c r="J12" s="19"/>
      <c r="K12" s="19"/>
      <c r="L12" s="19"/>
    </row>
    <row r="13" spans="1:12" x14ac:dyDescent="0.35">
      <c r="A13" s="1">
        <v>9</v>
      </c>
      <c r="B13" s="27" t="s">
        <v>27</v>
      </c>
      <c r="C13" s="17"/>
      <c r="D13" s="18" t="s">
        <v>39</v>
      </c>
      <c r="E13" s="18"/>
      <c r="F13" s="18" t="s">
        <v>39</v>
      </c>
      <c r="G13" s="18"/>
      <c r="H13" s="19"/>
      <c r="I13" s="19"/>
      <c r="J13" s="19"/>
      <c r="K13" s="19"/>
      <c r="L13" s="19"/>
    </row>
    <row r="14" spans="1:12" x14ac:dyDescent="0.35">
      <c r="A14" s="1">
        <v>10</v>
      </c>
      <c r="B14" s="27" t="s">
        <v>34</v>
      </c>
      <c r="C14" s="17"/>
      <c r="D14" s="18" t="s">
        <v>39</v>
      </c>
      <c r="E14" s="18"/>
      <c r="F14" s="18" t="s">
        <v>39</v>
      </c>
      <c r="G14" s="18"/>
      <c r="H14" s="19"/>
      <c r="I14" s="19"/>
      <c r="J14" s="19"/>
      <c r="K14" s="19"/>
      <c r="L14" s="19"/>
    </row>
    <row r="15" spans="1:12" x14ac:dyDescent="0.35">
      <c r="A15" s="1">
        <v>11</v>
      </c>
      <c r="B15" s="27" t="s">
        <v>15</v>
      </c>
      <c r="C15" s="17"/>
      <c r="D15" s="18" t="s">
        <v>39</v>
      </c>
      <c r="E15" s="18"/>
      <c r="F15" s="18" t="s">
        <v>39</v>
      </c>
      <c r="G15" s="18"/>
      <c r="H15" s="19"/>
      <c r="I15" s="19"/>
      <c r="J15" s="19"/>
      <c r="K15" s="19"/>
      <c r="L15" s="19"/>
    </row>
    <row r="16" spans="1:12" x14ac:dyDescent="0.35">
      <c r="A16" s="1">
        <v>12</v>
      </c>
      <c r="B16" s="27" t="s">
        <v>35</v>
      </c>
      <c r="C16" s="17"/>
      <c r="D16" s="18" t="s">
        <v>39</v>
      </c>
      <c r="E16" s="18"/>
      <c r="F16" s="18"/>
      <c r="G16" s="18" t="s">
        <v>39</v>
      </c>
      <c r="H16" s="19"/>
      <c r="I16" s="19"/>
      <c r="J16" s="19" t="s">
        <v>39</v>
      </c>
      <c r="K16" s="19"/>
      <c r="L16" s="19"/>
    </row>
    <row r="17" spans="1:12" x14ac:dyDescent="0.35">
      <c r="A17" s="1">
        <v>13</v>
      </c>
      <c r="B17" s="27" t="s">
        <v>24</v>
      </c>
      <c r="C17" s="17"/>
      <c r="D17" s="18"/>
      <c r="E17" s="18" t="s">
        <v>39</v>
      </c>
      <c r="F17" s="18" t="s">
        <v>39</v>
      </c>
      <c r="G17" s="18" t="s">
        <v>39</v>
      </c>
      <c r="H17" s="19"/>
      <c r="I17" s="19" t="s">
        <v>39</v>
      </c>
      <c r="J17" s="19"/>
      <c r="K17" s="19"/>
      <c r="L17" s="19"/>
    </row>
    <row r="18" spans="1:12" x14ac:dyDescent="0.35">
      <c r="A18" s="1">
        <v>14</v>
      </c>
      <c r="B18" s="27" t="s">
        <v>36</v>
      </c>
      <c r="C18" s="17"/>
      <c r="D18" s="18"/>
      <c r="E18" s="18" t="s">
        <v>39</v>
      </c>
      <c r="F18" s="18"/>
      <c r="G18" s="18" t="s">
        <v>39</v>
      </c>
      <c r="H18" s="19" t="s">
        <v>39</v>
      </c>
      <c r="I18" s="19"/>
      <c r="J18" s="19"/>
      <c r="K18" s="19"/>
      <c r="L18" s="19"/>
    </row>
    <row r="19" spans="1:12" x14ac:dyDescent="0.35">
      <c r="A19" s="1">
        <v>15</v>
      </c>
      <c r="B19" s="27" t="s">
        <v>28</v>
      </c>
      <c r="C19" s="17"/>
      <c r="D19" s="18"/>
      <c r="E19" s="18" t="s">
        <v>39</v>
      </c>
      <c r="F19" s="18"/>
      <c r="G19" s="18" t="s">
        <v>39</v>
      </c>
      <c r="H19" s="19"/>
      <c r="I19" s="19"/>
      <c r="J19" s="19"/>
      <c r="K19" s="19"/>
      <c r="L19" s="19"/>
    </row>
    <row r="20" spans="1:12" x14ac:dyDescent="0.35">
      <c r="A20" s="1">
        <v>16</v>
      </c>
      <c r="B20" s="27" t="s">
        <v>31</v>
      </c>
      <c r="C20" s="17"/>
      <c r="D20" s="18"/>
      <c r="E20" s="18" t="s">
        <v>39</v>
      </c>
      <c r="F20" s="18"/>
      <c r="G20" s="18" t="s">
        <v>39</v>
      </c>
      <c r="H20" s="19" t="s">
        <v>39</v>
      </c>
      <c r="I20" s="19"/>
      <c r="J20" s="19"/>
      <c r="K20" s="19"/>
      <c r="L20" s="19"/>
    </row>
    <row r="21" spans="1:12" x14ac:dyDescent="0.35">
      <c r="A21" s="1">
        <v>17</v>
      </c>
      <c r="B21" s="27" t="s">
        <v>20</v>
      </c>
      <c r="C21" s="17"/>
      <c r="D21" s="18"/>
      <c r="E21" s="18" t="s">
        <v>39</v>
      </c>
      <c r="F21" s="18"/>
      <c r="G21" s="18" t="s">
        <v>39</v>
      </c>
      <c r="H21" s="19"/>
      <c r="I21" s="19"/>
      <c r="J21" s="19" t="s">
        <v>39</v>
      </c>
      <c r="K21" s="19"/>
      <c r="L21" s="19"/>
    </row>
    <row r="22" spans="1:12" x14ac:dyDescent="0.35">
      <c r="A22" s="1">
        <v>18</v>
      </c>
      <c r="B22" s="27" t="s">
        <v>23</v>
      </c>
      <c r="C22" s="17"/>
      <c r="D22" s="18"/>
      <c r="E22" s="18" t="s">
        <v>39</v>
      </c>
      <c r="F22" s="18"/>
      <c r="G22" s="18" t="s">
        <v>39</v>
      </c>
      <c r="H22" s="19" t="s">
        <v>39</v>
      </c>
      <c r="I22" s="19" t="s">
        <v>39</v>
      </c>
      <c r="J22" s="19" t="s">
        <v>39</v>
      </c>
      <c r="K22" s="19" t="s">
        <v>39</v>
      </c>
      <c r="L22" s="19" t="s">
        <v>39</v>
      </c>
    </row>
    <row r="23" spans="1:12" x14ac:dyDescent="0.35">
      <c r="A23" s="1">
        <v>19</v>
      </c>
      <c r="B23" s="27" t="s">
        <v>18</v>
      </c>
      <c r="C23" s="17"/>
      <c r="D23" s="18"/>
      <c r="E23" s="18" t="s">
        <v>39</v>
      </c>
      <c r="F23" s="18"/>
      <c r="G23" s="18" t="s">
        <v>39</v>
      </c>
      <c r="H23" s="19" t="s">
        <v>39</v>
      </c>
      <c r="I23" s="19" t="s">
        <v>39</v>
      </c>
      <c r="J23" s="19" t="s">
        <v>39</v>
      </c>
      <c r="K23" s="19" t="s">
        <v>39</v>
      </c>
      <c r="L23" s="19" t="s">
        <v>39</v>
      </c>
    </row>
    <row r="24" spans="1:12" x14ac:dyDescent="0.35">
      <c r="A24" s="1">
        <v>20</v>
      </c>
      <c r="B24" s="27" t="s">
        <v>32</v>
      </c>
      <c r="C24" s="17"/>
      <c r="D24" s="18"/>
      <c r="E24" s="18" t="s">
        <v>39</v>
      </c>
      <c r="F24" s="18"/>
      <c r="G24" s="18"/>
      <c r="H24" s="19"/>
      <c r="I24" s="19"/>
      <c r="J24" s="19"/>
      <c r="K24" s="19"/>
      <c r="L24" s="19"/>
    </row>
    <row r="25" spans="1:12" x14ac:dyDescent="0.35">
      <c r="A25" s="1">
        <v>21</v>
      </c>
      <c r="B25" s="27" t="s">
        <v>25</v>
      </c>
      <c r="C25" s="17"/>
      <c r="D25" s="18"/>
      <c r="E25" s="18" t="s">
        <v>39</v>
      </c>
      <c r="F25" s="18"/>
      <c r="G25" s="18"/>
      <c r="H25" s="19"/>
      <c r="I25" s="19"/>
      <c r="J25" s="19"/>
      <c r="K25" s="19"/>
      <c r="L25" s="19"/>
    </row>
    <row r="26" spans="1:12" x14ac:dyDescent="0.35">
      <c r="A26" s="1">
        <v>22</v>
      </c>
      <c r="B26" s="27" t="s">
        <v>52</v>
      </c>
      <c r="C26" s="17"/>
      <c r="D26" s="18"/>
      <c r="E26" s="18" t="s">
        <v>39</v>
      </c>
      <c r="F26" s="18"/>
      <c r="G26" s="18"/>
      <c r="H26" s="19" t="s">
        <v>39</v>
      </c>
      <c r="I26" s="19"/>
      <c r="J26" s="19"/>
      <c r="K26" s="19"/>
      <c r="L26" s="19"/>
    </row>
    <row r="27" spans="1:12" x14ac:dyDescent="0.35">
      <c r="A27" s="1">
        <v>23</v>
      </c>
      <c r="B27" s="27" t="s">
        <v>17</v>
      </c>
      <c r="C27" s="17"/>
      <c r="D27" s="18"/>
      <c r="E27" s="18" t="s">
        <v>39</v>
      </c>
      <c r="F27" s="18"/>
      <c r="G27" s="18"/>
      <c r="H27" s="19" t="s">
        <v>39</v>
      </c>
      <c r="I27" s="19"/>
      <c r="J27" s="19"/>
      <c r="K27" s="19"/>
      <c r="L27" s="19"/>
    </row>
    <row r="28" spans="1:12" x14ac:dyDescent="0.35">
      <c r="A28" s="1">
        <v>24</v>
      </c>
      <c r="B28" s="27" t="s">
        <v>33</v>
      </c>
      <c r="C28" s="17"/>
      <c r="D28" s="18"/>
      <c r="E28" s="18" t="s">
        <v>39</v>
      </c>
      <c r="F28" s="18"/>
      <c r="G28" s="18"/>
      <c r="H28" s="19"/>
      <c r="I28" s="19"/>
      <c r="J28" s="19" t="s">
        <v>39</v>
      </c>
      <c r="K28" s="19"/>
      <c r="L28" s="19"/>
    </row>
    <row r="29" spans="1:12" x14ac:dyDescent="0.35">
      <c r="A29" s="1">
        <v>25</v>
      </c>
      <c r="B29" s="27" t="s">
        <v>37</v>
      </c>
      <c r="C29" s="17"/>
      <c r="D29" s="18"/>
      <c r="E29" s="18" t="s">
        <v>39</v>
      </c>
      <c r="F29" s="18"/>
      <c r="G29" s="18"/>
      <c r="H29" s="19" t="s">
        <v>39</v>
      </c>
      <c r="I29" s="19"/>
      <c r="J29" s="19"/>
      <c r="K29" s="19"/>
      <c r="L29" s="19"/>
    </row>
    <row r="30" spans="1:12" x14ac:dyDescent="0.35">
      <c r="A30" s="1">
        <v>26</v>
      </c>
      <c r="B30" s="27" t="s">
        <v>26</v>
      </c>
      <c r="C30" s="17"/>
      <c r="D30" s="18"/>
      <c r="E30" s="18" t="s">
        <v>39</v>
      </c>
      <c r="F30" s="18"/>
      <c r="G30" s="18"/>
      <c r="H30" s="19" t="s">
        <v>39</v>
      </c>
      <c r="I30" s="19"/>
      <c r="J30" s="19"/>
      <c r="K30" s="19"/>
      <c r="L30" s="19"/>
    </row>
    <row r="31" spans="1:12" x14ac:dyDescent="0.35">
      <c r="A31" s="1">
        <v>27</v>
      </c>
      <c r="B31" s="27" t="s">
        <v>42</v>
      </c>
      <c r="C31" s="17"/>
      <c r="D31" s="18"/>
      <c r="E31" s="18" t="s">
        <v>39</v>
      </c>
      <c r="F31" s="18"/>
      <c r="G31" s="18"/>
      <c r="H31" s="19"/>
      <c r="I31" s="19"/>
      <c r="J31" s="19"/>
      <c r="K31" s="19"/>
      <c r="L31" s="19"/>
    </row>
    <row r="32" spans="1:12" x14ac:dyDescent="0.35">
      <c r="A32" s="1">
        <v>28</v>
      </c>
      <c r="B32" s="27" t="s">
        <v>22</v>
      </c>
      <c r="C32" s="17"/>
      <c r="D32" s="18"/>
      <c r="E32" s="18" t="s">
        <v>39</v>
      </c>
      <c r="F32" s="18"/>
      <c r="G32" s="18"/>
      <c r="H32" s="19"/>
      <c r="I32" s="19"/>
      <c r="J32" s="19"/>
      <c r="K32" s="19"/>
      <c r="L32" s="19"/>
    </row>
    <row r="33" spans="1:12" x14ac:dyDescent="0.35">
      <c r="A33" s="1">
        <v>29</v>
      </c>
      <c r="B33" s="27" t="s">
        <v>29</v>
      </c>
      <c r="C33" s="17"/>
      <c r="D33" s="18"/>
      <c r="E33" s="18" t="s">
        <v>39</v>
      </c>
      <c r="F33" s="18"/>
      <c r="G33" s="18"/>
      <c r="H33" s="19" t="s">
        <v>39</v>
      </c>
      <c r="I33" s="19"/>
      <c r="J33" s="19" t="s">
        <v>39</v>
      </c>
      <c r="K33" s="19"/>
      <c r="L33" s="19"/>
    </row>
    <row r="34" spans="1:12" ht="15" thickBot="1" x14ac:dyDescent="0.4">
      <c r="A34" s="2">
        <v>30</v>
      </c>
      <c r="B34" s="28" t="s">
        <v>21</v>
      </c>
      <c r="C34" s="20"/>
      <c r="D34" s="21"/>
      <c r="E34" s="21" t="s">
        <v>39</v>
      </c>
      <c r="F34" s="21"/>
      <c r="G34" s="21"/>
      <c r="H34" s="22"/>
      <c r="I34" s="22"/>
      <c r="J34" s="22"/>
      <c r="K34" s="22"/>
      <c r="L34" s="22"/>
    </row>
  </sheetData>
  <sortState ref="B5:N34">
    <sortCondition ref="C5:C34"/>
    <sortCondition ref="E5:E34"/>
    <sortCondition ref="D5:D34"/>
    <sortCondition ref="F5:F34"/>
  </sortState>
  <mergeCells count="1">
    <mergeCell ref="C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RowHeight="14.5" x14ac:dyDescent="0.35"/>
  <cols>
    <col min="1" max="1" width="20" style="36" customWidth="1"/>
    <col min="2" max="4" width="10.90625" style="50"/>
    <col min="5" max="16384" width="10.90625" style="36"/>
  </cols>
  <sheetData>
    <row r="1" spans="1:4" x14ac:dyDescent="0.35">
      <c r="A1" s="36" t="s">
        <v>53</v>
      </c>
      <c r="B1" s="50" t="s">
        <v>54</v>
      </c>
      <c r="C1" s="50" t="s">
        <v>55</v>
      </c>
      <c r="D1" s="50" t="s">
        <v>56</v>
      </c>
    </row>
    <row r="2" spans="1:4" x14ac:dyDescent="0.35">
      <c r="A2" s="37" t="s">
        <v>1</v>
      </c>
      <c r="B2" s="7">
        <f>INDEX(personnel!$3:$3,MATCH(A2,personnel!$4:$4,0))</f>
        <v>5</v>
      </c>
      <c r="C2" s="7">
        <f>COUNTIF(equipe!$A:$A,A2)*5</f>
        <v>5</v>
      </c>
      <c r="D2" s="50">
        <f t="shared" ref="D2:D7" si="0">B2/C2</f>
        <v>1</v>
      </c>
    </row>
    <row r="3" spans="1:4" x14ac:dyDescent="0.35">
      <c r="A3" s="37" t="s">
        <v>2</v>
      </c>
      <c r="B3" s="7">
        <f>INDEX(personnel!$3:$3,MATCH(A3,personnel!$4:$4,0))</f>
        <v>10</v>
      </c>
      <c r="C3" s="7">
        <f>COUNTIF(equipe!$A:$A,A3)*5</f>
        <v>10</v>
      </c>
      <c r="D3" s="50">
        <f t="shared" si="0"/>
        <v>1</v>
      </c>
    </row>
    <row r="4" spans="1:4" x14ac:dyDescent="0.35">
      <c r="A4" s="37" t="s">
        <v>13</v>
      </c>
      <c r="B4" s="7">
        <f>INDEX(personnel!$3:$3,MATCH(A4,personnel!$4:$4,0))</f>
        <v>10</v>
      </c>
      <c r="C4" s="7">
        <f>COUNTIF(equipe!$A:$A,A4)*5</f>
        <v>10</v>
      </c>
      <c r="D4" s="50">
        <f t="shared" si="0"/>
        <v>1</v>
      </c>
    </row>
    <row r="5" spans="1:4" x14ac:dyDescent="0.35">
      <c r="A5" s="37" t="s">
        <v>0</v>
      </c>
      <c r="B5" s="7">
        <f>INDEX(personnel!$3:$3,MATCH(A5,personnel!$4:$4,0))</f>
        <v>7</v>
      </c>
      <c r="C5" s="7">
        <f>COUNTIF(equipe!$A:$A,A5)*5</f>
        <v>5</v>
      </c>
      <c r="D5" s="50">
        <f t="shared" si="0"/>
        <v>1.4</v>
      </c>
    </row>
    <row r="6" spans="1:4" x14ac:dyDescent="0.35">
      <c r="A6" s="37" t="s">
        <v>16</v>
      </c>
      <c r="B6" s="7">
        <f>INDEX(personnel!$3:$3,MATCH(A6,personnel!$4:$4,0))</f>
        <v>18</v>
      </c>
      <c r="C6" s="7">
        <f>COUNTIF(equipe!$A:$A,A6)*5</f>
        <v>10</v>
      </c>
      <c r="D6" s="50">
        <f t="shared" si="0"/>
        <v>1.8</v>
      </c>
    </row>
    <row r="7" spans="1:4" x14ac:dyDescent="0.35">
      <c r="A7" s="37" t="s">
        <v>4</v>
      </c>
      <c r="B7" s="7">
        <f>INDEX(personnel!$3:$3,MATCH(A7,personnel!$4:$4,0))</f>
        <v>10</v>
      </c>
      <c r="C7" s="7">
        <f>COUNTIF(equipe!$A:$A,A7)*5</f>
        <v>5</v>
      </c>
      <c r="D7" s="50">
        <f t="shared" si="0"/>
        <v>2</v>
      </c>
    </row>
  </sheetData>
  <sortState ref="A2:D7">
    <sortCondition ref="D7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33"/>
  <sheetViews>
    <sheetView workbookViewId="0">
      <pane ySplit="1" topLeftCell="A2" activePane="bottomLeft" state="frozen"/>
      <selection pane="bottomLeft" activeCell="A33" sqref="A33"/>
    </sheetView>
  </sheetViews>
  <sheetFormatPr baseColWidth="10" defaultRowHeight="14.5" x14ac:dyDescent="0.35"/>
  <cols>
    <col min="2" max="2" width="5.26953125" style="12" customWidth="1"/>
    <col min="3" max="3" width="3.90625" customWidth="1"/>
    <col min="5" max="5" width="5.26953125" style="12" customWidth="1"/>
    <col min="6" max="6" width="4.08984375" customWidth="1"/>
    <col min="8" max="8" width="5.26953125" style="12" customWidth="1"/>
    <col min="9" max="9" width="4.08984375" customWidth="1"/>
    <col min="11" max="11" width="5.26953125" style="12" customWidth="1"/>
    <col min="12" max="12" width="3.90625" customWidth="1"/>
    <col min="14" max="14" width="5.26953125" style="12" customWidth="1"/>
    <col min="15" max="15" width="4.08984375" customWidth="1"/>
    <col min="17" max="17" width="5.26953125" style="12" customWidth="1"/>
    <col min="18" max="18" width="4.08984375" customWidth="1"/>
    <col min="20" max="20" width="5.26953125" style="12" customWidth="1"/>
    <col min="21" max="21" width="4.08984375" customWidth="1"/>
  </cols>
  <sheetData>
    <row r="1" spans="1:21" ht="66.75" customHeight="1" x14ac:dyDescent="0.35">
      <c r="A1" s="5" t="s">
        <v>1</v>
      </c>
      <c r="B1" s="11" t="s">
        <v>1</v>
      </c>
      <c r="C1" s="5" t="s">
        <v>1</v>
      </c>
      <c r="D1" s="5" t="s">
        <v>2</v>
      </c>
      <c r="E1" s="11" t="s">
        <v>2</v>
      </c>
      <c r="F1" s="5" t="s">
        <v>2</v>
      </c>
      <c r="G1" s="5" t="s">
        <v>13</v>
      </c>
      <c r="H1" s="11" t="s">
        <v>13</v>
      </c>
      <c r="I1" s="5" t="s">
        <v>13</v>
      </c>
      <c r="J1" s="5" t="s">
        <v>0</v>
      </c>
      <c r="K1" s="11" t="s">
        <v>0</v>
      </c>
      <c r="L1" s="5" t="s">
        <v>0</v>
      </c>
      <c r="M1" s="5" t="s">
        <v>16</v>
      </c>
      <c r="N1" s="11" t="s">
        <v>16</v>
      </c>
      <c r="O1" s="5" t="s">
        <v>16</v>
      </c>
      <c r="P1" s="5" t="s">
        <v>4</v>
      </c>
      <c r="Q1" s="5" t="s">
        <v>4</v>
      </c>
      <c r="R1" s="5" t="s">
        <v>4</v>
      </c>
      <c r="S1" s="11" t="s">
        <v>41</v>
      </c>
      <c r="T1" s="11" t="s">
        <v>41</v>
      </c>
      <c r="U1" s="5" t="s">
        <v>41</v>
      </c>
    </row>
    <row r="2" spans="1:21" x14ac:dyDescent="0.35">
      <c r="A2" t="str">
        <f t="array" ref="A2">IFERROR(INDEX(agents,SMALL(IF(personnel!D$5:D$34="x",ROW(agents)-4,9^9),ROW()-1)),"")</f>
        <v>DURAND</v>
      </c>
      <c r="B2" s="12">
        <f t="shared" ref="B2:B31" ca="1" si="0">IF(A2="","",RANDBETWEEN(1,9)+ROW()/100)</f>
        <v>8.02</v>
      </c>
      <c r="C2">
        <f ca="1">IFERROR(RANK(B2,B$2:B$31),"")</f>
        <v>1</v>
      </c>
      <c r="D2" t="str">
        <f t="array" ref="D2">IFERROR(INDEX(agents,SMALL(IF(personnel!F$5:F$34="x",ROW(agents)-4,9^9),ROW()-1)),"")</f>
        <v>GOGUYER</v>
      </c>
      <c r="E2" s="12">
        <f ca="1">IF(OR(D2="",COUNTIF(equipe!$G$3:$K$3,D2)&gt;0),"",RANDBETWEEN(1,9)+ROW()/100)</f>
        <v>4.0199999999999996</v>
      </c>
      <c r="F2">
        <f t="shared" ref="F2:F31" ca="1" si="1">IFERROR(RANK(E2,E$2:E$31),"")</f>
        <v>5</v>
      </c>
      <c r="G2" t="str">
        <f t="array" ref="G2">IFERROR(INDEX(agents,SMALL(IF(personnel!G$5:G$34="x",ROW(agents)-4,9^9),ROW()-1)),"")</f>
        <v>GOGUYER</v>
      </c>
      <c r="H2" s="12" t="str">
        <f ca="1">IF(OR(G2="",COUNTIF(equipe!$G$3:$K$5,G2)&gt;0),"",RANDBETWEEN(1,9)+ROW()/100)</f>
        <v/>
      </c>
      <c r="I2" t="str">
        <f t="shared" ref="I2:I31" ca="1" si="2">IFERROR(RANK(H2,H$2:H$31),"")</f>
        <v/>
      </c>
      <c r="J2" t="str">
        <f t="array" ref="J2">IFERROR(INDEX(agents,SMALL(IF(personnel!C$5:C$34="x",ROW(agents)-4,9^9),ROW()-1)),"")</f>
        <v>GOGUYER</v>
      </c>
      <c r="K2" s="12" t="str">
        <f ca="1">IF(OR(J2="",COUNTIF(equipe!$G$3:$K$7,J2)&gt;0),"",RANDBETWEEN(1,9)+ROW()/100)</f>
        <v/>
      </c>
      <c r="L2" t="str">
        <f t="shared" ref="L2:L31" ca="1" si="3">IFERROR(RANK(K2,K$2:K$31),"")</f>
        <v/>
      </c>
      <c r="M2" t="str">
        <f t="array" ref="M2">IFERROR(INDEX(agents,SMALL(IF(personnel!E$5:E$34="x",ROW(agents)-4,9^9),ROW()-1)),"")</f>
        <v>LOPEZ</v>
      </c>
      <c r="N2" s="12" t="str">
        <f ca="1">IF(OR(M2="",COUNTIF(equipe!$G$3:$K$8,M2)&gt;0),"",RANDBETWEEN(1,9)+ROW()/100)</f>
        <v/>
      </c>
      <c r="O2" t="str">
        <f t="shared" ref="O2:O31" ca="1" si="4">IFERROR(RANK(N2,N$2:N$31),"")</f>
        <v/>
      </c>
      <c r="P2" t="str">
        <f t="array" ref="P2">IFERROR(INDEX(agents,SMALL(IF(personnel!H$5:H$34="x",ROW(agents)-4,9^9),ROW()-1)),"")</f>
        <v>SZENK</v>
      </c>
      <c r="Q2" s="12" t="str">
        <f ca="1">IF(OR(P2="",COUNTIF(equipe!$G$3:$K$10,P2)&gt;0),"",RANDBETWEEN(1,9)+ROW()/100)</f>
        <v/>
      </c>
      <c r="R2" t="str">
        <f t="shared" ref="R2:R31" ca="1" si="5">IFERROR(RANK(Q2,Q$2:Q$31),"")</f>
        <v/>
      </c>
      <c r="S2" t="str">
        <f>personnel!B5</f>
        <v>GOGUYER</v>
      </c>
      <c r="T2" s="12" t="str">
        <f ca="1">IF(OR(S2="",COUNTIF(equipe!$G$3:$K$11,S2)&gt;0),"",RANDBETWEEN(1,9)+ROW()/100)</f>
        <v/>
      </c>
      <c r="U2" t="str">
        <f ca="1">IFERROR(RANK(T2,T$2:T$31),"")</f>
        <v/>
      </c>
    </row>
    <row r="3" spans="1:21" x14ac:dyDescent="0.35">
      <c r="A3" t="str">
        <f t="array" ref="A3">IFERROR(INDEX(agents,SMALL(IF(personnel!D$5:D$34="x",ROW(agents)-4,9^9),ROW()-1)),"")</f>
        <v>MARTINEZ</v>
      </c>
      <c r="B3" s="12">
        <f t="shared" ca="1" si="0"/>
        <v>1.03</v>
      </c>
      <c r="C3">
        <f t="shared" ref="C3:C31" ca="1" si="6">IFERROR(RANK(B3,B$2:B$31),"")</f>
        <v>5</v>
      </c>
      <c r="D3" t="str">
        <f t="array" ref="D3">IFERROR(INDEX(agents,SMALL(IF(personnel!F$5:F$34="x",ROW(agents)-4,9^9),ROW()-1)),"")</f>
        <v>DEMON</v>
      </c>
      <c r="E3" s="12">
        <f ca="1">IF(OR(D3="",COUNTIF(equipe!$G$3:$K$3,D3)&gt;0),"",RANDBETWEEN(1,9)+ROW()/100)</f>
        <v>6.03</v>
      </c>
      <c r="F3">
        <f t="shared" ca="1" si="1"/>
        <v>4</v>
      </c>
      <c r="G3" t="str">
        <f t="array" ref="G3">IFERROR(INDEX(agents,SMALL(IF(personnel!G$5:G$34="x",ROW(agents)-4,9^9),ROW()-1)),"")</f>
        <v>DURAND</v>
      </c>
      <c r="H3" s="12" t="str">
        <f ca="1">IF(OR(G3="",COUNTIF(equipe!$G$3:$K$5,G3)&gt;0),"",RANDBETWEEN(1,9)+ROW()/100)</f>
        <v/>
      </c>
      <c r="I3" t="str">
        <f t="shared" ca="1" si="2"/>
        <v/>
      </c>
      <c r="J3" t="str">
        <f t="array" ref="J3">IFERROR(INDEX(agents,SMALL(IF(personnel!C$5:C$34="x",ROW(agents)-4,9^9),ROW()-1)),"")</f>
        <v>DEMON</v>
      </c>
      <c r="K3" s="12" t="str">
        <f ca="1">IF(OR(J3="",COUNTIF(equipe!$G$3:$K$7,J3)&gt;0),"",RANDBETWEEN(1,9)+ROW()/100)</f>
        <v/>
      </c>
      <c r="L3" t="str">
        <f t="shared" ca="1" si="3"/>
        <v/>
      </c>
      <c r="M3" t="str">
        <f t="array" ref="M3">IFERROR(INDEX(agents,SMALL(IF(personnel!E$5:E$34="x",ROW(agents)-4,9^9),ROW()-1)),"")</f>
        <v>BAZIN</v>
      </c>
      <c r="N3" s="12" t="str">
        <f ca="1">IF(OR(M3="",COUNTIF(equipe!$G$3:$K$8,M3)&gt;0),"",RANDBETWEEN(1,9)+ROW()/100)</f>
        <v/>
      </c>
      <c r="O3" t="str">
        <f t="shared" ca="1" si="4"/>
        <v/>
      </c>
      <c r="P3" t="str">
        <f t="array" ref="P3">IFERROR(INDEX(agents,SMALL(IF(personnel!H$5:H$34="x",ROW(agents)-4,9^9),ROW()-1)),"")</f>
        <v>BAZIN</v>
      </c>
      <c r="Q3" s="12" t="str">
        <f ca="1">IF(OR(P3="",COUNTIF(equipe!$G$3:$K$10,P3)&gt;0),"",RANDBETWEEN(1,9)+ROW()/100)</f>
        <v/>
      </c>
      <c r="R3" t="str">
        <f t="shared" ca="1" si="5"/>
        <v/>
      </c>
      <c r="S3" t="str">
        <f>personnel!B6</f>
        <v>DEMON</v>
      </c>
      <c r="T3" s="12" t="str">
        <f ca="1">IF(OR(S3="",COUNTIF(equipe!$G$3:$K$11,S3)&gt;0),"",RANDBETWEEN(1,9)+ROW()/100)</f>
        <v/>
      </c>
      <c r="U3" t="str">
        <f ca="1">IFERROR(RANK(T3,T$2:T$31),"")</f>
        <v/>
      </c>
    </row>
    <row r="4" spans="1:21" x14ac:dyDescent="0.35">
      <c r="A4" t="str">
        <f t="array" ref="A4">IFERROR(INDEX(agents,SMALL(IF(personnel!D$5:D$34="x",ROW(agents)-4,9^9),ROW()-1)),"")</f>
        <v>QUINONERO</v>
      </c>
      <c r="B4" s="12">
        <f t="shared" ca="1" si="0"/>
        <v>1.04</v>
      </c>
      <c r="C4">
        <f t="shared" ca="1" si="6"/>
        <v>4</v>
      </c>
      <c r="D4" t="str">
        <f t="array" ref="D4">IFERROR(INDEX(agents,SMALL(IF(personnel!F$5:F$34="x",ROW(agents)-4,9^9),ROW()-1)),"")</f>
        <v>REVOIL</v>
      </c>
      <c r="E4" s="12">
        <f ca="1">IF(OR(D4="",COUNTIF(equipe!$G$3:$K$3,D4)&gt;0),"",RANDBETWEEN(1,9)+ROW()/100)</f>
        <v>8.0399999999999991</v>
      </c>
      <c r="F4">
        <f t="shared" ca="1" si="1"/>
        <v>3</v>
      </c>
      <c r="G4" t="str">
        <f t="array" ref="G4">IFERROR(INDEX(agents,SMALL(IF(personnel!G$5:G$34="x",ROW(agents)-4,9^9),ROW()-1)),"")</f>
        <v>PAQUIEN</v>
      </c>
      <c r="H4" s="12" t="str">
        <f ca="1">IF(OR(G4="",COUNTIF(equipe!$G$3:$K$5,G4)&gt;0),"",RANDBETWEEN(1,9)+ROW()/100)</f>
        <v/>
      </c>
      <c r="I4" t="str">
        <f t="shared" ca="1" si="2"/>
        <v/>
      </c>
      <c r="J4" t="str">
        <f t="array" ref="J4">IFERROR(INDEX(agents,SMALL(IF(personnel!C$5:C$34="x",ROW(agents)-4,9^9),ROW()-1)),"")</f>
        <v>REVOIL</v>
      </c>
      <c r="K4" s="12" t="str">
        <f ca="1">IF(OR(J4="",COUNTIF(equipe!$G$3:$K$7,J4)&gt;0),"",RANDBETWEEN(1,9)+ROW()/100)</f>
        <v/>
      </c>
      <c r="L4" t="str">
        <f t="shared" ca="1" si="3"/>
        <v/>
      </c>
      <c r="M4" t="str">
        <f t="array" ref="M4">IFERROR(INDEX(agents,SMALL(IF(personnel!E$5:E$34="x",ROW(agents)-4,9^9),ROW()-1)),"")</f>
        <v>BRIER</v>
      </c>
      <c r="N4" s="12" t="str">
        <f ca="1">IF(OR(M4="",COUNTIF(equipe!$G$3:$K$8,M4)&gt;0),"",RANDBETWEEN(1,9)+ROW()/100)</f>
        <v/>
      </c>
      <c r="O4" t="str">
        <f t="shared" ca="1" si="4"/>
        <v/>
      </c>
      <c r="P4" t="str">
        <f t="array" ref="P4">IFERROR(INDEX(agents,SMALL(IF(personnel!H$5:H$34="x",ROW(agents)-4,9^9),ROW()-1)),"")</f>
        <v>CASTELLO</v>
      </c>
      <c r="Q4" s="12" t="str">
        <f ca="1">IF(OR(P4="",COUNTIF(equipe!$G$3:$K$10,P4)&gt;0),"",RANDBETWEEN(1,9)+ROW()/100)</f>
        <v/>
      </c>
      <c r="R4" t="str">
        <f t="shared" ca="1" si="5"/>
        <v/>
      </c>
      <c r="S4" t="str">
        <f>personnel!B7</f>
        <v>REVOIL</v>
      </c>
      <c r="T4" s="12" t="str">
        <f ca="1">IF(OR(S4="",COUNTIF(equipe!$G$3:$K$11,S4)&gt;0),"",RANDBETWEEN(1,9)+ROW()/100)</f>
        <v/>
      </c>
      <c r="U4" t="str">
        <f ca="1">IFERROR(RANK(T4,T$2:T$31),"")</f>
        <v/>
      </c>
    </row>
    <row r="5" spans="1:21" x14ac:dyDescent="0.35">
      <c r="A5" t="str">
        <f t="array" ref="A5">IFERROR(INDEX(agents,SMALL(IF(personnel!D$5:D$34="x",ROW(agents)-4,9^9),ROW()-1)),"")</f>
        <v>SPIZAK</v>
      </c>
      <c r="B5" s="12">
        <f t="shared" ca="1" si="0"/>
        <v>2.0499999999999998</v>
      </c>
      <c r="C5">
        <f t="shared" ca="1" si="6"/>
        <v>2</v>
      </c>
      <c r="D5" t="str">
        <f t="array" ref="D5">IFERROR(INDEX(agents,SMALL(IF(personnel!F$5:F$34="x",ROW(agents)-4,9^9),ROW()-1)),"")</f>
        <v>VASCHALDE</v>
      </c>
      <c r="E5" s="12">
        <f ca="1">IF(OR(D5="",COUNTIF(equipe!$G$3:$K$3,D5)&gt;0),"",RANDBETWEEN(1,9)+ROW()/100)</f>
        <v>8.0500000000000007</v>
      </c>
      <c r="F5">
        <f t="shared" ca="1" si="1"/>
        <v>2</v>
      </c>
      <c r="G5" t="str">
        <f t="array" ref="G5">IFERROR(INDEX(agents,SMALL(IF(personnel!G$5:G$34="x",ROW(agents)-4,9^9),ROW()-1)),"")</f>
        <v>LOPEZ</v>
      </c>
      <c r="H5" s="12" t="str">
        <f ca="1">IF(OR(G5="",COUNTIF(equipe!$G$3:$K$5,G5)&gt;0),"",RANDBETWEEN(1,9)+ROW()/100)</f>
        <v/>
      </c>
      <c r="I5" t="str">
        <f t="shared" ca="1" si="2"/>
        <v/>
      </c>
      <c r="J5" t="str">
        <f t="array" ref="J5">IFERROR(INDEX(agents,SMALL(IF(personnel!C$5:C$34="x",ROW(agents)-4,9^9),ROW()-1)),"")</f>
        <v>VASCHALDE</v>
      </c>
      <c r="K5" s="12" t="str">
        <f ca="1">IF(OR(J5="",COUNTIF(equipe!$G$3:$K$7,J5)&gt;0),"",RANDBETWEEN(1,9)+ROW()/100)</f>
        <v/>
      </c>
      <c r="L5" t="str">
        <f t="shared" ca="1" si="3"/>
        <v/>
      </c>
      <c r="M5" t="str">
        <f t="array" ref="M5">IFERROR(INDEX(agents,SMALL(IF(personnel!E$5:E$34="x",ROW(agents)-4,9^9),ROW()-1)),"")</f>
        <v>CASTELLO</v>
      </c>
      <c r="N5" s="12" t="str">
        <f ca="1">IF(OR(M5="",COUNTIF(equipe!$G$3:$K$8,M5)&gt;0),"",RANDBETWEEN(1,9)+ROW()/100)</f>
        <v/>
      </c>
      <c r="O5" t="str">
        <f t="shared" ca="1" si="4"/>
        <v/>
      </c>
      <c r="P5" t="str">
        <f t="array" ref="P5">IFERROR(INDEX(agents,SMALL(IF(personnel!H$5:H$34="x",ROW(agents)-4,9^9),ROW()-1)),"")</f>
        <v>MADANGA</v>
      </c>
      <c r="Q5" s="12" t="str">
        <f ca="1">IF(OR(P5="",COUNTIF(equipe!$G$3:$K$10,P5)&gt;0),"",RANDBETWEEN(1,9)+ROW()/100)</f>
        <v/>
      </c>
      <c r="R5" t="str">
        <f t="shared" ca="1" si="5"/>
        <v/>
      </c>
      <c r="S5" t="str">
        <f>personnel!B8</f>
        <v>VASCHALDE</v>
      </c>
      <c r="T5" s="12" t="str">
        <f ca="1">IF(OR(S5="",COUNTIF(equipe!$G$3:$K$11,S5)&gt;0),"",RANDBETWEEN(1,9)+ROW()/100)</f>
        <v/>
      </c>
      <c r="U5" t="str">
        <f ca="1">IFERROR(RANK(T5,T$2:T$31),"")</f>
        <v/>
      </c>
    </row>
    <row r="6" spans="1:21" x14ac:dyDescent="0.35">
      <c r="A6" t="str">
        <f t="array" ref="A6">IFERROR(INDEX(agents,SMALL(IF(personnel!D$5:D$34="x",ROW(agents)-4,9^9),ROW()-1)),"")</f>
        <v>PAQUIEN</v>
      </c>
      <c r="B6" s="12">
        <f t="shared" ca="1" si="0"/>
        <v>1.06</v>
      </c>
      <c r="C6">
        <f t="shared" ca="1" si="6"/>
        <v>3</v>
      </c>
      <c r="D6" t="str">
        <f t="array" ref="D6">IFERROR(INDEX(agents,SMALL(IF(personnel!F$5:F$34="x",ROW(agents)-4,9^9),ROW()-1)),"")</f>
        <v>BOUILLARD</v>
      </c>
      <c r="E6" s="12">
        <f ca="1">IF(OR(D6="",COUNTIF(equipe!$G$3:$K$3,D6)&gt;0),"",RANDBETWEEN(1,9)+ROW()/100)</f>
        <v>9.06</v>
      </c>
      <c r="F6">
        <f t="shared" ca="1" si="1"/>
        <v>1</v>
      </c>
      <c r="G6" t="str">
        <f t="array" ref="G6">IFERROR(INDEX(agents,SMALL(IF(personnel!G$5:G$34="x",ROW(agents)-4,9^9),ROW()-1)),"")</f>
        <v>BAZIN</v>
      </c>
      <c r="H6" s="12">
        <f ca="1">IF(OR(G6="",COUNTIF(equipe!$G$3:$K$5,G6)&gt;0),"",RANDBETWEEN(1,9)+ROW()/100)</f>
        <v>7.06</v>
      </c>
      <c r="I6">
        <f t="shared" ca="1" si="2"/>
        <v>3</v>
      </c>
      <c r="J6" t="str">
        <f t="array" ref="J6">IFERROR(INDEX(agents,SMALL(IF(personnel!C$5:C$34="x",ROW(agents)-4,9^9),ROW()-1)),"")</f>
        <v>BOUILLARD</v>
      </c>
      <c r="K6" s="12" t="str">
        <f ca="1">IF(OR(J6="",COUNTIF(equipe!$G$3:$K$7,J6)&gt;0),"",RANDBETWEEN(1,9)+ROW()/100)</f>
        <v/>
      </c>
      <c r="L6" t="str">
        <f t="shared" ca="1" si="3"/>
        <v/>
      </c>
      <c r="M6" t="str">
        <f t="array" ref="M6">IFERROR(INDEX(agents,SMALL(IF(personnel!E$5:E$34="x",ROW(agents)-4,9^9),ROW()-1)),"")</f>
        <v>FINET</v>
      </c>
      <c r="N6" s="12" t="str">
        <f ca="1">IF(OR(M6="",COUNTIF(equipe!$G$3:$K$8,M6)&gt;0),"",RANDBETWEEN(1,9)+ROW()/100)</f>
        <v/>
      </c>
      <c r="O6" t="str">
        <f t="shared" ca="1" si="4"/>
        <v/>
      </c>
      <c r="P6" t="str">
        <f t="array" ref="P6">IFERROR(INDEX(agents,SMALL(IF(personnel!H$5:H$34="x",ROW(agents)-4,9^9),ROW()-1)),"")</f>
        <v>MASSELOT</v>
      </c>
      <c r="Q6" s="12" t="str">
        <f ca="1">IF(OR(P6="",COUNTIF(equipe!$G$3:$K$10,P6)&gt;0),"",RANDBETWEEN(1,9)+ROW()/100)</f>
        <v/>
      </c>
      <c r="R6" t="str">
        <f t="shared" ca="1" si="5"/>
        <v/>
      </c>
      <c r="S6" t="str">
        <f>personnel!B9</f>
        <v>BOUILLARD</v>
      </c>
      <c r="T6" s="12" t="str">
        <f ca="1">IF(OR(S6="",COUNTIF(equipe!$G$3:$K$11,S6)&gt;0),"",RANDBETWEEN(1,9)+ROW()/100)</f>
        <v/>
      </c>
      <c r="U6" t="str">
        <f ca="1">IFERROR(RANK(T6,T$2:T$31),"")</f>
        <v/>
      </c>
    </row>
    <row r="7" spans="1:21" x14ac:dyDescent="0.35">
      <c r="A7" t="str">
        <f t="array" ref="A7">IFERROR(INDEX(agents,SMALL(IF(personnel!D$5:D$34="x",ROW(agents)-4,9^9),ROW()-1)),"")</f>
        <v/>
      </c>
      <c r="B7" s="12" t="str">
        <f t="shared" ca="1" si="0"/>
        <v/>
      </c>
      <c r="C7" t="str">
        <f t="shared" ca="1" si="6"/>
        <v/>
      </c>
      <c r="D7" t="str">
        <f t="array" ref="D7">IFERROR(INDEX(agents,SMALL(IF(personnel!F$5:F$34="x",ROW(agents)-4,9^9),ROW()-1)),"")</f>
        <v>DURAND</v>
      </c>
      <c r="E7" s="12" t="str">
        <f ca="1">IF(OR(D7="",COUNTIF(equipe!$G$3:$K$3,D7)&gt;0),"",RANDBETWEEN(1,9)+ROW()/100)</f>
        <v/>
      </c>
      <c r="F7" t="str">
        <f t="shared" ca="1" si="1"/>
        <v/>
      </c>
      <c r="G7" t="str">
        <f t="array" ref="G7">IFERROR(INDEX(agents,SMALL(IF(personnel!G$5:G$34="x",ROW(agents)-4,9^9),ROW()-1)),"")</f>
        <v>BRIER</v>
      </c>
      <c r="H7" s="12">
        <f ca="1">IF(OR(G7="",COUNTIF(equipe!$G$3:$K$5,G7)&gt;0),"",RANDBETWEEN(1,9)+ROW()/100)</f>
        <v>6.07</v>
      </c>
      <c r="I7">
        <f t="shared" ca="1" si="2"/>
        <v>4</v>
      </c>
      <c r="J7" t="str">
        <f t="array" ref="J7">IFERROR(INDEX(agents,SMALL(IF(personnel!C$5:C$34="x",ROW(agents)-4,9^9),ROW()-1)),"")</f>
        <v>GONCALVES</v>
      </c>
      <c r="K7" s="12">
        <f ca="1">IF(OR(J7="",COUNTIF(equipe!$G$3:$K$7,J7)&gt;0),"",RANDBETWEEN(1,9)+ROW()/100)</f>
        <v>1.07</v>
      </c>
      <c r="L7">
        <f t="shared" ca="1" si="3"/>
        <v>2</v>
      </c>
      <c r="M7" t="str">
        <f t="array" ref="M7">IFERROR(INDEX(agents,SMALL(IF(personnel!E$5:E$34="x",ROW(agents)-4,9^9),ROW()-1)),"")</f>
        <v>MADANGA</v>
      </c>
      <c r="N7" s="12" t="str">
        <f ca="1">IF(OR(M7="",COUNTIF(equipe!$G$3:$K$8,M7)&gt;0),"",RANDBETWEEN(1,9)+ROW()/100)</f>
        <v/>
      </c>
      <c r="O7" t="str">
        <f t="shared" ca="1" si="4"/>
        <v/>
      </c>
      <c r="P7" t="str">
        <f t="array" ref="P7">IFERROR(INDEX(agents,SMALL(IF(personnel!H$5:H$34="x",ROW(agents)-4,9^9),ROW()-1)),"")</f>
        <v>GAILLARD</v>
      </c>
      <c r="Q7" s="12">
        <f ca="1">IF(OR(P7="",COUNTIF(equipe!$G$3:$K$10,P7)&gt;0),"",RANDBETWEEN(1,9)+ROW()/100)</f>
        <v>1.07</v>
      </c>
      <c r="R7">
        <f t="shared" ca="1" si="5"/>
        <v>5</v>
      </c>
      <c r="S7" t="str">
        <f>personnel!B10</f>
        <v>GONCALVES</v>
      </c>
      <c r="T7" s="12">
        <f ca="1">IF(OR(S7="",COUNTIF(equipe!$G$3:$K$11,S7)&gt;0),"",RANDBETWEEN(1,9)+ROW()/100)</f>
        <v>2.0699999999999998</v>
      </c>
      <c r="U7">
        <f ca="1">IFERROR(RANK(T7,T$2:T$31),"")</f>
        <v>7</v>
      </c>
    </row>
    <row r="8" spans="1:21" x14ac:dyDescent="0.35">
      <c r="A8" t="str">
        <f t="array" ref="A8">IFERROR(INDEX(agents,SMALL(IF(personnel!D$5:D$34="x",ROW(agents)-4,9^9),ROW()-1)),"")</f>
        <v/>
      </c>
      <c r="B8" s="12" t="str">
        <f t="shared" ca="1" si="0"/>
        <v/>
      </c>
      <c r="C8" t="str">
        <f t="shared" ca="1" si="6"/>
        <v/>
      </c>
      <c r="D8" t="str">
        <f t="array" ref="D8">IFERROR(INDEX(agents,SMALL(IF(personnel!F$5:F$34="x",ROW(agents)-4,9^9),ROW()-1)),"")</f>
        <v>MARTINEZ</v>
      </c>
      <c r="E8" s="12" t="str">
        <f ca="1">IF(OR(D8="",COUNTIF(equipe!$G$3:$K$3,D8)&gt;0),"",RANDBETWEEN(1,9)+ROW()/100)</f>
        <v/>
      </c>
      <c r="F8" t="str">
        <f t="shared" ca="1" si="1"/>
        <v/>
      </c>
      <c r="G8" t="str">
        <f t="array" ref="G8">IFERROR(INDEX(agents,SMALL(IF(personnel!G$5:G$34="x",ROW(agents)-4,9^9),ROW()-1)),"")</f>
        <v>CASTELLO</v>
      </c>
      <c r="H8" s="12">
        <f ca="1">IF(OR(G8="",COUNTIF(equipe!$G$3:$K$5,G8)&gt;0),"",RANDBETWEEN(1,9)+ROW()/100)</f>
        <v>4.08</v>
      </c>
      <c r="I8">
        <f t="shared" ca="1" si="2"/>
        <v>6</v>
      </c>
      <c r="J8" t="str">
        <f t="array" ref="J8">IFERROR(INDEX(agents,SMALL(IF(personnel!C$5:C$34="x",ROW(agents)-4,9^9),ROW()-1)),"")</f>
        <v>SZENK</v>
      </c>
      <c r="K8" s="12">
        <f ca="1">IF(OR(J8="",COUNTIF(equipe!$G$3:$K$7,J8)&gt;0),"",RANDBETWEEN(1,9)+ROW()/100)</f>
        <v>2.08</v>
      </c>
      <c r="L8">
        <f t="shared" ca="1" si="3"/>
        <v>1</v>
      </c>
      <c r="M8" t="str">
        <f t="array" ref="M8">IFERROR(INDEX(agents,SMALL(IF(personnel!E$5:E$34="x",ROW(agents)-4,9^9),ROW()-1)),"")</f>
        <v>MASSELOT</v>
      </c>
      <c r="N8" s="12" t="str">
        <f ca="1">IF(OR(M8="",COUNTIF(equipe!$G$3:$K$8,M8)&gt;0),"",RANDBETWEEN(1,9)+ROW()/100)</f>
        <v/>
      </c>
      <c r="O8" t="str">
        <f t="shared" ca="1" si="4"/>
        <v/>
      </c>
      <c r="P8" t="str">
        <f t="array" ref="P8">IFERROR(INDEX(agents,SMALL(IF(personnel!H$5:H$34="x",ROW(agents)-4,9^9),ROW()-1)),"")</f>
        <v>GARNIER</v>
      </c>
      <c r="Q8" s="12">
        <f ca="1">IF(OR(P8="",COUNTIF(equipe!$G$3:$K$10,P8)&gt;0),"",RANDBETWEEN(1,9)+ROW()/100)</f>
        <v>9.08</v>
      </c>
      <c r="R8">
        <f t="shared" ca="1" si="5"/>
        <v>1</v>
      </c>
      <c r="S8" t="str">
        <f>personnel!B11</f>
        <v>SZENK</v>
      </c>
      <c r="T8" s="12" t="str">
        <f ca="1">IF(OR(S8="",COUNTIF(equipe!$G$3:$K$11,S8)&gt;0),"",RANDBETWEEN(1,9)+ROW()/100)</f>
        <v/>
      </c>
      <c r="U8" t="str">
        <f ca="1">IFERROR(RANK(T8,T$2:T$31),"")</f>
        <v/>
      </c>
    </row>
    <row r="9" spans="1:21" x14ac:dyDescent="0.35">
      <c r="A9" t="str">
        <f t="array" ref="A9">IFERROR(INDEX(agents,SMALL(IF(personnel!D$5:D$34="x",ROW(agents)-4,9^9),ROW()-1)),"")</f>
        <v/>
      </c>
      <c r="B9" s="12" t="str">
        <f t="shared" ca="1" si="0"/>
        <v/>
      </c>
      <c r="C9" t="str">
        <f t="shared" ca="1" si="6"/>
        <v/>
      </c>
      <c r="D9" t="str">
        <f t="array" ref="D9">IFERROR(INDEX(agents,SMALL(IF(personnel!F$5:F$34="x",ROW(agents)-4,9^9),ROW()-1)),"")</f>
        <v>QUINONERO</v>
      </c>
      <c r="E9" s="12" t="str">
        <f ca="1">IF(OR(D9="",COUNTIF(equipe!$G$3:$K$3,D9)&gt;0),"",RANDBETWEEN(1,9)+ROW()/100)</f>
        <v/>
      </c>
      <c r="F9" t="str">
        <f t="shared" ca="1" si="1"/>
        <v/>
      </c>
      <c r="G9" t="str">
        <f t="array" ref="G9">IFERROR(INDEX(agents,SMALL(IF(personnel!G$5:G$34="x",ROW(agents)-4,9^9),ROW()-1)),"")</f>
        <v>FINET</v>
      </c>
      <c r="H9" s="12">
        <f ca="1">IF(OR(G9="",COUNTIF(equipe!$G$3:$K$5,G9)&gt;0),"",RANDBETWEEN(1,9)+ROW()/100)</f>
        <v>7.09</v>
      </c>
      <c r="I9">
        <f t="shared" ca="1" si="2"/>
        <v>2</v>
      </c>
      <c r="J9" t="str">
        <f t="array" ref="J9">IFERROR(INDEX(agents,SMALL(IF(personnel!C$5:C$34="x",ROW(agents)-4,9^9),ROW()-1)),"")</f>
        <v/>
      </c>
      <c r="K9" s="12" t="str">
        <f ca="1">IF(OR(J9="",COUNTIF(equipe!$G$3:$K$7,J9)&gt;0),"",RANDBETWEEN(1,9)+ROW()/100)</f>
        <v/>
      </c>
      <c r="L9" t="str">
        <f t="shared" ca="1" si="3"/>
        <v/>
      </c>
      <c r="M9" t="str">
        <f t="array" ref="M9">IFERROR(INDEX(agents,SMALL(IF(personnel!E$5:E$34="x",ROW(agents)-4,9^9),ROW()-1)),"")</f>
        <v>AUBANEL</v>
      </c>
      <c r="N9" s="12">
        <f ca="1">IF(OR(M9="",COUNTIF(equipe!$G$3:$K$8,M9)&gt;0),"",RANDBETWEEN(1,9)+ROW()/100)</f>
        <v>5.09</v>
      </c>
      <c r="O9">
        <f t="shared" ca="1" si="4"/>
        <v>7</v>
      </c>
      <c r="P9" t="str">
        <f t="array" ref="P9">IFERROR(INDEX(agents,SMALL(IF(personnel!H$5:H$34="x",ROW(agents)-4,9^9),ROW()-1)),"")</f>
        <v>MARTY</v>
      </c>
      <c r="Q9" s="12">
        <f ca="1">IF(OR(P9="",COUNTIF(equipe!$G$3:$K$10,P9)&gt;0),"",RANDBETWEEN(1,9)+ROW()/100)</f>
        <v>2.09</v>
      </c>
      <c r="R9">
        <f t="shared" ca="1" si="5"/>
        <v>4</v>
      </c>
      <c r="S9" t="str">
        <f>personnel!B12</f>
        <v>DURAND</v>
      </c>
      <c r="T9" s="12" t="str">
        <f ca="1">IF(OR(S9="",COUNTIF(equipe!$G$3:$K$11,S9)&gt;0),"",RANDBETWEEN(1,9)+ROW()/100)</f>
        <v/>
      </c>
      <c r="U9" t="str">
        <f ca="1">IFERROR(RANK(T9,T$2:T$31),"")</f>
        <v/>
      </c>
    </row>
    <row r="10" spans="1:21" x14ac:dyDescent="0.35">
      <c r="A10" t="str">
        <f t="array" ref="A10">IFERROR(INDEX(agents,SMALL(IF(personnel!D$5:D$34="x",ROW(agents)-4,9^9),ROW()-1)),"")</f>
        <v/>
      </c>
      <c r="B10" s="12" t="str">
        <f t="shared" ca="1" si="0"/>
        <v/>
      </c>
      <c r="C10" t="str">
        <f t="shared" ca="1" si="6"/>
        <v/>
      </c>
      <c r="D10" t="str">
        <f t="array" ref="D10">IFERROR(INDEX(agents,SMALL(IF(personnel!F$5:F$34="x",ROW(agents)-4,9^9),ROW()-1)),"")</f>
        <v>SPIZAK</v>
      </c>
      <c r="E10" s="12" t="str">
        <f ca="1">IF(OR(D10="",COUNTIF(equipe!$G$3:$K$3,D10)&gt;0),"",RANDBETWEEN(1,9)+ROW()/100)</f>
        <v/>
      </c>
      <c r="F10" t="str">
        <f t="shared" ca="1" si="1"/>
        <v/>
      </c>
      <c r="G10" t="str">
        <f t="array" ref="G10">IFERROR(INDEX(agents,SMALL(IF(personnel!G$5:G$34="x",ROW(agents)-4,9^9),ROW()-1)),"")</f>
        <v>MADANGA</v>
      </c>
      <c r="H10" s="12">
        <f ca="1">IF(OR(G10="",COUNTIF(equipe!$G$3:$K$5,G10)&gt;0),"",RANDBETWEEN(1,9)+ROW()/100)</f>
        <v>5.0999999999999996</v>
      </c>
      <c r="I10">
        <f t="shared" ca="1" si="2"/>
        <v>5</v>
      </c>
      <c r="J10" t="str">
        <f t="array" ref="J10">IFERROR(INDEX(agents,SMALL(IF(personnel!C$5:C$34="x",ROW(agents)-4,9^9),ROW()-1)),"")</f>
        <v/>
      </c>
      <c r="K10" s="12" t="str">
        <f ca="1">IF(OR(J10="",COUNTIF(equipe!$G$3:$K$7,J10)&gt;0),"",RANDBETWEEN(1,9)+ROW()/100)</f>
        <v/>
      </c>
      <c r="L10" t="str">
        <f t="shared" ca="1" si="3"/>
        <v/>
      </c>
      <c r="M10" t="str">
        <f t="array" ref="M10">IFERROR(INDEX(agents,SMALL(IF(personnel!E$5:E$34="x",ROW(agents)-4,9^9),ROW()-1)),"")</f>
        <v>BIANCO</v>
      </c>
      <c r="N10" s="12">
        <f ca="1">IF(OR(M10="",COUNTIF(equipe!$G$3:$K$8,M10)&gt;0),"",RANDBETWEEN(1,9)+ROW()/100)</f>
        <v>6.1</v>
      </c>
      <c r="O10">
        <f t="shared" ca="1" si="4"/>
        <v>5</v>
      </c>
      <c r="P10" t="str">
        <f t="array" ref="P10">IFERROR(INDEX(agents,SMALL(IF(personnel!H$5:H$34="x",ROW(agents)-4,9^9),ROW()-1)),"")</f>
        <v>NOGBOUN</v>
      </c>
      <c r="Q10" s="12">
        <f ca="1">IF(OR(P10="",COUNTIF(equipe!$G$3:$K$10,P10)&gt;0),"",RANDBETWEEN(1,9)+ROW()/100)</f>
        <v>8.1</v>
      </c>
      <c r="R10">
        <f t="shared" ca="1" si="5"/>
        <v>2</v>
      </c>
      <c r="S10" t="str">
        <f>personnel!B13</f>
        <v>MARTINEZ</v>
      </c>
      <c r="T10" s="12" t="str">
        <f ca="1">IF(OR(S10="",COUNTIF(equipe!$G$3:$K$11,S10)&gt;0),"",RANDBETWEEN(1,9)+ROW()/100)</f>
        <v/>
      </c>
      <c r="U10" t="str">
        <f ca="1">IFERROR(RANK(T10,T$2:T$31),"")</f>
        <v/>
      </c>
    </row>
    <row r="11" spans="1:21" x14ac:dyDescent="0.35">
      <c r="A11" t="str">
        <f t="array" ref="A11">IFERROR(INDEX(agents,SMALL(IF(personnel!D$5:D$34="x",ROW(agents)-4,9^9),ROW()-1)),"")</f>
        <v/>
      </c>
      <c r="B11" s="12" t="str">
        <f t="shared" ca="1" si="0"/>
        <v/>
      </c>
      <c r="C11" t="str">
        <f t="shared" ca="1" si="6"/>
        <v/>
      </c>
      <c r="D11" t="str">
        <f t="array" ref="D11">IFERROR(INDEX(agents,SMALL(IF(personnel!F$5:F$34="x",ROW(agents)-4,9^9),ROW()-1)),"")</f>
        <v>LOPEZ</v>
      </c>
      <c r="E11" s="12">
        <f ca="1">IF(OR(D11="",COUNTIF(equipe!$G$3:$K$3,D11)&gt;0),"",RANDBETWEEN(1,9)+ROW()/100)</f>
        <v>1.1100000000000001</v>
      </c>
      <c r="F11">
        <f t="shared" ca="1" si="1"/>
        <v>6</v>
      </c>
      <c r="G11" t="str">
        <f t="array" ref="G11">IFERROR(INDEX(agents,SMALL(IF(personnel!G$5:G$34="x",ROW(agents)-4,9^9),ROW()-1)),"")</f>
        <v>MASSELOT</v>
      </c>
      <c r="H11" s="12">
        <f ca="1">IF(OR(G11="",COUNTIF(equipe!$G$3:$K$5,G11)&gt;0),"",RANDBETWEEN(1,9)+ROW()/100)</f>
        <v>8.11</v>
      </c>
      <c r="I11">
        <f t="shared" ca="1" si="2"/>
        <v>1</v>
      </c>
      <c r="J11" t="str">
        <f t="array" ref="J11">IFERROR(INDEX(agents,SMALL(IF(personnel!C$5:C$34="x",ROW(agents)-4,9^9),ROW()-1)),"")</f>
        <v/>
      </c>
      <c r="K11" s="12" t="str">
        <f ca="1">IF(OR(J11="",COUNTIF(equipe!$G$3:$K$7,J11)&gt;0),"",RANDBETWEEN(1,9)+ROW()/100)</f>
        <v/>
      </c>
      <c r="L11" t="str">
        <f t="shared" ca="1" si="3"/>
        <v/>
      </c>
      <c r="M11" t="str">
        <f t="array" ref="M11">IFERROR(INDEX(agents,SMALL(IF(personnel!E$5:E$34="x",ROW(agents)-4,9^9),ROW()-1)),"")</f>
        <v>GAILLARD</v>
      </c>
      <c r="N11" s="12">
        <f ca="1">IF(OR(M11="",COUNTIF(equipe!$G$3:$K$8,M11)&gt;0),"",RANDBETWEEN(1,9)+ROW()/100)</f>
        <v>5.1100000000000003</v>
      </c>
      <c r="O11">
        <f t="shared" ca="1" si="4"/>
        <v>6</v>
      </c>
      <c r="P11" t="str">
        <f t="array" ref="P11">IFERROR(INDEX(agents,SMALL(IF(personnel!H$5:H$34="x",ROW(agents)-4,9^9),ROW()-1)),"")</f>
        <v>SANTUCCI</v>
      </c>
      <c r="Q11" s="12">
        <f ca="1">IF(OR(P11="",COUNTIF(equipe!$G$3:$K$10,P11)&gt;0),"",RANDBETWEEN(1,9)+ROW()/100)</f>
        <v>6.11</v>
      </c>
      <c r="R11">
        <f t="shared" ca="1" si="5"/>
        <v>3</v>
      </c>
      <c r="S11" t="str">
        <f>personnel!B14</f>
        <v>QUINONERO</v>
      </c>
      <c r="T11" s="12" t="str">
        <f ca="1">IF(OR(S11="",COUNTIF(equipe!$G$3:$K$11,S11)&gt;0),"",RANDBETWEEN(1,9)+ROW()/100)</f>
        <v/>
      </c>
      <c r="U11" t="str">
        <f ca="1">IFERROR(RANK(T11,T$2:T$31),"")</f>
        <v/>
      </c>
    </row>
    <row r="12" spans="1:21" x14ac:dyDescent="0.35">
      <c r="A12" t="str">
        <f t="array" ref="A12">IFERROR(INDEX(agents,SMALL(IF(personnel!D$5:D$34="x",ROW(agents)-4,9^9),ROW()-1)),"")</f>
        <v/>
      </c>
      <c r="B12" s="12" t="str">
        <f t="shared" ca="1" si="0"/>
        <v/>
      </c>
      <c r="C12" t="str">
        <f t="shared" ca="1" si="6"/>
        <v/>
      </c>
      <c r="D12" t="str">
        <f t="array" ref="D12">IFERROR(INDEX(agents,SMALL(IF(personnel!F$5:F$34="x",ROW(agents)-4,9^9),ROW()-1)),"")</f>
        <v/>
      </c>
      <c r="E12" s="12" t="str">
        <f ca="1">IF(OR(D12="",COUNTIF(equipe!$G$3:$K$3,D12)&gt;0),"",RANDBETWEEN(1,9)+ROW()/100)</f>
        <v/>
      </c>
      <c r="F12" t="str">
        <f t="shared" ca="1" si="1"/>
        <v/>
      </c>
      <c r="G12" t="str">
        <f t="array" ref="G12">IFERROR(INDEX(agents,SMALL(IF(personnel!G$5:G$34="x",ROW(agents)-4,9^9),ROW()-1)),"")</f>
        <v/>
      </c>
      <c r="H12" s="12" t="str">
        <f ca="1">IF(OR(G12="",COUNTIF(equipe!$G$3:$K$5,G12)&gt;0),"",RANDBETWEEN(1,9)+ROW()/100)</f>
        <v/>
      </c>
      <c r="I12" t="str">
        <f t="shared" ca="1" si="2"/>
        <v/>
      </c>
      <c r="J12" t="str">
        <f t="array" ref="J12">IFERROR(INDEX(agents,SMALL(IF(personnel!C$5:C$34="x",ROW(agents)-4,9^9),ROW()-1)),"")</f>
        <v/>
      </c>
      <c r="K12" s="12" t="str">
        <f ca="1">IF(OR(J12="",COUNTIF(equipe!$G$3:$K$7,J12)&gt;0),"",RANDBETWEEN(1,9)+ROW()/100)</f>
        <v/>
      </c>
      <c r="L12" t="str">
        <f t="shared" ca="1" si="3"/>
        <v/>
      </c>
      <c r="M12" t="str">
        <f t="array" ref="M12">IFERROR(INDEX(agents,SMALL(IF(personnel!E$5:E$34="x",ROW(agents)-4,9^9),ROW()-1)),"")</f>
        <v>GARNIER</v>
      </c>
      <c r="N12" s="12">
        <f ca="1">IF(OR(M12="",COUNTIF(equipe!$G$3:$K$8,M12)&gt;0),"",RANDBETWEEN(1,9)+ROW()/100)</f>
        <v>7.12</v>
      </c>
      <c r="O12">
        <f t="shared" ca="1" si="4"/>
        <v>4</v>
      </c>
      <c r="P12" t="str">
        <f t="array" ref="P12">IFERROR(INDEX(agents,SMALL(IF(personnel!H$5:H$34="x",ROW(agents)-4,9^9),ROW()-1)),"")</f>
        <v/>
      </c>
      <c r="Q12" s="12" t="str">
        <f ca="1">IF(OR(P12="",COUNTIF(equipe!$G$3:$K$10,P12)&gt;0),"",RANDBETWEEN(1,9)+ROW()/100)</f>
        <v/>
      </c>
      <c r="R12" t="str">
        <f t="shared" ca="1" si="5"/>
        <v/>
      </c>
      <c r="S12" t="str">
        <f>personnel!B15</f>
        <v>SPIZAK</v>
      </c>
      <c r="T12" s="12" t="str">
        <f ca="1">IF(OR(S12="",COUNTIF(equipe!$G$3:$K$11,S12)&gt;0),"",RANDBETWEEN(1,9)+ROW()/100)</f>
        <v/>
      </c>
      <c r="U12" t="str">
        <f ca="1">IFERROR(RANK(T12,T$2:T$31),"")</f>
        <v/>
      </c>
    </row>
    <row r="13" spans="1:21" x14ac:dyDescent="0.35">
      <c r="A13" t="str">
        <f t="array" ref="A13">IFERROR(INDEX(agents,SMALL(IF(personnel!D$5:D$34="x",ROW(agents)-4,9^9),ROW()-1)),"")</f>
        <v/>
      </c>
      <c r="B13" s="12" t="str">
        <f t="shared" ca="1" si="0"/>
        <v/>
      </c>
      <c r="C13" t="str">
        <f t="shared" ca="1" si="6"/>
        <v/>
      </c>
      <c r="D13" t="str">
        <f t="array" ref="D13">IFERROR(INDEX(agents,SMALL(IF(personnel!F$5:F$34="x",ROW(agents)-4,9^9),ROW()-1)),"")</f>
        <v/>
      </c>
      <c r="E13" s="12" t="str">
        <f ca="1">IF(OR(D13="",COUNTIF(equipe!$G$3:$K$3,D13)&gt;0),"",RANDBETWEEN(1,9)+ROW()/100)</f>
        <v/>
      </c>
      <c r="F13" t="str">
        <f t="shared" ca="1" si="1"/>
        <v/>
      </c>
      <c r="G13" t="str">
        <f t="array" ref="G13">IFERROR(INDEX(agents,SMALL(IF(personnel!G$5:G$34="x",ROW(agents)-4,9^9),ROW()-1)),"")</f>
        <v/>
      </c>
      <c r="H13" s="12" t="str">
        <f ca="1">IF(OR(G13="",COUNTIF(equipe!$G$3:$K$5,G13)&gt;0),"",RANDBETWEEN(1,9)+ROW()/100)</f>
        <v/>
      </c>
      <c r="I13" t="str">
        <f t="shared" ca="1" si="2"/>
        <v/>
      </c>
      <c r="J13" t="str">
        <f t="array" ref="J13">IFERROR(INDEX(agents,SMALL(IF(personnel!C$5:C$34="x",ROW(agents)-4,9^9),ROW()-1)),"")</f>
        <v/>
      </c>
      <c r="K13" s="12" t="str">
        <f ca="1">IF(OR(J13="",COUNTIF(equipe!$G$3:$K$7,J13)&gt;0),"",RANDBETWEEN(1,9)+ROW()/100)</f>
        <v/>
      </c>
      <c r="L13" t="str">
        <f t="shared" ca="1" si="3"/>
        <v/>
      </c>
      <c r="M13" t="str">
        <f t="array" ref="M13">IFERROR(INDEX(agents,SMALL(IF(personnel!E$5:E$34="x",ROW(agents)-4,9^9),ROW()-1)),"")</f>
        <v>MALATRE</v>
      </c>
      <c r="N13" s="12">
        <f ca="1">IF(OR(M13="",COUNTIF(equipe!$G$3:$K$8,M13)&gt;0),"",RANDBETWEEN(1,9)+ROW()/100)</f>
        <v>7.13</v>
      </c>
      <c r="O13">
        <f t="shared" ca="1" si="4"/>
        <v>3</v>
      </c>
      <c r="P13" t="str">
        <f t="array" ref="P13">IFERROR(INDEX(agents,SMALL(IF(personnel!H$5:H$34="x",ROW(agents)-4,9^9),ROW()-1)),"")</f>
        <v/>
      </c>
      <c r="Q13" s="12" t="str">
        <f ca="1">IF(OR(P13="",COUNTIF(equipe!$G$3:$K$10,P13)&gt;0),"",RANDBETWEEN(1,9)+ROW()/100)</f>
        <v/>
      </c>
      <c r="R13" t="str">
        <f t="shared" ca="1" si="5"/>
        <v/>
      </c>
      <c r="S13" t="str">
        <f>personnel!B16</f>
        <v>PAQUIEN</v>
      </c>
      <c r="T13" s="12" t="str">
        <f ca="1">IF(OR(S13="",COUNTIF(equipe!$G$3:$K$11,S13)&gt;0),"",RANDBETWEEN(1,9)+ROW()/100)</f>
        <v/>
      </c>
      <c r="U13" t="str">
        <f ca="1">IFERROR(RANK(T13,T$2:T$31),"")</f>
        <v/>
      </c>
    </row>
    <row r="14" spans="1:21" x14ac:dyDescent="0.35">
      <c r="A14" t="str">
        <f t="array" ref="A14">IFERROR(INDEX(agents,SMALL(IF(personnel!D$5:D$34="x",ROW(agents)-4,9^9),ROW()-1)),"")</f>
        <v/>
      </c>
      <c r="B14" s="12" t="str">
        <f t="shared" ca="1" si="0"/>
        <v/>
      </c>
      <c r="C14" t="str">
        <f t="shared" ca="1" si="6"/>
        <v/>
      </c>
      <c r="D14" t="str">
        <f t="array" ref="D14">IFERROR(INDEX(agents,SMALL(IF(personnel!F$5:F$34="x",ROW(agents)-4,9^9),ROW()-1)),"")</f>
        <v/>
      </c>
      <c r="E14" s="12" t="str">
        <f ca="1">IF(OR(D14="",COUNTIF(equipe!$G$3:$K$3,D14)&gt;0),"",RANDBETWEEN(1,9)+ROW()/100)</f>
        <v/>
      </c>
      <c r="F14" t="str">
        <f t="shared" ca="1" si="1"/>
        <v/>
      </c>
      <c r="G14" t="str">
        <f t="array" ref="G14">IFERROR(INDEX(agents,SMALL(IF(personnel!G$5:G$34="x",ROW(agents)-4,9^9),ROW()-1)),"")</f>
        <v/>
      </c>
      <c r="H14" s="12" t="str">
        <f ca="1">IF(OR(G14="",COUNTIF(equipe!$G$3:$K$5,G14)&gt;0),"",RANDBETWEEN(1,9)+ROW()/100)</f>
        <v/>
      </c>
      <c r="I14" t="str">
        <f t="shared" ca="1" si="2"/>
        <v/>
      </c>
      <c r="J14" t="str">
        <f t="array" ref="J14">IFERROR(INDEX(agents,SMALL(IF(personnel!C$5:C$34="x",ROW(agents)-4,9^9),ROW()-1)),"")</f>
        <v/>
      </c>
      <c r="K14" s="12" t="str">
        <f ca="1">IF(OR(J14="",COUNTIF(equipe!$G$3:$K$7,J14)&gt;0),"",RANDBETWEEN(1,9)+ROW()/100)</f>
        <v/>
      </c>
      <c r="L14" t="str">
        <f t="shared" ca="1" si="3"/>
        <v/>
      </c>
      <c r="M14" t="str">
        <f t="array" ref="M14">IFERROR(INDEX(agents,SMALL(IF(personnel!E$5:E$34="x",ROW(agents)-4,9^9),ROW()-1)),"")</f>
        <v>MARTY</v>
      </c>
      <c r="N14" s="12">
        <f ca="1">IF(OR(M14="",COUNTIF(equipe!$G$3:$K$8,M14)&gt;0),"",RANDBETWEEN(1,9)+ROW()/100)</f>
        <v>3.14</v>
      </c>
      <c r="O14">
        <f t="shared" ca="1" si="4"/>
        <v>10</v>
      </c>
      <c r="P14" t="str">
        <f t="array" ref="P14">IFERROR(INDEX(agents,SMALL(IF(personnel!H$5:H$34="x",ROW(agents)-4,9^9),ROW()-1)),"")</f>
        <v/>
      </c>
      <c r="Q14" s="12" t="str">
        <f ca="1">IF(OR(P14="",COUNTIF(equipe!$G$3:$K$10,P14)&gt;0),"",RANDBETWEEN(1,9)+ROW()/100)</f>
        <v/>
      </c>
      <c r="R14" t="str">
        <f t="shared" ca="1" si="5"/>
        <v/>
      </c>
      <c r="S14" t="str">
        <f>personnel!B17</f>
        <v>LOPEZ</v>
      </c>
      <c r="T14" s="12" t="str">
        <f ca="1">IF(OR(S14="",COUNTIF(equipe!$G$3:$K$11,S14)&gt;0),"",RANDBETWEEN(1,9)+ROW()/100)</f>
        <v/>
      </c>
      <c r="U14" t="str">
        <f ca="1">IFERROR(RANK(T14,T$2:T$31),"")</f>
        <v/>
      </c>
    </row>
    <row r="15" spans="1:21" x14ac:dyDescent="0.35">
      <c r="A15" t="str">
        <f t="array" ref="A15">IFERROR(INDEX(agents,SMALL(IF(personnel!D$5:D$34="x",ROW(agents)-4,9^9),ROW()-1)),"")</f>
        <v/>
      </c>
      <c r="B15" s="12" t="str">
        <f t="shared" ca="1" si="0"/>
        <v/>
      </c>
      <c r="C15" t="str">
        <f t="shared" ca="1" si="6"/>
        <v/>
      </c>
      <c r="D15" t="str">
        <f t="array" ref="D15">IFERROR(INDEX(agents,SMALL(IF(personnel!F$5:F$34="x",ROW(agents)-4,9^9),ROW()-1)),"")</f>
        <v/>
      </c>
      <c r="E15" s="12" t="str">
        <f ca="1">IF(OR(D15="",COUNTIF(equipe!$G$3:$K$3,D15)&gt;0),"",RANDBETWEEN(1,9)+ROW()/100)</f>
        <v/>
      </c>
      <c r="F15" t="str">
        <f t="shared" ca="1" si="1"/>
        <v/>
      </c>
      <c r="G15" t="str">
        <f t="array" ref="G15">IFERROR(INDEX(agents,SMALL(IF(personnel!G$5:G$34="x",ROW(agents)-4,9^9),ROW()-1)),"")</f>
        <v/>
      </c>
      <c r="H15" s="12" t="str">
        <f ca="1">IF(OR(G15="",COUNTIF(equipe!$G$3:$K$5,G15)&gt;0),"",RANDBETWEEN(1,9)+ROW()/100)</f>
        <v/>
      </c>
      <c r="I15" t="str">
        <f t="shared" ca="1" si="2"/>
        <v/>
      </c>
      <c r="J15" t="str">
        <f t="array" ref="J15">IFERROR(INDEX(agents,SMALL(IF(personnel!C$5:C$34="x",ROW(agents)-4,9^9),ROW()-1)),"")</f>
        <v/>
      </c>
      <c r="K15" s="12" t="str">
        <f ca="1">IF(OR(J15="",COUNTIF(equipe!$G$3:$K$7,J15)&gt;0),"",RANDBETWEEN(1,9)+ROW()/100)</f>
        <v/>
      </c>
      <c r="L15" t="str">
        <f t="shared" ca="1" si="3"/>
        <v/>
      </c>
      <c r="M15" t="str">
        <f t="array" ref="M15">IFERROR(INDEX(agents,SMALL(IF(personnel!E$5:E$34="x",ROW(agents)-4,9^9),ROW()-1)),"")</f>
        <v>NOGBOUN</v>
      </c>
      <c r="N15" s="12">
        <f ca="1">IF(OR(M15="",COUNTIF(equipe!$G$3:$K$8,M15)&gt;0),"",RANDBETWEEN(1,9)+ROW()/100)</f>
        <v>3.15</v>
      </c>
      <c r="O15">
        <f t="shared" ca="1" si="4"/>
        <v>9</v>
      </c>
      <c r="P15" t="str">
        <f t="array" ref="P15">IFERROR(INDEX(agents,SMALL(IF(personnel!H$5:H$34="x",ROW(agents)-4,9^9),ROW()-1)),"")</f>
        <v/>
      </c>
      <c r="Q15" s="12" t="str">
        <f ca="1">IF(OR(P15="",COUNTIF(equipe!$G$3:$K$10,P15)&gt;0),"",RANDBETWEEN(1,9)+ROW()/100)</f>
        <v/>
      </c>
      <c r="R15" t="str">
        <f t="shared" ca="1" si="5"/>
        <v/>
      </c>
      <c r="S15" t="str">
        <f>personnel!B18</f>
        <v>BAZIN</v>
      </c>
      <c r="T15" s="12" t="str">
        <f ca="1">IF(OR(S15="",COUNTIF(equipe!$G$3:$K$11,S15)&gt;0),"",RANDBETWEEN(1,9)+ROW()/100)</f>
        <v/>
      </c>
      <c r="U15" t="str">
        <f ca="1">IFERROR(RANK(T15,T$2:T$31),"")</f>
        <v/>
      </c>
    </row>
    <row r="16" spans="1:21" x14ac:dyDescent="0.35">
      <c r="A16" t="str">
        <f t="array" ref="A16">IFERROR(INDEX(agents,SMALL(IF(personnel!D$5:D$34="x",ROW(agents)-4,9^9),ROW()-1)),"")</f>
        <v/>
      </c>
      <c r="B16" s="12" t="str">
        <f t="shared" ca="1" si="0"/>
        <v/>
      </c>
      <c r="C16" t="str">
        <f t="shared" ca="1" si="6"/>
        <v/>
      </c>
      <c r="D16" t="str">
        <f t="array" ref="D16">IFERROR(INDEX(agents,SMALL(IF(personnel!F$5:F$34="x",ROW(agents)-4,9^9),ROW()-1)),"")</f>
        <v/>
      </c>
      <c r="E16" s="12" t="str">
        <f ca="1">IF(OR(D16="",COUNTIF(equipe!$G$3:$K$3,D16)&gt;0),"",RANDBETWEEN(1,9)+ROW()/100)</f>
        <v/>
      </c>
      <c r="F16" t="str">
        <f t="shared" ca="1" si="1"/>
        <v/>
      </c>
      <c r="G16" t="str">
        <f t="array" ref="G16">IFERROR(INDEX(agents,SMALL(IF(personnel!G$5:G$34="x",ROW(agents)-4,9^9),ROW()-1)),"")</f>
        <v/>
      </c>
      <c r="H16" s="12" t="str">
        <f ca="1">IF(OR(G16="",COUNTIF(equipe!$G$3:$K$5,G16)&gt;0),"",RANDBETWEEN(1,9)+ROW()/100)</f>
        <v/>
      </c>
      <c r="I16" t="str">
        <f t="shared" ca="1" si="2"/>
        <v/>
      </c>
      <c r="J16" t="str">
        <f t="array" ref="J16">IFERROR(INDEX(agents,SMALL(IF(personnel!C$5:C$34="x",ROW(agents)-4,9^9),ROW()-1)),"")</f>
        <v/>
      </c>
      <c r="K16" s="12" t="str">
        <f ca="1">IF(OR(J16="",COUNTIF(equipe!$G$3:$K$7,J16)&gt;0),"",RANDBETWEEN(1,9)+ROW()/100)</f>
        <v/>
      </c>
      <c r="L16" t="str">
        <f t="shared" ca="1" si="3"/>
        <v/>
      </c>
      <c r="M16" t="str">
        <f t="array" ref="M16">IFERROR(INDEX(agents,SMALL(IF(personnel!E$5:E$34="x",ROW(agents)-4,9^9),ROW()-1)),"")</f>
        <v>NOUVEAU2</v>
      </c>
      <c r="N16" s="12">
        <f ca="1">IF(OR(M16="",COUNTIF(equipe!$G$3:$K$8,M16)&gt;0),"",RANDBETWEEN(1,9)+ROW()/100)</f>
        <v>3.16</v>
      </c>
      <c r="O16">
        <f t="shared" ca="1" si="4"/>
        <v>8</v>
      </c>
      <c r="P16" t="str">
        <f t="array" ref="P16">IFERROR(INDEX(agents,SMALL(IF(personnel!H$5:H$34="x",ROW(agents)-4,9^9),ROW()-1)),"")</f>
        <v/>
      </c>
      <c r="Q16" s="12" t="str">
        <f ca="1">IF(OR(P16="",COUNTIF(equipe!$G$3:$K$10,P16)&gt;0),"",RANDBETWEEN(1,9)+ROW()/100)</f>
        <v/>
      </c>
      <c r="R16" t="str">
        <f t="shared" ca="1" si="5"/>
        <v/>
      </c>
      <c r="S16" t="str">
        <f>personnel!B19</f>
        <v>BRIER</v>
      </c>
      <c r="T16" s="12" t="str">
        <f ca="1">IF(OR(S16="",COUNTIF(equipe!$G$3:$K$11,S16)&gt;0),"",RANDBETWEEN(1,9)+ROW()/100)</f>
        <v/>
      </c>
      <c r="U16" t="str">
        <f ca="1">IFERROR(RANK(T16,T$2:T$31),"")</f>
        <v/>
      </c>
    </row>
    <row r="17" spans="1:21" x14ac:dyDescent="0.35">
      <c r="A17" t="str">
        <f t="array" ref="A17">IFERROR(INDEX(agents,SMALL(IF(personnel!D$5:D$34="x",ROW(agents)-4,9^9),ROW()-1)),"")</f>
        <v/>
      </c>
      <c r="B17" s="12" t="str">
        <f t="shared" ca="1" si="0"/>
        <v/>
      </c>
      <c r="C17" t="str">
        <f t="shared" ca="1" si="6"/>
        <v/>
      </c>
      <c r="D17" t="str">
        <f t="array" ref="D17">IFERROR(INDEX(agents,SMALL(IF(personnel!F$5:F$34="x",ROW(agents)-4,9^9),ROW()-1)),"")</f>
        <v/>
      </c>
      <c r="E17" s="12" t="str">
        <f ca="1">IF(OR(D17="",COUNTIF(equipe!$G$3:$K$3,D17)&gt;0),"",RANDBETWEEN(1,9)+ROW()/100)</f>
        <v/>
      </c>
      <c r="F17" t="str">
        <f t="shared" ca="1" si="1"/>
        <v/>
      </c>
      <c r="G17" t="str">
        <f t="array" ref="G17">IFERROR(INDEX(agents,SMALL(IF(personnel!G$5:G$34="x",ROW(agents)-4,9^9),ROW()-1)),"")</f>
        <v/>
      </c>
      <c r="H17" s="12" t="str">
        <f ca="1">IF(OR(G17="",COUNTIF(equipe!$G$3:$K$5,G17)&gt;0),"",RANDBETWEEN(1,9)+ROW()/100)</f>
        <v/>
      </c>
      <c r="I17" t="str">
        <f t="shared" ca="1" si="2"/>
        <v/>
      </c>
      <c r="J17" t="str">
        <f t="array" ref="J17">IFERROR(INDEX(agents,SMALL(IF(personnel!C$5:C$34="x",ROW(agents)-4,9^9),ROW()-1)),"")</f>
        <v/>
      </c>
      <c r="K17" s="12" t="str">
        <f ca="1">IF(OR(J17="",COUNTIF(equipe!$G$3:$K$7,J17)&gt;0),"",RANDBETWEEN(1,9)+ROW()/100)</f>
        <v/>
      </c>
      <c r="L17" t="str">
        <f t="shared" ca="1" si="3"/>
        <v/>
      </c>
      <c r="M17" t="str">
        <f t="array" ref="M17">IFERROR(INDEX(agents,SMALL(IF(personnel!E$5:E$34="x",ROW(agents)-4,9^9),ROW()-1)),"")</f>
        <v>PLUTON</v>
      </c>
      <c r="N17" s="12">
        <f ca="1">IF(OR(M17="",COUNTIF(equipe!$G$3:$K$8,M17)&gt;0),"",RANDBETWEEN(1,9)+ROW()/100)</f>
        <v>7.17</v>
      </c>
      <c r="O17">
        <f t="shared" ca="1" si="4"/>
        <v>2</v>
      </c>
      <c r="P17" t="str">
        <f t="array" ref="P17">IFERROR(INDEX(agents,SMALL(IF(personnel!H$5:H$34="x",ROW(agents)-4,9^9),ROW()-1)),"")</f>
        <v/>
      </c>
      <c r="Q17" s="12" t="str">
        <f ca="1">IF(OR(P17="",COUNTIF(equipe!$G$3:$K$10,P17)&gt;0),"",RANDBETWEEN(1,9)+ROW()/100)</f>
        <v/>
      </c>
      <c r="R17" t="str">
        <f t="shared" ca="1" si="5"/>
        <v/>
      </c>
      <c r="S17" t="str">
        <f>personnel!B20</f>
        <v>CASTELLO</v>
      </c>
      <c r="T17" s="12" t="str">
        <f ca="1">IF(OR(S17="",COUNTIF(equipe!$G$3:$K$11,S17)&gt;0),"",RANDBETWEEN(1,9)+ROW()/100)</f>
        <v/>
      </c>
      <c r="U17" t="str">
        <f ca="1">IFERROR(RANK(T17,T$2:T$31),"")</f>
        <v/>
      </c>
    </row>
    <row r="18" spans="1:21" x14ac:dyDescent="0.35">
      <c r="A18" t="str">
        <f t="array" ref="A18">IFERROR(INDEX(agents,SMALL(IF(personnel!D$5:D$34="x",ROW(agents)-4,9^9),ROW()-1)),"")</f>
        <v/>
      </c>
      <c r="B18" s="12" t="str">
        <f t="shared" ca="1" si="0"/>
        <v/>
      </c>
      <c r="C18" t="str">
        <f t="shared" ca="1" si="6"/>
        <v/>
      </c>
      <c r="D18" t="str">
        <f t="array" ref="D18">IFERROR(INDEX(agents,SMALL(IF(personnel!F$5:F$34="x",ROW(agents)-4,9^9),ROW()-1)),"")</f>
        <v/>
      </c>
      <c r="E18" s="12" t="str">
        <f ca="1">IF(OR(D18="",COUNTIF(equipe!$G$3:$K$3,D18)&gt;0),"",RANDBETWEEN(1,9)+ROW()/100)</f>
        <v/>
      </c>
      <c r="F18" t="str">
        <f t="shared" ca="1" si="1"/>
        <v/>
      </c>
      <c r="G18" t="str">
        <f t="array" ref="G18">IFERROR(INDEX(agents,SMALL(IF(personnel!G$5:G$34="x",ROW(agents)-4,9^9),ROW()-1)),"")</f>
        <v/>
      </c>
      <c r="H18" s="12" t="str">
        <f ca="1">IF(OR(G18="",COUNTIF(equipe!$G$3:$K$5,G18)&gt;0),"",RANDBETWEEN(1,9)+ROW()/100)</f>
        <v/>
      </c>
      <c r="I18" t="str">
        <f t="shared" ca="1" si="2"/>
        <v/>
      </c>
      <c r="J18" t="str">
        <f t="array" ref="J18">IFERROR(INDEX(agents,SMALL(IF(personnel!C$5:C$34="x",ROW(agents)-4,9^9),ROW()-1)),"")</f>
        <v/>
      </c>
      <c r="K18" s="12" t="str">
        <f ca="1">IF(OR(J18="",COUNTIF(equipe!$G$3:$K$7,J18)&gt;0),"",RANDBETWEEN(1,9)+ROW()/100)</f>
        <v/>
      </c>
      <c r="L18" t="str">
        <f t="shared" ca="1" si="3"/>
        <v/>
      </c>
      <c r="M18" t="str">
        <f t="array" ref="M18">IFERROR(INDEX(agents,SMALL(IF(personnel!E$5:E$34="x",ROW(agents)-4,9^9),ROW()-1)),"")</f>
        <v>SANTUCCI</v>
      </c>
      <c r="N18" s="12">
        <f ca="1">IF(OR(M18="",COUNTIF(equipe!$G$3:$K$8,M18)&gt;0),"",RANDBETWEEN(1,9)+ROW()/100)</f>
        <v>2.1800000000000002</v>
      </c>
      <c r="O18">
        <f t="shared" ca="1" si="4"/>
        <v>11</v>
      </c>
      <c r="P18" t="str">
        <f t="array" ref="P18">IFERROR(INDEX(agents,SMALL(IF(personnel!H$5:H$34="x",ROW(agents)-4,9^9),ROW()-1)),"")</f>
        <v/>
      </c>
      <c r="Q18" s="12" t="str">
        <f ca="1">IF(OR(P18="",COUNTIF(equipe!$G$3:$K$10,P18)&gt;0),"",RANDBETWEEN(1,9)+ROW()/100)</f>
        <v/>
      </c>
      <c r="R18" t="str">
        <f t="shared" ca="1" si="5"/>
        <v/>
      </c>
      <c r="S18" t="str">
        <f>personnel!B21</f>
        <v>FINET</v>
      </c>
      <c r="T18" s="12" t="str">
        <f ca="1">IF(OR(S18="",COUNTIF(equipe!$G$3:$K$11,S18)&gt;0),"",RANDBETWEEN(1,9)+ROW()/100)</f>
        <v/>
      </c>
      <c r="U18" t="str">
        <f ca="1">IFERROR(RANK(T18,T$2:T$31),"")</f>
        <v/>
      </c>
    </row>
    <row r="19" spans="1:21" x14ac:dyDescent="0.35">
      <c r="A19" t="str">
        <f t="array" ref="A19">IFERROR(INDEX(agents,SMALL(IF(personnel!D$5:D$34="x",ROW(agents)-4,9^9),ROW()-1)),"")</f>
        <v/>
      </c>
      <c r="B19" s="12" t="str">
        <f t="shared" ca="1" si="0"/>
        <v/>
      </c>
      <c r="C19" t="str">
        <f t="shared" ca="1" si="6"/>
        <v/>
      </c>
      <c r="D19" t="str">
        <f t="array" ref="D19">IFERROR(INDEX(agents,SMALL(IF(personnel!F$5:F$34="x",ROW(agents)-4,9^9),ROW()-1)),"")</f>
        <v/>
      </c>
      <c r="E19" s="12" t="str">
        <f ca="1">IF(OR(D19="",COUNTIF(equipe!$G$3:$K$3,D19)&gt;0),"",RANDBETWEEN(1,9)+ROW()/100)</f>
        <v/>
      </c>
      <c r="F19" t="str">
        <f t="shared" ca="1" si="1"/>
        <v/>
      </c>
      <c r="G19" t="str">
        <f t="array" ref="G19">IFERROR(INDEX(agents,SMALL(IF(personnel!G$5:G$34="x",ROW(agents)-4,9^9),ROW()-1)),"")</f>
        <v/>
      </c>
      <c r="H19" s="12" t="str">
        <f ca="1">IF(OR(G19="",COUNTIF(equipe!$G$3:$K$5,G19)&gt;0),"",RANDBETWEEN(1,9)+ROW()/100)</f>
        <v/>
      </c>
      <c r="I19" t="str">
        <f t="shared" ca="1" si="2"/>
        <v/>
      </c>
      <c r="J19" t="str">
        <f t="array" ref="J19">IFERROR(INDEX(agents,SMALL(IF(personnel!C$5:C$34="x",ROW(agents)-4,9^9),ROW()-1)),"")</f>
        <v/>
      </c>
      <c r="K19" s="12" t="str">
        <f ca="1">IF(OR(J19="",COUNTIF(equipe!$G$3:$K$7,J19)&gt;0),"",RANDBETWEEN(1,9)+ROW()/100)</f>
        <v/>
      </c>
      <c r="L19" t="str">
        <f t="shared" ca="1" si="3"/>
        <v/>
      </c>
      <c r="M19" t="str">
        <f t="array" ref="M19">IFERROR(INDEX(agents,SMALL(IF(personnel!E$5:E$34="x",ROW(agents)-4,9^9),ROW()-1)),"")</f>
        <v>VINCENT</v>
      </c>
      <c r="N19" s="12">
        <f ca="1">IF(OR(M19="",COUNTIF(equipe!$G$3:$K$8,M19)&gt;0),"",RANDBETWEEN(1,9)+ROW()/100)</f>
        <v>9.19</v>
      </c>
      <c r="O19">
        <f t="shared" ca="1" si="4"/>
        <v>1</v>
      </c>
      <c r="P19" t="str">
        <f t="array" ref="P19">IFERROR(INDEX(agents,SMALL(IF(personnel!H$5:H$34="x",ROW(agents)-4,9^9),ROW()-1)),"")</f>
        <v/>
      </c>
      <c r="Q19" s="12" t="str">
        <f ca="1">IF(OR(P19="",COUNTIF(equipe!$G$3:$K$10,P19)&gt;0),"",RANDBETWEEN(1,9)+ROW()/100)</f>
        <v/>
      </c>
      <c r="R19" t="str">
        <f t="shared" ca="1" si="5"/>
        <v/>
      </c>
      <c r="S19" t="str">
        <f>personnel!B22</f>
        <v>MADANGA</v>
      </c>
      <c r="T19" s="12" t="str">
        <f ca="1">IF(OR(S19="",COUNTIF(equipe!$G$3:$K$11,S19)&gt;0),"",RANDBETWEEN(1,9)+ROW()/100)</f>
        <v/>
      </c>
      <c r="U19" t="str">
        <f ca="1">IFERROR(RANK(T19,T$2:T$31),"")</f>
        <v/>
      </c>
    </row>
    <row r="20" spans="1:21" x14ac:dyDescent="0.35">
      <c r="A20" t="str">
        <f t="array" ref="A20">IFERROR(INDEX(agents,SMALL(IF(personnel!D$5:D$34="x",ROW(agents)-4,9^9),ROW()-1)),"")</f>
        <v/>
      </c>
      <c r="B20" s="12" t="str">
        <f t="shared" ca="1" si="0"/>
        <v/>
      </c>
      <c r="C20" t="str">
        <f t="shared" ca="1" si="6"/>
        <v/>
      </c>
      <c r="D20" t="str">
        <f t="array" ref="D20">IFERROR(INDEX(agents,SMALL(IF(personnel!F$5:F$34="x",ROW(agents)-4,9^9),ROW()-1)),"")</f>
        <v/>
      </c>
      <c r="E20" s="12" t="str">
        <f ca="1">IF(OR(D20="",COUNTIF(equipe!$G$3:$K$3,D20)&gt;0),"",RANDBETWEEN(1,9)+ROW()/100)</f>
        <v/>
      </c>
      <c r="F20" t="str">
        <f t="shared" ca="1" si="1"/>
        <v/>
      </c>
      <c r="G20" t="str">
        <f t="array" ref="G20">IFERROR(INDEX(agents,SMALL(IF(personnel!G$5:G$34="x",ROW(agents)-4,9^9),ROW()-1)),"")</f>
        <v/>
      </c>
      <c r="H20" s="12" t="str">
        <f ca="1">IF(OR(G20="",COUNTIF(equipe!$G$3:$K$5,G20)&gt;0),"",RANDBETWEEN(1,9)+ROW()/100)</f>
        <v/>
      </c>
      <c r="I20" t="str">
        <f t="shared" ca="1" si="2"/>
        <v/>
      </c>
      <c r="J20" t="str">
        <f t="array" ref="J20">IFERROR(INDEX(agents,SMALL(IF(personnel!C$5:C$34="x",ROW(agents)-4,9^9),ROW()-1)),"")</f>
        <v/>
      </c>
      <c r="K20" s="12" t="str">
        <f ca="1">IF(OR(J20="",COUNTIF(equipe!$G$3:$K$7,J20)&gt;0),"",RANDBETWEEN(1,9)+ROW()/100)</f>
        <v/>
      </c>
      <c r="L20" t="str">
        <f t="shared" ca="1" si="3"/>
        <v/>
      </c>
      <c r="M20" t="str">
        <f t="array" ref="M20">IFERROR(INDEX(agents,SMALL(IF(personnel!E$5:E$34="x",ROW(agents)-4,9^9),ROW()-1)),"")</f>
        <v/>
      </c>
      <c r="N20" s="12" t="str">
        <f ca="1">IF(OR(M20="",COUNTIF(equipe!$G$3:$K$8,M20)&gt;0),"",RANDBETWEEN(1,9)+ROW()/100)</f>
        <v/>
      </c>
      <c r="O20" t="str">
        <f t="shared" ca="1" si="4"/>
        <v/>
      </c>
      <c r="P20" t="str">
        <f t="array" ref="P20">IFERROR(INDEX(agents,SMALL(IF(personnel!H$5:H$34="x",ROW(agents)-4,9^9),ROW()-1)),"")</f>
        <v/>
      </c>
      <c r="Q20" s="12" t="str">
        <f ca="1">IF(OR(P20="",COUNTIF(equipe!$G$3:$K$10,P20)&gt;0),"",RANDBETWEEN(1,9)+ROW()/100)</f>
        <v/>
      </c>
      <c r="R20" t="str">
        <f t="shared" ca="1" si="5"/>
        <v/>
      </c>
      <c r="S20" t="str">
        <f>personnel!B23</f>
        <v>MASSELOT</v>
      </c>
      <c r="T20" s="12" t="str">
        <f ca="1">IF(OR(S20="",COUNTIF(equipe!$G$3:$K$11,S20)&gt;0),"",RANDBETWEEN(1,9)+ROW()/100)</f>
        <v/>
      </c>
      <c r="U20" t="str">
        <f ca="1">IFERROR(RANK(T20,T$2:T$31),"")</f>
        <v/>
      </c>
    </row>
    <row r="21" spans="1:21" x14ac:dyDescent="0.35">
      <c r="A21" t="str">
        <f t="array" ref="A21">IFERROR(INDEX(agents,SMALL(IF(personnel!D$5:D$34="x",ROW(agents)-4,9^9),ROW()-1)),"")</f>
        <v/>
      </c>
      <c r="B21" s="12" t="str">
        <f t="shared" ca="1" si="0"/>
        <v/>
      </c>
      <c r="C21" t="str">
        <f t="shared" ca="1" si="6"/>
        <v/>
      </c>
      <c r="D21" t="str">
        <f t="array" ref="D21">IFERROR(INDEX(agents,SMALL(IF(personnel!F$5:F$34="x",ROW(agents)-4,9^9),ROW()-1)),"")</f>
        <v/>
      </c>
      <c r="E21" s="12" t="str">
        <f ca="1">IF(OR(D21="",COUNTIF(equipe!$G$3:$K$3,D21)&gt;0),"",RANDBETWEEN(1,9)+ROW()/100)</f>
        <v/>
      </c>
      <c r="F21" t="str">
        <f t="shared" ca="1" si="1"/>
        <v/>
      </c>
      <c r="G21" t="str">
        <f t="array" ref="G21">IFERROR(INDEX(agents,SMALL(IF(personnel!G$5:G$34="x",ROW(agents)-4,9^9),ROW()-1)),"")</f>
        <v/>
      </c>
      <c r="H21" s="12" t="str">
        <f ca="1">IF(OR(G21="",COUNTIF(equipe!$G$3:$K$5,G21)&gt;0),"",RANDBETWEEN(1,9)+ROW()/100)</f>
        <v/>
      </c>
      <c r="I21" t="str">
        <f t="shared" ca="1" si="2"/>
        <v/>
      </c>
      <c r="J21" t="str">
        <f t="array" ref="J21">IFERROR(INDEX(agents,SMALL(IF(personnel!C$5:C$34="x",ROW(agents)-4,9^9),ROW()-1)),"")</f>
        <v/>
      </c>
      <c r="K21" s="12" t="str">
        <f ca="1">IF(OR(J21="",COUNTIF(equipe!$G$3:$K$7,J21)&gt;0),"",RANDBETWEEN(1,9)+ROW()/100)</f>
        <v/>
      </c>
      <c r="L21" t="str">
        <f t="shared" ca="1" si="3"/>
        <v/>
      </c>
      <c r="M21" t="str">
        <f t="array" ref="M21">IFERROR(INDEX(agents,SMALL(IF(personnel!E$5:E$34="x",ROW(agents)-4,9^9),ROW()-1)),"")</f>
        <v/>
      </c>
      <c r="N21" s="12" t="str">
        <f ca="1">IF(OR(M21="",COUNTIF(equipe!$G$3:$K$8,M21)&gt;0),"",RANDBETWEEN(1,9)+ROW()/100)</f>
        <v/>
      </c>
      <c r="O21" t="str">
        <f t="shared" ca="1" si="4"/>
        <v/>
      </c>
      <c r="P21" t="str">
        <f t="array" ref="P21">IFERROR(INDEX(agents,SMALL(IF(personnel!H$5:H$34="x",ROW(agents)-4,9^9),ROW()-1)),"")</f>
        <v/>
      </c>
      <c r="Q21" s="12" t="str">
        <f ca="1">IF(OR(P21="",COUNTIF(equipe!$G$3:$K$10,P21)&gt;0),"",RANDBETWEEN(1,9)+ROW()/100)</f>
        <v/>
      </c>
      <c r="R21" t="str">
        <f t="shared" ca="1" si="5"/>
        <v/>
      </c>
      <c r="S21" t="str">
        <f>personnel!B24</f>
        <v>AUBANEL</v>
      </c>
      <c r="T21" s="12">
        <f ca="1">IF(OR(S21="",COUNTIF(equipe!$G$3:$K$11,S21)&gt;0),"",RANDBETWEEN(1,9)+ROW()/100)</f>
        <v>7.21</v>
      </c>
      <c r="U21">
        <f ca="1">IFERROR(RANK(T21,T$2:T$31),"")</f>
        <v>3</v>
      </c>
    </row>
    <row r="22" spans="1:21" x14ac:dyDescent="0.35">
      <c r="A22" t="str">
        <f t="array" ref="A22">IFERROR(INDEX(agents,SMALL(IF(personnel!D$5:D$34="x",ROW(agents)-4,9^9),ROW()-1)),"")</f>
        <v/>
      </c>
      <c r="B22" s="12" t="str">
        <f t="shared" ca="1" si="0"/>
        <v/>
      </c>
      <c r="C22" t="str">
        <f t="shared" ca="1" si="6"/>
        <v/>
      </c>
      <c r="D22" t="str">
        <f t="array" ref="D22">IFERROR(INDEX(agents,SMALL(IF(personnel!F$5:F$34="x",ROW(agents)-4,9^9),ROW()-1)),"")</f>
        <v/>
      </c>
      <c r="E22" s="12" t="str">
        <f ca="1">IF(OR(D22="",COUNTIF(equipe!$G$3:$K$3,D22)&gt;0),"",RANDBETWEEN(1,9)+ROW()/100)</f>
        <v/>
      </c>
      <c r="F22" t="str">
        <f t="shared" ca="1" si="1"/>
        <v/>
      </c>
      <c r="G22" t="str">
        <f t="array" ref="G22">IFERROR(INDEX(agents,SMALL(IF(personnel!G$5:G$34="x",ROW(agents)-4,9^9),ROW()-1)),"")</f>
        <v/>
      </c>
      <c r="H22" s="12" t="str">
        <f ca="1">IF(OR(G22="",COUNTIF(equipe!$G$3:$K$5,G22)&gt;0),"",RANDBETWEEN(1,9)+ROW()/100)</f>
        <v/>
      </c>
      <c r="I22" t="str">
        <f t="shared" ca="1" si="2"/>
        <v/>
      </c>
      <c r="J22" t="str">
        <f t="array" ref="J22">IFERROR(INDEX(agents,SMALL(IF(personnel!C$5:C$34="x",ROW(agents)-4,9^9),ROW()-1)),"")</f>
        <v/>
      </c>
      <c r="K22" s="12" t="str">
        <f ca="1">IF(OR(J22="",COUNTIF(equipe!$G$3:$K$7,J22)&gt;0),"",RANDBETWEEN(1,9)+ROW()/100)</f>
        <v/>
      </c>
      <c r="L22" t="str">
        <f t="shared" ca="1" si="3"/>
        <v/>
      </c>
      <c r="M22" t="str">
        <f t="array" ref="M22">IFERROR(INDEX(agents,SMALL(IF(personnel!E$5:E$34="x",ROW(agents)-4,9^9),ROW()-1)),"")</f>
        <v/>
      </c>
      <c r="N22" s="12" t="str">
        <f ca="1">IF(OR(M22="",COUNTIF(equipe!$G$3:$K$8,M22)&gt;0),"",RANDBETWEEN(1,9)+ROW()/100)</f>
        <v/>
      </c>
      <c r="O22" t="str">
        <f t="shared" ca="1" si="4"/>
        <v/>
      </c>
      <c r="P22" t="str">
        <f t="array" ref="P22">IFERROR(INDEX(agents,SMALL(IF(personnel!H$5:H$34="x",ROW(agents)-4,9^9),ROW()-1)),"")</f>
        <v/>
      </c>
      <c r="Q22" s="12" t="str">
        <f ca="1">IF(OR(P22="",COUNTIF(equipe!$G$3:$K$10,P22)&gt;0),"",RANDBETWEEN(1,9)+ROW()/100)</f>
        <v/>
      </c>
      <c r="R22" t="str">
        <f t="shared" ca="1" si="5"/>
        <v/>
      </c>
      <c r="S22" t="str">
        <f>personnel!B25</f>
        <v>BIANCO</v>
      </c>
      <c r="T22" s="12">
        <f ca="1">IF(OR(S22="",COUNTIF(equipe!$G$3:$K$11,S22)&gt;0),"",RANDBETWEEN(1,9)+ROW()/100)</f>
        <v>9.2200000000000006</v>
      </c>
      <c r="U22">
        <f ca="1">IFERROR(RANK(T22,T$2:T$31),"")</f>
        <v>1</v>
      </c>
    </row>
    <row r="23" spans="1:21" x14ac:dyDescent="0.35">
      <c r="A23" t="str">
        <f t="array" ref="A23">IFERROR(INDEX(agents,SMALL(IF(personnel!D$5:D$34="x",ROW(agents)-4,9^9),ROW()-1)),"")</f>
        <v/>
      </c>
      <c r="B23" s="12" t="str">
        <f t="shared" ca="1" si="0"/>
        <v/>
      </c>
      <c r="C23" t="str">
        <f t="shared" ca="1" si="6"/>
        <v/>
      </c>
      <c r="D23" t="str">
        <f t="array" ref="D23">IFERROR(INDEX(agents,SMALL(IF(personnel!F$5:F$34="x",ROW(agents)-4,9^9),ROW()-1)),"")</f>
        <v/>
      </c>
      <c r="E23" s="12" t="str">
        <f ca="1">IF(OR(D23="",COUNTIF(equipe!$G$3:$K$3,D23)&gt;0),"",RANDBETWEEN(1,9)+ROW()/100)</f>
        <v/>
      </c>
      <c r="F23" t="str">
        <f t="shared" ca="1" si="1"/>
        <v/>
      </c>
      <c r="G23" t="str">
        <f t="array" ref="G23">IFERROR(INDEX(agents,SMALL(IF(personnel!G$5:G$34="x",ROW(agents)-4,9^9),ROW()-1)),"")</f>
        <v/>
      </c>
      <c r="H23" s="12" t="str">
        <f ca="1">IF(OR(G23="",COUNTIF(equipe!$G$3:$K$5,G23)&gt;0),"",RANDBETWEEN(1,9)+ROW()/100)</f>
        <v/>
      </c>
      <c r="I23" t="str">
        <f t="shared" ca="1" si="2"/>
        <v/>
      </c>
      <c r="J23" t="str">
        <f t="array" ref="J23">IFERROR(INDEX(agents,SMALL(IF(personnel!C$5:C$34="x",ROW(agents)-4,9^9),ROW()-1)),"")</f>
        <v/>
      </c>
      <c r="K23" s="12" t="str">
        <f ca="1">IF(OR(J23="",COUNTIF(equipe!$G$3:$K$7,J23)&gt;0),"",RANDBETWEEN(1,9)+ROW()/100)</f>
        <v/>
      </c>
      <c r="L23" t="str">
        <f t="shared" ca="1" si="3"/>
        <v/>
      </c>
      <c r="M23" t="str">
        <f t="array" ref="M23">IFERROR(INDEX(agents,SMALL(IF(personnel!E$5:E$34="x",ROW(agents)-4,9^9),ROW()-1)),"")</f>
        <v/>
      </c>
      <c r="N23" s="12" t="str">
        <f ca="1">IF(OR(M23="",COUNTIF(equipe!$G$3:$K$8,M23)&gt;0),"",RANDBETWEEN(1,9)+ROW()/100)</f>
        <v/>
      </c>
      <c r="O23" t="str">
        <f t="shared" ca="1" si="4"/>
        <v/>
      </c>
      <c r="P23" t="str">
        <f t="array" ref="P23">IFERROR(INDEX(agents,SMALL(IF(personnel!H$5:H$34="x",ROW(agents)-4,9^9),ROW()-1)),"")</f>
        <v/>
      </c>
      <c r="Q23" s="12" t="str">
        <f ca="1">IF(OR(P23="",COUNTIF(equipe!$G$3:$K$10,P23)&gt;0),"",RANDBETWEEN(1,9)+ROW()/100)</f>
        <v/>
      </c>
      <c r="R23" t="str">
        <f t="shared" ca="1" si="5"/>
        <v/>
      </c>
      <c r="S23" t="str">
        <f>personnel!B26</f>
        <v>GAILLARD</v>
      </c>
      <c r="T23" s="12">
        <f ca="1">IF(OR(S23="",COUNTIF(equipe!$G$3:$K$11,S23)&gt;0),"",RANDBETWEEN(1,9)+ROW()/100)</f>
        <v>4.2300000000000004</v>
      </c>
      <c r="U23">
        <f ca="1">IFERROR(RANK(T23,T$2:T$31),"")</f>
        <v>6</v>
      </c>
    </row>
    <row r="24" spans="1:21" x14ac:dyDescent="0.35">
      <c r="A24" t="str">
        <f t="array" ref="A24">IFERROR(INDEX(agents,SMALL(IF(personnel!D$5:D$34="x",ROW(agents)-4,9^9),ROW()-1)),"")</f>
        <v/>
      </c>
      <c r="B24" s="12" t="str">
        <f t="shared" ca="1" si="0"/>
        <v/>
      </c>
      <c r="C24" t="str">
        <f t="shared" ca="1" si="6"/>
        <v/>
      </c>
      <c r="D24" t="str">
        <f t="array" ref="D24">IFERROR(INDEX(agents,SMALL(IF(personnel!F$5:F$34="x",ROW(agents)-4,9^9),ROW()-1)),"")</f>
        <v/>
      </c>
      <c r="E24" s="12" t="str">
        <f ca="1">IF(OR(D24="",COUNTIF(equipe!$G$3:$K$3,D24)&gt;0),"",RANDBETWEEN(1,9)+ROW()/100)</f>
        <v/>
      </c>
      <c r="F24" t="str">
        <f t="shared" ca="1" si="1"/>
        <v/>
      </c>
      <c r="G24" t="str">
        <f t="array" ref="G24">IFERROR(INDEX(agents,SMALL(IF(personnel!G$5:G$34="x",ROW(agents)-4,9^9),ROW()-1)),"")</f>
        <v/>
      </c>
      <c r="H24" s="12" t="str">
        <f ca="1">IF(OR(G24="",COUNTIF(equipe!$G$3:$K$5,G24)&gt;0),"",RANDBETWEEN(1,9)+ROW()/100)</f>
        <v/>
      </c>
      <c r="I24" t="str">
        <f t="shared" ca="1" si="2"/>
        <v/>
      </c>
      <c r="J24" t="str">
        <f t="array" ref="J24">IFERROR(INDEX(agents,SMALL(IF(personnel!C$5:C$34="x",ROW(agents)-4,9^9),ROW()-1)),"")</f>
        <v/>
      </c>
      <c r="K24" s="12" t="str">
        <f ca="1">IF(OR(J24="",COUNTIF(equipe!$G$3:$K$7,J24)&gt;0),"",RANDBETWEEN(1,9)+ROW()/100)</f>
        <v/>
      </c>
      <c r="L24" t="str">
        <f t="shared" ca="1" si="3"/>
        <v/>
      </c>
      <c r="M24" t="str">
        <f t="array" ref="M24">IFERROR(INDEX(agents,SMALL(IF(personnel!E$5:E$34="x",ROW(agents)-4,9^9),ROW()-1)),"")</f>
        <v/>
      </c>
      <c r="N24" s="12" t="str">
        <f ca="1">IF(OR(M24="",COUNTIF(equipe!$G$3:$K$8,M24)&gt;0),"",RANDBETWEEN(1,9)+ROW()/100)</f>
        <v/>
      </c>
      <c r="O24" t="str">
        <f t="shared" ca="1" si="4"/>
        <v/>
      </c>
      <c r="P24" t="str">
        <f t="array" ref="P24">IFERROR(INDEX(agents,SMALL(IF(personnel!H$5:H$34="x",ROW(agents)-4,9^9),ROW()-1)),"")</f>
        <v/>
      </c>
      <c r="Q24" s="12" t="str">
        <f ca="1">IF(OR(P24="",COUNTIF(equipe!$G$3:$K$10,P24)&gt;0),"",RANDBETWEEN(1,9)+ROW()/100)</f>
        <v/>
      </c>
      <c r="R24" t="str">
        <f t="shared" ca="1" si="5"/>
        <v/>
      </c>
      <c r="S24" t="str">
        <f>personnel!B27</f>
        <v>GARNIER</v>
      </c>
      <c r="T24" s="12" t="str">
        <f ca="1">IF(OR(S24="",COUNTIF(equipe!$G$3:$K$11,S24)&gt;0),"",RANDBETWEEN(1,9)+ROW()/100)</f>
        <v/>
      </c>
      <c r="U24" t="str">
        <f ca="1">IFERROR(RANK(T24,T$2:T$31),"")</f>
        <v/>
      </c>
    </row>
    <row r="25" spans="1:21" x14ac:dyDescent="0.35">
      <c r="A25" t="str">
        <f t="array" ref="A25">IFERROR(INDEX(agents,SMALL(IF(personnel!D$5:D$34="x",ROW(agents)-4,9^9),ROW()-1)),"")</f>
        <v/>
      </c>
      <c r="B25" s="12" t="str">
        <f t="shared" ca="1" si="0"/>
        <v/>
      </c>
      <c r="C25" t="str">
        <f t="shared" ca="1" si="6"/>
        <v/>
      </c>
      <c r="D25" t="str">
        <f t="array" ref="D25">IFERROR(INDEX(agents,SMALL(IF(personnel!F$5:F$34="x",ROW(agents)-4,9^9),ROW()-1)),"")</f>
        <v/>
      </c>
      <c r="E25" s="12" t="str">
        <f ca="1">IF(OR(D25="",COUNTIF(equipe!$G$3:$K$3,D25)&gt;0),"",RANDBETWEEN(1,9)+ROW()/100)</f>
        <v/>
      </c>
      <c r="F25" t="str">
        <f t="shared" ca="1" si="1"/>
        <v/>
      </c>
      <c r="G25" t="str">
        <f t="array" ref="G25">IFERROR(INDEX(agents,SMALL(IF(personnel!G$5:G$34="x",ROW(agents)-4,9^9),ROW()-1)),"")</f>
        <v/>
      </c>
      <c r="H25" s="12" t="str">
        <f ca="1">IF(OR(G25="",COUNTIF(equipe!$G$3:$K$5,G25)&gt;0),"",RANDBETWEEN(1,9)+ROW()/100)</f>
        <v/>
      </c>
      <c r="I25" t="str">
        <f t="shared" ca="1" si="2"/>
        <v/>
      </c>
      <c r="J25" t="str">
        <f t="array" ref="J25">IFERROR(INDEX(agents,SMALL(IF(personnel!C$5:C$34="x",ROW(agents)-4,9^9),ROW()-1)),"")</f>
        <v/>
      </c>
      <c r="K25" s="12" t="str">
        <f ca="1">IF(OR(J25="",COUNTIF(equipe!$G$3:$K$7,J25)&gt;0),"",RANDBETWEEN(1,9)+ROW()/100)</f>
        <v/>
      </c>
      <c r="L25" t="str">
        <f t="shared" ca="1" si="3"/>
        <v/>
      </c>
      <c r="M25" t="str">
        <f t="array" ref="M25">IFERROR(INDEX(agents,SMALL(IF(personnel!E$5:E$34="x",ROW(agents)-4,9^9),ROW()-1)),"")</f>
        <v/>
      </c>
      <c r="N25" s="12" t="str">
        <f ca="1">IF(OR(M25="",COUNTIF(equipe!$G$3:$K$8,M25)&gt;0),"",RANDBETWEEN(1,9)+ROW()/100)</f>
        <v/>
      </c>
      <c r="O25" t="str">
        <f t="shared" ca="1" si="4"/>
        <v/>
      </c>
      <c r="P25" t="str">
        <f t="array" ref="P25">IFERROR(INDEX(agents,SMALL(IF(personnel!H$5:H$34="x",ROW(agents)-4,9^9),ROW()-1)),"")</f>
        <v/>
      </c>
      <c r="Q25" s="12" t="str">
        <f ca="1">IF(OR(P25="",COUNTIF(equipe!$G$3:$K$10,P25)&gt;0),"",RANDBETWEEN(1,9)+ROW()/100)</f>
        <v/>
      </c>
      <c r="R25" t="str">
        <f t="shared" ca="1" si="5"/>
        <v/>
      </c>
      <c r="S25" t="str">
        <f>personnel!B28</f>
        <v>MALATRE</v>
      </c>
      <c r="T25" s="12" t="str">
        <f ca="1">IF(OR(S25="",COUNTIF(equipe!$G$3:$K$11,S25)&gt;0),"",RANDBETWEEN(1,9)+ROW()/100)</f>
        <v/>
      </c>
      <c r="U25" t="str">
        <f ca="1">IFERROR(RANK(T25,T$2:T$31),"")</f>
        <v/>
      </c>
    </row>
    <row r="26" spans="1:21" x14ac:dyDescent="0.35">
      <c r="A26" t="str">
        <f t="array" ref="A26">IFERROR(INDEX(agents,SMALL(IF(personnel!D$5:D$34="x",ROW(agents)-4,9^9),ROW()-1)),"")</f>
        <v/>
      </c>
      <c r="B26" s="12" t="str">
        <f t="shared" ca="1" si="0"/>
        <v/>
      </c>
      <c r="C26" t="str">
        <f t="shared" ca="1" si="6"/>
        <v/>
      </c>
      <c r="D26" t="str">
        <f t="array" ref="D26">IFERROR(INDEX(agents,SMALL(IF(personnel!F$5:F$34="x",ROW(agents)-4,9^9),ROW()-1)),"")</f>
        <v/>
      </c>
      <c r="E26" s="12" t="str">
        <f ca="1">IF(OR(D26="",COUNTIF(equipe!$G$3:$K$3,D26)&gt;0),"",RANDBETWEEN(1,9)+ROW()/100)</f>
        <v/>
      </c>
      <c r="F26" t="str">
        <f t="shared" ca="1" si="1"/>
        <v/>
      </c>
      <c r="G26" t="str">
        <f t="array" ref="G26">IFERROR(INDEX(agents,SMALL(IF(personnel!G$5:G$34="x",ROW(agents)-4,9^9),ROW()-1)),"")</f>
        <v/>
      </c>
      <c r="H26" s="12" t="str">
        <f ca="1">IF(OR(G26="",COUNTIF(equipe!$G$3:$K$5,G26)&gt;0),"",RANDBETWEEN(1,9)+ROW()/100)</f>
        <v/>
      </c>
      <c r="I26" t="str">
        <f t="shared" ca="1" si="2"/>
        <v/>
      </c>
      <c r="J26" t="str">
        <f t="array" ref="J26">IFERROR(INDEX(agents,SMALL(IF(personnel!C$5:C$34="x",ROW(agents)-4,9^9),ROW()-1)),"")</f>
        <v/>
      </c>
      <c r="K26" s="12" t="str">
        <f ca="1">IF(OR(J26="",COUNTIF(equipe!$G$3:$K$7,J26)&gt;0),"",RANDBETWEEN(1,9)+ROW()/100)</f>
        <v/>
      </c>
      <c r="L26" t="str">
        <f t="shared" ca="1" si="3"/>
        <v/>
      </c>
      <c r="M26" t="str">
        <f t="array" ref="M26">IFERROR(INDEX(agents,SMALL(IF(personnel!E$5:E$34="x",ROW(agents)-4,9^9),ROW()-1)),"")</f>
        <v/>
      </c>
      <c r="N26" s="12" t="str">
        <f ca="1">IF(OR(M26="",COUNTIF(equipe!$G$3:$K$8,M26)&gt;0),"",RANDBETWEEN(1,9)+ROW()/100)</f>
        <v/>
      </c>
      <c r="O26" t="str">
        <f t="shared" ca="1" si="4"/>
        <v/>
      </c>
      <c r="P26" t="str">
        <f t="array" ref="P26">IFERROR(INDEX(agents,SMALL(IF(personnel!H$5:H$34="x",ROW(agents)-4,9^9),ROW()-1)),"")</f>
        <v/>
      </c>
      <c r="Q26" s="12" t="str">
        <f ca="1">IF(OR(P26="",COUNTIF(equipe!$G$3:$K$10,P26)&gt;0),"",RANDBETWEEN(1,9)+ROW()/100)</f>
        <v/>
      </c>
      <c r="R26" t="str">
        <f t="shared" ca="1" si="5"/>
        <v/>
      </c>
      <c r="S26" t="str">
        <f>personnel!B29</f>
        <v>MARTY</v>
      </c>
      <c r="T26" s="12">
        <f ca="1">IF(OR(S26="",COUNTIF(equipe!$G$3:$K$11,S26)&gt;0),"",RANDBETWEEN(1,9)+ROW()/100)</f>
        <v>5.26</v>
      </c>
      <c r="U26">
        <f ca="1">IFERROR(RANK(T26,T$2:T$31),"")</f>
        <v>4</v>
      </c>
    </row>
    <row r="27" spans="1:21" x14ac:dyDescent="0.35">
      <c r="A27" t="str">
        <f t="array" ref="A27">IFERROR(INDEX(agents,SMALL(IF(personnel!D$5:D$34="x",ROW(agents)-4,9^9),ROW()-1)),"")</f>
        <v/>
      </c>
      <c r="B27" s="12" t="str">
        <f t="shared" ca="1" si="0"/>
        <v/>
      </c>
      <c r="C27" t="str">
        <f t="shared" ca="1" si="6"/>
        <v/>
      </c>
      <c r="D27" t="str">
        <f t="array" ref="D27">IFERROR(INDEX(agents,SMALL(IF(personnel!F$5:F$34="x",ROW(agents)-4,9^9),ROW()-1)),"")</f>
        <v/>
      </c>
      <c r="E27" s="12" t="str">
        <f ca="1">IF(OR(D27="",COUNTIF(equipe!$G$3:$K$3,D27)&gt;0),"",RANDBETWEEN(1,9)+ROW()/100)</f>
        <v/>
      </c>
      <c r="F27" t="str">
        <f t="shared" ca="1" si="1"/>
        <v/>
      </c>
      <c r="G27" t="str">
        <f t="array" ref="G27">IFERROR(INDEX(agents,SMALL(IF(personnel!G$5:G$34="x",ROW(agents)-4,9^9),ROW()-1)),"")</f>
        <v/>
      </c>
      <c r="H27" s="12" t="str">
        <f ca="1">IF(OR(G27="",COUNTIF(equipe!$G$3:$K$5,G27)&gt;0),"",RANDBETWEEN(1,9)+ROW()/100)</f>
        <v/>
      </c>
      <c r="I27" t="str">
        <f t="shared" ca="1" si="2"/>
        <v/>
      </c>
      <c r="J27" t="str">
        <f t="array" ref="J27">IFERROR(INDEX(agents,SMALL(IF(personnel!C$5:C$34="x",ROW(agents)-4,9^9),ROW()-1)),"")</f>
        <v/>
      </c>
      <c r="K27" s="12" t="str">
        <f ca="1">IF(OR(J27="",COUNTIF(equipe!$G$3:$K$7,J27)&gt;0),"",RANDBETWEEN(1,9)+ROW()/100)</f>
        <v/>
      </c>
      <c r="L27" t="str">
        <f t="shared" ca="1" si="3"/>
        <v/>
      </c>
      <c r="M27" t="str">
        <f t="array" ref="M27">IFERROR(INDEX(agents,SMALL(IF(personnel!E$5:E$34="x",ROW(agents)-4,9^9),ROW()-1)),"")</f>
        <v/>
      </c>
      <c r="N27" s="12" t="str">
        <f ca="1">IF(OR(M27="",COUNTIF(equipe!$G$3:$K$8,M27)&gt;0),"",RANDBETWEEN(1,9)+ROW()/100)</f>
        <v/>
      </c>
      <c r="O27" t="str">
        <f t="shared" ca="1" si="4"/>
        <v/>
      </c>
      <c r="P27" t="str">
        <f t="array" ref="P27">IFERROR(INDEX(agents,SMALL(IF(personnel!H$5:H$34="x",ROW(agents)-4,9^9),ROW()-1)),"")</f>
        <v/>
      </c>
      <c r="Q27" s="12" t="str">
        <f ca="1">IF(OR(P27="",COUNTIF(equipe!$G$3:$K$10,P27)&gt;0),"",RANDBETWEEN(1,9)+ROW()/100)</f>
        <v/>
      </c>
      <c r="R27" t="str">
        <f t="shared" ca="1" si="5"/>
        <v/>
      </c>
      <c r="S27" t="str">
        <f>personnel!B30</f>
        <v>NOGBOUN</v>
      </c>
      <c r="T27" s="12" t="str">
        <f ca="1">IF(OR(S27="",COUNTIF(equipe!$G$3:$K$11,S27)&gt;0),"",RANDBETWEEN(1,9)+ROW()/100)</f>
        <v/>
      </c>
      <c r="U27" t="str">
        <f ca="1">IFERROR(RANK(T27,T$2:T$31),"")</f>
        <v/>
      </c>
    </row>
    <row r="28" spans="1:21" x14ac:dyDescent="0.35">
      <c r="A28" t="str">
        <f t="array" ref="A28">IFERROR(INDEX(agents,SMALL(IF(personnel!D$5:D$34="x",ROW(agents)-4,9^9),ROW()-1)),"")</f>
        <v/>
      </c>
      <c r="B28" s="12" t="str">
        <f t="shared" ca="1" si="0"/>
        <v/>
      </c>
      <c r="C28" t="str">
        <f t="shared" ca="1" si="6"/>
        <v/>
      </c>
      <c r="D28" t="str">
        <f t="array" ref="D28">IFERROR(INDEX(agents,SMALL(IF(personnel!F$5:F$34="x",ROW(agents)-4,9^9),ROW()-1)),"")</f>
        <v/>
      </c>
      <c r="E28" s="12" t="str">
        <f ca="1">IF(OR(D28="",COUNTIF(equipe!$G$3:$K$3,D28)&gt;0),"",RANDBETWEEN(1,9)+ROW()/100)</f>
        <v/>
      </c>
      <c r="F28" t="str">
        <f t="shared" ca="1" si="1"/>
        <v/>
      </c>
      <c r="G28" t="str">
        <f t="array" ref="G28">IFERROR(INDEX(agents,SMALL(IF(personnel!G$5:G$34="x",ROW(agents)-4,9^9),ROW()-1)),"")</f>
        <v/>
      </c>
      <c r="H28" s="12" t="str">
        <f ca="1">IF(OR(G28="",COUNTIF(equipe!$G$3:$K$5,G28)&gt;0),"",RANDBETWEEN(1,9)+ROW()/100)</f>
        <v/>
      </c>
      <c r="I28" t="str">
        <f t="shared" ca="1" si="2"/>
        <v/>
      </c>
      <c r="J28" t="str">
        <f t="array" ref="J28">IFERROR(INDEX(agents,SMALL(IF(personnel!C$5:C$34="x",ROW(agents)-4,9^9),ROW()-1)),"")</f>
        <v/>
      </c>
      <c r="K28" s="12" t="str">
        <f ca="1">IF(OR(J28="",COUNTIF(equipe!$G$3:$K$7,J28)&gt;0),"",RANDBETWEEN(1,9)+ROW()/100)</f>
        <v/>
      </c>
      <c r="L28" t="str">
        <f t="shared" ca="1" si="3"/>
        <v/>
      </c>
      <c r="M28" t="str">
        <f t="array" ref="M28">IFERROR(INDEX(agents,SMALL(IF(personnel!E$5:E$34="x",ROW(agents)-4,9^9),ROW()-1)),"")</f>
        <v/>
      </c>
      <c r="N28" s="12" t="str">
        <f ca="1">IF(OR(M28="",COUNTIF(equipe!$G$3:$K$8,M28)&gt;0),"",RANDBETWEEN(1,9)+ROW()/100)</f>
        <v/>
      </c>
      <c r="O28" t="str">
        <f t="shared" ca="1" si="4"/>
        <v/>
      </c>
      <c r="P28" t="str">
        <f t="array" ref="P28">IFERROR(INDEX(agents,SMALL(IF(personnel!H$5:H$34="x",ROW(agents)-4,9^9),ROW()-1)),"")</f>
        <v/>
      </c>
      <c r="Q28" s="12" t="str">
        <f ca="1">IF(OR(P28="",COUNTIF(equipe!$G$3:$K$10,P28)&gt;0),"",RANDBETWEEN(1,9)+ROW()/100)</f>
        <v/>
      </c>
      <c r="R28" t="str">
        <f t="shared" ca="1" si="5"/>
        <v/>
      </c>
      <c r="S28" t="str">
        <f>personnel!B31</f>
        <v>NOUVEAU2</v>
      </c>
      <c r="T28" s="12">
        <f ca="1">IF(OR(S28="",COUNTIF(equipe!$G$3:$K$11,S28)&gt;0),"",RANDBETWEEN(1,9)+ROW()/100)</f>
        <v>4.28</v>
      </c>
      <c r="U28">
        <f ca="1">IFERROR(RANK(T28,T$2:T$31),"")</f>
        <v>5</v>
      </c>
    </row>
    <row r="29" spans="1:21" x14ac:dyDescent="0.35">
      <c r="A29" t="str">
        <f t="array" ref="A29">IFERROR(INDEX(agents,SMALL(IF(personnel!D$5:D$34="x",ROW(agents)-4,9^9),ROW()-1)),"")</f>
        <v/>
      </c>
      <c r="B29" s="12" t="str">
        <f t="shared" ca="1" si="0"/>
        <v/>
      </c>
      <c r="C29" t="str">
        <f t="shared" ca="1" si="6"/>
        <v/>
      </c>
      <c r="D29" t="str">
        <f t="array" ref="D29">IFERROR(INDEX(agents,SMALL(IF(personnel!F$5:F$34="x",ROW(agents)-4,9^9),ROW()-1)),"")</f>
        <v/>
      </c>
      <c r="E29" s="12" t="str">
        <f ca="1">IF(OR(D29="",COUNTIF(equipe!$G$3:$K$3,D29)&gt;0),"",RANDBETWEEN(1,9)+ROW()/100)</f>
        <v/>
      </c>
      <c r="F29" t="str">
        <f t="shared" ca="1" si="1"/>
        <v/>
      </c>
      <c r="G29" t="str">
        <f t="array" ref="G29">IFERROR(INDEX(agents,SMALL(IF(personnel!G$5:G$34="x",ROW(agents)-4,9^9),ROW()-1)),"")</f>
        <v/>
      </c>
      <c r="H29" s="12" t="str">
        <f ca="1">IF(OR(G29="",COUNTIF(equipe!$G$3:$K$5,G29)&gt;0),"",RANDBETWEEN(1,9)+ROW()/100)</f>
        <v/>
      </c>
      <c r="I29" t="str">
        <f t="shared" ca="1" si="2"/>
        <v/>
      </c>
      <c r="J29" t="str">
        <f t="array" ref="J29">IFERROR(INDEX(agents,SMALL(IF(personnel!C$5:C$34="x",ROW(agents)-4,9^9),ROW()-1)),"")</f>
        <v/>
      </c>
      <c r="K29" s="12" t="str">
        <f ca="1">IF(OR(J29="",COUNTIF(equipe!$G$3:$K$7,J29)&gt;0),"",RANDBETWEEN(1,9)+ROW()/100)</f>
        <v/>
      </c>
      <c r="L29" t="str">
        <f t="shared" ca="1" si="3"/>
        <v/>
      </c>
      <c r="M29" t="str">
        <f t="array" ref="M29">IFERROR(INDEX(agents,SMALL(IF(personnel!E$5:E$34="x",ROW(agents)-4,9^9),ROW()-1)),"")</f>
        <v/>
      </c>
      <c r="N29" s="12" t="str">
        <f ca="1">IF(OR(M29="",COUNTIF(equipe!$G$3:$K$8,M29)&gt;0),"",RANDBETWEEN(1,9)+ROW()/100)</f>
        <v/>
      </c>
      <c r="O29" t="str">
        <f t="shared" ca="1" si="4"/>
        <v/>
      </c>
      <c r="P29" t="str">
        <f t="array" ref="P29">IFERROR(INDEX(agents,SMALL(IF(personnel!H$5:H$34="x",ROW(agents)-4,9^9),ROW()-1)),"")</f>
        <v/>
      </c>
      <c r="Q29" s="12" t="str">
        <f ca="1">IF(OR(P29="",COUNTIF(equipe!$G$3:$K$10,P29)&gt;0),"",RANDBETWEEN(1,9)+ROW()/100)</f>
        <v/>
      </c>
      <c r="R29" t="str">
        <f t="shared" ca="1" si="5"/>
        <v/>
      </c>
      <c r="S29" t="str">
        <f>personnel!B32</f>
        <v>PLUTON</v>
      </c>
      <c r="T29" s="12" t="str">
        <f ca="1">IF(OR(S29="",COUNTIF(equipe!$G$3:$K$11,S29)&gt;0),"",RANDBETWEEN(1,9)+ROW()/100)</f>
        <v/>
      </c>
      <c r="U29" t="str">
        <f ca="1">IFERROR(RANK(T29,T$2:T$31),"")</f>
        <v/>
      </c>
    </row>
    <row r="30" spans="1:21" x14ac:dyDescent="0.35">
      <c r="A30" t="str">
        <f t="array" ref="A30">IFERROR(INDEX(agents,SMALL(IF(personnel!D$5:D$34="x",ROW(agents)-4,9^9),ROW()-1)),"")</f>
        <v/>
      </c>
      <c r="B30" s="12" t="str">
        <f t="shared" ca="1" si="0"/>
        <v/>
      </c>
      <c r="C30" t="str">
        <f t="shared" ca="1" si="6"/>
        <v/>
      </c>
      <c r="D30" t="str">
        <f t="array" ref="D30">IFERROR(INDEX(agents,SMALL(IF(personnel!F$5:F$34="x",ROW(agents)-4,9^9),ROW()-1)),"")</f>
        <v/>
      </c>
      <c r="E30" s="12" t="str">
        <f ca="1">IF(OR(D30="",COUNTIF(equipe!$G$3:$K$3,D30)&gt;0),"",RANDBETWEEN(1,9)+ROW()/100)</f>
        <v/>
      </c>
      <c r="F30" t="str">
        <f t="shared" ca="1" si="1"/>
        <v/>
      </c>
      <c r="G30" t="str">
        <f t="array" ref="G30">IFERROR(INDEX(agents,SMALL(IF(personnel!G$5:G$34="x",ROW(agents)-4,9^9),ROW()-1)),"")</f>
        <v/>
      </c>
      <c r="H30" s="12" t="str">
        <f ca="1">IF(OR(G30="",COUNTIF(equipe!$G$3:$K$5,G30)&gt;0),"",RANDBETWEEN(1,9)+ROW()/100)</f>
        <v/>
      </c>
      <c r="I30" t="str">
        <f t="shared" ca="1" si="2"/>
        <v/>
      </c>
      <c r="J30" t="str">
        <f t="array" ref="J30">IFERROR(INDEX(agents,SMALL(IF(personnel!C$5:C$34="x",ROW(agents)-4,9^9),ROW()-1)),"")</f>
        <v/>
      </c>
      <c r="K30" s="12" t="str">
        <f ca="1">IF(OR(J30="",COUNTIF(equipe!$G$3:$K$7,J30)&gt;0),"",RANDBETWEEN(1,9)+ROW()/100)</f>
        <v/>
      </c>
      <c r="L30" t="str">
        <f t="shared" ca="1" si="3"/>
        <v/>
      </c>
      <c r="M30" t="str">
        <f t="array" ref="M30">IFERROR(INDEX(agents,SMALL(IF(personnel!E$5:E$34="x",ROW(agents)-4,9^9),ROW()-1)),"")</f>
        <v/>
      </c>
      <c r="N30" s="12" t="str">
        <f ca="1">IF(OR(M30="",COUNTIF(equipe!$G$3:$K$8,M30)&gt;0),"",RANDBETWEEN(1,9)+ROW()/100)</f>
        <v/>
      </c>
      <c r="O30" t="str">
        <f t="shared" ca="1" si="4"/>
        <v/>
      </c>
      <c r="P30" t="str">
        <f t="array" ref="P30">IFERROR(INDEX(agents,SMALL(IF(personnel!H$5:H$34="x",ROW(agents)-4,9^9),ROW()-1)),"")</f>
        <v/>
      </c>
      <c r="Q30" s="12" t="str">
        <f ca="1">IF(OR(P30="",COUNTIF(equipe!$G$3:$K$10,P30)&gt;0),"",RANDBETWEEN(1,9)+ROW()/100)</f>
        <v/>
      </c>
      <c r="R30" t="str">
        <f t="shared" ca="1" si="5"/>
        <v/>
      </c>
      <c r="S30" t="str">
        <f>personnel!B33</f>
        <v>SANTUCCI</v>
      </c>
      <c r="T30" s="12">
        <f ca="1">IF(OR(S30="",COUNTIF(equipe!$G$3:$K$11,S30)&gt;0),"",RANDBETWEEN(1,9)+ROW()/100)</f>
        <v>8.3000000000000007</v>
      </c>
      <c r="U30">
        <f ca="1">IFERROR(RANK(T30,T$2:T$31),"")</f>
        <v>2</v>
      </c>
    </row>
    <row r="31" spans="1:21" x14ac:dyDescent="0.35">
      <c r="A31" t="str">
        <f t="array" ref="A31">IFERROR(INDEX(agents,SMALL(IF(personnel!D$5:D$34="x",ROW(agents)-4,9^9),ROW()-1)),"")</f>
        <v/>
      </c>
      <c r="B31" s="12" t="str">
        <f t="shared" ca="1" si="0"/>
        <v/>
      </c>
      <c r="C31" t="str">
        <f t="shared" ca="1" si="6"/>
        <v/>
      </c>
      <c r="D31" t="str">
        <f t="array" ref="D31">IFERROR(INDEX(agents,SMALL(IF(personnel!F$5:F$34="x",ROW(agents)-4,9^9),ROW()-1)),"")</f>
        <v/>
      </c>
      <c r="E31" s="12" t="str">
        <f ca="1">IF(OR(D31="",COUNTIF(equipe!$G$3:$K$3,D31)&gt;0),"",RANDBETWEEN(1,9)+ROW()/100)</f>
        <v/>
      </c>
      <c r="F31" t="str">
        <f t="shared" ca="1" si="1"/>
        <v/>
      </c>
      <c r="G31" t="str">
        <f t="array" ref="G31">IFERROR(INDEX(agents,SMALL(IF(personnel!G$5:G$34="x",ROW(agents)-4,9^9),ROW()-1)),"")</f>
        <v/>
      </c>
      <c r="H31" s="12" t="str">
        <f ca="1">IF(OR(G31="",COUNTIF(equipe!$G$3:$K$5,G31)&gt;0),"",RANDBETWEEN(1,9)+ROW()/100)</f>
        <v/>
      </c>
      <c r="I31" t="str">
        <f t="shared" ca="1" si="2"/>
        <v/>
      </c>
      <c r="J31" t="str">
        <f t="array" ref="J31">IFERROR(INDEX(agents,SMALL(IF(personnel!C$5:C$34="x",ROW(agents)-4,9^9),ROW()-1)),"")</f>
        <v/>
      </c>
      <c r="K31" s="12" t="str">
        <f ca="1">IF(OR(J31="",COUNTIF(equipe!$G$3:$K$7,J31)&gt;0),"",RANDBETWEEN(1,9)+ROW()/100)</f>
        <v/>
      </c>
      <c r="L31" t="str">
        <f t="shared" ca="1" si="3"/>
        <v/>
      </c>
      <c r="M31" t="str">
        <f t="array" ref="M31">IFERROR(INDEX(agents,SMALL(IF(personnel!E$5:E$34="x",ROW(agents)-4,9^9),ROW()-1)),"")</f>
        <v/>
      </c>
      <c r="N31" s="12" t="str">
        <f ca="1">IF(OR(M31="",COUNTIF(equipe!$G$3:$K$8,M31)&gt;0),"",RANDBETWEEN(1,9)+ROW()/100)</f>
        <v/>
      </c>
      <c r="O31" t="str">
        <f t="shared" ca="1" si="4"/>
        <v/>
      </c>
      <c r="P31" t="str">
        <f t="array" ref="P31">IFERROR(INDEX(agents,SMALL(IF(personnel!H$5:H$34="x",ROW(agents)-4,9^9),ROW()-1)),"")</f>
        <v/>
      </c>
      <c r="Q31" s="12" t="str">
        <f ca="1">IF(OR(P31="",COUNTIF(equipe!$G$3:$K$10,P31)&gt;0),"",RANDBETWEEN(1,9)+ROW()/100)</f>
        <v/>
      </c>
      <c r="R31" t="str">
        <f t="shared" ca="1" si="5"/>
        <v/>
      </c>
      <c r="S31" t="str">
        <f>personnel!B34</f>
        <v>VINCENT</v>
      </c>
      <c r="T31" s="12" t="str">
        <f ca="1">IF(OR(S31="",COUNTIF(equipe!$G$3:$K$11,S31)&gt;0),"",RANDBETWEEN(1,9)+ROW()/100)</f>
        <v/>
      </c>
      <c r="U31" t="str">
        <f ca="1">IFERROR(RANK(T31,T$2:T$31),"")</f>
        <v/>
      </c>
    </row>
    <row r="33" spans="1:19" x14ac:dyDescent="0.35">
      <c r="A33">
        <f>COUNTIF(Preventeur,"&gt;&lt;")</f>
        <v>5</v>
      </c>
      <c r="D33">
        <f>COUNTIF(PNR,"&gt;&lt;")</f>
        <v>10</v>
      </c>
      <c r="G33">
        <f>COUNTIF(PL,"&gt;&lt;")</f>
        <v>10</v>
      </c>
      <c r="J33">
        <f>COUNTIF(chef,"&gt;&lt;")</f>
        <v>7</v>
      </c>
      <c r="M33">
        <f>COUNTIF(Equipier,"&gt;&lt;")</f>
        <v>18</v>
      </c>
      <c r="P33">
        <f>COUNTIF(extincteur,"&gt;&lt;")</f>
        <v>10</v>
      </c>
      <c r="S33">
        <f>COUNTIF(tout,"&gt;&lt;")</f>
        <v>30</v>
      </c>
    </row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5"/>
  <sheetViews>
    <sheetView tabSelected="1" workbookViewId="0"/>
  </sheetViews>
  <sheetFormatPr baseColWidth="10" defaultRowHeight="14.5" x14ac:dyDescent="0.35"/>
  <cols>
    <col min="1" max="1" width="24.26953125" style="39" bestFit="1" customWidth="1"/>
    <col min="2" max="11" width="13.6328125" style="39" customWidth="1"/>
    <col min="12" max="16384" width="10.90625" style="39"/>
  </cols>
  <sheetData>
    <row r="1" spans="1:11" x14ac:dyDescent="0.35">
      <c r="A1" s="41"/>
      <c r="G1" s="42" t="s">
        <v>43</v>
      </c>
      <c r="H1" s="42"/>
      <c r="I1" s="42"/>
      <c r="J1" s="42"/>
      <c r="K1" s="42"/>
    </row>
    <row r="2" spans="1:11" x14ac:dyDescent="0.35">
      <c r="G2" s="43">
        <v>1</v>
      </c>
      <c r="H2" s="43">
        <v>2</v>
      </c>
      <c r="I2" s="43">
        <v>3</v>
      </c>
      <c r="J2" s="43">
        <v>4</v>
      </c>
      <c r="K2" s="43">
        <v>5</v>
      </c>
    </row>
    <row r="3" spans="1:11" x14ac:dyDescent="0.35">
      <c r="A3" s="44" t="s">
        <v>1</v>
      </c>
      <c r="G3" s="39" t="str">
        <f ca="1">INDEX(Preventeur,MATCH(G2,liste!$C$2:$C$31,0))</f>
        <v>DURAND</v>
      </c>
      <c r="H3" s="39" t="str">
        <f ca="1">INDEX(Preventeur,MATCH(H2,liste!$C$2:$C$31,0))</f>
        <v>SPIZAK</v>
      </c>
      <c r="I3" s="39" t="str">
        <f ca="1">INDEX(Preventeur,MATCH(I2,liste!$C$2:$C$31,0))</f>
        <v>PAQUIEN</v>
      </c>
      <c r="J3" s="39" t="str">
        <f ca="1">INDEX(Preventeur,MATCH(J2,liste!$C$2:$C$31,0))</f>
        <v>QUINONERO</v>
      </c>
      <c r="K3" s="39" t="str">
        <f ca="1">INDEX(Preventeur,MATCH(K2,liste!$C$2:$C$31,0))</f>
        <v>MARTINEZ</v>
      </c>
    </row>
    <row r="4" spans="1:11" x14ac:dyDescent="0.35">
      <c r="A4" s="44" t="s">
        <v>2</v>
      </c>
      <c r="B4" s="39" t="str">
        <f ca="1">IF(COUNTIF(PNR,G3)=1,G3,"x")</f>
        <v>DURAND</v>
      </c>
      <c r="C4" s="39" t="str">
        <f ca="1">IF(COUNTIF(PNR,H3)=1,H3,"x")</f>
        <v>SPIZAK</v>
      </c>
      <c r="D4" s="39" t="str">
        <f ca="1">IF(COUNTIF(PNR,I3)=1,I3,"x")</f>
        <v>x</v>
      </c>
      <c r="E4" s="39" t="str">
        <f ca="1">IF(COUNTIF(PNR,J3)=1,J3,"x")</f>
        <v>QUINONERO</v>
      </c>
      <c r="F4" s="39" t="str">
        <f ca="1">IF(COUNTIF(PNR,K3)=1,K3,"x")</f>
        <v>MARTINEZ</v>
      </c>
      <c r="G4" s="39" t="str">
        <f ca="1">IF(B4="x",INDEX(PNR,MATCH(COUNTIF($B4:B4,"x"),liste!$F$2:$F$31,0)),B4)</f>
        <v>DURAND</v>
      </c>
      <c r="H4" s="39" t="str">
        <f ca="1">IF(C4="x",INDEX(PNR,MATCH(COUNTIF($B4:C4,"x"),liste!$F$2:$F$31,0)),C4)</f>
        <v>SPIZAK</v>
      </c>
      <c r="I4" s="39" t="str">
        <f ca="1">IF(D4="x",INDEX(PNR,MATCH(COUNTIF($B4:D4,"x"),liste!$F$2:$F$31,0)),D4)</f>
        <v>BOUILLARD</v>
      </c>
      <c r="J4" s="39" t="str">
        <f ca="1">IF(E4="x",INDEX(PNR,MATCH(COUNTIF($B4:E4,"x"),liste!$F$2:$F$31,0)),E4)</f>
        <v>QUINONERO</v>
      </c>
      <c r="K4" s="39" t="str">
        <f ca="1">IF(F4="x",INDEX(PNR,MATCH(COUNTIF($B4:F4,"x"),liste!$F$2:$F$31,0)),F4)</f>
        <v>MARTINEZ</v>
      </c>
    </row>
    <row r="5" spans="1:11" x14ac:dyDescent="0.35">
      <c r="A5" s="44" t="s">
        <v>2</v>
      </c>
      <c r="B5" s="39" t="s">
        <v>57</v>
      </c>
      <c r="C5" s="39" t="s">
        <v>57</v>
      </c>
      <c r="D5" s="39" t="s">
        <v>57</v>
      </c>
      <c r="E5" s="39" t="s">
        <v>57</v>
      </c>
      <c r="F5" s="39" t="s">
        <v>57</v>
      </c>
      <c r="G5" s="39" t="str">
        <f ca="1">INDEX(PNR,MATCH(COUNTIF($B5:B5,"x")+COUNTIF($B$4:$F$4,"x"),liste!$F$2:$F$31,0))</f>
        <v>VASCHALDE</v>
      </c>
      <c r="H5" s="39" t="str">
        <f ca="1">INDEX(PNR,MATCH(COUNTIF($B5:C5,"x")+COUNTIF($B$4:$F$4,"x"),liste!$F$2:$F$31,0))</f>
        <v>REVOIL</v>
      </c>
      <c r="I5" s="39" t="str">
        <f ca="1">INDEX(PNR,MATCH(COUNTIF($B5:D5,"x")+COUNTIF($B$4:$F$4,"x"),liste!$F$2:$F$31,0))</f>
        <v>DEMON</v>
      </c>
      <c r="J5" s="39" t="str">
        <f ca="1">INDEX(PNR,MATCH(COUNTIF($B5:E5,"x")+COUNTIF($B$4:$F$4,"x"),liste!$F$2:$F$31,0))</f>
        <v>GOGUYER</v>
      </c>
      <c r="K5" s="39" t="str">
        <f ca="1">INDEX(PNR,MATCH(COUNTIF($B5:F5,"x")+COUNTIF($B$4:$F$4,"x"),liste!$F$2:$F$31,0))</f>
        <v>LOPEZ</v>
      </c>
    </row>
    <row r="6" spans="1:11" x14ac:dyDescent="0.35">
      <c r="A6" s="44" t="s">
        <v>13</v>
      </c>
      <c r="B6" s="39" t="str">
        <f ca="1">IF(COUNTIF(PL,G3)=1,G3,IF(COUNTIF(PL,G4)=1,G4,IF(COUNTIF(PL,G5)=1,G5,"x")))</f>
        <v>DURAND</v>
      </c>
      <c r="C6" s="39" t="str">
        <f ca="1">IF(COUNTIF(PL,H3)=1,H3,IF(COUNTIF(PL,H4)=1,H4,IF(COUNTIF(PL,H5)=1,H5,"x")))</f>
        <v>x</v>
      </c>
      <c r="D6" s="39" t="str">
        <f ca="1">IF(COUNTIF(PL,I3)=1,I3,IF(COUNTIF(PL,I4)=1,I4,IF(COUNTIF(PL,I5)=1,I5,"x")))</f>
        <v>PAQUIEN</v>
      </c>
      <c r="E6" s="39" t="str">
        <f ca="1">IF(COUNTIF(PL,J3)=1,J3,IF(COUNTIF(PL,J4)=1,J4,IF(COUNTIF(PL,J5)=1,J5,"x")))</f>
        <v>GOGUYER</v>
      </c>
      <c r="F6" s="39" t="str">
        <f ca="1">IF(COUNTIF(PL,K3)=1,K3,IF(COUNTIF(PL,K4)=1,K4,IF(COUNTIF(PL,K5)=1,K5,"x")))</f>
        <v>LOPEZ</v>
      </c>
      <c r="G6" s="39" t="str">
        <f ca="1">IF(B6="x",INDEX(PL,MATCH(COUNTIF($B6:B6,"x"),liste!$I$2:$I$31,0)),B6)</f>
        <v>DURAND</v>
      </c>
      <c r="H6" s="39" t="str">
        <f ca="1">IF(C6="x",INDEX(PL,MATCH(COUNTIF($B6:C6,"x"),liste!$I$2:$I$31,0)),C6)</f>
        <v>MASSELOT</v>
      </c>
      <c r="I6" s="39" t="str">
        <f ca="1">IF(D6="x",INDEX(PL,MATCH(COUNTIF($B6:D6,"x"),liste!$I$2:$I$31,0)),D6)</f>
        <v>PAQUIEN</v>
      </c>
      <c r="J6" s="39" t="str">
        <f ca="1">IF(E6="x",INDEX(PL,MATCH(COUNTIF($B6:E6,"x"),liste!$I$2:$I$31,0)),E6)</f>
        <v>GOGUYER</v>
      </c>
      <c r="K6" s="39" t="str">
        <f ca="1">IF(F6="x",INDEX(PL,MATCH(COUNTIF($B6:F6,"x"),liste!$I$2:$I$31,0)),F6)</f>
        <v>LOPEZ</v>
      </c>
    </row>
    <row r="7" spans="1:11" x14ac:dyDescent="0.35">
      <c r="A7" s="44" t="s">
        <v>13</v>
      </c>
      <c r="B7" s="39" t="str">
        <f ca="1">IF(AND(G3&lt;&gt;G6,COUNTIF(PL,G3)=1),G3,IF(AND(G4&lt;&gt;G6,COUNTIF(PL,G4)=1),G4,IF(AND(G5&lt;&gt;G6,COUNTIF(PL,G5)=1),G5,"x")))</f>
        <v>x</v>
      </c>
      <c r="C7" s="39" t="str">
        <f ca="1">IF(AND(H3&lt;&gt;H6,COUNTIF(PL,H3)=1),H3,IF(AND(H4&lt;&gt;H6,COUNTIF(PL,H4)=1),H4,IF(AND(H5&lt;&gt;H6,COUNTIF(PL,H5)=1),H5,"x")))</f>
        <v>x</v>
      </c>
      <c r="D7" s="39" t="str">
        <f ca="1">IF(AND(I3&lt;&gt;I6,COUNTIF(PL,I3)=1),I3,IF(AND(I4&lt;&gt;I6,COUNTIF(PL,I4)=1),I4,IF(AND(I5&lt;&gt;I6,COUNTIF(PL,I5)=1),I5,"x")))</f>
        <v>x</v>
      </c>
      <c r="E7" s="39" t="str">
        <f ca="1">IF(AND(J3&lt;&gt;J6,COUNTIF(PL,J3)=1),J3,IF(AND(J4&lt;&gt;J6,COUNTIF(PL,J4)=1),J4,IF(AND(J5&lt;&gt;J6,COUNTIF(PL,J5)=1),J5,"x")))</f>
        <v>x</v>
      </c>
      <c r="F7" s="39" t="str">
        <f ca="1">IF(AND(K3&lt;&gt;K6,COUNTIF(PL,K3)=1),K3,IF(AND(K4&lt;&gt;K6,COUNTIF(PL,K4)=1),K4,IF(AND(K5&lt;&gt;K6,COUNTIF(PL,K5)=1),K5,"x")))</f>
        <v>x</v>
      </c>
      <c r="G7" s="39" t="str">
        <f ca="1">IF(B7="x",INDEX(PL,MATCH(COUNTIF($B7:B7,"x")+COUNTIF($B$6:$F$6,"x"),liste!$I$2:$I$31,0)),B7)</f>
        <v>FINET</v>
      </c>
      <c r="H7" s="39" t="str">
        <f ca="1">IF(C7="x",INDEX(PL,MATCH(COUNTIF($B7:C7,"x")+COUNTIF($B$6:$F$6,"x"),liste!$I$2:$I$31,0)),C7)</f>
        <v>BAZIN</v>
      </c>
      <c r="I7" s="39" t="str">
        <f ca="1">IF(D7="x",INDEX(PL,MATCH(COUNTIF($B7:D7,"x")+COUNTIF($B$6:$F$6,"x"),liste!$I$2:$I$31,0)),D7)</f>
        <v>BRIER</v>
      </c>
      <c r="J7" s="39" t="str">
        <f ca="1">IF(E7="x",INDEX(PL,MATCH(COUNTIF($B7:E7,"x")+COUNTIF($B$6:$F$6,"x"),liste!$I$2:$I$31,0)),E7)</f>
        <v>MADANGA</v>
      </c>
      <c r="K7" s="39" t="str">
        <f ca="1">IF(F7="x",INDEX(PL,MATCH(COUNTIF($B7:F7,"x")+COUNTIF($B$6:$F$6,"x"),liste!$I$2:$I$31,0)),F7)</f>
        <v>CASTELLO</v>
      </c>
    </row>
    <row r="8" spans="1:11" x14ac:dyDescent="0.35">
      <c r="A8" s="44" t="s">
        <v>0</v>
      </c>
      <c r="B8" s="39" t="str">
        <f ca="1">IF(COUNTIF(chef,G3)=1,G3,IF(COUNTIF(chef,G4)=1,G4,IF(COUNTIF(chef,G5)=1,G5,IF(COUNTIF(chef,G6)=1,G6,IF(COUNTIF(chef,G7)=1,G7,"x")))))</f>
        <v>VASCHALDE</v>
      </c>
      <c r="C8" s="39" t="str">
        <f ca="1">IF(COUNTIF(chef,H3)=1,H3,IF(COUNTIF(chef,H4)=1,H4,IF(COUNTIF(chef,H5)=1,H5,IF(COUNTIF(chef,H6)=1,H6,IF(COUNTIF(chef,H7)=1,H7,"x")))))</f>
        <v>REVOIL</v>
      </c>
      <c r="D8" s="39" t="str">
        <f ca="1">IF(COUNTIF(chef,I3)=1,I3,IF(COUNTIF(chef,I4)=1,I4,IF(COUNTIF(chef,I5)=1,I5,IF(COUNTIF(chef,I6)=1,I6,IF(COUNTIF(chef,I7)=1,I7,"x")))))</f>
        <v>BOUILLARD</v>
      </c>
      <c r="E8" s="39" t="str">
        <f ca="1">IF(COUNTIF(chef,J3)=1,J3,IF(COUNTIF(chef,J4)=1,J4,IF(COUNTIF(chef,J5)=1,J5,IF(COUNTIF(chef,J6)=1,J6,IF(COUNTIF(chef,J7)=1,J7,"x")))))</f>
        <v>GOGUYER</v>
      </c>
      <c r="F8" s="39" t="str">
        <f ca="1">IF(COUNTIF(chef,K3)=1,K3,IF(COUNTIF(chef,K4)=1,K4,IF(COUNTIF(chef,K5)=1,K5,IF(COUNTIF(chef,K6)=1,K6,IF(COUNTIF(chef,K7)=1,K7,"x")))))</f>
        <v>x</v>
      </c>
      <c r="G8" s="39" t="str">
        <f ca="1">IF(B8="x",INDEX(chef,MATCH(COUNTIF($B8:B8,"x"),liste!$L$2:$L$31,0)),B8)</f>
        <v>VASCHALDE</v>
      </c>
      <c r="H8" s="39" t="str">
        <f ca="1">IF(C8="x",INDEX(chef,MATCH(COUNTIF($B8:C8,"x"),liste!$L$2:$L$31,0)),C8)</f>
        <v>REVOIL</v>
      </c>
      <c r="I8" s="39" t="str">
        <f ca="1">IF(D8="x",INDEX(chef,MATCH(COUNTIF($B8:D8,"x"),liste!$L$2:$L$31,0)),D8)</f>
        <v>BOUILLARD</v>
      </c>
      <c r="J8" s="39" t="str">
        <f ca="1">IF(E8="x",INDEX(chef,MATCH(COUNTIF($B8:E8,"x"),liste!$L$2:$L$31,0)),E8)</f>
        <v>GOGUYER</v>
      </c>
      <c r="K8" s="39" t="str">
        <f ca="1">IF(F8="x",INDEX(chef,MATCH(COUNTIF($B8:F8,"x"),liste!$L$2:$L$31,0)),F8)</f>
        <v>SZENK</v>
      </c>
    </row>
    <row r="9" spans="1:11" x14ac:dyDescent="0.35">
      <c r="A9" s="44" t="s">
        <v>16</v>
      </c>
      <c r="B9" s="39" t="str">
        <f ca="1">IF(COUNTIF(Equipier,G3)=1,G3,IF(COUNTIF(Equipier,G4)=1,G4,IF(COUNTIF(Equipier,G5)=1,G5,IF(COUNTIF(Equipier,G6)=1,G6,IF(COUNTIF(Equipier,G7)=1,G7,IF(COUNTIF(Equipier,G8)=1,G8,"x"))))))</f>
        <v>FINET</v>
      </c>
      <c r="C9" s="39" t="str">
        <f ca="1">IF(COUNTIF(Equipier,H3)=1,H3,IF(COUNTIF(Equipier,H4)=1,H4,IF(COUNTIF(Equipier,H5)=1,H5,IF(COUNTIF(Equipier,H6)=1,H6,IF(COUNTIF(Equipier,H7)=1,H7,IF(COUNTIF(Equipier,H8)=1,H8,"x"))))))</f>
        <v>MASSELOT</v>
      </c>
      <c r="D9" s="39" t="str">
        <f ca="1">IF(COUNTIF(Equipier,I3)=1,I3,IF(COUNTIF(Equipier,I4)=1,I4,IF(COUNTIF(Equipier,I5)=1,I5,IF(COUNTIF(Equipier,I6)=1,I6,IF(COUNTIF(Equipier,I7)=1,I7,IF(COUNTIF(Equipier,I8)=1,I8,"x"))))))</f>
        <v>BRIER</v>
      </c>
      <c r="E9" s="39" t="str">
        <f ca="1">IF(COUNTIF(Equipier,J3)=1,J3,IF(COUNTIF(Equipier,J4)=1,J4,IF(COUNTIF(Equipier,J5)=1,J5,IF(COUNTIF(Equipier,J6)=1,J6,IF(COUNTIF(Equipier,J7)=1,J7,IF(COUNTIF(Equipier,J8)=1,J8,"x"))))))</f>
        <v>MADANGA</v>
      </c>
      <c r="F9" s="39" t="str">
        <f ca="1">IF(COUNTIF(Equipier,K3)=1,K3,IF(COUNTIF(Equipier,K4)=1,K4,IF(COUNTIF(Equipier,K5)=1,K5,IF(COUNTIF(Equipier,K6)=1,K6,IF(COUNTIF(Equipier,K7)=1,K7,IF(COUNTIF(Equipier,K8)=1,K8,"x"))))))</f>
        <v>LOPEZ</v>
      </c>
      <c r="G9" s="39" t="str">
        <f ca="1">IF(B9="x",INDEX(Equipier,MATCH(COUNTIF($B9:B9,"x"),liste!$O$2:$O$31,0)),B9)</f>
        <v>FINET</v>
      </c>
      <c r="H9" s="39" t="str">
        <f ca="1">IF(C9="x",INDEX(Equipier,MATCH(COUNTIF($B9:C9,"x"),liste!$O$2:$O$31,0)),C9)</f>
        <v>MASSELOT</v>
      </c>
      <c r="I9" s="39" t="str">
        <f ca="1">IF(D9="x",INDEX(Equipier,MATCH(COUNTIF($B9:D9,"x"),liste!$O$2:$O$31,0)),D9)</f>
        <v>BRIER</v>
      </c>
      <c r="J9" s="39" t="str">
        <f ca="1">IF(E9="x",INDEX(Equipier,MATCH(COUNTIF($B9:E9,"x"),liste!$O$2:$O$31,0)),E9)</f>
        <v>MADANGA</v>
      </c>
      <c r="K9" s="39" t="str">
        <f ca="1">IF(F9="x",INDEX(Equipier,MATCH(COUNTIF($B9:F9,"x"),liste!$O$2:$O$31,0)),F9)</f>
        <v>LOPEZ</v>
      </c>
    </row>
    <row r="10" spans="1:11" x14ac:dyDescent="0.35">
      <c r="A10" s="44" t="s">
        <v>16</v>
      </c>
      <c r="B10" s="39" t="str">
        <f ca="1">IF(AND(G3&lt;&gt;G9,COUNTIF(Equipier,G3)=1),G3,IF(AND(G4&lt;&gt;G9,COUNTIF(Equipier,G4)=1),G4,IF(AND(G5&lt;&gt;G9,COUNTIF(Equipier,G5)=1),G5,IF(AND(G6&lt;&gt;G9,COUNTIF(Equipier,G6)=1),G6,IF(AND(G7&lt;&gt;G9,COUNTIF(Equipier,G7)=1),G7,IF(AND(G8&lt;&gt;G9,COUNTIF(Equipier,G8)=1),G8,"x"))))))</f>
        <v>x</v>
      </c>
      <c r="C10" s="39" t="str">
        <f ca="1">IF(AND(H3&lt;&gt;H9,COUNTIF(Equipier,H3)=1),H3,IF(AND(H4&lt;&gt;H9,COUNTIF(Equipier,H4)=1),H4,IF(AND(H5&lt;&gt;H9,COUNTIF(Equipier,H5)=1),H5,IF(AND(H6&lt;&gt;H9,COUNTIF(Equipier,H6)=1),H6,IF(AND(H7&lt;&gt;H9,COUNTIF(Equipier,H7)=1),H7,IF(AND(H8&lt;&gt;H9,COUNTIF(Equipier,H8)=1),H8,"x"))))))</f>
        <v>BAZIN</v>
      </c>
      <c r="D10" s="39" t="str">
        <f ca="1">IF(AND(I3&lt;&gt;I9,COUNTIF(Equipier,I3)=1),I3,IF(AND(I4&lt;&gt;I9,COUNTIF(Equipier,I4)=1),I4,IF(AND(I5&lt;&gt;I9,COUNTIF(Equipier,I5)=1),I5,IF(AND(I6&lt;&gt;I9,COUNTIF(Equipier,I6)=1),I6,IF(AND(I7&lt;&gt;I9,COUNTIF(Equipier,I7)=1),I7,IF(AND(I8&lt;&gt;I9,COUNTIF(Equipier,I8)=1),I8,"x"))))))</f>
        <v>x</v>
      </c>
      <c r="E10" s="39" t="str">
        <f ca="1">IF(AND(J3&lt;&gt;J9,COUNTIF(Equipier,J3)=1),J3,IF(AND(J4&lt;&gt;J9,COUNTIF(Equipier,J4)=1),J4,IF(AND(J5&lt;&gt;J9,COUNTIF(Equipier,J5)=1),J5,IF(AND(J6&lt;&gt;J9,COUNTIF(Equipier,J6)=1),J6,IF(AND(J7&lt;&gt;J9,COUNTIF(Equipier,J7)=1),J7,IF(AND(J8&lt;&gt;J9,COUNTIF(Equipier,J8)=1),J8,"x"))))))</f>
        <v>x</v>
      </c>
      <c r="F10" s="39" t="str">
        <f ca="1">IF(AND(K3&lt;&gt;K9,COUNTIF(Equipier,K3)=1),K3,IF(AND(K4&lt;&gt;K9,COUNTIF(Equipier,K4)=1),K4,IF(AND(K5&lt;&gt;K9,COUNTIF(Equipier,K5)=1),K5,IF(AND(K6&lt;&gt;K9,COUNTIF(Equipier,K6)=1),K6,IF(AND(K7&lt;&gt;K9,COUNTIF(Equipier,K7)=1),K7,IF(AND(K8&lt;&gt;K9,COUNTIF(Equipier,K8)=1),K8,"x"))))))</f>
        <v>CASTELLO</v>
      </c>
      <c r="G10" s="39" t="str">
        <f ca="1">IF(B10="x",INDEX(Equipier,MATCH(COUNTIF($B10:B10,"x")+COUNTIF($B$9:$F$9,"x"),liste!$O$2:$O$31,0)),B10)</f>
        <v>VINCENT</v>
      </c>
      <c r="H10" s="39" t="str">
        <f ca="1">IF(C10="x",INDEX(Equipier,MATCH(COUNTIF($B10:C10,"x")+COUNTIF($B$9:$F$9,"x"),liste!$O$2:$O$31,0)),C10)</f>
        <v>BAZIN</v>
      </c>
      <c r="I10" s="39" t="str">
        <f ca="1">IF(D10="x",INDEX(Equipier,MATCH(COUNTIF($B10:D10,"x")+COUNTIF($B$9:$F$9,"x"),liste!$O$2:$O$31,0)),D10)</f>
        <v>PLUTON</v>
      </c>
      <c r="J10" s="39" t="str">
        <f ca="1">IF(E10="x",INDEX(Equipier,MATCH(COUNTIF($B10:E10,"x")+COUNTIF($B$9:$F$9,"x"),liste!$O$2:$O$31,0)),E10)</f>
        <v>MALATRE</v>
      </c>
      <c r="K10" s="39" t="str">
        <f ca="1">IF(F10="x",INDEX(Equipier,MATCH(COUNTIF($B10:F10,"x")+COUNTIF($B$9:$F$9,"x"),liste!$O$2:$O$31,0)),F10)</f>
        <v>CASTELLO</v>
      </c>
    </row>
    <row r="11" spans="1:11" x14ac:dyDescent="0.35">
      <c r="A11" s="44" t="s">
        <v>4</v>
      </c>
      <c r="B11" s="39" t="str">
        <f ca="1">IF(COUNTIF(extincteur,G3)=1,G3,IF(COUNTIF(extincteur,G4)=1,G4,IF(COUNTIF(extincteur,G5)=1,G5,IF(COUNTIF(extincteur,G6)=1,G6,IF(COUNTIF(extincteur,G7)=1,G7,IF(COUNTIF(extincteur,G8)=1,G8,IF(COUNTIF(extincteur,G9)=1,G9,IF(COUNTIF(extincteur,G10)=1,G10,"x"))))))))</f>
        <v>x</v>
      </c>
      <c r="C11" s="39" t="str">
        <f ca="1">IF(COUNTIF(extincteur,H3)=1,H3,IF(COUNTIF(extincteur,H4)=1,H4,IF(COUNTIF(extincteur,H5)=1,H5,IF(COUNTIF(extincteur,H6)=1,H6,IF(COUNTIF(extincteur,H7)=1,H7,IF(COUNTIF(extincteur,H8)=1,H8,IF(COUNTIF(extincteur,H9)=1,H9,IF(COUNTIF(extincteur,H10)=1,H10,"x"))))))))</f>
        <v>MASSELOT</v>
      </c>
      <c r="D11" s="39" t="str">
        <f ca="1">IF(COUNTIF(extincteur,I3)=1,I3,IF(COUNTIF(extincteur,I4)=1,I4,IF(COUNTIF(extincteur,I5)=1,I5,IF(COUNTIF(extincteur,I6)=1,I6,IF(COUNTIF(extincteur,I7)=1,I7,IF(COUNTIF(extincteur,I8)=1,I8,IF(COUNTIF(extincteur,I9)=1,I9,IF(COUNTIF(extincteur,I10)=1,I10,"x"))))))))</f>
        <v>x</v>
      </c>
      <c r="E11" s="39" t="str">
        <f ca="1">IF(COUNTIF(extincteur,J3)=1,J3,IF(COUNTIF(extincteur,J4)=1,J4,IF(COUNTIF(extincteur,J5)=1,J5,IF(COUNTIF(extincteur,J6)=1,J6,IF(COUNTIF(extincteur,J7)=1,J7,IF(COUNTIF(extincteur,J8)=1,J8,IF(COUNTIF(extincteur,J9)=1,J9,IF(COUNTIF(extincteur,J10)=1,J10,"x"))))))))</f>
        <v>MADANGA</v>
      </c>
      <c r="F11" s="39" t="str">
        <f ca="1">IF(COUNTIF(extincteur,K3)=1,K3,IF(COUNTIF(extincteur,K4)=1,K4,IF(COUNTIF(extincteur,K5)=1,K5,IF(COUNTIF(extincteur,K6)=1,K6,IF(COUNTIF(extincteur,K7)=1,K7,IF(COUNTIF(extincteur,K8)=1,K8,IF(COUNTIF(extincteur,K9)=1,K9,IF(COUNTIF(extincteur,K10)=1,K10,"x"))))))))</f>
        <v>CASTELLO</v>
      </c>
      <c r="G11" s="39" t="str">
        <f ca="1">IF(B11="x",INDEX(extincteur,MATCH(COUNTIF($B11:B11,"x"),liste!$R$2:$R$31,0)),B11)</f>
        <v>GARNIER</v>
      </c>
      <c r="H11" s="39" t="str">
        <f ca="1">IF(C11="x",INDEX(extincteur,MATCH(COUNTIF($B11:C11,"x"),liste!$R$2:$R$31,0)),C11)</f>
        <v>MASSELOT</v>
      </c>
      <c r="I11" s="39" t="str">
        <f ca="1">IF(D11="x",INDEX(extincteur,MATCH(COUNTIF($B11:D11,"x"),liste!$R$2:$R$31,0)),D11)</f>
        <v>NOGBOUN</v>
      </c>
      <c r="J11" s="39" t="str">
        <f ca="1">IF(E11="x",INDEX(extincteur,MATCH(COUNTIF($B11:E11,"x"),liste!$R$2:$R$31,0)),E11)</f>
        <v>MADANGA</v>
      </c>
      <c r="K11" s="39" t="str">
        <f ca="1">IF(F11="x",INDEX(extincteur,MATCH(COUNTIF($B11:F11,"x"),liste!$R$2:$R$31,0)),F11)</f>
        <v>CASTELLO</v>
      </c>
    </row>
    <row r="12" spans="1:11" x14ac:dyDescent="0.35">
      <c r="A12" s="44" t="s">
        <v>44</v>
      </c>
      <c r="B12" s="39" t="str">
        <f ca="1">IF(B15&lt;=5,"x","")</f>
        <v>x</v>
      </c>
      <c r="C12" s="39" t="str">
        <f t="shared" ref="C12:F12" ca="1" si="0">IF(C15&lt;=5,"x","")</f>
        <v>x</v>
      </c>
      <c r="D12" s="39" t="str">
        <f t="shared" ca="1" si="0"/>
        <v/>
      </c>
      <c r="E12" s="39" t="str">
        <f t="shared" ca="1" si="0"/>
        <v>x</v>
      </c>
      <c r="F12" s="39" t="str">
        <f t="shared" ca="1" si="0"/>
        <v>x</v>
      </c>
      <c r="G12" s="39" t="str">
        <f ca="1">IF(B12="x",INDEX(tout,MATCH(COUNTIF($B12:B12,"x"),liste!$U$2:$U$31,0)),B12)</f>
        <v>BIANCO</v>
      </c>
      <c r="H12" s="39" t="str">
        <f ca="1">IF(C12="x",INDEX(tout,MATCH(COUNTIF($B12:C12,"x"),liste!$U$2:$U$31,0)),C12)</f>
        <v>SANTUCCI</v>
      </c>
      <c r="I12" s="39" t="str">
        <f ca="1">IF(D12="x",INDEX(tout,MATCH(COUNTIF($B12:D12,"x"),liste!$U$2:$U$31,0)),D12)</f>
        <v/>
      </c>
      <c r="J12" s="39" t="str">
        <f ca="1">IF(E12="x",INDEX(tout,MATCH(COUNTIF($B12:E12,"x"),liste!$U$2:$U$31,0)),E12)</f>
        <v>AUBANEL</v>
      </c>
      <c r="K12" s="39" t="str">
        <f ca="1">IF(F12="x",INDEX(tout,MATCH(COUNTIF($B12:F12,"x"),liste!$U$2:$U$31,0)),F12)</f>
        <v>MARTY</v>
      </c>
    </row>
    <row r="13" spans="1:11" x14ac:dyDescent="0.35">
      <c r="A13" s="44" t="s">
        <v>44</v>
      </c>
      <c r="B13" s="39" t="str">
        <f ca="1">IF(B15&lt;=4,"x","")</f>
        <v/>
      </c>
      <c r="C13" s="39" t="str">
        <f t="shared" ref="C13:F13" ca="1" si="1">IF(C15&lt;=4,"x","")</f>
        <v>x</v>
      </c>
      <c r="D13" s="39" t="str">
        <f t="shared" ca="1" si="1"/>
        <v/>
      </c>
      <c r="E13" s="39" t="str">
        <f t="shared" ca="1" si="1"/>
        <v>x</v>
      </c>
      <c r="F13" s="39" t="str">
        <f t="shared" ca="1" si="1"/>
        <v>x</v>
      </c>
      <c r="G13" s="39" t="str">
        <f ca="1">IF(B13="x",INDEX(tout,MATCH(COUNTIF($B13:B13,"x")+COUNTIF($B$12:$F$12,"x"),liste!$U$2:$U$31,0)),B13)</f>
        <v/>
      </c>
      <c r="H13" s="39" t="str">
        <f ca="1">IF(C13="x",INDEX(tout,MATCH(COUNTIF($B13:C13,"x")+COUNTIF($B$12:$F$12,"x"),liste!$U$2:$U$31,0)),C13)</f>
        <v>NOUVEAU2</v>
      </c>
      <c r="I13" s="39" t="str">
        <f ca="1">IF(D13="x",INDEX(tout,MATCH(COUNTIF($B13:D13,"x")+COUNTIF($B$12:$F$12,"x"),liste!$U$2:$U$31,0)),D13)</f>
        <v/>
      </c>
      <c r="J13" s="39" t="str">
        <f ca="1">IF(E13="x",INDEX(tout,MATCH(COUNTIF($B13:E13,"x")+COUNTIF($B$12:$F$12,"x"),liste!$U$2:$U$31,0)),E13)</f>
        <v>GAILLARD</v>
      </c>
      <c r="K13" s="39" t="str">
        <f ca="1">IF(F13="x",INDEX(tout,MATCH(COUNTIF($B13:F13,"x")+COUNTIF($B$12:$F$12,"x"),liste!$U$2:$U$31,0)),F13)</f>
        <v>GONCALVES</v>
      </c>
    </row>
    <row r="14" spans="1:11" x14ac:dyDescent="0.35">
      <c r="A14" s="38"/>
    </row>
    <row r="15" spans="1:11" x14ac:dyDescent="0.35">
      <c r="A15" s="38" t="s">
        <v>45</v>
      </c>
      <c r="B15" s="40">
        <f t="array" aca="1" ref="B15" ca="1">SUM(1/COUNTIF(G3:G11,G3:G11))</f>
        <v>5</v>
      </c>
      <c r="C15" s="40">
        <f t="array" aca="1" ref="C15" ca="1">SUM(1/COUNTIF(H3:H11,H3:H11))</f>
        <v>4</v>
      </c>
      <c r="D15" s="40">
        <f t="array" aca="1" ref="D15" ca="1">SUM(1/COUNTIF(I3:I11,I3:I11))</f>
        <v>6</v>
      </c>
      <c r="E15" s="40">
        <f t="array" aca="1" ref="E15" ca="1">SUM(1/COUNTIF(J3:J11,J3:J11))</f>
        <v>4</v>
      </c>
      <c r="F15" s="40">
        <f t="array" aca="1" ref="F15" ca="1">SUM(1/COUNTIF(K3:K11,K3:K11))</f>
        <v>4</v>
      </c>
      <c r="G15" s="40">
        <f t="array" aca="1" ref="G15" ca="1">SUM(1/COUNTIF(G3:G13,G3:G13))-COUNTIF(G3:G13,"")</f>
        <v>6</v>
      </c>
      <c r="H15" s="40">
        <f t="array" aca="1" ref="H15" ca="1">SUM(1/COUNTIF(H3:H13,H3:H13))-COUNTIF(H3:H13,"")</f>
        <v>6</v>
      </c>
      <c r="I15" s="40">
        <f t="array" aca="1" ref="I15" ca="1">SUM(1/COUNTIF(I3:I13,I3:I13))-COUNTIF(I3:I13,"")</f>
        <v>5</v>
      </c>
      <c r="J15" s="40">
        <f t="array" aca="1" ref="J15" ca="1">SUM(1/COUNTIF(J3:J13,J3:J13))-COUNTIF(J3:J13,"")</f>
        <v>6</v>
      </c>
      <c r="K15" s="40">
        <f t="array" aca="1" ref="K15" ca="1">SUM(1/COUNTIF(K3:K13,K3:K13))-COUNTIF(K3:K13,"")</f>
        <v>6</v>
      </c>
    </row>
  </sheetData>
  <sheetProtection selectLockedCells="1"/>
  <conditionalFormatting sqref="G3:K13">
    <cfRule type="expression" dxfId="0" priority="1">
      <formula>COUNTIF(G$3:G3,G3)=1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L13"/>
  <sheetViews>
    <sheetView showZeros="0" topLeftCell="B1" zoomScale="90" zoomScaleNormal="90" workbookViewId="0">
      <selection activeCell="B1" sqref="B1"/>
    </sheetView>
  </sheetViews>
  <sheetFormatPr baseColWidth="10" defaultColWidth="18.08984375" defaultRowHeight="14.5" x14ac:dyDescent="0.35"/>
  <cols>
    <col min="1" max="1" width="18.08984375" style="31" hidden="1" customWidth="1"/>
    <col min="2" max="2" width="11.90625" style="31" customWidth="1"/>
    <col min="3" max="12" width="2.453125" style="35" bestFit="1" customWidth="1"/>
    <col min="13" max="13" width="4.7265625" customWidth="1"/>
    <col min="14" max="14" width="18.08984375" style="31" hidden="1" customWidth="1"/>
    <col min="15" max="15" width="11.90625" style="31" customWidth="1"/>
    <col min="16" max="25" width="2.453125" style="34" bestFit="1" customWidth="1"/>
    <col min="26" max="26" width="4.7265625" customWidth="1"/>
    <col min="27" max="27" width="18.08984375" style="31" hidden="1" customWidth="1"/>
    <col min="28" max="28" width="11.90625" style="31" customWidth="1"/>
    <col min="29" max="38" width="2.453125" style="34" bestFit="1" customWidth="1"/>
    <col min="39" max="39" width="4.7265625" customWidth="1"/>
    <col min="40" max="40" width="18.08984375" style="31" hidden="1" customWidth="1"/>
    <col min="41" max="41" width="11.90625" style="31" customWidth="1"/>
    <col min="42" max="51" width="2.453125" style="34" bestFit="1" customWidth="1"/>
    <col min="52" max="52" width="4.7265625" customWidth="1"/>
    <col min="53" max="53" width="18.08984375" style="31" hidden="1" customWidth="1"/>
    <col min="54" max="54" width="11.90625" style="31" customWidth="1"/>
    <col min="55" max="64" width="2.453125" style="34" bestFit="1" customWidth="1"/>
    <col min="65" max="65" width="4.7265625" customWidth="1"/>
  </cols>
  <sheetData>
    <row r="1" spans="1:64" ht="68" customHeight="1" x14ac:dyDescent="0.35">
      <c r="A1" s="30" t="s">
        <v>46</v>
      </c>
      <c r="B1" s="30" t="str">
        <f>A1</f>
        <v>Equipe 1</v>
      </c>
      <c r="C1" s="33" t="s">
        <v>0</v>
      </c>
      <c r="D1" s="33" t="s">
        <v>1</v>
      </c>
      <c r="E1" s="33" t="s">
        <v>16</v>
      </c>
      <c r="F1" s="33" t="s">
        <v>2</v>
      </c>
      <c r="G1" s="33" t="s">
        <v>13</v>
      </c>
      <c r="H1" s="33" t="s">
        <v>4</v>
      </c>
      <c r="I1" s="33" t="s">
        <v>5</v>
      </c>
      <c r="J1" s="33" t="s">
        <v>6</v>
      </c>
      <c r="K1" s="33" t="s">
        <v>7</v>
      </c>
      <c r="L1" s="33" t="s">
        <v>8</v>
      </c>
      <c r="N1" s="30" t="s">
        <v>47</v>
      </c>
      <c r="O1" s="30" t="str">
        <f>N1</f>
        <v>Equipe 2</v>
      </c>
      <c r="P1" s="33" t="s">
        <v>0</v>
      </c>
      <c r="Q1" s="33" t="s">
        <v>1</v>
      </c>
      <c r="R1" s="33" t="s">
        <v>16</v>
      </c>
      <c r="S1" s="33" t="s">
        <v>2</v>
      </c>
      <c r="T1" s="33" t="s">
        <v>13</v>
      </c>
      <c r="U1" s="33" t="s">
        <v>4</v>
      </c>
      <c r="V1" s="33" t="s">
        <v>5</v>
      </c>
      <c r="W1" s="33" t="s">
        <v>6</v>
      </c>
      <c r="X1" s="33" t="s">
        <v>7</v>
      </c>
      <c r="Y1" s="33" t="s">
        <v>8</v>
      </c>
      <c r="AA1" s="30" t="s">
        <v>48</v>
      </c>
      <c r="AB1" s="30" t="str">
        <f>AA1</f>
        <v>Equipe 3</v>
      </c>
      <c r="AC1" s="33" t="s">
        <v>0</v>
      </c>
      <c r="AD1" s="33" t="s">
        <v>1</v>
      </c>
      <c r="AE1" s="33" t="s">
        <v>16</v>
      </c>
      <c r="AF1" s="33" t="s">
        <v>2</v>
      </c>
      <c r="AG1" s="33" t="s">
        <v>13</v>
      </c>
      <c r="AH1" s="33" t="s">
        <v>4</v>
      </c>
      <c r="AI1" s="33" t="s">
        <v>5</v>
      </c>
      <c r="AJ1" s="33" t="s">
        <v>6</v>
      </c>
      <c r="AK1" s="33" t="s">
        <v>7</v>
      </c>
      <c r="AL1" s="33" t="s">
        <v>8</v>
      </c>
      <c r="AN1" s="30" t="s">
        <v>49</v>
      </c>
      <c r="AO1" s="30" t="str">
        <f>AN1</f>
        <v>Equipe 4</v>
      </c>
      <c r="AP1" s="33" t="s">
        <v>0</v>
      </c>
      <c r="AQ1" s="33" t="s">
        <v>1</v>
      </c>
      <c r="AR1" s="33" t="s">
        <v>16</v>
      </c>
      <c r="AS1" s="33" t="s">
        <v>2</v>
      </c>
      <c r="AT1" s="33" t="s">
        <v>13</v>
      </c>
      <c r="AU1" s="33" t="s">
        <v>4</v>
      </c>
      <c r="AV1" s="33" t="s">
        <v>5</v>
      </c>
      <c r="AW1" s="33" t="s">
        <v>6</v>
      </c>
      <c r="AX1" s="33" t="s">
        <v>7</v>
      </c>
      <c r="AY1" s="33" t="s">
        <v>8</v>
      </c>
      <c r="BA1" s="30" t="s">
        <v>50</v>
      </c>
      <c r="BB1" s="30" t="str">
        <f>BA1</f>
        <v>Equipe 5</v>
      </c>
      <c r="BC1" s="33" t="s">
        <v>0</v>
      </c>
      <c r="BD1" s="33" t="s">
        <v>1</v>
      </c>
      <c r="BE1" s="33" t="s">
        <v>16</v>
      </c>
      <c r="BF1" s="33" t="s">
        <v>2</v>
      </c>
      <c r="BG1" s="33" t="s">
        <v>13</v>
      </c>
      <c r="BH1" s="33" t="s">
        <v>4</v>
      </c>
      <c r="BI1" s="33" t="s">
        <v>5</v>
      </c>
      <c r="BJ1" s="33" t="s">
        <v>6</v>
      </c>
      <c r="BK1" s="33" t="s">
        <v>7</v>
      </c>
      <c r="BL1" s="33" t="s">
        <v>8</v>
      </c>
    </row>
    <row r="2" spans="1:64" x14ac:dyDescent="0.35">
      <c r="A2" s="32" t="str">
        <f ca="1">equipe!G3</f>
        <v>DURAND</v>
      </c>
      <c r="B2" s="32" t="str">
        <f t="array" aca="1" ref="B2" ca="1">IF(ROW(A1)&gt;SUM(1/COUNTIF(A$2:A$12,A$2:A$12)),"",INDEX(A$2:A$12,MATCH(MIN(IF(COUNTIF(B$1:B1,A$2:A$12)=0,COUNTIF(A$2:A$12,"&lt;"&amp;A$2:A$12))),COUNTIF(A$2:A$12,"&lt;"&amp;A$2:A$12),0)))</f>
        <v/>
      </c>
      <c r="C2" s="35">
        <f ca="1">IFERROR(VLOOKUP($B2,personnel!$B$5:$L$34,COLUMN()-COLUMN($B$1)+1,0),0)</f>
        <v>0</v>
      </c>
      <c r="D2" s="35">
        <f ca="1">IFERROR(VLOOKUP($B2,personnel!$B$5:$L$34,COLUMN()-COLUMN($B$1)+1,0),0)</f>
        <v>0</v>
      </c>
      <c r="E2" s="35">
        <f ca="1">IFERROR(VLOOKUP($B2,personnel!$B$5:$L$34,COLUMN()-COLUMN($B$1)+1,0),0)</f>
        <v>0</v>
      </c>
      <c r="F2" s="35">
        <f ca="1">IFERROR(VLOOKUP($B2,personnel!$B$5:$L$34,COLUMN()-COLUMN($B$1)+1,0),0)</f>
        <v>0</v>
      </c>
      <c r="G2" s="35">
        <f ca="1">IFERROR(VLOOKUP($B2,personnel!$B$5:$L$34,COLUMN()-COLUMN($B$1)+1,0),0)</f>
        <v>0</v>
      </c>
      <c r="H2" s="35">
        <f ca="1">IFERROR(VLOOKUP($B2,personnel!$B$5:$L$34,COLUMN()-COLUMN($B$1)+1,0),0)</f>
        <v>0</v>
      </c>
      <c r="I2" s="35">
        <f ca="1">IFERROR(VLOOKUP($B2,personnel!$B$5:$L$34,COLUMN()-COLUMN($B$1)+1,0),0)</f>
        <v>0</v>
      </c>
      <c r="J2" s="35">
        <f ca="1">IFERROR(VLOOKUP($B2,personnel!$B$5:$L$34,COLUMN()-COLUMN($B$1)+1,0),0)</f>
        <v>0</v>
      </c>
      <c r="K2" s="35">
        <f ca="1">IFERROR(VLOOKUP($B2,personnel!$B$5:$L$34,COLUMN()-COLUMN($B$1)+1,0),0)</f>
        <v>0</v>
      </c>
      <c r="L2" s="35">
        <f ca="1">IFERROR(VLOOKUP($B2,personnel!$B$5:$L$34,COLUMN()-COLUMN($B$1)+1,0),0)</f>
        <v>0</v>
      </c>
      <c r="N2" s="32" t="str">
        <f ca="1">equipe!H3</f>
        <v>SPIZAK</v>
      </c>
      <c r="O2" s="32" t="str">
        <f t="array" aca="1" ref="O2" ca="1">IF(ROW(N1)&gt;SUM(1/COUNTIF(N$2:N$12,N$2:N$12)),"",INDEX(N$2:N$12,MATCH(MIN(IF(COUNTIF(O$1:O1,N$2:N$12)=0,COUNTIF(N$2:N$12,"&lt;"&amp;N$2:N$12))),COUNTIF(N$2:N$12,"&lt;"&amp;N$2:N$12),0)))</f>
        <v>BAZIN</v>
      </c>
      <c r="P2" s="35">
        <f ca="1">IFERROR(VLOOKUP($O2,personnel!$B$5:$L$34,COLUMN()-COLUMN($O$1)+1,0),0)</f>
        <v>0</v>
      </c>
      <c r="Q2" s="35">
        <f ca="1">IFERROR(VLOOKUP($O2,personnel!$B$5:$L$34,COLUMN()-COLUMN($O$1)+1,0),0)</f>
        <v>0</v>
      </c>
      <c r="R2" s="35" t="str">
        <f ca="1">IFERROR(VLOOKUP($O2,personnel!$B$5:$L$34,COLUMN()-COLUMN($O$1)+1,0),0)</f>
        <v>X</v>
      </c>
      <c r="S2" s="35">
        <f ca="1">IFERROR(VLOOKUP($O2,personnel!$B$5:$L$34,COLUMN()-COLUMN($O$1)+1,0),0)</f>
        <v>0</v>
      </c>
      <c r="T2" s="35" t="str">
        <f ca="1">IFERROR(VLOOKUP($O2,personnel!$B$5:$L$34,COLUMN()-COLUMN($O$1)+1,0),0)</f>
        <v>X</v>
      </c>
      <c r="U2" s="35" t="str">
        <f ca="1">IFERROR(VLOOKUP($O2,personnel!$B$5:$L$34,COLUMN()-COLUMN($O$1)+1,0),0)</f>
        <v>X</v>
      </c>
      <c r="V2" s="35">
        <f ca="1">IFERROR(VLOOKUP($O2,personnel!$B$5:$L$34,COLUMN()-COLUMN($O$1)+1,0),0)</f>
        <v>0</v>
      </c>
      <c r="W2" s="35">
        <f ca="1">IFERROR(VLOOKUP($O2,personnel!$B$5:$L$34,COLUMN()-COLUMN($O$1)+1,0),0)</f>
        <v>0</v>
      </c>
      <c r="X2" s="35">
        <f ca="1">IFERROR(VLOOKUP($O2,personnel!$B$5:$L$34,COLUMN()-COLUMN($O$1)+1,0),0)</f>
        <v>0</v>
      </c>
      <c r="Y2" s="35">
        <f ca="1">IFERROR(VLOOKUP($O2,personnel!$B$5:$L$34,COLUMN()-COLUMN($O$1)+1,0),0)</f>
        <v>0</v>
      </c>
      <c r="AA2" s="32" t="str">
        <f ca="1">equipe!I3</f>
        <v>PAQUIEN</v>
      </c>
      <c r="AB2" s="32" t="str">
        <f t="array" aca="1" ref="AB2" ca="1">IF(ROW(AA1)&gt;SUM(1/COUNTIF(AA$2:AA$12,AA$2:AA$12)),"",INDEX(AA$2:AA$12,MATCH(MIN(IF(COUNTIF(AB$1:AB1,AA$2:AA$12)=0,COUNTIF(AA$2:AA$12,"&lt;"&amp;AA$2:AA$12))),COUNTIF(AA$2:AA$12,"&lt;"&amp;AA$2:AA$12),0)))</f>
        <v/>
      </c>
      <c r="AC2" s="35">
        <f ca="1">IFERROR(VLOOKUP($AB2,personnel!$B$5:$L$34,COLUMN()-COLUMN($AB$1)+1,0),0)</f>
        <v>0</v>
      </c>
      <c r="AD2" s="35">
        <f ca="1">IFERROR(VLOOKUP($AB2,personnel!$B$5:$L$34,COLUMN()-COLUMN($AB$1)+1,0),0)</f>
        <v>0</v>
      </c>
      <c r="AE2" s="35">
        <f ca="1">IFERROR(VLOOKUP($AB2,personnel!$B$5:$L$34,COLUMN()-COLUMN($AB$1)+1,0),0)</f>
        <v>0</v>
      </c>
      <c r="AF2" s="35">
        <f ca="1">IFERROR(VLOOKUP($AB2,personnel!$B$5:$L$34,COLUMN()-COLUMN($AB$1)+1,0),0)</f>
        <v>0</v>
      </c>
      <c r="AG2" s="35">
        <f ca="1">IFERROR(VLOOKUP($AB2,personnel!$B$5:$L$34,COLUMN()-COLUMN($AB$1)+1,0),0)</f>
        <v>0</v>
      </c>
      <c r="AH2" s="35">
        <f ca="1">IFERROR(VLOOKUP($AB2,personnel!$B$5:$L$34,COLUMN()-COLUMN($AB$1)+1,0),0)</f>
        <v>0</v>
      </c>
      <c r="AI2" s="35">
        <f ca="1">IFERROR(VLOOKUP($AB2,personnel!$B$5:$L$34,COLUMN()-COLUMN($AB$1)+1,0),0)</f>
        <v>0</v>
      </c>
      <c r="AJ2" s="35">
        <f ca="1">IFERROR(VLOOKUP($AB2,personnel!$B$5:$L$34,COLUMN()-COLUMN($AB$1)+1,0),0)</f>
        <v>0</v>
      </c>
      <c r="AK2" s="35">
        <f ca="1">IFERROR(VLOOKUP($AB2,personnel!$B$5:$L$34,COLUMN()-COLUMN($AB$1)+1,0),0)</f>
        <v>0</v>
      </c>
      <c r="AL2" s="35">
        <f ca="1">IFERROR(VLOOKUP($AB2,personnel!$B$5:$L$34,COLUMN()-COLUMN($AB$1)+1,0),0)</f>
        <v>0</v>
      </c>
      <c r="AN2" s="32" t="str">
        <f ca="1">equipe!J3</f>
        <v>QUINONERO</v>
      </c>
      <c r="AO2" s="32" t="str">
        <f t="array" aca="1" ref="AO2" ca="1">IF(ROW(AN1)&gt;SUM(1/COUNTIF(AN$2:AN$12,AN$2:AN$12)),"",INDEX(AN$2:AN$12,MATCH(MIN(IF(COUNTIF(AO$1:AO1,AN$2:AN$12)=0,COUNTIF(AN$2:AN$12,"&lt;"&amp;AN$2:AN$12))),COUNTIF(AN$2:AN$12,"&lt;"&amp;AN$2:AN$12),0)))</f>
        <v>AUBANEL</v>
      </c>
      <c r="AP2" s="35">
        <f ca="1">IFERROR(VLOOKUP($AO2,personnel!$B$5:$L$34,COLUMN()-COLUMN($AO$1)+1,0),0)</f>
        <v>0</v>
      </c>
      <c r="AQ2" s="35">
        <f ca="1">IFERROR(VLOOKUP($AO2,personnel!$B$5:$L$34,COLUMN()-COLUMN($AO$1)+1,0),0)</f>
        <v>0</v>
      </c>
      <c r="AR2" s="35" t="str">
        <f ca="1">IFERROR(VLOOKUP($AO2,personnel!$B$5:$L$34,COLUMN()-COLUMN($AO$1)+1,0),0)</f>
        <v>X</v>
      </c>
      <c r="AS2" s="35">
        <f ca="1">IFERROR(VLOOKUP($AO2,personnel!$B$5:$L$34,COLUMN()-COLUMN($AO$1)+1,0),0)</f>
        <v>0</v>
      </c>
      <c r="AT2" s="35">
        <f ca="1">IFERROR(VLOOKUP($AO2,personnel!$B$5:$L$34,COLUMN()-COLUMN($AO$1)+1,0),0)</f>
        <v>0</v>
      </c>
      <c r="AU2" s="35">
        <f ca="1">IFERROR(VLOOKUP($AO2,personnel!$B$5:$L$34,COLUMN()-COLUMN($AO$1)+1,0),0)</f>
        <v>0</v>
      </c>
      <c r="AV2" s="35">
        <f ca="1">IFERROR(VLOOKUP($AO2,personnel!$B$5:$L$34,COLUMN()-COLUMN($AO$1)+1,0),0)</f>
        <v>0</v>
      </c>
      <c r="AW2" s="35">
        <f ca="1">IFERROR(VLOOKUP($AO2,personnel!$B$5:$L$34,COLUMN()-COLUMN($AO$1)+1,0),0)</f>
        <v>0</v>
      </c>
      <c r="AX2" s="35">
        <f ca="1">IFERROR(VLOOKUP($AO2,personnel!$B$5:$L$34,COLUMN()-COLUMN($AO$1)+1,0),0)</f>
        <v>0</v>
      </c>
      <c r="AY2" s="35">
        <f ca="1">IFERROR(VLOOKUP($AO2,personnel!$B$5:$L$34,COLUMN()-COLUMN($AO$1)+1,0),0)</f>
        <v>0</v>
      </c>
      <c r="BA2" s="32" t="str">
        <f ca="1">equipe!K3</f>
        <v>MARTINEZ</v>
      </c>
      <c r="BB2" s="32" t="str">
        <f t="array" aca="1" ref="BB2" ca="1">IF(ROW(BA1)&gt;SUM(1/COUNTIF(BA$2:BA$12,BA$2:BA$12)),"",INDEX(BA$2:BA$12,MATCH(MIN(IF(COUNTIF(BB$1:BB1,BA$2:BA$12)=0,COUNTIF(BA$2:BA$12,"&lt;"&amp;BA$2:BA$12))),COUNTIF(BA$2:BA$12,"&lt;"&amp;BA$2:BA$12),0)))</f>
        <v>CASTELLO</v>
      </c>
      <c r="BC2" s="35">
        <f ca="1">IFERROR(VLOOKUP($BB2,personnel!$B$5:$L$34,COLUMN()-COLUMN($BB$1)+1,0),0)</f>
        <v>0</v>
      </c>
      <c r="BD2" s="35">
        <f ca="1">IFERROR(VLOOKUP($BB2,personnel!$B$5:$L$34,COLUMN()-COLUMN($BB$1)+1,0),0)</f>
        <v>0</v>
      </c>
      <c r="BE2" s="35" t="str">
        <f ca="1">IFERROR(VLOOKUP($BB2,personnel!$B$5:$L$34,COLUMN()-COLUMN($BB$1)+1,0),0)</f>
        <v>X</v>
      </c>
      <c r="BF2" s="35">
        <f ca="1">IFERROR(VLOOKUP($BB2,personnel!$B$5:$L$34,COLUMN()-COLUMN($BB$1)+1,0),0)</f>
        <v>0</v>
      </c>
      <c r="BG2" s="35" t="str">
        <f ca="1">IFERROR(VLOOKUP($BB2,personnel!$B$5:$L$34,COLUMN()-COLUMN($BB$1)+1,0),0)</f>
        <v>X</v>
      </c>
      <c r="BH2" s="35" t="str">
        <f ca="1">IFERROR(VLOOKUP($BB2,personnel!$B$5:$L$34,COLUMN()-COLUMN($BB$1)+1,0),0)</f>
        <v>X</v>
      </c>
      <c r="BI2" s="35">
        <f ca="1">IFERROR(VLOOKUP($BB2,personnel!$B$5:$L$34,COLUMN()-COLUMN($BB$1)+1,0),0)</f>
        <v>0</v>
      </c>
      <c r="BJ2" s="35">
        <f ca="1">IFERROR(VLOOKUP($BB2,personnel!$B$5:$L$34,COLUMN()-COLUMN($BB$1)+1,0),0)</f>
        <v>0</v>
      </c>
      <c r="BK2" s="35">
        <f ca="1">IFERROR(VLOOKUP($BB2,personnel!$B$5:$L$34,COLUMN()-COLUMN($BB$1)+1,0),0)</f>
        <v>0</v>
      </c>
      <c r="BL2" s="35">
        <f ca="1">IFERROR(VLOOKUP($BB2,personnel!$B$5:$L$34,COLUMN()-COLUMN($BB$1)+1,0),0)</f>
        <v>0</v>
      </c>
    </row>
    <row r="3" spans="1:64" x14ac:dyDescent="0.35">
      <c r="A3" s="32" t="str">
        <f ca="1">equipe!G8</f>
        <v>VASCHALDE</v>
      </c>
      <c r="B3" s="32" t="str">
        <f t="array" aca="1" ref="B3" ca="1">IF(ROW(A2)&gt;SUM(1/COUNTIF(A$2:A$12,A$2:A$12)),"",INDEX(A$2:A$12,MATCH(MIN(IF(COUNTIF(B$1:B2,A$2:A$12)=0,COUNTIF(A$2:A$12,"&lt;"&amp;A$2:A$12))),COUNTIF(A$2:A$12,"&lt;"&amp;A$2:A$12),0)))</f>
        <v>BIANCO</v>
      </c>
      <c r="C3" s="35">
        <f ca="1">IFERROR(VLOOKUP($B3,personnel!$B$5:$L$34,COLUMN()-COLUMN($B$1)+1,0),0)</f>
        <v>0</v>
      </c>
      <c r="D3" s="35">
        <f ca="1">IFERROR(VLOOKUP($B3,personnel!$B$5:$L$34,COLUMN()-COLUMN($B$1)+1,0),0)</f>
        <v>0</v>
      </c>
      <c r="E3" s="35" t="str">
        <f ca="1">IFERROR(VLOOKUP($B3,personnel!$B$5:$L$34,COLUMN()-COLUMN($B$1)+1,0),0)</f>
        <v>X</v>
      </c>
      <c r="F3" s="35">
        <f ca="1">IFERROR(VLOOKUP($B3,personnel!$B$5:$L$34,COLUMN()-COLUMN($B$1)+1,0),0)</f>
        <v>0</v>
      </c>
      <c r="G3" s="35">
        <f ca="1">IFERROR(VLOOKUP($B3,personnel!$B$5:$L$34,COLUMN()-COLUMN($B$1)+1,0),0)</f>
        <v>0</v>
      </c>
      <c r="H3" s="35">
        <f ca="1">IFERROR(VLOOKUP($B3,personnel!$B$5:$L$34,COLUMN()-COLUMN($B$1)+1,0),0)</f>
        <v>0</v>
      </c>
      <c r="I3" s="35">
        <f ca="1">IFERROR(VLOOKUP($B3,personnel!$B$5:$L$34,COLUMN()-COLUMN($B$1)+1,0),0)</f>
        <v>0</v>
      </c>
      <c r="J3" s="35">
        <f ca="1">IFERROR(VLOOKUP($B3,personnel!$B$5:$L$34,COLUMN()-COLUMN($B$1)+1,0),0)</f>
        <v>0</v>
      </c>
      <c r="K3" s="35">
        <f ca="1">IFERROR(VLOOKUP($B3,personnel!$B$5:$L$34,COLUMN()-COLUMN($B$1)+1,0),0)</f>
        <v>0</v>
      </c>
      <c r="L3" s="35">
        <f ca="1">IFERROR(VLOOKUP($B3,personnel!$B$5:$L$34,COLUMN()-COLUMN($B$1)+1,0),0)</f>
        <v>0</v>
      </c>
      <c r="N3" s="32" t="str">
        <f ca="1">equipe!H8</f>
        <v>REVOIL</v>
      </c>
      <c r="O3" s="32" t="str">
        <f t="array" aca="1" ref="O3" ca="1">IF(ROW(N2)&gt;SUM(1/COUNTIF(N$2:N$12,N$2:N$12)),"",INDEX(N$2:N$12,MATCH(MIN(IF(COUNTIF(O$1:O2,N$2:N$12)=0,COUNTIF(N$2:N$12,"&lt;"&amp;N$2:N$12))),COUNTIF(N$2:N$12,"&lt;"&amp;N$2:N$12),0)))</f>
        <v>MASSELOT</v>
      </c>
      <c r="P3" s="35">
        <f ca="1">IFERROR(VLOOKUP($O3,personnel!$B$5:$L$34,COLUMN()-COLUMN($O$1)+1,0),0)</f>
        <v>0</v>
      </c>
      <c r="Q3" s="35">
        <f ca="1">IFERROR(VLOOKUP($O3,personnel!$B$5:$L$34,COLUMN()-COLUMN($O$1)+1,0),0)</f>
        <v>0</v>
      </c>
      <c r="R3" s="35" t="str">
        <f ca="1">IFERROR(VLOOKUP($O3,personnel!$B$5:$L$34,COLUMN()-COLUMN($O$1)+1,0),0)</f>
        <v>X</v>
      </c>
      <c r="S3" s="35">
        <f ca="1">IFERROR(VLOOKUP($O3,personnel!$B$5:$L$34,COLUMN()-COLUMN($O$1)+1,0),0)</f>
        <v>0</v>
      </c>
      <c r="T3" s="35" t="str">
        <f ca="1">IFERROR(VLOOKUP($O3,personnel!$B$5:$L$34,COLUMN()-COLUMN($O$1)+1,0),0)</f>
        <v>X</v>
      </c>
      <c r="U3" s="35" t="str">
        <f ca="1">IFERROR(VLOOKUP($O3,personnel!$B$5:$L$34,COLUMN()-COLUMN($O$1)+1,0),0)</f>
        <v>X</v>
      </c>
      <c r="V3" s="35" t="str">
        <f ca="1">IFERROR(VLOOKUP($O3,personnel!$B$5:$L$34,COLUMN()-COLUMN($O$1)+1,0),0)</f>
        <v>X</v>
      </c>
      <c r="W3" s="35" t="str">
        <f ca="1">IFERROR(VLOOKUP($O3,personnel!$B$5:$L$34,COLUMN()-COLUMN($O$1)+1,0),0)</f>
        <v>X</v>
      </c>
      <c r="X3" s="35" t="str">
        <f ca="1">IFERROR(VLOOKUP($O3,personnel!$B$5:$L$34,COLUMN()-COLUMN($O$1)+1,0),0)</f>
        <v>X</v>
      </c>
      <c r="Y3" s="35" t="str">
        <f ca="1">IFERROR(VLOOKUP($O3,personnel!$B$5:$L$34,COLUMN()-COLUMN($O$1)+1,0),0)</f>
        <v>X</v>
      </c>
      <c r="AA3" s="32" t="str">
        <f ca="1">equipe!I8</f>
        <v>BOUILLARD</v>
      </c>
      <c r="AB3" s="32" t="str">
        <f t="array" aca="1" ref="AB3" ca="1">IF(ROW(AA2)&gt;SUM(1/COUNTIF(AA$2:AA$12,AA$2:AA$12)),"",INDEX(AA$2:AA$12,MATCH(MIN(IF(COUNTIF(AB$1:AB2,AA$2:AA$12)=0,COUNTIF(AA$2:AA$12,"&lt;"&amp;AA$2:AA$12))),COUNTIF(AA$2:AA$12,"&lt;"&amp;AA$2:AA$12),0)))</f>
        <v>BOUILLARD</v>
      </c>
      <c r="AC3" s="35" t="str">
        <f ca="1">IFERROR(VLOOKUP($AB3,personnel!$B$5:$L$34,COLUMN()-COLUMN($AB$1)+1,0),0)</f>
        <v>X</v>
      </c>
      <c r="AD3" s="35">
        <f ca="1">IFERROR(VLOOKUP($AB3,personnel!$B$5:$L$34,COLUMN()-COLUMN($AB$1)+1,0),0)</f>
        <v>0</v>
      </c>
      <c r="AE3" s="35">
        <f ca="1">IFERROR(VLOOKUP($AB3,personnel!$B$5:$L$34,COLUMN()-COLUMN($AB$1)+1,0),0)</f>
        <v>0</v>
      </c>
      <c r="AF3" s="35" t="str">
        <f ca="1">IFERROR(VLOOKUP($AB3,personnel!$B$5:$L$34,COLUMN()-COLUMN($AB$1)+1,0),0)</f>
        <v>X</v>
      </c>
      <c r="AG3" s="35">
        <f ca="1">IFERROR(VLOOKUP($AB3,personnel!$B$5:$L$34,COLUMN()-COLUMN($AB$1)+1,0),0)</f>
        <v>0</v>
      </c>
      <c r="AH3" s="35">
        <f ca="1">IFERROR(VLOOKUP($AB3,personnel!$B$5:$L$34,COLUMN()-COLUMN($AB$1)+1,0),0)</f>
        <v>0</v>
      </c>
      <c r="AI3" s="35">
        <f ca="1">IFERROR(VLOOKUP($AB3,personnel!$B$5:$L$34,COLUMN()-COLUMN($AB$1)+1,0),0)</f>
        <v>0</v>
      </c>
      <c r="AJ3" s="35">
        <f ca="1">IFERROR(VLOOKUP($AB3,personnel!$B$5:$L$34,COLUMN()-COLUMN($AB$1)+1,0),0)</f>
        <v>0</v>
      </c>
      <c r="AK3" s="35">
        <f ca="1">IFERROR(VLOOKUP($AB3,personnel!$B$5:$L$34,COLUMN()-COLUMN($AB$1)+1,0),0)</f>
        <v>0</v>
      </c>
      <c r="AL3" s="35">
        <f ca="1">IFERROR(VLOOKUP($AB3,personnel!$B$5:$L$34,COLUMN()-COLUMN($AB$1)+1,0),0)</f>
        <v>0</v>
      </c>
      <c r="AN3" s="32" t="str">
        <f ca="1">equipe!J8</f>
        <v>GOGUYER</v>
      </c>
      <c r="AO3" s="32" t="str">
        <f t="array" aca="1" ref="AO3" ca="1">IF(ROW(AN2)&gt;SUM(1/COUNTIF(AN$2:AN$12,AN$2:AN$12)),"",INDEX(AN$2:AN$12,MATCH(MIN(IF(COUNTIF(AO$1:AO2,AN$2:AN$12)=0,COUNTIF(AN$2:AN$12,"&lt;"&amp;AN$2:AN$12))),COUNTIF(AN$2:AN$12,"&lt;"&amp;AN$2:AN$12),0)))</f>
        <v>GAILLARD</v>
      </c>
      <c r="AP3" s="35">
        <f ca="1">IFERROR(VLOOKUP($AO3,personnel!$B$5:$L$34,COLUMN()-COLUMN($AO$1)+1,0),0)</f>
        <v>0</v>
      </c>
      <c r="AQ3" s="35">
        <f ca="1">IFERROR(VLOOKUP($AO3,personnel!$B$5:$L$34,COLUMN()-COLUMN($AO$1)+1,0),0)</f>
        <v>0</v>
      </c>
      <c r="AR3" s="35" t="str">
        <f ca="1">IFERROR(VLOOKUP($AO3,personnel!$B$5:$L$34,COLUMN()-COLUMN($AO$1)+1,0),0)</f>
        <v>X</v>
      </c>
      <c r="AS3" s="35">
        <f ca="1">IFERROR(VLOOKUP($AO3,personnel!$B$5:$L$34,COLUMN()-COLUMN($AO$1)+1,0),0)</f>
        <v>0</v>
      </c>
      <c r="AT3" s="35">
        <f ca="1">IFERROR(VLOOKUP($AO3,personnel!$B$5:$L$34,COLUMN()-COLUMN($AO$1)+1,0),0)</f>
        <v>0</v>
      </c>
      <c r="AU3" s="35" t="str">
        <f ca="1">IFERROR(VLOOKUP($AO3,personnel!$B$5:$L$34,COLUMN()-COLUMN($AO$1)+1,0),0)</f>
        <v>X</v>
      </c>
      <c r="AV3" s="35">
        <f ca="1">IFERROR(VLOOKUP($AO3,personnel!$B$5:$L$34,COLUMN()-COLUMN($AO$1)+1,0),0)</f>
        <v>0</v>
      </c>
      <c r="AW3" s="35">
        <f ca="1">IFERROR(VLOOKUP($AO3,personnel!$B$5:$L$34,COLUMN()-COLUMN($AO$1)+1,0),0)</f>
        <v>0</v>
      </c>
      <c r="AX3" s="35">
        <f ca="1">IFERROR(VLOOKUP($AO3,personnel!$B$5:$L$34,COLUMN()-COLUMN($AO$1)+1,0),0)</f>
        <v>0</v>
      </c>
      <c r="AY3" s="35">
        <f ca="1">IFERROR(VLOOKUP($AO3,personnel!$B$5:$L$34,COLUMN()-COLUMN($AO$1)+1,0),0)</f>
        <v>0</v>
      </c>
      <c r="BA3" s="32" t="str">
        <f ca="1">equipe!K8</f>
        <v>SZENK</v>
      </c>
      <c r="BB3" s="32" t="str">
        <f t="array" aca="1" ref="BB3" ca="1">IF(ROW(BA2)&gt;SUM(1/COUNTIF(BA$2:BA$12,BA$2:BA$12)),"",INDEX(BA$2:BA$12,MATCH(MIN(IF(COUNTIF(BB$1:BB2,BA$2:BA$12)=0,COUNTIF(BA$2:BA$12,"&lt;"&amp;BA$2:BA$12))),COUNTIF(BA$2:BA$12,"&lt;"&amp;BA$2:BA$12),0)))</f>
        <v>GONCALVES</v>
      </c>
      <c r="BC3" s="35" t="str">
        <f ca="1">IFERROR(VLOOKUP($BB3,personnel!$B$5:$L$34,COLUMN()-COLUMN($BB$1)+1,0),0)</f>
        <v>X</v>
      </c>
      <c r="BD3" s="35">
        <f ca="1">IFERROR(VLOOKUP($BB3,personnel!$B$5:$L$34,COLUMN()-COLUMN($BB$1)+1,0),0)</f>
        <v>0</v>
      </c>
      <c r="BE3" s="35">
        <f ca="1">IFERROR(VLOOKUP($BB3,personnel!$B$5:$L$34,COLUMN()-COLUMN($BB$1)+1,0),0)</f>
        <v>0</v>
      </c>
      <c r="BF3" s="35">
        <f ca="1">IFERROR(VLOOKUP($BB3,personnel!$B$5:$L$34,COLUMN()-COLUMN($BB$1)+1,0),0)</f>
        <v>0</v>
      </c>
      <c r="BG3" s="35">
        <f ca="1">IFERROR(VLOOKUP($BB3,personnel!$B$5:$L$34,COLUMN()-COLUMN($BB$1)+1,0),0)</f>
        <v>0</v>
      </c>
      <c r="BH3" s="35">
        <f ca="1">IFERROR(VLOOKUP($BB3,personnel!$B$5:$L$34,COLUMN()-COLUMN($BB$1)+1,0),0)</f>
        <v>0</v>
      </c>
      <c r="BI3" s="35">
        <f ca="1">IFERROR(VLOOKUP($BB3,personnel!$B$5:$L$34,COLUMN()-COLUMN($BB$1)+1,0),0)</f>
        <v>0</v>
      </c>
      <c r="BJ3" s="35">
        <f ca="1">IFERROR(VLOOKUP($BB3,personnel!$B$5:$L$34,COLUMN()-COLUMN($BB$1)+1,0),0)</f>
        <v>0</v>
      </c>
      <c r="BK3" s="35">
        <f ca="1">IFERROR(VLOOKUP($BB3,personnel!$B$5:$L$34,COLUMN()-COLUMN($BB$1)+1,0),0)</f>
        <v>0</v>
      </c>
      <c r="BL3" s="35">
        <f ca="1">IFERROR(VLOOKUP($BB3,personnel!$B$5:$L$34,COLUMN()-COLUMN($BB$1)+1,0),0)</f>
        <v>0</v>
      </c>
    </row>
    <row r="4" spans="1:64" x14ac:dyDescent="0.35">
      <c r="A4" s="32" t="str">
        <f ca="1">equipe!G4</f>
        <v>DURAND</v>
      </c>
      <c r="B4" s="32" t="str">
        <f t="array" aca="1" ref="B4" ca="1">IF(ROW(A3)&gt;SUM(1/COUNTIF(A$2:A$12,A$2:A$12)),"",INDEX(A$2:A$12,MATCH(MIN(IF(COUNTIF(B$1:B3,A$2:A$12)=0,COUNTIF(A$2:A$12,"&lt;"&amp;A$2:A$12))),COUNTIF(A$2:A$12,"&lt;"&amp;A$2:A$12),0)))</f>
        <v>DURAND</v>
      </c>
      <c r="C4" s="35">
        <f ca="1">IFERROR(VLOOKUP($B4,personnel!$B$5:$L$34,COLUMN()-COLUMN($B$1)+1,0),0)</f>
        <v>0</v>
      </c>
      <c r="D4" s="35" t="str">
        <f ca="1">IFERROR(VLOOKUP($B4,personnel!$B$5:$L$34,COLUMN()-COLUMN($B$1)+1,0),0)</f>
        <v>X</v>
      </c>
      <c r="E4" s="35">
        <f ca="1">IFERROR(VLOOKUP($B4,personnel!$B$5:$L$34,COLUMN()-COLUMN($B$1)+1,0),0)</f>
        <v>0</v>
      </c>
      <c r="F4" s="35" t="str">
        <f ca="1">IFERROR(VLOOKUP($B4,personnel!$B$5:$L$34,COLUMN()-COLUMN($B$1)+1,0),0)</f>
        <v>X</v>
      </c>
      <c r="G4" s="35" t="str">
        <f ca="1">IFERROR(VLOOKUP($B4,personnel!$B$5:$L$34,COLUMN()-COLUMN($B$1)+1,0),0)</f>
        <v>X</v>
      </c>
      <c r="H4" s="35">
        <f ca="1">IFERROR(VLOOKUP($B4,personnel!$B$5:$L$34,COLUMN()-COLUMN($B$1)+1,0),0)</f>
        <v>0</v>
      </c>
      <c r="I4" s="35">
        <f ca="1">IFERROR(VLOOKUP($B4,personnel!$B$5:$L$34,COLUMN()-COLUMN($B$1)+1,0),0)</f>
        <v>0</v>
      </c>
      <c r="J4" s="35">
        <f ca="1">IFERROR(VLOOKUP($B4,personnel!$B$5:$L$34,COLUMN()-COLUMN($B$1)+1,0),0)</f>
        <v>0</v>
      </c>
      <c r="K4" s="35">
        <f ca="1">IFERROR(VLOOKUP($B4,personnel!$B$5:$L$34,COLUMN()-COLUMN($B$1)+1,0),0)</f>
        <v>0</v>
      </c>
      <c r="L4" s="35">
        <f ca="1">IFERROR(VLOOKUP($B4,personnel!$B$5:$L$34,COLUMN()-COLUMN($B$1)+1,0),0)</f>
        <v>0</v>
      </c>
      <c r="N4" s="32" t="str">
        <f ca="1">equipe!H4</f>
        <v>SPIZAK</v>
      </c>
      <c r="O4" s="32" t="str">
        <f t="array" aca="1" ref="O4" ca="1">IF(ROW(N3)&gt;SUM(1/COUNTIF(N$2:N$12,N$2:N$12)),"",INDEX(N$2:N$12,MATCH(MIN(IF(COUNTIF(O$1:O3,N$2:N$12)=0,COUNTIF(N$2:N$12,"&lt;"&amp;N$2:N$12))),COUNTIF(N$2:N$12,"&lt;"&amp;N$2:N$12),0)))</f>
        <v>NOUVEAU2</v>
      </c>
      <c r="P4" s="35">
        <f ca="1">IFERROR(VLOOKUP($O4,personnel!$B$5:$L$34,COLUMN()-COLUMN($O$1)+1,0),0)</f>
        <v>0</v>
      </c>
      <c r="Q4" s="35">
        <f ca="1">IFERROR(VLOOKUP($O4,personnel!$B$5:$L$34,COLUMN()-COLUMN($O$1)+1,0),0)</f>
        <v>0</v>
      </c>
      <c r="R4" s="35" t="str">
        <f ca="1">IFERROR(VLOOKUP($O4,personnel!$B$5:$L$34,COLUMN()-COLUMN($O$1)+1,0),0)</f>
        <v>X</v>
      </c>
      <c r="S4" s="35">
        <f ca="1">IFERROR(VLOOKUP($O4,personnel!$B$5:$L$34,COLUMN()-COLUMN($O$1)+1,0),0)</f>
        <v>0</v>
      </c>
      <c r="T4" s="35">
        <f ca="1">IFERROR(VLOOKUP($O4,personnel!$B$5:$L$34,COLUMN()-COLUMN($O$1)+1,0),0)</f>
        <v>0</v>
      </c>
      <c r="U4" s="35">
        <f ca="1">IFERROR(VLOOKUP($O4,personnel!$B$5:$L$34,COLUMN()-COLUMN($O$1)+1,0),0)</f>
        <v>0</v>
      </c>
      <c r="V4" s="35">
        <f ca="1">IFERROR(VLOOKUP($O4,personnel!$B$5:$L$34,COLUMN()-COLUMN($O$1)+1,0),0)</f>
        <v>0</v>
      </c>
      <c r="W4" s="35">
        <f ca="1">IFERROR(VLOOKUP($O4,personnel!$B$5:$L$34,COLUMN()-COLUMN($O$1)+1,0),0)</f>
        <v>0</v>
      </c>
      <c r="X4" s="35">
        <f ca="1">IFERROR(VLOOKUP($O4,personnel!$B$5:$L$34,COLUMN()-COLUMN($O$1)+1,0),0)</f>
        <v>0</v>
      </c>
      <c r="Y4" s="35">
        <f ca="1">IFERROR(VLOOKUP($O4,personnel!$B$5:$L$34,COLUMN()-COLUMN($O$1)+1,0),0)</f>
        <v>0</v>
      </c>
      <c r="AA4" s="32" t="str">
        <f ca="1">equipe!I4</f>
        <v>BOUILLARD</v>
      </c>
      <c r="AB4" s="32" t="str">
        <f t="array" aca="1" ref="AB4" ca="1">IF(ROW(AA3)&gt;SUM(1/COUNTIF(AA$2:AA$12,AA$2:AA$12)),"",INDEX(AA$2:AA$12,MATCH(MIN(IF(COUNTIF(AB$1:AB3,AA$2:AA$12)=0,COUNTIF(AA$2:AA$12,"&lt;"&amp;AA$2:AA$12))),COUNTIF(AA$2:AA$12,"&lt;"&amp;AA$2:AA$12),0)))</f>
        <v>BRIER</v>
      </c>
      <c r="AC4" s="35">
        <f ca="1">IFERROR(VLOOKUP($AB4,personnel!$B$5:$L$34,COLUMN()-COLUMN($AB$1)+1,0),0)</f>
        <v>0</v>
      </c>
      <c r="AD4" s="35">
        <f ca="1">IFERROR(VLOOKUP($AB4,personnel!$B$5:$L$34,COLUMN()-COLUMN($AB$1)+1,0),0)</f>
        <v>0</v>
      </c>
      <c r="AE4" s="35" t="str">
        <f ca="1">IFERROR(VLOOKUP($AB4,personnel!$B$5:$L$34,COLUMN()-COLUMN($AB$1)+1,0),0)</f>
        <v>X</v>
      </c>
      <c r="AF4" s="35">
        <f ca="1">IFERROR(VLOOKUP($AB4,personnel!$B$5:$L$34,COLUMN()-COLUMN($AB$1)+1,0),0)</f>
        <v>0</v>
      </c>
      <c r="AG4" s="35" t="str">
        <f ca="1">IFERROR(VLOOKUP($AB4,personnel!$B$5:$L$34,COLUMN()-COLUMN($AB$1)+1,0),0)</f>
        <v>X</v>
      </c>
      <c r="AH4" s="35">
        <f ca="1">IFERROR(VLOOKUP($AB4,personnel!$B$5:$L$34,COLUMN()-COLUMN($AB$1)+1,0),0)</f>
        <v>0</v>
      </c>
      <c r="AI4" s="35">
        <f ca="1">IFERROR(VLOOKUP($AB4,personnel!$B$5:$L$34,COLUMN()-COLUMN($AB$1)+1,0),0)</f>
        <v>0</v>
      </c>
      <c r="AJ4" s="35">
        <f ca="1">IFERROR(VLOOKUP($AB4,personnel!$B$5:$L$34,COLUMN()-COLUMN($AB$1)+1,0),0)</f>
        <v>0</v>
      </c>
      <c r="AK4" s="35">
        <f ca="1">IFERROR(VLOOKUP($AB4,personnel!$B$5:$L$34,COLUMN()-COLUMN($AB$1)+1,0),0)</f>
        <v>0</v>
      </c>
      <c r="AL4" s="35">
        <f ca="1">IFERROR(VLOOKUP($AB4,personnel!$B$5:$L$34,COLUMN()-COLUMN($AB$1)+1,0),0)</f>
        <v>0</v>
      </c>
      <c r="AN4" s="32" t="str">
        <f ca="1">equipe!J4</f>
        <v>QUINONERO</v>
      </c>
      <c r="AO4" s="32" t="str">
        <f t="array" aca="1" ref="AO4" ca="1">IF(ROW(AN3)&gt;SUM(1/COUNTIF(AN$2:AN$12,AN$2:AN$12)),"",INDEX(AN$2:AN$12,MATCH(MIN(IF(COUNTIF(AO$1:AO3,AN$2:AN$12)=0,COUNTIF(AN$2:AN$12,"&lt;"&amp;AN$2:AN$12))),COUNTIF(AN$2:AN$12,"&lt;"&amp;AN$2:AN$12),0)))</f>
        <v>GOGUYER</v>
      </c>
      <c r="AP4" s="35" t="str">
        <f ca="1">IFERROR(VLOOKUP($AO4,personnel!$B$5:$L$34,COLUMN()-COLUMN($AO$1)+1,0),0)</f>
        <v>X</v>
      </c>
      <c r="AQ4" s="35">
        <f ca="1">IFERROR(VLOOKUP($AO4,personnel!$B$5:$L$34,COLUMN()-COLUMN($AO$1)+1,0),0)</f>
        <v>0</v>
      </c>
      <c r="AR4" s="35">
        <f ca="1">IFERROR(VLOOKUP($AO4,personnel!$B$5:$L$34,COLUMN()-COLUMN($AO$1)+1,0),0)</f>
        <v>0</v>
      </c>
      <c r="AS4" s="35" t="str">
        <f ca="1">IFERROR(VLOOKUP($AO4,personnel!$B$5:$L$34,COLUMN()-COLUMN($AO$1)+1,0),0)</f>
        <v>X</v>
      </c>
      <c r="AT4" s="35" t="str">
        <f ca="1">IFERROR(VLOOKUP($AO4,personnel!$B$5:$L$34,COLUMN()-COLUMN($AO$1)+1,0),0)</f>
        <v>X</v>
      </c>
      <c r="AU4" s="35">
        <f ca="1">IFERROR(VLOOKUP($AO4,personnel!$B$5:$L$34,COLUMN()-COLUMN($AO$1)+1,0),0)</f>
        <v>0</v>
      </c>
      <c r="AV4" s="35">
        <f ca="1">IFERROR(VLOOKUP($AO4,personnel!$B$5:$L$34,COLUMN()-COLUMN($AO$1)+1,0),0)</f>
        <v>0</v>
      </c>
      <c r="AW4" s="35">
        <f ca="1">IFERROR(VLOOKUP($AO4,personnel!$B$5:$L$34,COLUMN()-COLUMN($AO$1)+1,0),0)</f>
        <v>0</v>
      </c>
      <c r="AX4" s="35">
        <f ca="1">IFERROR(VLOOKUP($AO4,personnel!$B$5:$L$34,COLUMN()-COLUMN($AO$1)+1,0),0)</f>
        <v>0</v>
      </c>
      <c r="AY4" s="35">
        <f ca="1">IFERROR(VLOOKUP($AO4,personnel!$B$5:$L$34,COLUMN()-COLUMN($AO$1)+1,0),0)</f>
        <v>0</v>
      </c>
      <c r="BA4" s="32" t="str">
        <f ca="1">equipe!K4</f>
        <v>MARTINEZ</v>
      </c>
      <c r="BB4" s="32" t="str">
        <f t="array" aca="1" ref="BB4" ca="1">IF(ROW(BA3)&gt;SUM(1/COUNTIF(BA$2:BA$12,BA$2:BA$12)),"",INDEX(BA$2:BA$12,MATCH(MIN(IF(COUNTIF(BB$1:BB3,BA$2:BA$12)=0,COUNTIF(BA$2:BA$12,"&lt;"&amp;BA$2:BA$12))),COUNTIF(BA$2:BA$12,"&lt;"&amp;BA$2:BA$12),0)))</f>
        <v>LOPEZ</v>
      </c>
      <c r="BC4" s="35">
        <f ca="1">IFERROR(VLOOKUP($BB4,personnel!$B$5:$L$34,COLUMN()-COLUMN($BB$1)+1,0),0)</f>
        <v>0</v>
      </c>
      <c r="BD4" s="35">
        <f ca="1">IFERROR(VLOOKUP($BB4,personnel!$B$5:$L$34,COLUMN()-COLUMN($BB$1)+1,0),0)</f>
        <v>0</v>
      </c>
      <c r="BE4" s="35" t="str">
        <f ca="1">IFERROR(VLOOKUP($BB4,personnel!$B$5:$L$34,COLUMN()-COLUMN($BB$1)+1,0),0)</f>
        <v>X</v>
      </c>
      <c r="BF4" s="35" t="str">
        <f ca="1">IFERROR(VLOOKUP($BB4,personnel!$B$5:$L$34,COLUMN()-COLUMN($BB$1)+1,0),0)</f>
        <v>X</v>
      </c>
      <c r="BG4" s="35" t="str">
        <f ca="1">IFERROR(VLOOKUP($BB4,personnel!$B$5:$L$34,COLUMN()-COLUMN($BB$1)+1,0),0)</f>
        <v>X</v>
      </c>
      <c r="BH4" s="35">
        <f ca="1">IFERROR(VLOOKUP($BB4,personnel!$B$5:$L$34,COLUMN()-COLUMN($BB$1)+1,0),0)</f>
        <v>0</v>
      </c>
      <c r="BI4" s="35" t="str">
        <f ca="1">IFERROR(VLOOKUP($BB4,personnel!$B$5:$L$34,COLUMN()-COLUMN($BB$1)+1,0),0)</f>
        <v>X</v>
      </c>
      <c r="BJ4" s="35">
        <f ca="1">IFERROR(VLOOKUP($BB4,personnel!$B$5:$L$34,COLUMN()-COLUMN($BB$1)+1,0),0)</f>
        <v>0</v>
      </c>
      <c r="BK4" s="35">
        <f ca="1">IFERROR(VLOOKUP($BB4,personnel!$B$5:$L$34,COLUMN()-COLUMN($BB$1)+1,0),0)</f>
        <v>0</v>
      </c>
      <c r="BL4" s="35">
        <f ca="1">IFERROR(VLOOKUP($BB4,personnel!$B$5:$L$34,COLUMN()-COLUMN($BB$1)+1,0),0)</f>
        <v>0</v>
      </c>
    </row>
    <row r="5" spans="1:64" x14ac:dyDescent="0.35">
      <c r="A5" s="32" t="str">
        <f ca="1">equipe!G5</f>
        <v>VASCHALDE</v>
      </c>
      <c r="B5" s="32" t="str">
        <f t="array" aca="1" ref="B5" ca="1">IF(ROW(A4)&gt;SUM(1/COUNTIF(A$2:A$12,A$2:A$12)),"",INDEX(A$2:A$12,MATCH(MIN(IF(COUNTIF(B$1:B4,A$2:A$12)=0,COUNTIF(A$2:A$12,"&lt;"&amp;A$2:A$12))),COUNTIF(A$2:A$12,"&lt;"&amp;A$2:A$12),0)))</f>
        <v>FINET</v>
      </c>
      <c r="C5" s="35">
        <f ca="1">IFERROR(VLOOKUP($B5,personnel!$B$5:$L$34,COLUMN()-COLUMN($B$1)+1,0),0)</f>
        <v>0</v>
      </c>
      <c r="D5" s="35">
        <f ca="1">IFERROR(VLOOKUP($B5,personnel!$B$5:$L$34,COLUMN()-COLUMN($B$1)+1,0),0)</f>
        <v>0</v>
      </c>
      <c r="E5" s="35" t="str">
        <f ca="1">IFERROR(VLOOKUP($B5,personnel!$B$5:$L$34,COLUMN()-COLUMN($B$1)+1,0),0)</f>
        <v>X</v>
      </c>
      <c r="F5" s="35">
        <f ca="1">IFERROR(VLOOKUP($B5,personnel!$B$5:$L$34,COLUMN()-COLUMN($B$1)+1,0),0)</f>
        <v>0</v>
      </c>
      <c r="G5" s="35" t="str">
        <f ca="1">IFERROR(VLOOKUP($B5,personnel!$B$5:$L$34,COLUMN()-COLUMN($B$1)+1,0),0)</f>
        <v>X</v>
      </c>
      <c r="H5" s="35">
        <f ca="1">IFERROR(VLOOKUP($B5,personnel!$B$5:$L$34,COLUMN()-COLUMN($B$1)+1,0),0)</f>
        <v>0</v>
      </c>
      <c r="I5" s="35">
        <f ca="1">IFERROR(VLOOKUP($B5,personnel!$B$5:$L$34,COLUMN()-COLUMN($B$1)+1,0),0)</f>
        <v>0</v>
      </c>
      <c r="J5" s="35" t="str">
        <f ca="1">IFERROR(VLOOKUP($B5,personnel!$B$5:$L$34,COLUMN()-COLUMN($B$1)+1,0),0)</f>
        <v>X</v>
      </c>
      <c r="K5" s="35">
        <f ca="1">IFERROR(VLOOKUP($B5,personnel!$B$5:$L$34,COLUMN()-COLUMN($B$1)+1,0),0)</f>
        <v>0</v>
      </c>
      <c r="L5" s="35">
        <f ca="1">IFERROR(VLOOKUP($B5,personnel!$B$5:$L$34,COLUMN()-COLUMN($B$1)+1,0),0)</f>
        <v>0</v>
      </c>
      <c r="N5" s="32" t="str">
        <f ca="1">equipe!H5</f>
        <v>REVOIL</v>
      </c>
      <c r="O5" s="32" t="str">
        <f t="array" aca="1" ref="O5" ca="1">IF(ROW(N4)&gt;SUM(1/COUNTIF(N$2:N$12,N$2:N$12)),"",INDEX(N$2:N$12,MATCH(MIN(IF(COUNTIF(O$1:O4,N$2:N$12)=0,COUNTIF(N$2:N$12,"&lt;"&amp;N$2:N$12))),COUNTIF(N$2:N$12,"&lt;"&amp;N$2:N$12),0)))</f>
        <v>REVOIL</v>
      </c>
      <c r="P5" s="35" t="str">
        <f ca="1">IFERROR(VLOOKUP($O5,personnel!$B$5:$L$34,COLUMN()-COLUMN($O$1)+1,0),0)</f>
        <v>X</v>
      </c>
      <c r="Q5" s="35">
        <f ca="1">IFERROR(VLOOKUP($O5,personnel!$B$5:$L$34,COLUMN()-COLUMN($O$1)+1,0),0)</f>
        <v>0</v>
      </c>
      <c r="R5" s="35">
        <f ca="1">IFERROR(VLOOKUP($O5,personnel!$B$5:$L$34,COLUMN()-COLUMN($O$1)+1,0),0)</f>
        <v>0</v>
      </c>
      <c r="S5" s="35" t="str">
        <f ca="1">IFERROR(VLOOKUP($O5,personnel!$B$5:$L$34,COLUMN()-COLUMN($O$1)+1,0),0)</f>
        <v>X</v>
      </c>
      <c r="T5" s="35">
        <f ca="1">IFERROR(VLOOKUP($O5,personnel!$B$5:$L$34,COLUMN()-COLUMN($O$1)+1,0),0)</f>
        <v>0</v>
      </c>
      <c r="U5" s="35">
        <f ca="1">IFERROR(VLOOKUP($O5,personnel!$B$5:$L$34,COLUMN()-COLUMN($O$1)+1,0),0)</f>
        <v>0</v>
      </c>
      <c r="V5" s="35">
        <f ca="1">IFERROR(VLOOKUP($O5,personnel!$B$5:$L$34,COLUMN()-COLUMN($O$1)+1,0),0)</f>
        <v>0</v>
      </c>
      <c r="W5" s="35">
        <f ca="1">IFERROR(VLOOKUP($O5,personnel!$B$5:$L$34,COLUMN()-COLUMN($O$1)+1,0),0)</f>
        <v>0</v>
      </c>
      <c r="X5" s="35">
        <f ca="1">IFERROR(VLOOKUP($O5,personnel!$B$5:$L$34,COLUMN()-COLUMN($O$1)+1,0),0)</f>
        <v>0</v>
      </c>
      <c r="Y5" s="35">
        <f ca="1">IFERROR(VLOOKUP($O5,personnel!$B$5:$L$34,COLUMN()-COLUMN($O$1)+1,0),0)</f>
        <v>0</v>
      </c>
      <c r="AA5" s="32" t="str">
        <f ca="1">equipe!I5</f>
        <v>DEMON</v>
      </c>
      <c r="AB5" s="32" t="str">
        <f t="array" aca="1" ref="AB5" ca="1">IF(ROW(AA4)&gt;SUM(1/COUNTIF(AA$2:AA$12,AA$2:AA$12)),"",INDEX(AA$2:AA$12,MATCH(MIN(IF(COUNTIF(AB$1:AB4,AA$2:AA$12)=0,COUNTIF(AA$2:AA$12,"&lt;"&amp;AA$2:AA$12))),COUNTIF(AA$2:AA$12,"&lt;"&amp;AA$2:AA$12),0)))</f>
        <v>DEMON</v>
      </c>
      <c r="AC5" s="35" t="str">
        <f ca="1">IFERROR(VLOOKUP($AB5,personnel!$B$5:$L$34,COLUMN()-COLUMN($AB$1)+1,0),0)</f>
        <v>X</v>
      </c>
      <c r="AD5" s="35">
        <f ca="1">IFERROR(VLOOKUP($AB5,personnel!$B$5:$L$34,COLUMN()-COLUMN($AB$1)+1,0),0)</f>
        <v>0</v>
      </c>
      <c r="AE5" s="35">
        <f ca="1">IFERROR(VLOOKUP($AB5,personnel!$B$5:$L$34,COLUMN()-COLUMN($AB$1)+1,0),0)</f>
        <v>0</v>
      </c>
      <c r="AF5" s="35" t="str">
        <f ca="1">IFERROR(VLOOKUP($AB5,personnel!$B$5:$L$34,COLUMN()-COLUMN($AB$1)+1,0),0)</f>
        <v>X</v>
      </c>
      <c r="AG5" s="35">
        <f ca="1">IFERROR(VLOOKUP($AB5,personnel!$B$5:$L$34,COLUMN()-COLUMN($AB$1)+1,0),0)</f>
        <v>0</v>
      </c>
      <c r="AH5" s="35">
        <f ca="1">IFERROR(VLOOKUP($AB5,personnel!$B$5:$L$34,COLUMN()-COLUMN($AB$1)+1,0),0)</f>
        <v>0</v>
      </c>
      <c r="AI5" s="35">
        <f ca="1">IFERROR(VLOOKUP($AB5,personnel!$B$5:$L$34,COLUMN()-COLUMN($AB$1)+1,0),0)</f>
        <v>0</v>
      </c>
      <c r="AJ5" s="35">
        <f ca="1">IFERROR(VLOOKUP($AB5,personnel!$B$5:$L$34,COLUMN()-COLUMN($AB$1)+1,0),0)</f>
        <v>0</v>
      </c>
      <c r="AK5" s="35">
        <f ca="1">IFERROR(VLOOKUP($AB5,personnel!$B$5:$L$34,COLUMN()-COLUMN($AB$1)+1,0),0)</f>
        <v>0</v>
      </c>
      <c r="AL5" s="35">
        <f ca="1">IFERROR(VLOOKUP($AB5,personnel!$B$5:$L$34,COLUMN()-COLUMN($AB$1)+1,0),0)</f>
        <v>0</v>
      </c>
      <c r="AN5" s="32" t="str">
        <f ca="1">equipe!J5</f>
        <v>GOGUYER</v>
      </c>
      <c r="AO5" s="32" t="str">
        <f t="array" aca="1" ref="AO5" ca="1">IF(ROW(AN4)&gt;SUM(1/COUNTIF(AN$2:AN$12,AN$2:AN$12)),"",INDEX(AN$2:AN$12,MATCH(MIN(IF(COUNTIF(AO$1:AO4,AN$2:AN$12)=0,COUNTIF(AN$2:AN$12,"&lt;"&amp;AN$2:AN$12))),COUNTIF(AN$2:AN$12,"&lt;"&amp;AN$2:AN$12),0)))</f>
        <v>MADANGA</v>
      </c>
      <c r="AP5" s="35">
        <f ca="1">IFERROR(VLOOKUP($AO5,personnel!$B$5:$L$34,COLUMN()-COLUMN($AO$1)+1,0),0)</f>
        <v>0</v>
      </c>
      <c r="AQ5" s="35">
        <f ca="1">IFERROR(VLOOKUP($AO5,personnel!$B$5:$L$34,COLUMN()-COLUMN($AO$1)+1,0),0)</f>
        <v>0</v>
      </c>
      <c r="AR5" s="35" t="str">
        <f ca="1">IFERROR(VLOOKUP($AO5,personnel!$B$5:$L$34,COLUMN()-COLUMN($AO$1)+1,0),0)</f>
        <v>X</v>
      </c>
      <c r="AS5" s="35">
        <f ca="1">IFERROR(VLOOKUP($AO5,personnel!$B$5:$L$34,COLUMN()-COLUMN($AO$1)+1,0),0)</f>
        <v>0</v>
      </c>
      <c r="AT5" s="35" t="str">
        <f ca="1">IFERROR(VLOOKUP($AO5,personnel!$B$5:$L$34,COLUMN()-COLUMN($AO$1)+1,0),0)</f>
        <v>X</v>
      </c>
      <c r="AU5" s="35" t="str">
        <f ca="1">IFERROR(VLOOKUP($AO5,personnel!$B$5:$L$34,COLUMN()-COLUMN($AO$1)+1,0),0)</f>
        <v>X</v>
      </c>
      <c r="AV5" s="35" t="str">
        <f ca="1">IFERROR(VLOOKUP($AO5,personnel!$B$5:$L$34,COLUMN()-COLUMN($AO$1)+1,0),0)</f>
        <v>X</v>
      </c>
      <c r="AW5" s="35" t="str">
        <f ca="1">IFERROR(VLOOKUP($AO5,personnel!$B$5:$L$34,COLUMN()-COLUMN($AO$1)+1,0),0)</f>
        <v>X</v>
      </c>
      <c r="AX5" s="35" t="str">
        <f ca="1">IFERROR(VLOOKUP($AO5,personnel!$B$5:$L$34,COLUMN()-COLUMN($AO$1)+1,0),0)</f>
        <v>X</v>
      </c>
      <c r="AY5" s="35" t="str">
        <f ca="1">IFERROR(VLOOKUP($AO5,personnel!$B$5:$L$34,COLUMN()-COLUMN($AO$1)+1,0),0)</f>
        <v>X</v>
      </c>
      <c r="BA5" s="32" t="str">
        <f ca="1">equipe!K5</f>
        <v>LOPEZ</v>
      </c>
      <c r="BB5" s="32" t="str">
        <f t="array" aca="1" ref="BB5" ca="1">IF(ROW(BA4)&gt;SUM(1/COUNTIF(BA$2:BA$12,BA$2:BA$12)),"",INDEX(BA$2:BA$12,MATCH(MIN(IF(COUNTIF(BB$1:BB4,BA$2:BA$12)=0,COUNTIF(BA$2:BA$12,"&lt;"&amp;BA$2:BA$12))),COUNTIF(BA$2:BA$12,"&lt;"&amp;BA$2:BA$12),0)))</f>
        <v>MARTINEZ</v>
      </c>
      <c r="BC5" s="35">
        <f ca="1">IFERROR(VLOOKUP($BB5,personnel!$B$5:$L$34,COLUMN()-COLUMN($BB$1)+1,0),0)</f>
        <v>0</v>
      </c>
      <c r="BD5" s="35" t="str">
        <f ca="1">IFERROR(VLOOKUP($BB5,personnel!$B$5:$L$34,COLUMN()-COLUMN($BB$1)+1,0),0)</f>
        <v>X</v>
      </c>
      <c r="BE5" s="35">
        <f ca="1">IFERROR(VLOOKUP($BB5,personnel!$B$5:$L$34,COLUMN()-COLUMN($BB$1)+1,0),0)</f>
        <v>0</v>
      </c>
      <c r="BF5" s="35" t="str">
        <f ca="1">IFERROR(VLOOKUP($BB5,personnel!$B$5:$L$34,COLUMN()-COLUMN($BB$1)+1,0),0)</f>
        <v>X</v>
      </c>
      <c r="BG5" s="35">
        <f ca="1">IFERROR(VLOOKUP($BB5,personnel!$B$5:$L$34,COLUMN()-COLUMN($BB$1)+1,0),0)</f>
        <v>0</v>
      </c>
      <c r="BH5" s="35">
        <f ca="1">IFERROR(VLOOKUP($BB5,personnel!$B$5:$L$34,COLUMN()-COLUMN($BB$1)+1,0),0)</f>
        <v>0</v>
      </c>
      <c r="BI5" s="35">
        <f ca="1">IFERROR(VLOOKUP($BB5,personnel!$B$5:$L$34,COLUMN()-COLUMN($BB$1)+1,0),0)</f>
        <v>0</v>
      </c>
      <c r="BJ5" s="35">
        <f ca="1">IFERROR(VLOOKUP($BB5,personnel!$B$5:$L$34,COLUMN()-COLUMN($BB$1)+1,0),0)</f>
        <v>0</v>
      </c>
      <c r="BK5" s="35">
        <f ca="1">IFERROR(VLOOKUP($BB5,personnel!$B$5:$L$34,COLUMN()-COLUMN($BB$1)+1,0),0)</f>
        <v>0</v>
      </c>
      <c r="BL5" s="35">
        <f ca="1">IFERROR(VLOOKUP($BB5,personnel!$B$5:$L$34,COLUMN()-COLUMN($BB$1)+1,0),0)</f>
        <v>0</v>
      </c>
    </row>
    <row r="6" spans="1:64" x14ac:dyDescent="0.35">
      <c r="A6" s="32" t="str">
        <f ca="1">equipe!G6</f>
        <v>DURAND</v>
      </c>
      <c r="B6" s="32" t="str">
        <f t="array" aca="1" ref="B6" ca="1">IF(ROW(A5)&gt;SUM(1/COUNTIF(A$2:A$12,A$2:A$12)),"",INDEX(A$2:A$12,MATCH(MIN(IF(COUNTIF(B$1:B5,A$2:A$12)=0,COUNTIF(A$2:A$12,"&lt;"&amp;A$2:A$12))),COUNTIF(A$2:A$12,"&lt;"&amp;A$2:A$12),0)))</f>
        <v>GARNIER</v>
      </c>
      <c r="C6" s="35">
        <f ca="1">IFERROR(VLOOKUP($B6,personnel!$B$5:$L$34,COLUMN()-COLUMN($B$1)+1,0),0)</f>
        <v>0</v>
      </c>
      <c r="D6" s="35">
        <f ca="1">IFERROR(VLOOKUP($B6,personnel!$B$5:$L$34,COLUMN()-COLUMN($B$1)+1,0),0)</f>
        <v>0</v>
      </c>
      <c r="E6" s="35" t="str">
        <f ca="1">IFERROR(VLOOKUP($B6,personnel!$B$5:$L$34,COLUMN()-COLUMN($B$1)+1,0),0)</f>
        <v>X</v>
      </c>
      <c r="F6" s="35">
        <f ca="1">IFERROR(VLOOKUP($B6,personnel!$B$5:$L$34,COLUMN()-COLUMN($B$1)+1,0),0)</f>
        <v>0</v>
      </c>
      <c r="G6" s="35">
        <f ca="1">IFERROR(VLOOKUP($B6,personnel!$B$5:$L$34,COLUMN()-COLUMN($B$1)+1,0),0)</f>
        <v>0</v>
      </c>
      <c r="H6" s="35" t="str">
        <f ca="1">IFERROR(VLOOKUP($B6,personnel!$B$5:$L$34,COLUMN()-COLUMN($B$1)+1,0),0)</f>
        <v>X</v>
      </c>
      <c r="I6" s="35">
        <f ca="1">IFERROR(VLOOKUP($B6,personnel!$B$5:$L$34,COLUMN()-COLUMN($B$1)+1,0),0)</f>
        <v>0</v>
      </c>
      <c r="J6" s="35">
        <f ca="1">IFERROR(VLOOKUP($B6,personnel!$B$5:$L$34,COLUMN()-COLUMN($B$1)+1,0),0)</f>
        <v>0</v>
      </c>
      <c r="K6" s="35">
        <f ca="1">IFERROR(VLOOKUP($B6,personnel!$B$5:$L$34,COLUMN()-COLUMN($B$1)+1,0),0)</f>
        <v>0</v>
      </c>
      <c r="L6" s="35">
        <f ca="1">IFERROR(VLOOKUP($B6,personnel!$B$5:$L$34,COLUMN()-COLUMN($B$1)+1,0),0)</f>
        <v>0</v>
      </c>
      <c r="N6" s="32" t="str">
        <f ca="1">equipe!H6</f>
        <v>MASSELOT</v>
      </c>
      <c r="O6" s="32" t="str">
        <f t="array" aca="1" ref="O6" ca="1">IF(ROW(N5)&gt;SUM(1/COUNTIF(N$2:N$12,N$2:N$12)),"",INDEX(N$2:N$12,MATCH(MIN(IF(COUNTIF(O$1:O5,N$2:N$12)=0,COUNTIF(N$2:N$12,"&lt;"&amp;N$2:N$12))),COUNTIF(N$2:N$12,"&lt;"&amp;N$2:N$12),0)))</f>
        <v>SANTUCCI</v>
      </c>
      <c r="P6" s="35">
        <f ca="1">IFERROR(VLOOKUP($O6,personnel!$B$5:$L$34,COLUMN()-COLUMN($O$1)+1,0),0)</f>
        <v>0</v>
      </c>
      <c r="Q6" s="35">
        <f ca="1">IFERROR(VLOOKUP($O6,personnel!$B$5:$L$34,COLUMN()-COLUMN($O$1)+1,0),0)</f>
        <v>0</v>
      </c>
      <c r="R6" s="35" t="str">
        <f ca="1">IFERROR(VLOOKUP($O6,personnel!$B$5:$L$34,COLUMN()-COLUMN($O$1)+1,0),0)</f>
        <v>X</v>
      </c>
      <c r="S6" s="35">
        <f ca="1">IFERROR(VLOOKUP($O6,personnel!$B$5:$L$34,COLUMN()-COLUMN($O$1)+1,0),0)</f>
        <v>0</v>
      </c>
      <c r="T6" s="35">
        <f ca="1">IFERROR(VLOOKUP($O6,personnel!$B$5:$L$34,COLUMN()-COLUMN($O$1)+1,0),0)</f>
        <v>0</v>
      </c>
      <c r="U6" s="35" t="str">
        <f ca="1">IFERROR(VLOOKUP($O6,personnel!$B$5:$L$34,COLUMN()-COLUMN($O$1)+1,0),0)</f>
        <v>X</v>
      </c>
      <c r="V6" s="35">
        <f ca="1">IFERROR(VLOOKUP($O6,personnel!$B$5:$L$34,COLUMN()-COLUMN($O$1)+1,0),0)</f>
        <v>0</v>
      </c>
      <c r="W6" s="35" t="str">
        <f ca="1">IFERROR(VLOOKUP($O6,personnel!$B$5:$L$34,COLUMN()-COLUMN($O$1)+1,0),0)</f>
        <v>X</v>
      </c>
      <c r="X6" s="35">
        <f ca="1">IFERROR(VLOOKUP($O6,personnel!$B$5:$L$34,COLUMN()-COLUMN($O$1)+1,0),0)</f>
        <v>0</v>
      </c>
      <c r="Y6" s="35">
        <f ca="1">IFERROR(VLOOKUP($O6,personnel!$B$5:$L$34,COLUMN()-COLUMN($O$1)+1,0),0)</f>
        <v>0</v>
      </c>
      <c r="AA6" s="32" t="str">
        <f ca="1">equipe!I6</f>
        <v>PAQUIEN</v>
      </c>
      <c r="AB6" s="32" t="str">
        <f t="array" aca="1" ref="AB6" ca="1">IF(ROW(AA5)&gt;SUM(1/COUNTIF(AA$2:AA$12,AA$2:AA$12)),"",INDEX(AA$2:AA$12,MATCH(MIN(IF(COUNTIF(AB$1:AB5,AA$2:AA$12)=0,COUNTIF(AA$2:AA$12,"&lt;"&amp;AA$2:AA$12))),COUNTIF(AA$2:AA$12,"&lt;"&amp;AA$2:AA$12),0)))</f>
        <v>NOGBOUN</v>
      </c>
      <c r="AC6" s="35">
        <f ca="1">IFERROR(VLOOKUP($AB6,personnel!$B$5:$L$34,COLUMN()-COLUMN($AB$1)+1,0),0)</f>
        <v>0</v>
      </c>
      <c r="AD6" s="35">
        <f ca="1">IFERROR(VLOOKUP($AB6,personnel!$B$5:$L$34,COLUMN()-COLUMN($AB$1)+1,0),0)</f>
        <v>0</v>
      </c>
      <c r="AE6" s="35" t="str">
        <f ca="1">IFERROR(VLOOKUP($AB6,personnel!$B$5:$L$34,COLUMN()-COLUMN($AB$1)+1,0),0)</f>
        <v>X</v>
      </c>
      <c r="AF6" s="35">
        <f ca="1">IFERROR(VLOOKUP($AB6,personnel!$B$5:$L$34,COLUMN()-COLUMN($AB$1)+1,0),0)</f>
        <v>0</v>
      </c>
      <c r="AG6" s="35">
        <f ca="1">IFERROR(VLOOKUP($AB6,personnel!$B$5:$L$34,COLUMN()-COLUMN($AB$1)+1,0),0)</f>
        <v>0</v>
      </c>
      <c r="AH6" s="35" t="str">
        <f ca="1">IFERROR(VLOOKUP($AB6,personnel!$B$5:$L$34,COLUMN()-COLUMN($AB$1)+1,0),0)</f>
        <v>X</v>
      </c>
      <c r="AI6" s="35">
        <f ca="1">IFERROR(VLOOKUP($AB6,personnel!$B$5:$L$34,COLUMN()-COLUMN($AB$1)+1,0),0)</f>
        <v>0</v>
      </c>
      <c r="AJ6" s="35">
        <f ca="1">IFERROR(VLOOKUP($AB6,personnel!$B$5:$L$34,COLUMN()-COLUMN($AB$1)+1,0),0)</f>
        <v>0</v>
      </c>
      <c r="AK6" s="35">
        <f ca="1">IFERROR(VLOOKUP($AB6,personnel!$B$5:$L$34,COLUMN()-COLUMN($AB$1)+1,0),0)</f>
        <v>0</v>
      </c>
      <c r="AL6" s="35">
        <f ca="1">IFERROR(VLOOKUP($AB6,personnel!$B$5:$L$34,COLUMN()-COLUMN($AB$1)+1,0),0)</f>
        <v>0</v>
      </c>
      <c r="AN6" s="32" t="str">
        <f ca="1">equipe!J6</f>
        <v>GOGUYER</v>
      </c>
      <c r="AO6" s="32" t="str">
        <f t="array" aca="1" ref="AO6" ca="1">IF(ROW(AN5)&gt;SUM(1/COUNTIF(AN$2:AN$12,AN$2:AN$12)),"",INDEX(AN$2:AN$12,MATCH(MIN(IF(COUNTIF(AO$1:AO5,AN$2:AN$12)=0,COUNTIF(AN$2:AN$12,"&lt;"&amp;AN$2:AN$12))),COUNTIF(AN$2:AN$12,"&lt;"&amp;AN$2:AN$12),0)))</f>
        <v>MALATRE</v>
      </c>
      <c r="AP6" s="35">
        <f ca="1">IFERROR(VLOOKUP($AO6,personnel!$B$5:$L$34,COLUMN()-COLUMN($AO$1)+1,0),0)</f>
        <v>0</v>
      </c>
      <c r="AQ6" s="35">
        <f ca="1">IFERROR(VLOOKUP($AO6,personnel!$B$5:$L$34,COLUMN()-COLUMN($AO$1)+1,0),0)</f>
        <v>0</v>
      </c>
      <c r="AR6" s="35" t="str">
        <f ca="1">IFERROR(VLOOKUP($AO6,personnel!$B$5:$L$34,COLUMN()-COLUMN($AO$1)+1,0),0)</f>
        <v>X</v>
      </c>
      <c r="AS6" s="35">
        <f ca="1">IFERROR(VLOOKUP($AO6,personnel!$B$5:$L$34,COLUMN()-COLUMN($AO$1)+1,0),0)</f>
        <v>0</v>
      </c>
      <c r="AT6" s="35">
        <f ca="1">IFERROR(VLOOKUP($AO6,personnel!$B$5:$L$34,COLUMN()-COLUMN($AO$1)+1,0),0)</f>
        <v>0</v>
      </c>
      <c r="AU6" s="35">
        <f ca="1">IFERROR(VLOOKUP($AO6,personnel!$B$5:$L$34,COLUMN()-COLUMN($AO$1)+1,0),0)</f>
        <v>0</v>
      </c>
      <c r="AV6" s="35">
        <f ca="1">IFERROR(VLOOKUP($AO6,personnel!$B$5:$L$34,COLUMN()-COLUMN($AO$1)+1,0),0)</f>
        <v>0</v>
      </c>
      <c r="AW6" s="35" t="str">
        <f ca="1">IFERROR(VLOOKUP($AO6,personnel!$B$5:$L$34,COLUMN()-COLUMN($AO$1)+1,0),0)</f>
        <v>X</v>
      </c>
      <c r="AX6" s="35">
        <f ca="1">IFERROR(VLOOKUP($AO6,personnel!$B$5:$L$34,COLUMN()-COLUMN($AO$1)+1,0),0)</f>
        <v>0</v>
      </c>
      <c r="AY6" s="35">
        <f ca="1">IFERROR(VLOOKUP($AO6,personnel!$B$5:$L$34,COLUMN()-COLUMN($AO$1)+1,0),0)</f>
        <v>0</v>
      </c>
      <c r="BA6" s="32" t="str">
        <f ca="1">equipe!K6</f>
        <v>LOPEZ</v>
      </c>
      <c r="BB6" s="32" t="str">
        <f t="array" aca="1" ref="BB6" ca="1">IF(ROW(BA5)&gt;SUM(1/COUNTIF(BA$2:BA$12,BA$2:BA$12)),"",INDEX(BA$2:BA$12,MATCH(MIN(IF(COUNTIF(BB$1:BB5,BA$2:BA$12)=0,COUNTIF(BA$2:BA$12,"&lt;"&amp;BA$2:BA$12))),COUNTIF(BA$2:BA$12,"&lt;"&amp;BA$2:BA$12),0)))</f>
        <v>MARTY</v>
      </c>
      <c r="BC6" s="35">
        <f ca="1">IFERROR(VLOOKUP($BB6,personnel!$B$5:$L$34,COLUMN()-COLUMN($BB$1)+1,0),0)</f>
        <v>0</v>
      </c>
      <c r="BD6" s="35">
        <f ca="1">IFERROR(VLOOKUP($BB6,personnel!$B$5:$L$34,COLUMN()-COLUMN($BB$1)+1,0),0)</f>
        <v>0</v>
      </c>
      <c r="BE6" s="35" t="str">
        <f ca="1">IFERROR(VLOOKUP($BB6,personnel!$B$5:$L$34,COLUMN()-COLUMN($BB$1)+1,0),0)</f>
        <v>X</v>
      </c>
      <c r="BF6" s="35">
        <f ca="1">IFERROR(VLOOKUP($BB6,personnel!$B$5:$L$34,COLUMN()-COLUMN($BB$1)+1,0),0)</f>
        <v>0</v>
      </c>
      <c r="BG6" s="35">
        <f ca="1">IFERROR(VLOOKUP($BB6,personnel!$B$5:$L$34,COLUMN()-COLUMN($BB$1)+1,0),0)</f>
        <v>0</v>
      </c>
      <c r="BH6" s="35" t="str">
        <f ca="1">IFERROR(VLOOKUP($BB6,personnel!$B$5:$L$34,COLUMN()-COLUMN($BB$1)+1,0),0)</f>
        <v>X</v>
      </c>
      <c r="BI6" s="35">
        <f ca="1">IFERROR(VLOOKUP($BB6,personnel!$B$5:$L$34,COLUMN()-COLUMN($BB$1)+1,0),0)</f>
        <v>0</v>
      </c>
      <c r="BJ6" s="35">
        <f ca="1">IFERROR(VLOOKUP($BB6,personnel!$B$5:$L$34,COLUMN()-COLUMN($BB$1)+1,0),0)</f>
        <v>0</v>
      </c>
      <c r="BK6" s="35">
        <f ca="1">IFERROR(VLOOKUP($BB6,personnel!$B$5:$L$34,COLUMN()-COLUMN($BB$1)+1,0),0)</f>
        <v>0</v>
      </c>
      <c r="BL6" s="35">
        <f ca="1">IFERROR(VLOOKUP($BB6,personnel!$B$5:$L$34,COLUMN()-COLUMN($BB$1)+1,0),0)</f>
        <v>0</v>
      </c>
    </row>
    <row r="7" spans="1:64" x14ac:dyDescent="0.35">
      <c r="A7" s="32" t="str">
        <f ca="1">equipe!G7</f>
        <v>FINET</v>
      </c>
      <c r="B7" s="32" t="str">
        <f t="array" aca="1" ref="B7" ca="1">IF(ROW(A6)&gt;SUM(1/COUNTIF(A$2:A$12,A$2:A$12)),"",INDEX(A$2:A$12,MATCH(MIN(IF(COUNTIF(B$1:B6,A$2:A$12)=0,COUNTIF(A$2:A$12,"&lt;"&amp;A$2:A$12))),COUNTIF(A$2:A$12,"&lt;"&amp;A$2:A$12),0)))</f>
        <v>VASCHALDE</v>
      </c>
      <c r="C7" s="35" t="str">
        <f ca="1">IFERROR(VLOOKUP($B7,personnel!$B$5:$L$34,COLUMN()-COLUMN($B$1)+1,0),0)</f>
        <v>X</v>
      </c>
      <c r="D7" s="35">
        <f ca="1">IFERROR(VLOOKUP($B7,personnel!$B$5:$L$34,COLUMN()-COLUMN($B$1)+1,0),0)</f>
        <v>0</v>
      </c>
      <c r="E7" s="35">
        <f ca="1">IFERROR(VLOOKUP($B7,personnel!$B$5:$L$34,COLUMN()-COLUMN($B$1)+1,0),0)</f>
        <v>0</v>
      </c>
      <c r="F7" s="35" t="str">
        <f ca="1">IFERROR(VLOOKUP($B7,personnel!$B$5:$L$34,COLUMN()-COLUMN($B$1)+1,0),0)</f>
        <v>X</v>
      </c>
      <c r="G7" s="35">
        <f ca="1">IFERROR(VLOOKUP($B7,personnel!$B$5:$L$34,COLUMN()-COLUMN($B$1)+1,0),0)</f>
        <v>0</v>
      </c>
      <c r="H7" s="35">
        <f ca="1">IFERROR(VLOOKUP($B7,personnel!$B$5:$L$34,COLUMN()-COLUMN($B$1)+1,0),0)</f>
        <v>0</v>
      </c>
      <c r="I7" s="35">
        <f ca="1">IFERROR(VLOOKUP($B7,personnel!$B$5:$L$34,COLUMN()-COLUMN($B$1)+1,0),0)</f>
        <v>0</v>
      </c>
      <c r="J7" s="35">
        <f ca="1">IFERROR(VLOOKUP($B7,personnel!$B$5:$L$34,COLUMN()-COLUMN($B$1)+1,0),0)</f>
        <v>0</v>
      </c>
      <c r="K7" s="35">
        <f ca="1">IFERROR(VLOOKUP($B7,personnel!$B$5:$L$34,COLUMN()-COLUMN($B$1)+1,0),0)</f>
        <v>0</v>
      </c>
      <c r="L7" s="35">
        <f ca="1">IFERROR(VLOOKUP($B7,personnel!$B$5:$L$34,COLUMN()-COLUMN($B$1)+1,0),0)</f>
        <v>0</v>
      </c>
      <c r="N7" s="32" t="str">
        <f ca="1">equipe!H7</f>
        <v>BAZIN</v>
      </c>
      <c r="O7" s="32" t="str">
        <f t="array" aca="1" ref="O7" ca="1">IF(ROW(N6)&gt;SUM(1/COUNTIF(N$2:N$12,N$2:N$12)),"",INDEX(N$2:N$12,MATCH(MIN(IF(COUNTIF(O$1:O6,N$2:N$12)=0,COUNTIF(N$2:N$12,"&lt;"&amp;N$2:N$12))),COUNTIF(N$2:N$12,"&lt;"&amp;N$2:N$12),0)))</f>
        <v>SPIZAK</v>
      </c>
      <c r="P7" s="35">
        <f ca="1">IFERROR(VLOOKUP($O7,personnel!$B$5:$L$34,COLUMN()-COLUMN($O$1)+1,0),0)</f>
        <v>0</v>
      </c>
      <c r="Q7" s="35" t="str">
        <f ca="1">IFERROR(VLOOKUP($O7,personnel!$B$5:$L$34,COLUMN()-COLUMN($O$1)+1,0),0)</f>
        <v>X</v>
      </c>
      <c r="R7" s="35">
        <f ca="1">IFERROR(VLOOKUP($O7,personnel!$B$5:$L$34,COLUMN()-COLUMN($O$1)+1,0),0)</f>
        <v>0</v>
      </c>
      <c r="S7" s="35" t="str">
        <f ca="1">IFERROR(VLOOKUP($O7,personnel!$B$5:$L$34,COLUMN()-COLUMN($O$1)+1,0),0)</f>
        <v>X</v>
      </c>
      <c r="T7" s="35">
        <f ca="1">IFERROR(VLOOKUP($O7,personnel!$B$5:$L$34,COLUMN()-COLUMN($O$1)+1,0),0)</f>
        <v>0</v>
      </c>
      <c r="U7" s="35">
        <f ca="1">IFERROR(VLOOKUP($O7,personnel!$B$5:$L$34,COLUMN()-COLUMN($O$1)+1,0),0)</f>
        <v>0</v>
      </c>
      <c r="V7" s="35">
        <f ca="1">IFERROR(VLOOKUP($O7,personnel!$B$5:$L$34,COLUMN()-COLUMN($O$1)+1,0),0)</f>
        <v>0</v>
      </c>
      <c r="W7" s="35">
        <f ca="1">IFERROR(VLOOKUP($O7,personnel!$B$5:$L$34,COLUMN()-COLUMN($O$1)+1,0),0)</f>
        <v>0</v>
      </c>
      <c r="X7" s="35">
        <f ca="1">IFERROR(VLOOKUP($O7,personnel!$B$5:$L$34,COLUMN()-COLUMN($O$1)+1,0),0)</f>
        <v>0</v>
      </c>
      <c r="Y7" s="35">
        <f ca="1">IFERROR(VLOOKUP($O7,personnel!$B$5:$L$34,COLUMN()-COLUMN($O$1)+1,0),0)</f>
        <v>0</v>
      </c>
      <c r="AA7" s="32" t="str">
        <f ca="1">equipe!I7</f>
        <v>BRIER</v>
      </c>
      <c r="AB7" s="32" t="str">
        <f t="array" aca="1" ref="AB7" ca="1">IF(ROW(AA6)&gt;SUM(1/COUNTIF(AA$2:AA$12,AA$2:AA$12)),"",INDEX(AA$2:AA$12,MATCH(MIN(IF(COUNTIF(AB$1:AB6,AA$2:AA$12)=0,COUNTIF(AA$2:AA$12,"&lt;"&amp;AA$2:AA$12))),COUNTIF(AA$2:AA$12,"&lt;"&amp;AA$2:AA$12),0)))</f>
        <v>PAQUIEN</v>
      </c>
      <c r="AC7" s="35">
        <f ca="1">IFERROR(VLOOKUP($AB7,personnel!$B$5:$L$34,COLUMN()-COLUMN($AB$1)+1,0),0)</f>
        <v>0</v>
      </c>
      <c r="AD7" s="35" t="str">
        <f ca="1">IFERROR(VLOOKUP($AB7,personnel!$B$5:$L$34,COLUMN()-COLUMN($AB$1)+1,0),0)</f>
        <v>X</v>
      </c>
      <c r="AE7" s="35">
        <f ca="1">IFERROR(VLOOKUP($AB7,personnel!$B$5:$L$34,COLUMN()-COLUMN($AB$1)+1,0),0)</f>
        <v>0</v>
      </c>
      <c r="AF7" s="35">
        <f ca="1">IFERROR(VLOOKUP($AB7,personnel!$B$5:$L$34,COLUMN()-COLUMN($AB$1)+1,0),0)</f>
        <v>0</v>
      </c>
      <c r="AG7" s="35" t="str">
        <f ca="1">IFERROR(VLOOKUP($AB7,personnel!$B$5:$L$34,COLUMN()-COLUMN($AB$1)+1,0),0)</f>
        <v>X</v>
      </c>
      <c r="AH7" s="35">
        <f ca="1">IFERROR(VLOOKUP($AB7,personnel!$B$5:$L$34,COLUMN()-COLUMN($AB$1)+1,0),0)</f>
        <v>0</v>
      </c>
      <c r="AI7" s="35">
        <f ca="1">IFERROR(VLOOKUP($AB7,personnel!$B$5:$L$34,COLUMN()-COLUMN($AB$1)+1,0),0)</f>
        <v>0</v>
      </c>
      <c r="AJ7" s="35" t="str">
        <f ca="1">IFERROR(VLOOKUP($AB7,personnel!$B$5:$L$34,COLUMN()-COLUMN($AB$1)+1,0),0)</f>
        <v>X</v>
      </c>
      <c r="AK7" s="35">
        <f ca="1">IFERROR(VLOOKUP($AB7,personnel!$B$5:$L$34,COLUMN()-COLUMN($AB$1)+1,0),0)</f>
        <v>0</v>
      </c>
      <c r="AL7" s="35">
        <f ca="1">IFERROR(VLOOKUP($AB7,personnel!$B$5:$L$34,COLUMN()-COLUMN($AB$1)+1,0),0)</f>
        <v>0</v>
      </c>
      <c r="AN7" s="32" t="str">
        <f ca="1">equipe!J7</f>
        <v>MADANGA</v>
      </c>
      <c r="AO7" s="32" t="str">
        <f t="array" aca="1" ref="AO7" ca="1">IF(ROW(AN6)&gt;SUM(1/COUNTIF(AN$2:AN$12,AN$2:AN$12)),"",INDEX(AN$2:AN$12,MATCH(MIN(IF(COUNTIF(AO$1:AO6,AN$2:AN$12)=0,COUNTIF(AN$2:AN$12,"&lt;"&amp;AN$2:AN$12))),COUNTIF(AN$2:AN$12,"&lt;"&amp;AN$2:AN$12),0)))</f>
        <v>QUINONERO</v>
      </c>
      <c r="AP7" s="35">
        <f ca="1">IFERROR(VLOOKUP($AO7,personnel!$B$5:$L$34,COLUMN()-COLUMN($AO$1)+1,0),0)</f>
        <v>0</v>
      </c>
      <c r="AQ7" s="35" t="str">
        <f ca="1">IFERROR(VLOOKUP($AO7,personnel!$B$5:$L$34,COLUMN()-COLUMN($AO$1)+1,0),0)</f>
        <v>X</v>
      </c>
      <c r="AR7" s="35">
        <f ca="1">IFERROR(VLOOKUP($AO7,personnel!$B$5:$L$34,COLUMN()-COLUMN($AO$1)+1,0),0)</f>
        <v>0</v>
      </c>
      <c r="AS7" s="35" t="str">
        <f ca="1">IFERROR(VLOOKUP($AO7,personnel!$B$5:$L$34,COLUMN()-COLUMN($AO$1)+1,0),0)</f>
        <v>X</v>
      </c>
      <c r="AT7" s="35">
        <f ca="1">IFERROR(VLOOKUP($AO7,personnel!$B$5:$L$34,COLUMN()-COLUMN($AO$1)+1,0),0)</f>
        <v>0</v>
      </c>
      <c r="AU7" s="35">
        <f ca="1">IFERROR(VLOOKUP($AO7,personnel!$B$5:$L$34,COLUMN()-COLUMN($AO$1)+1,0),0)</f>
        <v>0</v>
      </c>
      <c r="AV7" s="35">
        <f ca="1">IFERROR(VLOOKUP($AO7,personnel!$B$5:$L$34,COLUMN()-COLUMN($AO$1)+1,0),0)</f>
        <v>0</v>
      </c>
      <c r="AW7" s="35">
        <f ca="1">IFERROR(VLOOKUP($AO7,personnel!$B$5:$L$34,COLUMN()-COLUMN($AO$1)+1,0),0)</f>
        <v>0</v>
      </c>
      <c r="AX7" s="35">
        <f ca="1">IFERROR(VLOOKUP($AO7,personnel!$B$5:$L$34,COLUMN()-COLUMN($AO$1)+1,0),0)</f>
        <v>0</v>
      </c>
      <c r="AY7" s="35">
        <f ca="1">IFERROR(VLOOKUP($AO7,personnel!$B$5:$L$34,COLUMN()-COLUMN($AO$1)+1,0),0)</f>
        <v>0</v>
      </c>
      <c r="BA7" s="32" t="str">
        <f ca="1">equipe!K7</f>
        <v>CASTELLO</v>
      </c>
      <c r="BB7" s="32" t="str">
        <f t="array" aca="1" ref="BB7" ca="1">IF(ROW(BA6)&gt;SUM(1/COUNTIF(BA$2:BA$12,BA$2:BA$12)),"",INDEX(BA$2:BA$12,MATCH(MIN(IF(COUNTIF(BB$1:BB6,BA$2:BA$12)=0,COUNTIF(BA$2:BA$12,"&lt;"&amp;BA$2:BA$12))),COUNTIF(BA$2:BA$12,"&lt;"&amp;BA$2:BA$12),0)))</f>
        <v>SZENK</v>
      </c>
      <c r="BC7" s="35" t="str">
        <f ca="1">IFERROR(VLOOKUP($BB7,personnel!$B$5:$L$34,COLUMN()-COLUMN($BB$1)+1,0),0)</f>
        <v>X</v>
      </c>
      <c r="BD7" s="35">
        <f ca="1">IFERROR(VLOOKUP($BB7,personnel!$B$5:$L$34,COLUMN()-COLUMN($BB$1)+1,0),0)</f>
        <v>0</v>
      </c>
      <c r="BE7" s="35">
        <f ca="1">IFERROR(VLOOKUP($BB7,personnel!$B$5:$L$34,COLUMN()-COLUMN($BB$1)+1,0),0)</f>
        <v>0</v>
      </c>
      <c r="BF7" s="35">
        <f ca="1">IFERROR(VLOOKUP($BB7,personnel!$B$5:$L$34,COLUMN()-COLUMN($BB$1)+1,0),0)</f>
        <v>0</v>
      </c>
      <c r="BG7" s="35">
        <f ca="1">IFERROR(VLOOKUP($BB7,personnel!$B$5:$L$34,COLUMN()-COLUMN($BB$1)+1,0),0)</f>
        <v>0</v>
      </c>
      <c r="BH7" s="35" t="str">
        <f ca="1">IFERROR(VLOOKUP($BB7,personnel!$B$5:$L$34,COLUMN()-COLUMN($BB$1)+1,0),0)</f>
        <v>X</v>
      </c>
      <c r="BI7" s="35" t="str">
        <f ca="1">IFERROR(VLOOKUP($BB7,personnel!$B$5:$L$34,COLUMN()-COLUMN($BB$1)+1,0),0)</f>
        <v>X</v>
      </c>
      <c r="BJ7" s="35" t="str">
        <f ca="1">IFERROR(VLOOKUP($BB7,personnel!$B$5:$L$34,COLUMN()-COLUMN($BB$1)+1,0),0)</f>
        <v>X</v>
      </c>
      <c r="BK7" s="35" t="str">
        <f ca="1">IFERROR(VLOOKUP($BB7,personnel!$B$5:$L$34,COLUMN()-COLUMN($BB$1)+1,0),0)</f>
        <v>X</v>
      </c>
      <c r="BL7" s="35" t="str">
        <f ca="1">IFERROR(VLOOKUP($BB7,personnel!$B$5:$L$34,COLUMN()-COLUMN($BB$1)+1,0),0)</f>
        <v>X</v>
      </c>
    </row>
    <row r="8" spans="1:64" x14ac:dyDescent="0.35">
      <c r="A8" s="32" t="str">
        <f ca="1">equipe!G9</f>
        <v>FINET</v>
      </c>
      <c r="B8" s="32" t="str">
        <f t="array" aca="1" ref="B8" ca="1">IF(ROW(A7)&gt;SUM(1/COUNTIF(A$2:A$12,A$2:A$12)),"",INDEX(A$2:A$12,MATCH(MIN(IF(COUNTIF(B$1:B7,A$2:A$12)=0,COUNTIF(A$2:A$12,"&lt;"&amp;A$2:A$12))),COUNTIF(A$2:A$12,"&lt;"&amp;A$2:A$12),0)))</f>
        <v>VINCENT</v>
      </c>
      <c r="C8" s="35">
        <f ca="1">IFERROR(VLOOKUP($B8,personnel!$B$5:$L$34,COLUMN()-COLUMN($B$1)+1,0),0)</f>
        <v>0</v>
      </c>
      <c r="D8" s="35">
        <f ca="1">IFERROR(VLOOKUP($B8,personnel!$B$5:$L$34,COLUMN()-COLUMN($B$1)+1,0),0)</f>
        <v>0</v>
      </c>
      <c r="E8" s="35" t="str">
        <f ca="1">IFERROR(VLOOKUP($B8,personnel!$B$5:$L$34,COLUMN()-COLUMN($B$1)+1,0),0)</f>
        <v>X</v>
      </c>
      <c r="F8" s="35">
        <f ca="1">IFERROR(VLOOKUP($B8,personnel!$B$5:$L$34,COLUMN()-COLUMN($B$1)+1,0),0)</f>
        <v>0</v>
      </c>
      <c r="G8" s="35">
        <f ca="1">IFERROR(VLOOKUP($B8,personnel!$B$5:$L$34,COLUMN()-COLUMN($B$1)+1,0),0)</f>
        <v>0</v>
      </c>
      <c r="H8" s="35">
        <f ca="1">IFERROR(VLOOKUP($B8,personnel!$B$5:$L$34,COLUMN()-COLUMN($B$1)+1,0),0)</f>
        <v>0</v>
      </c>
      <c r="I8" s="35">
        <f ca="1">IFERROR(VLOOKUP($B8,personnel!$B$5:$L$34,COLUMN()-COLUMN($B$1)+1,0),0)</f>
        <v>0</v>
      </c>
      <c r="J8" s="35">
        <f ca="1">IFERROR(VLOOKUP($B8,personnel!$B$5:$L$34,COLUMN()-COLUMN($B$1)+1,0),0)</f>
        <v>0</v>
      </c>
      <c r="K8" s="35">
        <f ca="1">IFERROR(VLOOKUP($B8,personnel!$B$5:$L$34,COLUMN()-COLUMN($B$1)+1,0),0)</f>
        <v>0</v>
      </c>
      <c r="L8" s="35">
        <f ca="1">IFERROR(VLOOKUP($B8,personnel!$B$5:$L$34,COLUMN()-COLUMN($B$1)+1,0),0)</f>
        <v>0</v>
      </c>
      <c r="N8" s="32" t="str">
        <f ca="1">equipe!H9</f>
        <v>MASSELOT</v>
      </c>
      <c r="O8" s="32" t="str">
        <f t="array" aca="1" ref="O8" ca="1">IF(ROW(N7)&gt;SUM(1/COUNTIF(N$2:N$12,N$2:N$12)),"",INDEX(N$2:N$12,MATCH(MIN(IF(COUNTIF(O$1:O7,N$2:N$12)=0,COUNTIF(N$2:N$12,"&lt;"&amp;N$2:N$12))),COUNTIF(N$2:N$12,"&lt;"&amp;N$2:N$12),0)))</f>
        <v/>
      </c>
      <c r="P8" s="35">
        <f ca="1">IFERROR(VLOOKUP($O8,personnel!$B$5:$L$34,COLUMN()-COLUMN($O$1)+1,0),0)</f>
        <v>0</v>
      </c>
      <c r="Q8" s="35">
        <f ca="1">IFERROR(VLOOKUP($O8,personnel!$B$5:$L$34,COLUMN()-COLUMN($O$1)+1,0),0)</f>
        <v>0</v>
      </c>
      <c r="R8" s="35">
        <f ca="1">IFERROR(VLOOKUP($O8,personnel!$B$5:$L$34,COLUMN()-COLUMN($O$1)+1,0),0)</f>
        <v>0</v>
      </c>
      <c r="S8" s="35">
        <f ca="1">IFERROR(VLOOKUP($O8,personnel!$B$5:$L$34,COLUMN()-COLUMN($O$1)+1,0),0)</f>
        <v>0</v>
      </c>
      <c r="T8" s="35">
        <f ca="1">IFERROR(VLOOKUP($O8,personnel!$B$5:$L$34,COLUMN()-COLUMN($O$1)+1,0),0)</f>
        <v>0</v>
      </c>
      <c r="U8" s="35">
        <f ca="1">IFERROR(VLOOKUP($O8,personnel!$B$5:$L$34,COLUMN()-COLUMN($O$1)+1,0),0)</f>
        <v>0</v>
      </c>
      <c r="V8" s="35">
        <f ca="1">IFERROR(VLOOKUP($O8,personnel!$B$5:$L$34,COLUMN()-COLUMN($O$1)+1,0),0)</f>
        <v>0</v>
      </c>
      <c r="W8" s="35">
        <f ca="1">IFERROR(VLOOKUP($O8,personnel!$B$5:$L$34,COLUMN()-COLUMN($O$1)+1,0),0)</f>
        <v>0</v>
      </c>
      <c r="X8" s="35">
        <f ca="1">IFERROR(VLOOKUP($O8,personnel!$B$5:$L$34,COLUMN()-COLUMN($O$1)+1,0),0)</f>
        <v>0</v>
      </c>
      <c r="Y8" s="35">
        <f ca="1">IFERROR(VLOOKUP($O8,personnel!$B$5:$L$34,COLUMN()-COLUMN($O$1)+1,0),0)</f>
        <v>0</v>
      </c>
      <c r="AA8" s="32" t="str">
        <f ca="1">equipe!I9</f>
        <v>BRIER</v>
      </c>
      <c r="AB8" s="32" t="str">
        <f t="array" aca="1" ref="AB8" ca="1">IF(ROW(AA7)&gt;SUM(1/COUNTIF(AA$2:AA$12,AA$2:AA$12)),"",INDEX(AA$2:AA$12,MATCH(MIN(IF(COUNTIF(AB$1:AB7,AA$2:AA$12)=0,COUNTIF(AA$2:AA$12,"&lt;"&amp;AA$2:AA$12))),COUNTIF(AA$2:AA$12,"&lt;"&amp;AA$2:AA$12),0)))</f>
        <v>PLUTON</v>
      </c>
      <c r="AC8" s="35">
        <f ca="1">IFERROR(VLOOKUP($AB8,personnel!$B$5:$L$34,COLUMN()-COLUMN($AB$1)+1,0),0)</f>
        <v>0</v>
      </c>
      <c r="AD8" s="35">
        <f ca="1">IFERROR(VLOOKUP($AB8,personnel!$B$5:$L$34,COLUMN()-COLUMN($AB$1)+1,0),0)</f>
        <v>0</v>
      </c>
      <c r="AE8" s="35" t="str">
        <f ca="1">IFERROR(VLOOKUP($AB8,personnel!$B$5:$L$34,COLUMN()-COLUMN($AB$1)+1,0),0)</f>
        <v>X</v>
      </c>
      <c r="AF8" s="35">
        <f ca="1">IFERROR(VLOOKUP($AB8,personnel!$B$5:$L$34,COLUMN()-COLUMN($AB$1)+1,0),0)</f>
        <v>0</v>
      </c>
      <c r="AG8" s="35">
        <f ca="1">IFERROR(VLOOKUP($AB8,personnel!$B$5:$L$34,COLUMN()-COLUMN($AB$1)+1,0),0)</f>
        <v>0</v>
      </c>
      <c r="AH8" s="35">
        <f ca="1">IFERROR(VLOOKUP($AB8,personnel!$B$5:$L$34,COLUMN()-COLUMN($AB$1)+1,0),0)</f>
        <v>0</v>
      </c>
      <c r="AI8" s="35">
        <f ca="1">IFERROR(VLOOKUP($AB8,personnel!$B$5:$L$34,COLUMN()-COLUMN($AB$1)+1,0),0)</f>
        <v>0</v>
      </c>
      <c r="AJ8" s="35">
        <f ca="1">IFERROR(VLOOKUP($AB8,personnel!$B$5:$L$34,COLUMN()-COLUMN($AB$1)+1,0),0)</f>
        <v>0</v>
      </c>
      <c r="AK8" s="35">
        <f ca="1">IFERROR(VLOOKUP($AB8,personnel!$B$5:$L$34,COLUMN()-COLUMN($AB$1)+1,0),0)</f>
        <v>0</v>
      </c>
      <c r="AL8" s="35">
        <f ca="1">IFERROR(VLOOKUP($AB8,personnel!$B$5:$L$34,COLUMN()-COLUMN($AB$1)+1,0),0)</f>
        <v>0</v>
      </c>
      <c r="AN8" s="32" t="str">
        <f ca="1">equipe!J9</f>
        <v>MADANGA</v>
      </c>
      <c r="AO8" s="32" t="str">
        <f t="array" aca="1" ref="AO8" ca="1">IF(ROW(AN7)&gt;SUM(1/COUNTIF(AN$2:AN$12,AN$2:AN$12)),"",INDEX(AN$2:AN$12,MATCH(MIN(IF(COUNTIF(AO$1:AO7,AN$2:AN$12)=0,COUNTIF(AN$2:AN$12,"&lt;"&amp;AN$2:AN$12))),COUNTIF(AN$2:AN$12,"&lt;"&amp;AN$2:AN$12),0)))</f>
        <v/>
      </c>
      <c r="AP8" s="35">
        <f ca="1">IFERROR(VLOOKUP($AO8,personnel!$B$5:$L$34,COLUMN()-COLUMN($AO$1)+1,0),0)</f>
        <v>0</v>
      </c>
      <c r="AQ8" s="35">
        <f ca="1">IFERROR(VLOOKUP($AO8,personnel!$B$5:$L$34,COLUMN()-COLUMN($AO$1)+1,0),0)</f>
        <v>0</v>
      </c>
      <c r="AR8" s="35">
        <f ca="1">IFERROR(VLOOKUP($AO8,personnel!$B$5:$L$34,COLUMN()-COLUMN($AO$1)+1,0),0)</f>
        <v>0</v>
      </c>
      <c r="AS8" s="35">
        <f ca="1">IFERROR(VLOOKUP($AO8,personnel!$B$5:$L$34,COLUMN()-COLUMN($AO$1)+1,0),0)</f>
        <v>0</v>
      </c>
      <c r="AT8" s="35">
        <f ca="1">IFERROR(VLOOKUP($AO8,personnel!$B$5:$L$34,COLUMN()-COLUMN($AO$1)+1,0),0)</f>
        <v>0</v>
      </c>
      <c r="AU8" s="35">
        <f ca="1">IFERROR(VLOOKUP($AO8,personnel!$B$5:$L$34,COLUMN()-COLUMN($AO$1)+1,0),0)</f>
        <v>0</v>
      </c>
      <c r="AV8" s="35">
        <f ca="1">IFERROR(VLOOKUP($AO8,personnel!$B$5:$L$34,COLUMN()-COLUMN($AO$1)+1,0),0)</f>
        <v>0</v>
      </c>
      <c r="AW8" s="35">
        <f ca="1">IFERROR(VLOOKUP($AO8,personnel!$B$5:$L$34,COLUMN()-COLUMN($AO$1)+1,0),0)</f>
        <v>0</v>
      </c>
      <c r="AX8" s="35">
        <f ca="1">IFERROR(VLOOKUP($AO8,personnel!$B$5:$L$34,COLUMN()-COLUMN($AO$1)+1,0),0)</f>
        <v>0</v>
      </c>
      <c r="AY8" s="35">
        <f ca="1">IFERROR(VLOOKUP($AO8,personnel!$B$5:$L$34,COLUMN()-COLUMN($AO$1)+1,0),0)</f>
        <v>0</v>
      </c>
      <c r="BA8" s="32" t="str">
        <f ca="1">equipe!K9</f>
        <v>LOPEZ</v>
      </c>
      <c r="BB8" s="32" t="str">
        <f t="array" aca="1" ref="BB8" ca="1">IF(ROW(BA7)&gt;SUM(1/COUNTIF(BA$2:BA$12,BA$2:BA$12)),"",INDEX(BA$2:BA$12,MATCH(MIN(IF(COUNTIF(BB$1:BB7,BA$2:BA$12)=0,COUNTIF(BA$2:BA$12,"&lt;"&amp;BA$2:BA$12))),COUNTIF(BA$2:BA$12,"&lt;"&amp;BA$2:BA$12),0)))</f>
        <v/>
      </c>
      <c r="BC8" s="35">
        <f ca="1">IFERROR(VLOOKUP($BB8,personnel!$B$5:$L$34,COLUMN()-COLUMN($BB$1)+1,0),0)</f>
        <v>0</v>
      </c>
      <c r="BD8" s="35">
        <f ca="1">IFERROR(VLOOKUP($BB8,personnel!$B$5:$L$34,COLUMN()-COLUMN($BB$1)+1,0),0)</f>
        <v>0</v>
      </c>
      <c r="BE8" s="35">
        <f ca="1">IFERROR(VLOOKUP($BB8,personnel!$B$5:$L$34,COLUMN()-COLUMN($BB$1)+1,0),0)</f>
        <v>0</v>
      </c>
      <c r="BF8" s="35">
        <f ca="1">IFERROR(VLOOKUP($BB8,personnel!$B$5:$L$34,COLUMN()-COLUMN($BB$1)+1,0),0)</f>
        <v>0</v>
      </c>
      <c r="BG8" s="35">
        <f ca="1">IFERROR(VLOOKUP($BB8,personnel!$B$5:$L$34,COLUMN()-COLUMN($BB$1)+1,0),0)</f>
        <v>0</v>
      </c>
      <c r="BH8" s="35">
        <f ca="1">IFERROR(VLOOKUP($BB8,personnel!$B$5:$L$34,COLUMN()-COLUMN($BB$1)+1,0),0)</f>
        <v>0</v>
      </c>
      <c r="BI8" s="35">
        <f ca="1">IFERROR(VLOOKUP($BB8,personnel!$B$5:$L$34,COLUMN()-COLUMN($BB$1)+1,0),0)</f>
        <v>0</v>
      </c>
      <c r="BJ8" s="35">
        <f ca="1">IFERROR(VLOOKUP($BB8,personnel!$B$5:$L$34,COLUMN()-COLUMN($BB$1)+1,0),0)</f>
        <v>0</v>
      </c>
      <c r="BK8" s="35">
        <f ca="1">IFERROR(VLOOKUP($BB8,personnel!$B$5:$L$34,COLUMN()-COLUMN($BB$1)+1,0),0)</f>
        <v>0</v>
      </c>
      <c r="BL8" s="35">
        <f ca="1">IFERROR(VLOOKUP($BB8,personnel!$B$5:$L$34,COLUMN()-COLUMN($BB$1)+1,0),0)</f>
        <v>0</v>
      </c>
    </row>
    <row r="9" spans="1:64" x14ac:dyDescent="0.35">
      <c r="A9" s="32" t="str">
        <f ca="1">equipe!G10</f>
        <v>VINCENT</v>
      </c>
      <c r="B9" s="32" t="str">
        <f t="array" aca="1" ref="B9" ca="1">IF(ROW(A8)&gt;SUM(1/COUNTIF(A$2:A$12,A$2:A$12)),"",INDEX(A$2:A$12,MATCH(MIN(IF(COUNTIF(B$1:B8,A$2:A$12)=0,COUNTIF(A$2:A$12,"&lt;"&amp;A$2:A$12))),COUNTIF(A$2:A$12,"&lt;"&amp;A$2:A$12),0)))</f>
        <v/>
      </c>
      <c r="C9" s="35">
        <f ca="1">IFERROR(VLOOKUP($B9,personnel!$B$5:$L$34,COLUMN()-COLUMN($B$1)+1,0),0)</f>
        <v>0</v>
      </c>
      <c r="D9" s="35">
        <f ca="1">IFERROR(VLOOKUP($B9,personnel!$B$5:$L$34,COLUMN()-COLUMN($B$1)+1,0),0)</f>
        <v>0</v>
      </c>
      <c r="E9" s="35">
        <f ca="1">IFERROR(VLOOKUP($B9,personnel!$B$5:$L$34,COLUMN()-COLUMN($B$1)+1,0),0)</f>
        <v>0</v>
      </c>
      <c r="F9" s="35">
        <f ca="1">IFERROR(VLOOKUP($B9,personnel!$B$5:$L$34,COLUMN()-COLUMN($B$1)+1,0),0)</f>
        <v>0</v>
      </c>
      <c r="G9" s="35">
        <f ca="1">IFERROR(VLOOKUP($B9,personnel!$B$5:$L$34,COLUMN()-COLUMN($B$1)+1,0),0)</f>
        <v>0</v>
      </c>
      <c r="H9" s="35">
        <f ca="1">IFERROR(VLOOKUP($B9,personnel!$B$5:$L$34,COLUMN()-COLUMN($B$1)+1,0),0)</f>
        <v>0</v>
      </c>
      <c r="I9" s="35">
        <f ca="1">IFERROR(VLOOKUP($B9,personnel!$B$5:$L$34,COLUMN()-COLUMN($B$1)+1,0),0)</f>
        <v>0</v>
      </c>
      <c r="J9" s="35">
        <f ca="1">IFERROR(VLOOKUP($B9,personnel!$B$5:$L$34,COLUMN()-COLUMN($B$1)+1,0),0)</f>
        <v>0</v>
      </c>
      <c r="K9" s="35">
        <f ca="1">IFERROR(VLOOKUP($B9,personnel!$B$5:$L$34,COLUMN()-COLUMN($B$1)+1,0),0)</f>
        <v>0</v>
      </c>
      <c r="L9" s="35">
        <f ca="1">IFERROR(VLOOKUP($B9,personnel!$B$5:$L$34,COLUMN()-COLUMN($B$1)+1,0),0)</f>
        <v>0</v>
      </c>
      <c r="N9" s="32" t="str">
        <f ca="1">equipe!H10</f>
        <v>BAZIN</v>
      </c>
      <c r="O9" s="32" t="str">
        <f t="array" aca="1" ref="O9" ca="1">IF(ROW(N8)&gt;SUM(1/COUNTIF(N$2:N$12,N$2:N$12)),"",INDEX(N$2:N$12,MATCH(MIN(IF(COUNTIF(O$1:O8,N$2:N$12)=0,COUNTIF(N$2:N$12,"&lt;"&amp;N$2:N$12))),COUNTIF(N$2:N$12,"&lt;"&amp;N$2:N$12),0)))</f>
        <v/>
      </c>
      <c r="P9" s="35">
        <f ca="1">IFERROR(VLOOKUP($O9,personnel!$B$5:$L$34,COLUMN()-COLUMN($O$1)+1,0),0)</f>
        <v>0</v>
      </c>
      <c r="Q9" s="35">
        <f ca="1">IFERROR(VLOOKUP($O9,personnel!$B$5:$L$34,COLUMN()-COLUMN($O$1)+1,0),0)</f>
        <v>0</v>
      </c>
      <c r="R9" s="35">
        <f ca="1">IFERROR(VLOOKUP($O9,personnel!$B$5:$L$34,COLUMN()-COLUMN($O$1)+1,0),0)</f>
        <v>0</v>
      </c>
      <c r="S9" s="35">
        <f ca="1">IFERROR(VLOOKUP($O9,personnel!$B$5:$L$34,COLUMN()-COLUMN($O$1)+1,0),0)</f>
        <v>0</v>
      </c>
      <c r="T9" s="35">
        <f ca="1">IFERROR(VLOOKUP($O9,personnel!$B$5:$L$34,COLUMN()-COLUMN($O$1)+1,0),0)</f>
        <v>0</v>
      </c>
      <c r="U9" s="35">
        <f ca="1">IFERROR(VLOOKUP($O9,personnel!$B$5:$L$34,COLUMN()-COLUMN($O$1)+1,0),0)</f>
        <v>0</v>
      </c>
      <c r="V9" s="35">
        <f ca="1">IFERROR(VLOOKUP($O9,personnel!$B$5:$L$34,COLUMN()-COLUMN($O$1)+1,0),0)</f>
        <v>0</v>
      </c>
      <c r="W9" s="35">
        <f ca="1">IFERROR(VLOOKUP($O9,personnel!$B$5:$L$34,COLUMN()-COLUMN($O$1)+1,0),0)</f>
        <v>0</v>
      </c>
      <c r="X9" s="35">
        <f ca="1">IFERROR(VLOOKUP($O9,personnel!$B$5:$L$34,COLUMN()-COLUMN($O$1)+1,0),0)</f>
        <v>0</v>
      </c>
      <c r="Y9" s="35">
        <f ca="1">IFERROR(VLOOKUP($O9,personnel!$B$5:$L$34,COLUMN()-COLUMN($O$1)+1,0),0)</f>
        <v>0</v>
      </c>
      <c r="AA9" s="32" t="str">
        <f ca="1">equipe!I10</f>
        <v>PLUTON</v>
      </c>
      <c r="AB9" s="32" t="str">
        <f t="array" aca="1" ref="AB9" ca="1">IF(ROW(AA8)&gt;SUM(1/COUNTIF(AA$2:AA$12,AA$2:AA$12)),"",INDEX(AA$2:AA$12,MATCH(MIN(IF(COUNTIF(AB$1:AB8,AA$2:AA$12)=0,COUNTIF(AA$2:AA$12,"&lt;"&amp;AA$2:AA$12))),COUNTIF(AA$2:AA$12,"&lt;"&amp;AA$2:AA$12),0)))</f>
        <v/>
      </c>
      <c r="AC9" s="35">
        <f ca="1">IFERROR(VLOOKUP($AB9,personnel!$B$5:$L$34,COLUMN()-COLUMN($AB$1)+1,0),0)</f>
        <v>0</v>
      </c>
      <c r="AD9" s="35">
        <f ca="1">IFERROR(VLOOKUP($AB9,personnel!$B$5:$L$34,COLUMN()-COLUMN($AB$1)+1,0),0)</f>
        <v>0</v>
      </c>
      <c r="AE9" s="35">
        <f ca="1">IFERROR(VLOOKUP($AB9,personnel!$B$5:$L$34,COLUMN()-COLUMN($AB$1)+1,0),0)</f>
        <v>0</v>
      </c>
      <c r="AF9" s="35">
        <f ca="1">IFERROR(VLOOKUP($AB9,personnel!$B$5:$L$34,COLUMN()-COLUMN($AB$1)+1,0),0)</f>
        <v>0</v>
      </c>
      <c r="AG9" s="35">
        <f ca="1">IFERROR(VLOOKUP($AB9,personnel!$B$5:$L$34,COLUMN()-COLUMN($AB$1)+1,0),0)</f>
        <v>0</v>
      </c>
      <c r="AH9" s="35">
        <f ca="1">IFERROR(VLOOKUP($AB9,personnel!$B$5:$L$34,COLUMN()-COLUMN($AB$1)+1,0),0)</f>
        <v>0</v>
      </c>
      <c r="AI9" s="35">
        <f ca="1">IFERROR(VLOOKUP($AB9,personnel!$B$5:$L$34,COLUMN()-COLUMN($AB$1)+1,0),0)</f>
        <v>0</v>
      </c>
      <c r="AJ9" s="35">
        <f ca="1">IFERROR(VLOOKUP($AB9,personnel!$B$5:$L$34,COLUMN()-COLUMN($AB$1)+1,0),0)</f>
        <v>0</v>
      </c>
      <c r="AK9" s="35">
        <f ca="1">IFERROR(VLOOKUP($AB9,personnel!$B$5:$L$34,COLUMN()-COLUMN($AB$1)+1,0),0)</f>
        <v>0</v>
      </c>
      <c r="AL9" s="35">
        <f ca="1">IFERROR(VLOOKUP($AB9,personnel!$B$5:$L$34,COLUMN()-COLUMN($AB$1)+1,0),0)</f>
        <v>0</v>
      </c>
      <c r="AN9" s="32" t="str">
        <f ca="1">equipe!J10</f>
        <v>MALATRE</v>
      </c>
      <c r="AO9" s="32" t="str">
        <f t="array" aca="1" ref="AO9" ca="1">IF(ROW(AN8)&gt;SUM(1/COUNTIF(AN$2:AN$12,AN$2:AN$12)),"",INDEX(AN$2:AN$12,MATCH(MIN(IF(COUNTIF(AO$1:AO8,AN$2:AN$12)=0,COUNTIF(AN$2:AN$12,"&lt;"&amp;AN$2:AN$12))),COUNTIF(AN$2:AN$12,"&lt;"&amp;AN$2:AN$12),0)))</f>
        <v/>
      </c>
      <c r="AP9" s="35">
        <f ca="1">IFERROR(VLOOKUP($AO9,personnel!$B$5:$L$34,COLUMN()-COLUMN($AO$1)+1,0),0)</f>
        <v>0</v>
      </c>
      <c r="AQ9" s="35">
        <f ca="1">IFERROR(VLOOKUP($AO9,personnel!$B$5:$L$34,COLUMN()-COLUMN($AO$1)+1,0),0)</f>
        <v>0</v>
      </c>
      <c r="AR9" s="35">
        <f ca="1">IFERROR(VLOOKUP($AO9,personnel!$B$5:$L$34,COLUMN()-COLUMN($AO$1)+1,0),0)</f>
        <v>0</v>
      </c>
      <c r="AS9" s="35">
        <f ca="1">IFERROR(VLOOKUP($AO9,personnel!$B$5:$L$34,COLUMN()-COLUMN($AO$1)+1,0),0)</f>
        <v>0</v>
      </c>
      <c r="AT9" s="35">
        <f ca="1">IFERROR(VLOOKUP($AO9,personnel!$B$5:$L$34,COLUMN()-COLUMN($AO$1)+1,0),0)</f>
        <v>0</v>
      </c>
      <c r="AU9" s="35">
        <f ca="1">IFERROR(VLOOKUP($AO9,personnel!$B$5:$L$34,COLUMN()-COLUMN($AO$1)+1,0),0)</f>
        <v>0</v>
      </c>
      <c r="AV9" s="35">
        <f ca="1">IFERROR(VLOOKUP($AO9,personnel!$B$5:$L$34,COLUMN()-COLUMN($AO$1)+1,0),0)</f>
        <v>0</v>
      </c>
      <c r="AW9" s="35">
        <f ca="1">IFERROR(VLOOKUP($AO9,personnel!$B$5:$L$34,COLUMN()-COLUMN($AO$1)+1,0),0)</f>
        <v>0</v>
      </c>
      <c r="AX9" s="35">
        <f ca="1">IFERROR(VLOOKUP($AO9,personnel!$B$5:$L$34,COLUMN()-COLUMN($AO$1)+1,0),0)</f>
        <v>0</v>
      </c>
      <c r="AY9" s="35">
        <f ca="1">IFERROR(VLOOKUP($AO9,personnel!$B$5:$L$34,COLUMN()-COLUMN($AO$1)+1,0),0)</f>
        <v>0</v>
      </c>
      <c r="BA9" s="32" t="str">
        <f ca="1">equipe!K10</f>
        <v>CASTELLO</v>
      </c>
      <c r="BB9" s="32" t="str">
        <f t="array" aca="1" ref="BB9" ca="1">IF(ROW(BA8)&gt;SUM(1/COUNTIF(BA$2:BA$12,BA$2:BA$12)),"",INDEX(BA$2:BA$12,MATCH(MIN(IF(COUNTIF(BB$1:BB8,BA$2:BA$12)=0,COUNTIF(BA$2:BA$12,"&lt;"&amp;BA$2:BA$12))),COUNTIF(BA$2:BA$12,"&lt;"&amp;BA$2:BA$12),0)))</f>
        <v/>
      </c>
      <c r="BC9" s="35">
        <f ca="1">IFERROR(VLOOKUP($BB9,personnel!$B$5:$L$34,COLUMN()-COLUMN($BB$1)+1,0),0)</f>
        <v>0</v>
      </c>
      <c r="BD9" s="35">
        <f ca="1">IFERROR(VLOOKUP($BB9,personnel!$B$5:$L$34,COLUMN()-COLUMN($BB$1)+1,0),0)</f>
        <v>0</v>
      </c>
      <c r="BE9" s="35">
        <f ca="1">IFERROR(VLOOKUP($BB9,personnel!$B$5:$L$34,COLUMN()-COLUMN($BB$1)+1,0),0)</f>
        <v>0</v>
      </c>
      <c r="BF9" s="35">
        <f ca="1">IFERROR(VLOOKUP($BB9,personnel!$B$5:$L$34,COLUMN()-COLUMN($BB$1)+1,0),0)</f>
        <v>0</v>
      </c>
      <c r="BG9" s="35">
        <f ca="1">IFERROR(VLOOKUP($BB9,personnel!$B$5:$L$34,COLUMN()-COLUMN($BB$1)+1,0),0)</f>
        <v>0</v>
      </c>
      <c r="BH9" s="35">
        <f ca="1">IFERROR(VLOOKUP($BB9,personnel!$B$5:$L$34,COLUMN()-COLUMN($BB$1)+1,0),0)</f>
        <v>0</v>
      </c>
      <c r="BI9" s="35">
        <f ca="1">IFERROR(VLOOKUP($BB9,personnel!$B$5:$L$34,COLUMN()-COLUMN($BB$1)+1,0),0)</f>
        <v>0</v>
      </c>
      <c r="BJ9" s="35">
        <f ca="1">IFERROR(VLOOKUP($BB9,personnel!$B$5:$L$34,COLUMN()-COLUMN($BB$1)+1,0),0)</f>
        <v>0</v>
      </c>
      <c r="BK9" s="35">
        <f ca="1">IFERROR(VLOOKUP($BB9,personnel!$B$5:$L$34,COLUMN()-COLUMN($BB$1)+1,0),0)</f>
        <v>0</v>
      </c>
      <c r="BL9" s="35">
        <f ca="1">IFERROR(VLOOKUP($BB9,personnel!$B$5:$L$34,COLUMN()-COLUMN($BB$1)+1,0),0)</f>
        <v>0</v>
      </c>
    </row>
    <row r="10" spans="1:64" x14ac:dyDescent="0.35">
      <c r="A10" s="32" t="str">
        <f ca="1">equipe!G11</f>
        <v>GARNIER</v>
      </c>
      <c r="B10" s="32" t="str">
        <f t="array" aca="1" ref="B10" ca="1">IF(ROW(A9)&gt;SUM(1/COUNTIF(A$2:A$12,A$2:A$12)),"",INDEX(A$2:A$12,MATCH(MIN(IF(COUNTIF(B$1:B9,A$2:A$12)=0,COUNTIF(A$2:A$12,"&lt;"&amp;A$2:A$12))),COUNTIF(A$2:A$12,"&lt;"&amp;A$2:A$12),0)))</f>
        <v/>
      </c>
      <c r="C10" s="35">
        <f ca="1">IFERROR(VLOOKUP($B10,personnel!$B$5:$L$34,COLUMN()-COLUMN($B$1)+1,0),0)</f>
        <v>0</v>
      </c>
      <c r="D10" s="35">
        <f ca="1">IFERROR(VLOOKUP($B10,personnel!$B$5:$L$34,COLUMN()-COLUMN($B$1)+1,0),0)</f>
        <v>0</v>
      </c>
      <c r="E10" s="35">
        <f ca="1">IFERROR(VLOOKUP($B10,personnel!$B$5:$L$34,COLUMN()-COLUMN($B$1)+1,0),0)</f>
        <v>0</v>
      </c>
      <c r="F10" s="35">
        <f ca="1">IFERROR(VLOOKUP($B10,personnel!$B$5:$L$34,COLUMN()-COLUMN($B$1)+1,0),0)</f>
        <v>0</v>
      </c>
      <c r="G10" s="35">
        <f ca="1">IFERROR(VLOOKUP($B10,personnel!$B$5:$L$34,COLUMN()-COLUMN($B$1)+1,0),0)</f>
        <v>0</v>
      </c>
      <c r="H10" s="35">
        <f ca="1">IFERROR(VLOOKUP($B10,personnel!$B$5:$L$34,COLUMN()-COLUMN($B$1)+1,0),0)</f>
        <v>0</v>
      </c>
      <c r="I10" s="35">
        <f ca="1">IFERROR(VLOOKUP($B10,personnel!$B$5:$L$34,COLUMN()-COLUMN($B$1)+1,0),0)</f>
        <v>0</v>
      </c>
      <c r="J10" s="35">
        <f ca="1">IFERROR(VLOOKUP($B10,personnel!$B$5:$L$34,COLUMN()-COLUMN($B$1)+1,0),0)</f>
        <v>0</v>
      </c>
      <c r="K10" s="35">
        <f ca="1">IFERROR(VLOOKUP($B10,personnel!$B$5:$L$34,COLUMN()-COLUMN($B$1)+1,0),0)</f>
        <v>0</v>
      </c>
      <c r="L10" s="35">
        <f ca="1">IFERROR(VLOOKUP($B10,personnel!$B$5:$L$34,COLUMN()-COLUMN($B$1)+1,0),0)</f>
        <v>0</v>
      </c>
      <c r="N10" s="32" t="str">
        <f ca="1">equipe!H11</f>
        <v>MASSELOT</v>
      </c>
      <c r="O10" s="32" t="str">
        <f t="array" aca="1" ref="O10" ca="1">IF(ROW(N9)&gt;SUM(1/COUNTIF(N$2:N$12,N$2:N$12)),"",INDEX(N$2:N$12,MATCH(MIN(IF(COUNTIF(O$1:O9,N$2:N$12)=0,COUNTIF(N$2:N$12,"&lt;"&amp;N$2:N$12))),COUNTIF(N$2:N$12,"&lt;"&amp;N$2:N$12),0)))</f>
        <v/>
      </c>
      <c r="P10" s="35">
        <f ca="1">IFERROR(VLOOKUP($O10,personnel!$B$5:$L$34,COLUMN()-COLUMN($O$1)+1,0),0)</f>
        <v>0</v>
      </c>
      <c r="Q10" s="35">
        <f ca="1">IFERROR(VLOOKUP($O10,personnel!$B$5:$L$34,COLUMN()-COLUMN($O$1)+1,0),0)</f>
        <v>0</v>
      </c>
      <c r="R10" s="35">
        <f ca="1">IFERROR(VLOOKUP($O10,personnel!$B$5:$L$34,COLUMN()-COLUMN($O$1)+1,0),0)</f>
        <v>0</v>
      </c>
      <c r="S10" s="35">
        <f ca="1">IFERROR(VLOOKUP($O10,personnel!$B$5:$L$34,COLUMN()-COLUMN($O$1)+1,0),0)</f>
        <v>0</v>
      </c>
      <c r="T10" s="35">
        <f ca="1">IFERROR(VLOOKUP($O10,personnel!$B$5:$L$34,COLUMN()-COLUMN($O$1)+1,0),0)</f>
        <v>0</v>
      </c>
      <c r="U10" s="35">
        <f ca="1">IFERROR(VLOOKUP($O10,personnel!$B$5:$L$34,COLUMN()-COLUMN($O$1)+1,0),0)</f>
        <v>0</v>
      </c>
      <c r="V10" s="35">
        <f ca="1">IFERROR(VLOOKUP($O10,personnel!$B$5:$L$34,COLUMN()-COLUMN($O$1)+1,0),0)</f>
        <v>0</v>
      </c>
      <c r="W10" s="35">
        <f ca="1">IFERROR(VLOOKUP($O10,personnel!$B$5:$L$34,COLUMN()-COLUMN($O$1)+1,0),0)</f>
        <v>0</v>
      </c>
      <c r="X10" s="35">
        <f ca="1">IFERROR(VLOOKUP($O10,personnel!$B$5:$L$34,COLUMN()-COLUMN($O$1)+1,0),0)</f>
        <v>0</v>
      </c>
      <c r="Y10" s="35">
        <f ca="1">IFERROR(VLOOKUP($O10,personnel!$B$5:$L$34,COLUMN()-COLUMN($O$1)+1,0),0)</f>
        <v>0</v>
      </c>
      <c r="AA10" s="32" t="str">
        <f ca="1">equipe!I11</f>
        <v>NOGBOUN</v>
      </c>
      <c r="AB10" s="32" t="str">
        <f t="array" aca="1" ref="AB10" ca="1">IF(ROW(AA9)&gt;SUM(1/COUNTIF(AA$2:AA$12,AA$2:AA$12)),"",INDEX(AA$2:AA$12,MATCH(MIN(IF(COUNTIF(AB$1:AB9,AA$2:AA$12)=0,COUNTIF(AA$2:AA$12,"&lt;"&amp;AA$2:AA$12))),COUNTIF(AA$2:AA$12,"&lt;"&amp;AA$2:AA$12),0)))</f>
        <v/>
      </c>
      <c r="AC10" s="35">
        <f ca="1">IFERROR(VLOOKUP($AB10,personnel!$B$5:$L$34,COLUMN()-COLUMN($AB$1)+1,0),0)</f>
        <v>0</v>
      </c>
      <c r="AD10" s="35">
        <f ca="1">IFERROR(VLOOKUP($AB10,personnel!$B$5:$L$34,COLUMN()-COLUMN($AB$1)+1,0),0)</f>
        <v>0</v>
      </c>
      <c r="AE10" s="35">
        <f ca="1">IFERROR(VLOOKUP($AB10,personnel!$B$5:$L$34,COLUMN()-COLUMN($AB$1)+1,0),0)</f>
        <v>0</v>
      </c>
      <c r="AF10" s="35">
        <f ca="1">IFERROR(VLOOKUP($AB10,personnel!$B$5:$L$34,COLUMN()-COLUMN($AB$1)+1,0),0)</f>
        <v>0</v>
      </c>
      <c r="AG10" s="35">
        <f ca="1">IFERROR(VLOOKUP($AB10,personnel!$B$5:$L$34,COLUMN()-COLUMN($AB$1)+1,0),0)</f>
        <v>0</v>
      </c>
      <c r="AH10" s="35">
        <f ca="1">IFERROR(VLOOKUP($AB10,personnel!$B$5:$L$34,COLUMN()-COLUMN($AB$1)+1,0),0)</f>
        <v>0</v>
      </c>
      <c r="AI10" s="35">
        <f ca="1">IFERROR(VLOOKUP($AB10,personnel!$B$5:$L$34,COLUMN()-COLUMN($AB$1)+1,0),0)</f>
        <v>0</v>
      </c>
      <c r="AJ10" s="35">
        <f ca="1">IFERROR(VLOOKUP($AB10,personnel!$B$5:$L$34,COLUMN()-COLUMN($AB$1)+1,0),0)</f>
        <v>0</v>
      </c>
      <c r="AK10" s="35">
        <f ca="1">IFERROR(VLOOKUP($AB10,personnel!$B$5:$L$34,COLUMN()-COLUMN($AB$1)+1,0),0)</f>
        <v>0</v>
      </c>
      <c r="AL10" s="35">
        <f ca="1">IFERROR(VLOOKUP($AB10,personnel!$B$5:$L$34,COLUMN()-COLUMN($AB$1)+1,0),0)</f>
        <v>0</v>
      </c>
      <c r="AN10" s="32" t="str">
        <f ca="1">equipe!J11</f>
        <v>MADANGA</v>
      </c>
      <c r="AO10" s="32" t="str">
        <f t="array" aca="1" ref="AO10" ca="1">IF(ROW(AN9)&gt;SUM(1/COUNTIF(AN$2:AN$12,AN$2:AN$12)),"",INDEX(AN$2:AN$12,MATCH(MIN(IF(COUNTIF(AO$1:AO9,AN$2:AN$12)=0,COUNTIF(AN$2:AN$12,"&lt;"&amp;AN$2:AN$12))),COUNTIF(AN$2:AN$12,"&lt;"&amp;AN$2:AN$12),0)))</f>
        <v/>
      </c>
      <c r="AP10" s="35">
        <f ca="1">IFERROR(VLOOKUP($AO10,personnel!$B$5:$L$34,COLUMN()-COLUMN($AO$1)+1,0),0)</f>
        <v>0</v>
      </c>
      <c r="AQ10" s="35">
        <f ca="1">IFERROR(VLOOKUP($AO10,personnel!$B$5:$L$34,COLUMN()-COLUMN($AO$1)+1,0),0)</f>
        <v>0</v>
      </c>
      <c r="AR10" s="35">
        <f ca="1">IFERROR(VLOOKUP($AO10,personnel!$B$5:$L$34,COLUMN()-COLUMN($AO$1)+1,0),0)</f>
        <v>0</v>
      </c>
      <c r="AS10" s="35">
        <f ca="1">IFERROR(VLOOKUP($AO10,personnel!$B$5:$L$34,COLUMN()-COLUMN($AO$1)+1,0),0)</f>
        <v>0</v>
      </c>
      <c r="AT10" s="35">
        <f ca="1">IFERROR(VLOOKUP($AO10,personnel!$B$5:$L$34,COLUMN()-COLUMN($AO$1)+1,0),0)</f>
        <v>0</v>
      </c>
      <c r="AU10" s="35">
        <f ca="1">IFERROR(VLOOKUP($AO10,personnel!$B$5:$L$34,COLUMN()-COLUMN($AO$1)+1,0),0)</f>
        <v>0</v>
      </c>
      <c r="AV10" s="35">
        <f ca="1">IFERROR(VLOOKUP($AO10,personnel!$B$5:$L$34,COLUMN()-COLUMN($AO$1)+1,0),0)</f>
        <v>0</v>
      </c>
      <c r="AW10" s="35">
        <f ca="1">IFERROR(VLOOKUP($AO10,personnel!$B$5:$L$34,COLUMN()-COLUMN($AO$1)+1,0),0)</f>
        <v>0</v>
      </c>
      <c r="AX10" s="35">
        <f ca="1">IFERROR(VLOOKUP($AO10,personnel!$B$5:$L$34,COLUMN()-COLUMN($AO$1)+1,0),0)</f>
        <v>0</v>
      </c>
      <c r="AY10" s="35">
        <f ca="1">IFERROR(VLOOKUP($AO10,personnel!$B$5:$L$34,COLUMN()-COLUMN($AO$1)+1,0),0)</f>
        <v>0</v>
      </c>
      <c r="BA10" s="32" t="str">
        <f ca="1">equipe!K11</f>
        <v>CASTELLO</v>
      </c>
      <c r="BB10" s="32" t="str">
        <f t="array" aca="1" ref="BB10" ca="1">IF(ROW(BA9)&gt;SUM(1/COUNTIF(BA$2:BA$12,BA$2:BA$12)),"",INDEX(BA$2:BA$12,MATCH(MIN(IF(COUNTIF(BB$1:BB9,BA$2:BA$12)=0,COUNTIF(BA$2:BA$12,"&lt;"&amp;BA$2:BA$12))),COUNTIF(BA$2:BA$12,"&lt;"&amp;BA$2:BA$12),0)))</f>
        <v/>
      </c>
      <c r="BC10" s="35">
        <f ca="1">IFERROR(VLOOKUP($BB10,personnel!$B$5:$L$34,COLUMN()-COLUMN($BB$1)+1,0),0)</f>
        <v>0</v>
      </c>
      <c r="BD10" s="35">
        <f ca="1">IFERROR(VLOOKUP($BB10,personnel!$B$5:$L$34,COLUMN()-COLUMN($BB$1)+1,0),0)</f>
        <v>0</v>
      </c>
      <c r="BE10" s="35">
        <f ca="1">IFERROR(VLOOKUP($BB10,personnel!$B$5:$L$34,COLUMN()-COLUMN($BB$1)+1,0),0)</f>
        <v>0</v>
      </c>
      <c r="BF10" s="35">
        <f ca="1">IFERROR(VLOOKUP($BB10,personnel!$B$5:$L$34,COLUMN()-COLUMN($BB$1)+1,0),0)</f>
        <v>0</v>
      </c>
      <c r="BG10" s="35">
        <f ca="1">IFERROR(VLOOKUP($BB10,personnel!$B$5:$L$34,COLUMN()-COLUMN($BB$1)+1,0),0)</f>
        <v>0</v>
      </c>
      <c r="BH10" s="35">
        <f ca="1">IFERROR(VLOOKUP($BB10,personnel!$B$5:$L$34,COLUMN()-COLUMN($BB$1)+1,0),0)</f>
        <v>0</v>
      </c>
      <c r="BI10" s="35">
        <f ca="1">IFERROR(VLOOKUP($BB10,personnel!$B$5:$L$34,COLUMN()-COLUMN($BB$1)+1,0),0)</f>
        <v>0</v>
      </c>
      <c r="BJ10" s="35">
        <f ca="1">IFERROR(VLOOKUP($BB10,personnel!$B$5:$L$34,COLUMN()-COLUMN($BB$1)+1,0),0)</f>
        <v>0</v>
      </c>
      <c r="BK10" s="35">
        <f ca="1">IFERROR(VLOOKUP($BB10,personnel!$B$5:$L$34,COLUMN()-COLUMN($BB$1)+1,0),0)</f>
        <v>0</v>
      </c>
      <c r="BL10" s="35">
        <f ca="1">IFERROR(VLOOKUP($BB10,personnel!$B$5:$L$34,COLUMN()-COLUMN($BB$1)+1,0),0)</f>
        <v>0</v>
      </c>
    </row>
    <row r="11" spans="1:64" x14ac:dyDescent="0.35">
      <c r="A11" s="32" t="str">
        <f ca="1">equipe!G12</f>
        <v>BIANCO</v>
      </c>
      <c r="B11" s="32" t="str">
        <f t="array" aca="1" ref="B11" ca="1">IF(ROW(A10)&gt;SUM(1/COUNTIF(A$2:A$12,A$2:A$12)),"",INDEX(A$2:A$12,MATCH(MIN(IF(COUNTIF(B$1:B10,A$2:A$12)=0,COUNTIF(A$2:A$12,"&lt;"&amp;A$2:A$12))),COUNTIF(A$2:A$12,"&lt;"&amp;A$2:A$12),0)))</f>
        <v/>
      </c>
      <c r="C11" s="35">
        <f ca="1">IFERROR(VLOOKUP($B11,personnel!$B$5:$L$34,COLUMN()-COLUMN($B$1)+1,0),0)</f>
        <v>0</v>
      </c>
      <c r="D11" s="35">
        <f ca="1">IFERROR(VLOOKUP($B11,personnel!$B$5:$L$34,COLUMN()-COLUMN($B$1)+1,0),0)</f>
        <v>0</v>
      </c>
      <c r="E11" s="35">
        <f ca="1">IFERROR(VLOOKUP($B11,personnel!$B$5:$L$34,COLUMN()-COLUMN($B$1)+1,0),0)</f>
        <v>0</v>
      </c>
      <c r="F11" s="35">
        <f ca="1">IFERROR(VLOOKUP($B11,personnel!$B$5:$L$34,COLUMN()-COLUMN($B$1)+1,0),0)</f>
        <v>0</v>
      </c>
      <c r="G11" s="35">
        <f ca="1">IFERROR(VLOOKUP($B11,personnel!$B$5:$L$34,COLUMN()-COLUMN($B$1)+1,0),0)</f>
        <v>0</v>
      </c>
      <c r="H11" s="35">
        <f ca="1">IFERROR(VLOOKUP($B11,personnel!$B$5:$L$34,COLUMN()-COLUMN($B$1)+1,0),0)</f>
        <v>0</v>
      </c>
      <c r="I11" s="35">
        <f ca="1">IFERROR(VLOOKUP($B11,personnel!$B$5:$L$34,COLUMN()-COLUMN($B$1)+1,0),0)</f>
        <v>0</v>
      </c>
      <c r="J11" s="35">
        <f ca="1">IFERROR(VLOOKUP($B11,personnel!$B$5:$L$34,COLUMN()-COLUMN($B$1)+1,0),0)</f>
        <v>0</v>
      </c>
      <c r="K11" s="35">
        <f ca="1">IFERROR(VLOOKUP($B11,personnel!$B$5:$L$34,COLUMN()-COLUMN($B$1)+1,0),0)</f>
        <v>0</v>
      </c>
      <c r="L11" s="35">
        <f ca="1">IFERROR(VLOOKUP($B11,personnel!$B$5:$L$34,COLUMN()-COLUMN($B$1)+1,0),0)</f>
        <v>0</v>
      </c>
      <c r="N11" s="32" t="str">
        <f ca="1">equipe!H12</f>
        <v>SANTUCCI</v>
      </c>
      <c r="O11" s="32" t="str">
        <f t="array" aca="1" ref="O11" ca="1">IF(ROW(N10)&gt;SUM(1/COUNTIF(N$2:N$12,N$2:N$12)),"",INDEX(N$2:N$12,MATCH(MIN(IF(COUNTIF(O$1:O10,N$2:N$12)=0,COUNTIF(N$2:N$12,"&lt;"&amp;N$2:N$12))),COUNTIF(N$2:N$12,"&lt;"&amp;N$2:N$12),0)))</f>
        <v/>
      </c>
      <c r="P11" s="35">
        <f ca="1">IFERROR(VLOOKUP($O11,personnel!$B$5:$L$34,COLUMN()-COLUMN($O$1)+1,0),0)</f>
        <v>0</v>
      </c>
      <c r="Q11" s="35">
        <f ca="1">IFERROR(VLOOKUP($O11,personnel!$B$5:$L$34,COLUMN()-COLUMN($O$1)+1,0),0)</f>
        <v>0</v>
      </c>
      <c r="R11" s="35">
        <f ca="1">IFERROR(VLOOKUP($O11,personnel!$B$5:$L$34,COLUMN()-COLUMN($O$1)+1,0),0)</f>
        <v>0</v>
      </c>
      <c r="S11" s="35">
        <f ca="1">IFERROR(VLOOKUP($O11,personnel!$B$5:$L$34,COLUMN()-COLUMN($O$1)+1,0),0)</f>
        <v>0</v>
      </c>
      <c r="T11" s="35">
        <f ca="1">IFERROR(VLOOKUP($O11,personnel!$B$5:$L$34,COLUMN()-COLUMN($O$1)+1,0),0)</f>
        <v>0</v>
      </c>
      <c r="U11" s="35">
        <f ca="1">IFERROR(VLOOKUP($O11,personnel!$B$5:$L$34,COLUMN()-COLUMN($O$1)+1,0),0)</f>
        <v>0</v>
      </c>
      <c r="V11" s="35">
        <f ca="1">IFERROR(VLOOKUP($O11,personnel!$B$5:$L$34,COLUMN()-COLUMN($O$1)+1,0),0)</f>
        <v>0</v>
      </c>
      <c r="W11" s="35">
        <f ca="1">IFERROR(VLOOKUP($O11,personnel!$B$5:$L$34,COLUMN()-COLUMN($O$1)+1,0),0)</f>
        <v>0</v>
      </c>
      <c r="X11" s="35">
        <f ca="1">IFERROR(VLOOKUP($O11,personnel!$B$5:$L$34,COLUMN()-COLUMN($O$1)+1,0),0)</f>
        <v>0</v>
      </c>
      <c r="Y11" s="35">
        <f ca="1">IFERROR(VLOOKUP($O11,personnel!$B$5:$L$34,COLUMN()-COLUMN($O$1)+1,0),0)</f>
        <v>0</v>
      </c>
      <c r="AA11" s="32" t="str">
        <f ca="1">equipe!I12</f>
        <v/>
      </c>
      <c r="AB11" s="32" t="str">
        <f t="array" aca="1" ref="AB11" ca="1">IF(ROW(AA10)&gt;SUM(1/COUNTIF(AA$2:AA$12,AA$2:AA$12)),"",INDEX(AA$2:AA$12,MATCH(MIN(IF(COUNTIF(AB$1:AB10,AA$2:AA$12)=0,COUNTIF(AA$2:AA$12,"&lt;"&amp;AA$2:AA$12))),COUNTIF(AA$2:AA$12,"&lt;"&amp;AA$2:AA$12),0)))</f>
        <v/>
      </c>
      <c r="AC11" s="35">
        <f ca="1">IFERROR(VLOOKUP($AB11,personnel!$B$5:$L$34,COLUMN()-COLUMN($AB$1)+1,0),0)</f>
        <v>0</v>
      </c>
      <c r="AD11" s="35">
        <f ca="1">IFERROR(VLOOKUP($AB11,personnel!$B$5:$L$34,COLUMN()-COLUMN($AB$1)+1,0),0)</f>
        <v>0</v>
      </c>
      <c r="AE11" s="35">
        <f ca="1">IFERROR(VLOOKUP($AB11,personnel!$B$5:$L$34,COLUMN()-COLUMN($AB$1)+1,0),0)</f>
        <v>0</v>
      </c>
      <c r="AF11" s="35">
        <f ca="1">IFERROR(VLOOKUP($AB11,personnel!$B$5:$L$34,COLUMN()-COLUMN($AB$1)+1,0),0)</f>
        <v>0</v>
      </c>
      <c r="AG11" s="35">
        <f ca="1">IFERROR(VLOOKUP($AB11,personnel!$B$5:$L$34,COLUMN()-COLUMN($AB$1)+1,0),0)</f>
        <v>0</v>
      </c>
      <c r="AH11" s="35">
        <f ca="1">IFERROR(VLOOKUP($AB11,personnel!$B$5:$L$34,COLUMN()-COLUMN($AB$1)+1,0),0)</f>
        <v>0</v>
      </c>
      <c r="AI11" s="35">
        <f ca="1">IFERROR(VLOOKUP($AB11,personnel!$B$5:$L$34,COLUMN()-COLUMN($AB$1)+1,0),0)</f>
        <v>0</v>
      </c>
      <c r="AJ11" s="35">
        <f ca="1">IFERROR(VLOOKUP($AB11,personnel!$B$5:$L$34,COLUMN()-COLUMN($AB$1)+1,0),0)</f>
        <v>0</v>
      </c>
      <c r="AK11" s="35">
        <f ca="1">IFERROR(VLOOKUP($AB11,personnel!$B$5:$L$34,COLUMN()-COLUMN($AB$1)+1,0),0)</f>
        <v>0</v>
      </c>
      <c r="AL11" s="35">
        <f ca="1">IFERROR(VLOOKUP($AB11,personnel!$B$5:$L$34,COLUMN()-COLUMN($AB$1)+1,0),0)</f>
        <v>0</v>
      </c>
      <c r="AN11" s="32" t="str">
        <f ca="1">equipe!J12</f>
        <v>AUBANEL</v>
      </c>
      <c r="AO11" s="32" t="str">
        <f t="array" aca="1" ref="AO11" ca="1">IF(ROW(AN10)&gt;SUM(1/COUNTIF(AN$2:AN$12,AN$2:AN$12)),"",INDEX(AN$2:AN$12,MATCH(MIN(IF(COUNTIF(AO$1:AO10,AN$2:AN$12)=0,COUNTIF(AN$2:AN$12,"&lt;"&amp;AN$2:AN$12))),COUNTIF(AN$2:AN$12,"&lt;"&amp;AN$2:AN$12),0)))</f>
        <v/>
      </c>
      <c r="AP11" s="35">
        <f ca="1">IFERROR(VLOOKUP($AO11,personnel!$B$5:$L$34,COLUMN()-COLUMN($AO$1)+1,0),0)</f>
        <v>0</v>
      </c>
      <c r="AQ11" s="35">
        <f ca="1">IFERROR(VLOOKUP($AO11,personnel!$B$5:$L$34,COLUMN()-COLUMN($AO$1)+1,0),0)</f>
        <v>0</v>
      </c>
      <c r="AR11" s="35">
        <f ca="1">IFERROR(VLOOKUP($AO11,personnel!$B$5:$L$34,COLUMN()-COLUMN($AO$1)+1,0),0)</f>
        <v>0</v>
      </c>
      <c r="AS11" s="35">
        <f ca="1">IFERROR(VLOOKUP($AO11,personnel!$B$5:$L$34,COLUMN()-COLUMN($AO$1)+1,0),0)</f>
        <v>0</v>
      </c>
      <c r="AT11" s="35">
        <f ca="1">IFERROR(VLOOKUP($AO11,personnel!$B$5:$L$34,COLUMN()-COLUMN($AO$1)+1,0),0)</f>
        <v>0</v>
      </c>
      <c r="AU11" s="35">
        <f ca="1">IFERROR(VLOOKUP($AO11,personnel!$B$5:$L$34,COLUMN()-COLUMN($AO$1)+1,0),0)</f>
        <v>0</v>
      </c>
      <c r="AV11" s="35">
        <f ca="1">IFERROR(VLOOKUP($AO11,personnel!$B$5:$L$34,COLUMN()-COLUMN($AO$1)+1,0),0)</f>
        <v>0</v>
      </c>
      <c r="AW11" s="35">
        <f ca="1">IFERROR(VLOOKUP($AO11,personnel!$B$5:$L$34,COLUMN()-COLUMN($AO$1)+1,0),0)</f>
        <v>0</v>
      </c>
      <c r="AX11" s="35">
        <f ca="1">IFERROR(VLOOKUP($AO11,personnel!$B$5:$L$34,COLUMN()-COLUMN($AO$1)+1,0),0)</f>
        <v>0</v>
      </c>
      <c r="AY11" s="35">
        <f ca="1">IFERROR(VLOOKUP($AO11,personnel!$B$5:$L$34,COLUMN()-COLUMN($AO$1)+1,0),0)</f>
        <v>0</v>
      </c>
      <c r="BA11" s="32" t="str">
        <f ca="1">equipe!K12</f>
        <v>MARTY</v>
      </c>
      <c r="BB11" s="32" t="str">
        <f t="array" aca="1" ref="BB11" ca="1">IF(ROW(BA10)&gt;SUM(1/COUNTIF(BA$2:BA$12,BA$2:BA$12)),"",INDEX(BA$2:BA$12,MATCH(MIN(IF(COUNTIF(BB$1:BB10,BA$2:BA$12)=0,COUNTIF(BA$2:BA$12,"&lt;"&amp;BA$2:BA$12))),COUNTIF(BA$2:BA$12,"&lt;"&amp;BA$2:BA$12),0)))</f>
        <v/>
      </c>
      <c r="BC11" s="35">
        <f ca="1">IFERROR(VLOOKUP($BB11,personnel!$B$5:$L$34,COLUMN()-COLUMN($BB$1)+1,0),0)</f>
        <v>0</v>
      </c>
      <c r="BD11" s="35">
        <f ca="1">IFERROR(VLOOKUP($BB11,personnel!$B$5:$L$34,COLUMN()-COLUMN($BB$1)+1,0),0)</f>
        <v>0</v>
      </c>
      <c r="BE11" s="35">
        <f ca="1">IFERROR(VLOOKUP($BB11,personnel!$B$5:$L$34,COLUMN()-COLUMN($BB$1)+1,0),0)</f>
        <v>0</v>
      </c>
      <c r="BF11" s="35">
        <f ca="1">IFERROR(VLOOKUP($BB11,personnel!$B$5:$L$34,COLUMN()-COLUMN($BB$1)+1,0),0)</f>
        <v>0</v>
      </c>
      <c r="BG11" s="35">
        <f ca="1">IFERROR(VLOOKUP($BB11,personnel!$B$5:$L$34,COLUMN()-COLUMN($BB$1)+1,0),0)</f>
        <v>0</v>
      </c>
      <c r="BH11" s="35">
        <f ca="1">IFERROR(VLOOKUP($BB11,personnel!$B$5:$L$34,COLUMN()-COLUMN($BB$1)+1,0),0)</f>
        <v>0</v>
      </c>
      <c r="BI11" s="35">
        <f ca="1">IFERROR(VLOOKUP($BB11,personnel!$B$5:$L$34,COLUMN()-COLUMN($BB$1)+1,0),0)</f>
        <v>0</v>
      </c>
      <c r="BJ11" s="35">
        <f ca="1">IFERROR(VLOOKUP($BB11,personnel!$B$5:$L$34,COLUMN()-COLUMN($BB$1)+1,0),0)</f>
        <v>0</v>
      </c>
      <c r="BK11" s="35">
        <f ca="1">IFERROR(VLOOKUP($BB11,personnel!$B$5:$L$34,COLUMN()-COLUMN($BB$1)+1,0),0)</f>
        <v>0</v>
      </c>
      <c r="BL11" s="35">
        <f ca="1">IFERROR(VLOOKUP($BB11,personnel!$B$5:$L$34,COLUMN()-COLUMN($BB$1)+1,0),0)</f>
        <v>0</v>
      </c>
    </row>
    <row r="12" spans="1:64" x14ac:dyDescent="0.35">
      <c r="A12" s="32" t="str">
        <f ca="1">equipe!G13</f>
        <v/>
      </c>
      <c r="B12" s="32" t="str">
        <f t="array" aca="1" ref="B12" ca="1">IF(ROW(A11)&gt;SUM(1/COUNTIF(A$2:A$12,A$2:A$12)),"",INDEX(A$2:A$12,MATCH(MIN(IF(COUNTIF(B$1:B11,A$2:A$12)=0,COUNTIF(A$2:A$12,"&lt;"&amp;A$2:A$12))),COUNTIF(A$2:A$12,"&lt;"&amp;A$2:A$12),0)))</f>
        <v/>
      </c>
      <c r="C12" s="35">
        <f ca="1">IFERROR(VLOOKUP($B12,personnel!$B$5:$L$34,COLUMN()-COLUMN($B$1)+1,0),0)</f>
        <v>0</v>
      </c>
      <c r="D12" s="35">
        <f ca="1">IFERROR(VLOOKUP($B12,personnel!$B$5:$L$34,COLUMN()-COLUMN($B$1)+1,0),0)</f>
        <v>0</v>
      </c>
      <c r="E12" s="35">
        <f ca="1">IFERROR(VLOOKUP($B12,personnel!$B$5:$L$34,COLUMN()-COLUMN($B$1)+1,0),0)</f>
        <v>0</v>
      </c>
      <c r="F12" s="35">
        <f ca="1">IFERROR(VLOOKUP($B12,personnel!$B$5:$L$34,COLUMN()-COLUMN($B$1)+1,0),0)</f>
        <v>0</v>
      </c>
      <c r="G12" s="35">
        <f ca="1">IFERROR(VLOOKUP($B12,personnel!$B$5:$L$34,COLUMN()-COLUMN($B$1)+1,0),0)</f>
        <v>0</v>
      </c>
      <c r="H12" s="35">
        <f ca="1">IFERROR(VLOOKUP($B12,personnel!$B$5:$L$34,COLUMN()-COLUMN($B$1)+1,0),0)</f>
        <v>0</v>
      </c>
      <c r="I12" s="35">
        <f ca="1">IFERROR(VLOOKUP($B12,personnel!$B$5:$L$34,COLUMN()-COLUMN($B$1)+1,0),0)</f>
        <v>0</v>
      </c>
      <c r="J12" s="35">
        <f ca="1">IFERROR(VLOOKUP($B12,personnel!$B$5:$L$34,COLUMN()-COLUMN($B$1)+1,0),0)</f>
        <v>0</v>
      </c>
      <c r="K12" s="35">
        <f ca="1">IFERROR(VLOOKUP($B12,personnel!$B$5:$L$34,COLUMN()-COLUMN($B$1)+1,0),0)</f>
        <v>0</v>
      </c>
      <c r="L12" s="35">
        <f ca="1">IFERROR(VLOOKUP($B12,personnel!$B$5:$L$34,COLUMN()-COLUMN($B$1)+1,0),0)</f>
        <v>0</v>
      </c>
      <c r="N12" s="32" t="str">
        <f ca="1">equipe!H13</f>
        <v>NOUVEAU2</v>
      </c>
      <c r="O12" s="32" t="str">
        <f t="array" aca="1" ref="O12" ca="1">IF(ROW(N11)&gt;SUM(1/COUNTIF(N$2:N$12,N$2:N$12)),"",INDEX(N$2:N$12,MATCH(MIN(IF(COUNTIF(O$1:O11,N$2:N$12)=0,COUNTIF(N$2:N$12,"&lt;"&amp;N$2:N$12))),COUNTIF(N$2:N$12,"&lt;"&amp;N$2:N$12),0)))</f>
        <v/>
      </c>
      <c r="P12" s="35">
        <f ca="1">IFERROR(VLOOKUP($O12,personnel!$B$5:$L$34,COLUMN()-COLUMN($O$1)+1,0),0)</f>
        <v>0</v>
      </c>
      <c r="Q12" s="35">
        <f ca="1">IFERROR(VLOOKUP($O12,personnel!$B$5:$L$34,COLUMN()-COLUMN($O$1)+1,0),0)</f>
        <v>0</v>
      </c>
      <c r="R12" s="35">
        <f ca="1">IFERROR(VLOOKUP($O12,personnel!$B$5:$L$34,COLUMN()-COLUMN($O$1)+1,0),0)</f>
        <v>0</v>
      </c>
      <c r="S12" s="35">
        <f ca="1">IFERROR(VLOOKUP($O12,personnel!$B$5:$L$34,COLUMN()-COLUMN($O$1)+1,0),0)</f>
        <v>0</v>
      </c>
      <c r="T12" s="35">
        <f ca="1">IFERROR(VLOOKUP($O12,personnel!$B$5:$L$34,COLUMN()-COLUMN($O$1)+1,0),0)</f>
        <v>0</v>
      </c>
      <c r="U12" s="35">
        <f ca="1">IFERROR(VLOOKUP($O12,personnel!$B$5:$L$34,COLUMN()-COLUMN($O$1)+1,0),0)</f>
        <v>0</v>
      </c>
      <c r="V12" s="35">
        <f ca="1">IFERROR(VLOOKUP($O12,personnel!$B$5:$L$34,COLUMN()-COLUMN($O$1)+1,0),0)</f>
        <v>0</v>
      </c>
      <c r="W12" s="35">
        <f ca="1">IFERROR(VLOOKUP($O12,personnel!$B$5:$L$34,COLUMN()-COLUMN($O$1)+1,0),0)</f>
        <v>0</v>
      </c>
      <c r="X12" s="35">
        <f ca="1">IFERROR(VLOOKUP($O12,personnel!$B$5:$L$34,COLUMN()-COLUMN($O$1)+1,0),0)</f>
        <v>0</v>
      </c>
      <c r="Y12" s="35">
        <f ca="1">IFERROR(VLOOKUP($O12,personnel!$B$5:$L$34,COLUMN()-COLUMN($O$1)+1,0),0)</f>
        <v>0</v>
      </c>
      <c r="AA12" s="32" t="str">
        <f ca="1">equipe!I13</f>
        <v/>
      </c>
      <c r="AB12" s="32" t="str">
        <f t="array" aca="1" ref="AB12" ca="1">IF(ROW(AA11)&gt;SUM(1/COUNTIF(AA$2:AA$12,AA$2:AA$12)),"",INDEX(AA$2:AA$12,MATCH(MIN(IF(COUNTIF(AB$1:AB11,AA$2:AA$12)=0,COUNTIF(AA$2:AA$12,"&lt;"&amp;AA$2:AA$12))),COUNTIF(AA$2:AA$12,"&lt;"&amp;AA$2:AA$12),0)))</f>
        <v/>
      </c>
      <c r="AC12" s="35">
        <f ca="1">IFERROR(VLOOKUP($AB12,personnel!$B$5:$L$34,COLUMN()-COLUMN($AB$1)+1,0),0)</f>
        <v>0</v>
      </c>
      <c r="AD12" s="35">
        <f ca="1">IFERROR(VLOOKUP($AB12,personnel!$B$5:$L$34,COLUMN()-COLUMN($AB$1)+1,0),0)</f>
        <v>0</v>
      </c>
      <c r="AE12" s="35">
        <f ca="1">IFERROR(VLOOKUP($AB12,personnel!$B$5:$L$34,COLUMN()-COLUMN($AB$1)+1,0),0)</f>
        <v>0</v>
      </c>
      <c r="AF12" s="35">
        <f ca="1">IFERROR(VLOOKUP($AB12,personnel!$B$5:$L$34,COLUMN()-COLUMN($AB$1)+1,0),0)</f>
        <v>0</v>
      </c>
      <c r="AG12" s="35">
        <f ca="1">IFERROR(VLOOKUP($AB12,personnel!$B$5:$L$34,COLUMN()-COLUMN($AB$1)+1,0),0)</f>
        <v>0</v>
      </c>
      <c r="AH12" s="35">
        <f ca="1">IFERROR(VLOOKUP($AB12,personnel!$B$5:$L$34,COLUMN()-COLUMN($AB$1)+1,0),0)</f>
        <v>0</v>
      </c>
      <c r="AI12" s="35">
        <f ca="1">IFERROR(VLOOKUP($AB12,personnel!$B$5:$L$34,COLUMN()-COLUMN($AB$1)+1,0),0)</f>
        <v>0</v>
      </c>
      <c r="AJ12" s="35">
        <f ca="1">IFERROR(VLOOKUP($AB12,personnel!$B$5:$L$34,COLUMN()-COLUMN($AB$1)+1,0),0)</f>
        <v>0</v>
      </c>
      <c r="AK12" s="35">
        <f ca="1">IFERROR(VLOOKUP($AB12,personnel!$B$5:$L$34,COLUMN()-COLUMN($AB$1)+1,0),0)</f>
        <v>0</v>
      </c>
      <c r="AL12" s="35">
        <f ca="1">IFERROR(VLOOKUP($AB12,personnel!$B$5:$L$34,COLUMN()-COLUMN($AB$1)+1,0),0)</f>
        <v>0</v>
      </c>
      <c r="AN12" s="32" t="str">
        <f ca="1">equipe!J13</f>
        <v>GAILLARD</v>
      </c>
      <c r="AO12" s="32" t="str">
        <f t="array" aca="1" ref="AO12" ca="1">IF(ROW(AN11)&gt;SUM(1/COUNTIF(AN$2:AN$12,AN$2:AN$12)),"",INDEX(AN$2:AN$12,MATCH(MIN(IF(COUNTIF(AO$1:AO11,AN$2:AN$12)=0,COUNTIF(AN$2:AN$12,"&lt;"&amp;AN$2:AN$12))),COUNTIF(AN$2:AN$12,"&lt;"&amp;AN$2:AN$12),0)))</f>
        <v/>
      </c>
      <c r="AP12" s="35">
        <f ca="1">IFERROR(VLOOKUP($AO12,personnel!$B$5:$L$34,COLUMN()-COLUMN($AO$1)+1,0),0)</f>
        <v>0</v>
      </c>
      <c r="AQ12" s="35">
        <f ca="1">IFERROR(VLOOKUP($AO12,personnel!$B$5:$L$34,COLUMN()-COLUMN($AO$1)+1,0),0)</f>
        <v>0</v>
      </c>
      <c r="AR12" s="35">
        <f ca="1">IFERROR(VLOOKUP($AO12,personnel!$B$5:$L$34,COLUMN()-COLUMN($AO$1)+1,0),0)</f>
        <v>0</v>
      </c>
      <c r="AS12" s="35">
        <f ca="1">IFERROR(VLOOKUP($AO12,personnel!$B$5:$L$34,COLUMN()-COLUMN($AO$1)+1,0),0)</f>
        <v>0</v>
      </c>
      <c r="AT12" s="35">
        <f ca="1">IFERROR(VLOOKUP($AO12,personnel!$B$5:$L$34,COLUMN()-COLUMN($AO$1)+1,0),0)</f>
        <v>0</v>
      </c>
      <c r="AU12" s="35">
        <f ca="1">IFERROR(VLOOKUP($AO12,personnel!$B$5:$L$34,COLUMN()-COLUMN($AO$1)+1,0),0)</f>
        <v>0</v>
      </c>
      <c r="AV12" s="35">
        <f ca="1">IFERROR(VLOOKUP($AO12,personnel!$B$5:$L$34,COLUMN()-COLUMN($AO$1)+1,0),0)</f>
        <v>0</v>
      </c>
      <c r="AW12" s="35">
        <f ca="1">IFERROR(VLOOKUP($AO12,personnel!$B$5:$L$34,COLUMN()-COLUMN($AO$1)+1,0),0)</f>
        <v>0</v>
      </c>
      <c r="AX12" s="35">
        <f ca="1">IFERROR(VLOOKUP($AO12,personnel!$B$5:$L$34,COLUMN()-COLUMN($AO$1)+1,0),0)</f>
        <v>0</v>
      </c>
      <c r="AY12" s="35">
        <f ca="1">IFERROR(VLOOKUP($AO12,personnel!$B$5:$L$34,COLUMN()-COLUMN($AO$1)+1,0),0)</f>
        <v>0</v>
      </c>
      <c r="BA12" s="32" t="str">
        <f ca="1">equipe!K13</f>
        <v>GONCALVES</v>
      </c>
      <c r="BB12" s="32" t="str">
        <f t="array" aca="1" ref="BB12" ca="1">IF(ROW(BA11)&gt;SUM(1/COUNTIF(BA$2:BA$12,BA$2:BA$12)),"",INDEX(BA$2:BA$12,MATCH(MIN(IF(COUNTIF(BB$1:BB11,BA$2:BA$12)=0,COUNTIF(BA$2:BA$12,"&lt;"&amp;BA$2:BA$12))),COUNTIF(BA$2:BA$12,"&lt;"&amp;BA$2:BA$12),0)))</f>
        <v/>
      </c>
      <c r="BC12" s="35">
        <f ca="1">IFERROR(VLOOKUP($BB12,personnel!$B$5:$L$34,COLUMN()-COLUMN($BB$1)+1,0),0)</f>
        <v>0</v>
      </c>
      <c r="BD12" s="35">
        <f ca="1">IFERROR(VLOOKUP($BB12,personnel!$B$5:$L$34,COLUMN()-COLUMN($BB$1)+1,0),0)</f>
        <v>0</v>
      </c>
      <c r="BE12" s="35">
        <f ca="1">IFERROR(VLOOKUP($BB12,personnel!$B$5:$L$34,COLUMN()-COLUMN($BB$1)+1,0),0)</f>
        <v>0</v>
      </c>
      <c r="BF12" s="35">
        <f ca="1">IFERROR(VLOOKUP($BB12,personnel!$B$5:$L$34,COLUMN()-COLUMN($BB$1)+1,0),0)</f>
        <v>0</v>
      </c>
      <c r="BG12" s="35">
        <f ca="1">IFERROR(VLOOKUP($BB12,personnel!$B$5:$L$34,COLUMN()-COLUMN($BB$1)+1,0),0)</f>
        <v>0</v>
      </c>
      <c r="BH12" s="35">
        <f ca="1">IFERROR(VLOOKUP($BB12,personnel!$B$5:$L$34,COLUMN()-COLUMN($BB$1)+1,0),0)</f>
        <v>0</v>
      </c>
      <c r="BI12" s="35">
        <f ca="1">IFERROR(VLOOKUP($BB12,personnel!$B$5:$L$34,COLUMN()-COLUMN($BB$1)+1,0),0)</f>
        <v>0</v>
      </c>
      <c r="BJ12" s="35">
        <f ca="1">IFERROR(VLOOKUP($BB12,personnel!$B$5:$L$34,COLUMN()-COLUMN($BB$1)+1,0),0)</f>
        <v>0</v>
      </c>
      <c r="BK12" s="35">
        <f ca="1">IFERROR(VLOOKUP($BB12,personnel!$B$5:$L$34,COLUMN()-COLUMN($BB$1)+1,0),0)</f>
        <v>0</v>
      </c>
      <c r="BL12" s="35">
        <f ca="1">IFERROR(VLOOKUP($BB12,personnel!$B$5:$L$34,COLUMN()-COLUMN($BB$1)+1,0),0)</f>
        <v>0</v>
      </c>
    </row>
    <row r="13" spans="1:64" s="49" customFormat="1" ht="15.5" x14ac:dyDescent="0.35">
      <c r="A13" s="46"/>
      <c r="B13" s="46"/>
      <c r="C13" s="47">
        <f>MATCH(C1,criticité!$A:$A,0)-1</f>
        <v>4</v>
      </c>
      <c r="D13" s="47">
        <f>MATCH(D1,criticité!$A:$A,0)-1</f>
        <v>1</v>
      </c>
      <c r="E13" s="47">
        <f>MATCH(E1,criticité!$A:$A,0)-1</f>
        <v>5</v>
      </c>
      <c r="F13" s="47">
        <f>MATCH(F1,criticité!$A:$A,0)-1</f>
        <v>2</v>
      </c>
      <c r="G13" s="47">
        <f>MATCH(G1,criticité!$A:$A,0)-1</f>
        <v>3</v>
      </c>
      <c r="H13" s="47">
        <f>MATCH(H1,criticité!$A:$A,0)-1</f>
        <v>6</v>
      </c>
      <c r="I13" s="48"/>
      <c r="J13" s="48"/>
      <c r="K13" s="48"/>
      <c r="L13" s="48"/>
      <c r="N13" s="46"/>
      <c r="O13" s="46"/>
      <c r="P13" s="47">
        <f>MATCH(P1,criticité!$A:$A,0)-1</f>
        <v>4</v>
      </c>
      <c r="Q13" s="47">
        <f>MATCH(Q1,criticité!$A:$A,0)-1</f>
        <v>1</v>
      </c>
      <c r="R13" s="47">
        <f>MATCH(R1,criticité!$A:$A,0)-1</f>
        <v>5</v>
      </c>
      <c r="S13" s="47">
        <f>MATCH(S1,criticité!$A:$A,0)-1</f>
        <v>2</v>
      </c>
      <c r="T13" s="47">
        <f>MATCH(T1,criticité!$A:$A,0)-1</f>
        <v>3</v>
      </c>
      <c r="U13" s="47">
        <f>MATCH(U1,criticité!$A:$A,0)-1</f>
        <v>6</v>
      </c>
      <c r="AA13" s="46"/>
      <c r="AB13" s="46"/>
      <c r="AC13" s="47">
        <f>MATCH(AC1,criticité!$A:$A,0)-1</f>
        <v>4</v>
      </c>
      <c r="AD13" s="47">
        <f>MATCH(AD1,criticité!$A:$A,0)-1</f>
        <v>1</v>
      </c>
      <c r="AE13" s="47">
        <f>MATCH(AE1,criticité!$A:$A,0)-1</f>
        <v>5</v>
      </c>
      <c r="AF13" s="47">
        <f>MATCH(AF1,criticité!$A:$A,0)-1</f>
        <v>2</v>
      </c>
      <c r="AG13" s="47">
        <f>MATCH(AG1,criticité!$A:$A,0)-1</f>
        <v>3</v>
      </c>
      <c r="AH13" s="47">
        <f>MATCH(AH1,criticité!$A:$A,0)-1</f>
        <v>6</v>
      </c>
      <c r="AN13" s="46"/>
      <c r="AO13" s="46"/>
      <c r="AP13" s="47">
        <f>MATCH(AP1,criticité!$A:$A,0)-1</f>
        <v>4</v>
      </c>
      <c r="AQ13" s="47">
        <f>MATCH(AQ1,criticité!$A:$A,0)-1</f>
        <v>1</v>
      </c>
      <c r="AR13" s="47">
        <f>MATCH(AR1,criticité!$A:$A,0)-1</f>
        <v>5</v>
      </c>
      <c r="AS13" s="47">
        <f>MATCH(AS1,criticité!$A:$A,0)-1</f>
        <v>2</v>
      </c>
      <c r="AT13" s="47">
        <f>MATCH(AT1,criticité!$A:$A,0)-1</f>
        <v>3</v>
      </c>
      <c r="AU13" s="47">
        <f>MATCH(AU1,criticité!$A:$A,0)-1</f>
        <v>6</v>
      </c>
      <c r="BA13" s="46"/>
      <c r="BB13" s="46"/>
      <c r="BC13" s="47">
        <f>MATCH(BC1,criticité!$A:$A,0)-1</f>
        <v>4</v>
      </c>
      <c r="BD13" s="47">
        <f>MATCH(BD1,criticité!$A:$A,0)-1</f>
        <v>1</v>
      </c>
      <c r="BE13" s="47">
        <f>MATCH(BE1,criticité!$A:$A,0)-1</f>
        <v>5</v>
      </c>
      <c r="BF13" s="47">
        <f>MATCH(BF1,criticité!$A:$A,0)-1</f>
        <v>2</v>
      </c>
      <c r="BG13" s="47">
        <f>MATCH(BG1,criticité!$A:$A,0)-1</f>
        <v>3</v>
      </c>
      <c r="BH13" s="47">
        <f>MATCH(BH1,criticité!$A:$A,0)-1</f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personnel</vt:lpstr>
      <vt:lpstr>criticité</vt:lpstr>
      <vt:lpstr>liste</vt:lpstr>
      <vt:lpstr>equipe</vt:lpstr>
      <vt:lpstr>equipes triées sans doublon</vt:lpstr>
      <vt:lpstr>agents</vt:lpstr>
      <vt:lpstr>chef</vt:lpstr>
      <vt:lpstr>Equipier</vt:lpstr>
      <vt:lpstr>extincteur</vt:lpstr>
      <vt:lpstr>PL</vt:lpstr>
      <vt:lpstr>PNR</vt:lpstr>
      <vt:lpstr>Preventeur</vt:lpstr>
      <vt:lpstr>tout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 GF-SERIS_CHEF_EQUIPE</dc:creator>
  <cp:lastModifiedBy>Michel</cp:lastModifiedBy>
  <dcterms:created xsi:type="dcterms:W3CDTF">2018-10-31T09:03:35Z</dcterms:created>
  <dcterms:modified xsi:type="dcterms:W3CDTF">2018-11-22T08:02:49Z</dcterms:modified>
</cp:coreProperties>
</file>