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tabRatio="755" firstSheet="4" activeTab="5"/>
  </bookViews>
  <sheets>
    <sheet name="BdD" sheetId="8" state="hidden" r:id="rId1"/>
    <sheet name="codes" sheetId="9" state="hidden" r:id="rId2"/>
    <sheet name="JFP" sheetId="7" state="hidden" r:id="rId3"/>
    <sheet name="consultants" sheetId="11" state="hidden" r:id="rId4"/>
    <sheet name="Vue Mensuelle" sheetId="3" r:id="rId5"/>
    <sheet name="Vue Annuelle" sheetId="14" r:id="rId6"/>
    <sheet name="Synthèse" sheetId="10" state="hidden" r:id="rId7"/>
    <sheet name="Compteurs" sheetId="12" r:id="rId8"/>
  </sheets>
  <definedNames>
    <definedName name="août">'Vue Annuelle'!$E$40:$E$70</definedName>
    <definedName name="avr">'Vue Annuelle'!$I$6:$I$35</definedName>
    <definedName name="déc">'Vue Annuelle'!$M$40:$M$70</definedName>
    <definedName name="févr">'Vue Annuelle'!$E$6:$E$34</definedName>
    <definedName name="janv">'Vue Annuelle'!$C$6:$C$36</definedName>
    <definedName name="JF">JFP!$B$1:$C$65</definedName>
    <definedName name="juil">'Vue Annuelle'!$C$40:$C$70</definedName>
    <definedName name="juin">'Vue Annuelle'!$M$6:$M$35</definedName>
    <definedName name="mai">'Vue Annuelle'!$K$6:$K$36</definedName>
    <definedName name="mars">'Vue Annuelle'!$G$6:$G$36</definedName>
    <definedName name="nov">'Vue Annuelle'!$K$40:$K$69</definedName>
    <definedName name="oct">'Vue Annuelle'!$I$40:$I$70</definedName>
    <definedName name="sept">'Vue Annuelle'!$G$40:$G$69</definedName>
  </definedNames>
  <calcPr calcId="152511"/>
  <pivotCaches>
    <pivotCache cacheId="0" r:id="rId9"/>
  </pivotCaches>
</workbook>
</file>

<file path=xl/calcChain.xml><?xml version="1.0" encoding="utf-8"?>
<calcChain xmlns="http://schemas.openxmlformats.org/spreadsheetml/2006/main">
  <c r="A2" i="8" l="1"/>
  <c r="E2" i="8"/>
  <c r="F2" i="8" s="1"/>
  <c r="G2" i="8"/>
  <c r="H2" i="8"/>
  <c r="I2" i="8"/>
  <c r="L39" i="14" l="1"/>
  <c r="L40" i="14" s="1"/>
  <c r="J39" i="14"/>
  <c r="J40" i="14" s="1"/>
  <c r="H39" i="14"/>
  <c r="H40" i="14" s="1"/>
  <c r="F39" i="14"/>
  <c r="F40" i="14" s="1"/>
  <c r="D39" i="14"/>
  <c r="D40" i="14" s="1"/>
  <c r="B39" i="14"/>
  <c r="B40" i="14" s="1"/>
  <c r="L5" i="14"/>
  <c r="L6" i="14" s="1"/>
  <c r="L7" i="14" s="1"/>
  <c r="L8" i="14" s="1"/>
  <c r="L9" i="14" s="1"/>
  <c r="L10" i="14" s="1"/>
  <c r="L11" i="14" s="1"/>
  <c r="L12" i="14" s="1"/>
  <c r="L13" i="14" s="1"/>
  <c r="L14" i="14" s="1"/>
  <c r="L15" i="14" s="1"/>
  <c r="L16" i="14" s="1"/>
  <c r="L17" i="14" s="1"/>
  <c r="L18" i="14" s="1"/>
  <c r="L19" i="14" s="1"/>
  <c r="L20" i="14" s="1"/>
  <c r="J5" i="14"/>
  <c r="J6" i="14" s="1"/>
  <c r="H5" i="14"/>
  <c r="H6" i="14" s="1"/>
  <c r="H7" i="14" s="1"/>
  <c r="H8" i="14" s="1"/>
  <c r="H9" i="14" s="1"/>
  <c r="H10" i="14" s="1"/>
  <c r="H11" i="14" s="1"/>
  <c r="H12" i="14" s="1"/>
  <c r="H13" i="14" s="1"/>
  <c r="H14" i="14" s="1"/>
  <c r="H15" i="14" s="1"/>
  <c r="H16" i="14" s="1"/>
  <c r="H17" i="14" s="1"/>
  <c r="H18" i="14" s="1"/>
  <c r="H19" i="14" s="1"/>
  <c r="H20" i="14" s="1"/>
  <c r="F5" i="14"/>
  <c r="F6" i="14" s="1"/>
  <c r="D5" i="14"/>
  <c r="D6" i="14" s="1"/>
  <c r="D7" i="14" s="1"/>
  <c r="D8" i="14" s="1"/>
  <c r="D9" i="14" s="1"/>
  <c r="D10" i="14" s="1"/>
  <c r="D11" i="14" s="1"/>
  <c r="D12" i="14" s="1"/>
  <c r="D13" i="14" s="1"/>
  <c r="D14" i="14" s="1"/>
  <c r="D15" i="14" s="1"/>
  <c r="D16" i="14" s="1"/>
  <c r="D17" i="14" s="1"/>
  <c r="D18" i="14" s="1"/>
  <c r="D19" i="14" s="1"/>
  <c r="D20" i="14" s="1"/>
  <c r="B5" i="14"/>
  <c r="B6" i="14" s="1"/>
  <c r="D21" i="14" l="1"/>
  <c r="D22" i="14" s="1"/>
  <c r="J7" i="14"/>
  <c r="J8" i="14" s="1"/>
  <c r="B7" i="14"/>
  <c r="B41" i="14"/>
  <c r="J41" i="14"/>
  <c r="F41" i="14"/>
  <c r="F42" i="14" s="1"/>
  <c r="D23" i="14"/>
  <c r="L21" i="14"/>
  <c r="H21" i="14"/>
  <c r="H41" i="14"/>
  <c r="F7" i="14"/>
  <c r="B8" i="14"/>
  <c r="D41" i="14"/>
  <c r="L41" i="14"/>
  <c r="J42" i="14" l="1"/>
  <c r="B42" i="14"/>
  <c r="L42" i="14"/>
  <c r="J9" i="14"/>
  <c r="D42" i="14"/>
  <c r="B9" i="14"/>
  <c r="H22" i="14"/>
  <c r="L22" i="14"/>
  <c r="F8" i="14"/>
  <c r="F43" i="14"/>
  <c r="H42" i="14"/>
  <c r="D24" i="14"/>
  <c r="B43" i="14" l="1"/>
  <c r="J43" i="14"/>
  <c r="F9" i="14"/>
  <c r="B10" i="14"/>
  <c r="J10" i="14"/>
  <c r="D25" i="14"/>
  <c r="F44" i="14"/>
  <c r="H23" i="14"/>
  <c r="H43" i="14"/>
  <c r="D43" i="14"/>
  <c r="L43" i="14"/>
  <c r="L23" i="14"/>
  <c r="J44" i="14" l="1"/>
  <c r="B44" i="14"/>
  <c r="H24" i="14"/>
  <c r="F45" i="14"/>
  <c r="J11" i="14"/>
  <c r="F10" i="14"/>
  <c r="D44" i="14"/>
  <c r="D26" i="14"/>
  <c r="B11" i="14"/>
  <c r="L24" i="14"/>
  <c r="L44" i="14"/>
  <c r="H44" i="14"/>
  <c r="B45" i="14" l="1"/>
  <c r="J45" i="14"/>
  <c r="L45" i="14"/>
  <c r="J12" i="14"/>
  <c r="H45" i="14"/>
  <c r="L25" i="14"/>
  <c r="D27" i="14"/>
  <c r="D45" i="14"/>
  <c r="B12" i="14"/>
  <c r="F11" i="14"/>
  <c r="F46" i="14"/>
  <c r="H25" i="14"/>
  <c r="J46" i="14" l="1"/>
  <c r="B46" i="14"/>
  <c r="F12" i="14"/>
  <c r="B13" i="14"/>
  <c r="D28" i="14"/>
  <c r="J13" i="14"/>
  <c r="H26" i="14"/>
  <c r="H46" i="14"/>
  <c r="L26" i="14"/>
  <c r="F47" i="14"/>
  <c r="D46" i="14"/>
  <c r="L46" i="14"/>
  <c r="J47" i="14" l="1"/>
  <c r="B47" i="14"/>
  <c r="J14" i="14"/>
  <c r="B14" i="14"/>
  <c r="L47" i="14"/>
  <c r="H47" i="14"/>
  <c r="F48" i="14"/>
  <c r="F13" i="14"/>
  <c r="D47" i="14"/>
  <c r="L27" i="14"/>
  <c r="H27" i="14"/>
  <c r="D29" i="14"/>
  <c r="B48" i="14" l="1"/>
  <c r="J48" i="14"/>
  <c r="D30" i="14"/>
  <c r="D48" i="14"/>
  <c r="F49" i="14"/>
  <c r="J15" i="14"/>
  <c r="L28" i="14"/>
  <c r="F14" i="14"/>
  <c r="B15" i="14"/>
  <c r="H48" i="14"/>
  <c r="H28" i="14"/>
  <c r="L48" i="14"/>
  <c r="J49" i="14" l="1"/>
  <c r="B49" i="14"/>
  <c r="F15" i="14"/>
  <c r="F50" i="14"/>
  <c r="H29" i="14"/>
  <c r="B16" i="14"/>
  <c r="J16" i="14"/>
  <c r="L49" i="14"/>
  <c r="H49" i="14"/>
  <c r="D31" i="14"/>
  <c r="L29" i="14"/>
  <c r="D49" i="14"/>
  <c r="B50" i="14" l="1"/>
  <c r="J50" i="14"/>
  <c r="J17" i="14"/>
  <c r="D50" i="14"/>
  <c r="L50" i="14"/>
  <c r="H30" i="14"/>
  <c r="B17" i="14"/>
  <c r="F51" i="14"/>
  <c r="F16" i="14"/>
  <c r="D32" i="14"/>
  <c r="L30" i="14"/>
  <c r="H50" i="14"/>
  <c r="B51" i="14" l="1"/>
  <c r="J51" i="14"/>
  <c r="F52" i="14"/>
  <c r="L51" i="14"/>
  <c r="J18" i="14"/>
  <c r="H51" i="14"/>
  <c r="D33" i="14"/>
  <c r="F17" i="14"/>
  <c r="B18" i="14"/>
  <c r="L31" i="14"/>
  <c r="H31" i="14"/>
  <c r="D51" i="14"/>
  <c r="J52" i="14" l="1"/>
  <c r="B52" i="14"/>
  <c r="H52" i="14"/>
  <c r="B19" i="14"/>
  <c r="F53" i="14"/>
  <c r="F18" i="14"/>
  <c r="J19" i="14"/>
  <c r="D52" i="14"/>
  <c r="L32" i="14"/>
  <c r="H32" i="14"/>
  <c r="D34" i="14"/>
  <c r="L52" i="14"/>
  <c r="B53" i="14" l="1"/>
  <c r="J53" i="14"/>
  <c r="F19" i="14"/>
  <c r="H53" i="14"/>
  <c r="D53" i="14"/>
  <c r="J20" i="14"/>
  <c r="F54" i="14"/>
  <c r="B20" i="14"/>
  <c r="L53" i="14"/>
  <c r="H33" i="14"/>
  <c r="L33" i="14"/>
  <c r="B54" i="14" l="1"/>
  <c r="J54" i="14"/>
  <c r="B21" i="14"/>
  <c r="J21" i="14"/>
  <c r="H54" i="14"/>
  <c r="F55" i="14"/>
  <c r="F20" i="14"/>
  <c r="H34" i="14"/>
  <c r="L34" i="14"/>
  <c r="L54" i="14"/>
  <c r="D54" i="14"/>
  <c r="J55" i="14" l="1"/>
  <c r="B55" i="14"/>
  <c r="L55" i="14"/>
  <c r="H35" i="14"/>
  <c r="F21" i="14"/>
  <c r="F56" i="14"/>
  <c r="J22" i="14"/>
  <c r="D55" i="14"/>
  <c r="L35" i="14"/>
  <c r="H55" i="14"/>
  <c r="B22" i="14"/>
  <c r="B56" i="14" l="1"/>
  <c r="J56" i="14"/>
  <c r="D56" i="14"/>
  <c r="F57" i="14"/>
  <c r="H56" i="14"/>
  <c r="B23" i="14"/>
  <c r="J23" i="14"/>
  <c r="F22" i="14"/>
  <c r="L56" i="14"/>
  <c r="J57" i="14" l="1"/>
  <c r="B57" i="14"/>
  <c r="B24" i="14"/>
  <c r="F23" i="14"/>
  <c r="J24" i="14"/>
  <c r="F58" i="14"/>
  <c r="H57" i="14"/>
  <c r="L57" i="14"/>
  <c r="D57" i="14"/>
  <c r="B58" i="14" l="1"/>
  <c r="J58" i="14"/>
  <c r="F24" i="14"/>
  <c r="B25" i="14"/>
  <c r="L58" i="14"/>
  <c r="J25" i="14"/>
  <c r="F59" i="14"/>
  <c r="D58" i="14"/>
  <c r="H58" i="14"/>
  <c r="J59" i="14" l="1"/>
  <c r="B59" i="14"/>
  <c r="J26" i="14"/>
  <c r="B26" i="14"/>
  <c r="D59" i="14"/>
  <c r="F60" i="14"/>
  <c r="F25" i="14"/>
  <c r="H59" i="14"/>
  <c r="L59" i="14"/>
  <c r="B60" i="14" l="1"/>
  <c r="J60" i="14"/>
  <c r="J27" i="14"/>
  <c r="H60" i="14"/>
  <c r="F26" i="14"/>
  <c r="F61" i="14"/>
  <c r="B27" i="14"/>
  <c r="D60" i="14"/>
  <c r="L60" i="14"/>
  <c r="J61" i="14" l="1"/>
  <c r="B61" i="14"/>
  <c r="L61" i="14"/>
  <c r="D61" i="14"/>
  <c r="F62" i="14"/>
  <c r="H61" i="14"/>
  <c r="B28" i="14"/>
  <c r="F27" i="14"/>
  <c r="J28" i="14"/>
  <c r="B62" i="14" l="1"/>
  <c r="J62" i="14"/>
  <c r="F28" i="14"/>
  <c r="F63" i="14"/>
  <c r="D62" i="14"/>
  <c r="J29" i="14"/>
  <c r="B29" i="14"/>
  <c r="H62" i="14"/>
  <c r="L62" i="14"/>
  <c r="B63" i="14" l="1"/>
  <c r="J63" i="14"/>
  <c r="L63" i="14"/>
  <c r="B30" i="14"/>
  <c r="H63" i="14"/>
  <c r="D63" i="14"/>
  <c r="J30" i="14"/>
  <c r="F64" i="14"/>
  <c r="F29" i="14"/>
  <c r="J64" i="14" l="1"/>
  <c r="B64" i="14"/>
  <c r="F65" i="14"/>
  <c r="H64" i="14"/>
  <c r="B31" i="14"/>
  <c r="F30" i="14"/>
  <c r="J31" i="14"/>
  <c r="D64" i="14"/>
  <c r="L64" i="14"/>
  <c r="B65" i="14" l="1"/>
  <c r="J65" i="14"/>
  <c r="J32" i="14"/>
  <c r="B32" i="14"/>
  <c r="F66" i="14"/>
  <c r="F31" i="14"/>
  <c r="D65" i="14"/>
  <c r="L65" i="14"/>
  <c r="H65" i="14"/>
  <c r="B66" i="14" l="1"/>
  <c r="J66" i="14"/>
  <c r="F32" i="14"/>
  <c r="B33" i="14"/>
  <c r="L66" i="14"/>
  <c r="H66" i="14"/>
  <c r="F67" i="14"/>
  <c r="J33" i="14"/>
  <c r="D66" i="14"/>
  <c r="J67" i="14" l="1"/>
  <c r="B67" i="14"/>
  <c r="F33" i="14"/>
  <c r="F68" i="14"/>
  <c r="B34" i="14"/>
  <c r="J34" i="14"/>
  <c r="L67" i="14"/>
  <c r="D67" i="14"/>
  <c r="H67" i="14"/>
  <c r="B68" i="14" l="1"/>
  <c r="J68" i="14"/>
  <c r="F69" i="14"/>
  <c r="D68" i="14"/>
  <c r="J35" i="14"/>
  <c r="B35" i="14"/>
  <c r="F34" i="14"/>
  <c r="H68" i="14"/>
  <c r="L68" i="14"/>
  <c r="J69" i="14" l="1"/>
  <c r="B69" i="14"/>
  <c r="F35" i="14"/>
  <c r="B36" i="14"/>
  <c r="J36" i="14"/>
  <c r="L69" i="14"/>
  <c r="H69" i="14"/>
  <c r="D69" i="14"/>
  <c r="B70" i="14" l="1"/>
  <c r="D70" i="14"/>
  <c r="L70" i="14"/>
  <c r="F36" i="14"/>
  <c r="H70" i="14"/>
  <c r="I3" i="8" l="1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B4" i="12"/>
  <c r="C4" i="12"/>
  <c r="H3" i="12"/>
  <c r="E3" i="12"/>
  <c r="F3" i="12"/>
  <c r="G3" i="12"/>
  <c r="D3" i="12"/>
  <c r="I3" i="12"/>
  <c r="J3" i="12"/>
  <c r="G3" i="8" l="1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I4" i="12"/>
  <c r="D4" i="12"/>
  <c r="J4" i="12"/>
  <c r="G4" i="12"/>
  <c r="H4" i="12"/>
  <c r="E4" i="12"/>
  <c r="F4" i="12"/>
  <c r="C3" i="12" l="1"/>
  <c r="C2" i="12"/>
  <c r="B3" i="12"/>
  <c r="B2" i="12"/>
  <c r="A14" i="8" l="1"/>
  <c r="E14" i="8"/>
  <c r="F14" i="8" s="1"/>
  <c r="A13" i="8"/>
  <c r="E13" i="8"/>
  <c r="F13" i="8" s="1"/>
  <c r="A12" i="8"/>
  <c r="E12" i="8"/>
  <c r="F12" i="8" s="1"/>
  <c r="A11" i="8"/>
  <c r="E11" i="8"/>
  <c r="F11" i="8" s="1"/>
  <c r="A17" i="8"/>
  <c r="E17" i="8"/>
  <c r="F17" i="8" s="1"/>
  <c r="A16" i="8"/>
  <c r="E16" i="8"/>
  <c r="F16" i="8" s="1"/>
  <c r="A15" i="8"/>
  <c r="E15" i="8"/>
  <c r="F15" i="8" s="1"/>
  <c r="A10" i="8"/>
  <c r="E10" i="8"/>
  <c r="F10" i="8" s="1"/>
  <c r="A9" i="8"/>
  <c r="E9" i="8"/>
  <c r="F9" i="8" s="1"/>
  <c r="A8" i="8"/>
  <c r="E8" i="8"/>
  <c r="F8" i="8" s="1"/>
  <c r="A7" i="8"/>
  <c r="E7" i="8"/>
  <c r="F7" i="8" s="1"/>
  <c r="A6" i="8"/>
  <c r="E6" i="8"/>
  <c r="F6" i="8" s="1"/>
  <c r="A5" i="8"/>
  <c r="E5" i="8"/>
  <c r="F5" i="8" s="1"/>
  <c r="A4" i="8"/>
  <c r="E4" i="8"/>
  <c r="F4" i="8" s="1"/>
  <c r="A3" i="8"/>
  <c r="E3" i="8"/>
  <c r="F3" i="8" s="1"/>
  <c r="M35" i="14" l="1"/>
  <c r="M31" i="14"/>
  <c r="M27" i="14"/>
  <c r="M23" i="14"/>
  <c r="M19" i="14"/>
  <c r="M15" i="14"/>
  <c r="M11" i="14"/>
  <c r="M7" i="14"/>
  <c r="K34" i="14"/>
  <c r="K30" i="14"/>
  <c r="K26" i="14"/>
  <c r="K22" i="14"/>
  <c r="K18" i="14"/>
  <c r="K14" i="14"/>
  <c r="K10" i="14"/>
  <c r="K6" i="14"/>
  <c r="I33" i="14"/>
  <c r="I29" i="14"/>
  <c r="I25" i="14"/>
  <c r="I21" i="14"/>
  <c r="I17" i="14"/>
  <c r="I13" i="14"/>
  <c r="I9" i="14"/>
  <c r="G36" i="14"/>
  <c r="G32" i="14"/>
  <c r="G28" i="14"/>
  <c r="G24" i="14"/>
  <c r="G20" i="14"/>
  <c r="G16" i="14"/>
  <c r="G12" i="14"/>
  <c r="G8" i="14"/>
  <c r="E35" i="14"/>
  <c r="E31" i="14"/>
  <c r="E27" i="14"/>
  <c r="E23" i="14"/>
  <c r="E19" i="14"/>
  <c r="E15" i="14"/>
  <c r="E11" i="14"/>
  <c r="E7" i="14"/>
  <c r="C34" i="14"/>
  <c r="C30" i="14"/>
  <c r="C26" i="14"/>
  <c r="C22" i="14"/>
  <c r="C18" i="14"/>
  <c r="C14" i="14"/>
  <c r="C10" i="14"/>
  <c r="C6" i="14"/>
  <c r="M67" i="14"/>
  <c r="M63" i="14"/>
  <c r="M59" i="14"/>
  <c r="M55" i="14"/>
  <c r="M51" i="14"/>
  <c r="M47" i="14"/>
  <c r="M43" i="14"/>
  <c r="K70" i="14"/>
  <c r="K66" i="14"/>
  <c r="K62" i="14"/>
  <c r="K58" i="14"/>
  <c r="K54" i="14"/>
  <c r="K50" i="14"/>
  <c r="K46" i="14"/>
  <c r="K42" i="14"/>
  <c r="I69" i="14"/>
  <c r="I65" i="14"/>
  <c r="I61" i="14"/>
  <c r="I57" i="14"/>
  <c r="I53" i="14"/>
  <c r="I49" i="14"/>
  <c r="I45" i="14"/>
  <c r="I41" i="14"/>
  <c r="G68" i="14"/>
  <c r="G64" i="14"/>
  <c r="G60" i="14"/>
  <c r="G56" i="14"/>
  <c r="G52" i="14"/>
  <c r="G48" i="14"/>
  <c r="G44" i="14"/>
  <c r="G40" i="14"/>
  <c r="E67" i="14"/>
  <c r="E63" i="14"/>
  <c r="E59" i="14"/>
  <c r="E55" i="14"/>
  <c r="E51" i="14"/>
  <c r="E47" i="14"/>
  <c r="M34" i="14"/>
  <c r="M30" i="14"/>
  <c r="M26" i="14"/>
  <c r="M22" i="14"/>
  <c r="M18" i="14"/>
  <c r="M14" i="14"/>
  <c r="M10" i="14"/>
  <c r="M6" i="14"/>
  <c r="K33" i="14"/>
  <c r="K29" i="14"/>
  <c r="K25" i="14"/>
  <c r="K21" i="14"/>
  <c r="K17" i="14"/>
  <c r="K13" i="14"/>
  <c r="K9" i="14"/>
  <c r="I36" i="14"/>
  <c r="I32" i="14"/>
  <c r="I28" i="14"/>
  <c r="I24" i="14"/>
  <c r="I20" i="14"/>
  <c r="I16" i="14"/>
  <c r="I12" i="14"/>
  <c r="I8" i="14"/>
  <c r="G35" i="14"/>
  <c r="G31" i="14"/>
  <c r="G27" i="14"/>
  <c r="G23" i="14"/>
  <c r="G19" i="14"/>
  <c r="G15" i="14"/>
  <c r="G11" i="14"/>
  <c r="G7" i="14"/>
  <c r="E34" i="14"/>
  <c r="E30" i="14"/>
  <c r="E26" i="14"/>
  <c r="E22" i="14"/>
  <c r="E18" i="14"/>
  <c r="E14" i="14"/>
  <c r="E10" i="14"/>
  <c r="E6" i="14"/>
  <c r="C33" i="14"/>
  <c r="C29" i="14"/>
  <c r="C25" i="14"/>
  <c r="C21" i="14"/>
  <c r="C17" i="14"/>
  <c r="C13" i="14"/>
  <c r="C9" i="14"/>
  <c r="M70" i="14"/>
  <c r="M66" i="14"/>
  <c r="M62" i="14"/>
  <c r="M58" i="14"/>
  <c r="M54" i="14"/>
  <c r="M50" i="14"/>
  <c r="M46" i="14"/>
  <c r="M42" i="14"/>
  <c r="K69" i="14"/>
  <c r="K65" i="14"/>
  <c r="K61" i="14"/>
  <c r="K57" i="14"/>
  <c r="K53" i="14"/>
  <c r="K49" i="14"/>
  <c r="K45" i="14"/>
  <c r="K41" i="14"/>
  <c r="I68" i="14"/>
  <c r="I64" i="14"/>
  <c r="I60" i="14"/>
  <c r="I56" i="14"/>
  <c r="I52" i="14"/>
  <c r="I48" i="14"/>
  <c r="I44" i="14"/>
  <c r="I40" i="14"/>
  <c r="G67" i="14"/>
  <c r="G63" i="14"/>
  <c r="G59" i="14"/>
  <c r="G55" i="14"/>
  <c r="G51" i="14"/>
  <c r="G47" i="14"/>
  <c r="G43" i="14"/>
  <c r="E70" i="14"/>
  <c r="E66" i="14"/>
  <c r="E62" i="14"/>
  <c r="E58" i="14"/>
  <c r="E54" i="14"/>
  <c r="E50" i="14"/>
  <c r="E46" i="14"/>
  <c r="E42" i="14"/>
  <c r="M33" i="14"/>
  <c r="M29" i="14"/>
  <c r="M25" i="14"/>
  <c r="M21" i="14"/>
  <c r="M17" i="14"/>
  <c r="M13" i="14"/>
  <c r="M9" i="14"/>
  <c r="K36" i="14"/>
  <c r="K32" i="14"/>
  <c r="K28" i="14"/>
  <c r="K24" i="14"/>
  <c r="K20" i="14"/>
  <c r="K16" i="14"/>
  <c r="K12" i="14"/>
  <c r="K8" i="14"/>
  <c r="I35" i="14"/>
  <c r="I31" i="14"/>
  <c r="I27" i="14"/>
  <c r="I23" i="14"/>
  <c r="I19" i="14"/>
  <c r="I15" i="14"/>
  <c r="I11" i="14"/>
  <c r="I7" i="14"/>
  <c r="G34" i="14"/>
  <c r="G30" i="14"/>
  <c r="G26" i="14"/>
  <c r="G22" i="14"/>
  <c r="G18" i="14"/>
  <c r="G14" i="14"/>
  <c r="G10" i="14"/>
  <c r="G6" i="14"/>
  <c r="E33" i="14"/>
  <c r="E29" i="14"/>
  <c r="E25" i="14"/>
  <c r="E21" i="14"/>
  <c r="E17" i="14"/>
  <c r="E13" i="14"/>
  <c r="E9" i="14"/>
  <c r="C36" i="14"/>
  <c r="C32" i="14"/>
  <c r="C28" i="14"/>
  <c r="C24" i="14"/>
  <c r="C20" i="14"/>
  <c r="C16" i="14"/>
  <c r="C12" i="14"/>
  <c r="C8" i="14"/>
  <c r="M69" i="14"/>
  <c r="M65" i="14"/>
  <c r="M61" i="14"/>
  <c r="M57" i="14"/>
  <c r="M53" i="14"/>
  <c r="M49" i="14"/>
  <c r="M45" i="14"/>
  <c r="M41" i="14"/>
  <c r="K68" i="14"/>
  <c r="K64" i="14"/>
  <c r="K60" i="14"/>
  <c r="K56" i="14"/>
  <c r="K52" i="14"/>
  <c r="K48" i="14"/>
  <c r="K44" i="14"/>
  <c r="K40" i="14"/>
  <c r="I67" i="14"/>
  <c r="I63" i="14"/>
  <c r="I59" i="14"/>
  <c r="I55" i="14"/>
  <c r="I51" i="14"/>
  <c r="I47" i="14"/>
  <c r="I43" i="14"/>
  <c r="G70" i="14"/>
  <c r="G66" i="14"/>
  <c r="G62" i="14"/>
  <c r="G58" i="14"/>
  <c r="G54" i="14"/>
  <c r="G50" i="14"/>
  <c r="G46" i="14"/>
  <c r="G42" i="14"/>
  <c r="E69" i="14"/>
  <c r="E65" i="14"/>
  <c r="E61" i="14"/>
  <c r="E57" i="14"/>
  <c r="E53" i="14"/>
  <c r="E49" i="14"/>
  <c r="E45" i="14"/>
  <c r="E41" i="14"/>
  <c r="M36" i="14"/>
  <c r="M20" i="14"/>
  <c r="K35" i="14"/>
  <c r="K19" i="14"/>
  <c r="I34" i="14"/>
  <c r="I18" i="14"/>
  <c r="G33" i="14"/>
  <c r="G17" i="14"/>
  <c r="E32" i="14"/>
  <c r="E16" i="14"/>
  <c r="C31" i="14"/>
  <c r="C15" i="14"/>
  <c r="M64" i="14"/>
  <c r="M48" i="14"/>
  <c r="K63" i="14"/>
  <c r="K47" i="14"/>
  <c r="I62" i="14"/>
  <c r="I46" i="14"/>
  <c r="G61" i="14"/>
  <c r="G45" i="14"/>
  <c r="E60" i="14"/>
  <c r="E44" i="14"/>
  <c r="C69" i="14"/>
  <c r="C65" i="14"/>
  <c r="C61" i="14"/>
  <c r="C57" i="14"/>
  <c r="C53" i="14"/>
  <c r="C49" i="14"/>
  <c r="C45" i="14"/>
  <c r="C41" i="14"/>
  <c r="C44" i="14"/>
  <c r="M8" i="14"/>
  <c r="I22" i="14"/>
  <c r="E36" i="14"/>
  <c r="C19" i="14"/>
  <c r="K67" i="14"/>
  <c r="G65" i="14"/>
  <c r="E48" i="14"/>
  <c r="C66" i="14"/>
  <c r="C50" i="14"/>
  <c r="C42" i="14"/>
  <c r="M32" i="14"/>
  <c r="M16" i="14"/>
  <c r="K31" i="14"/>
  <c r="K15" i="14"/>
  <c r="I30" i="14"/>
  <c r="I14" i="14"/>
  <c r="G29" i="14"/>
  <c r="G13" i="14"/>
  <c r="E28" i="14"/>
  <c r="E12" i="14"/>
  <c r="C27" i="14"/>
  <c r="C11" i="14"/>
  <c r="M60" i="14"/>
  <c r="M44" i="14"/>
  <c r="K59" i="14"/>
  <c r="K43" i="14"/>
  <c r="I58" i="14"/>
  <c r="I42" i="14"/>
  <c r="G57" i="14"/>
  <c r="G41" i="14"/>
  <c r="E56" i="14"/>
  <c r="E43" i="14"/>
  <c r="C68" i="14"/>
  <c r="C64" i="14"/>
  <c r="C60" i="14"/>
  <c r="C56" i="14"/>
  <c r="C52" i="14"/>
  <c r="C48" i="14"/>
  <c r="C40" i="14"/>
  <c r="K23" i="14"/>
  <c r="G21" i="14"/>
  <c r="C35" i="14"/>
  <c r="M52" i="14"/>
  <c r="I66" i="14"/>
  <c r="G49" i="14"/>
  <c r="C70" i="14"/>
  <c r="C58" i="14"/>
  <c r="C46" i="14"/>
  <c r="M28" i="14"/>
  <c r="M12" i="14"/>
  <c r="K27" i="14"/>
  <c r="K11" i="14"/>
  <c r="I26" i="14"/>
  <c r="I10" i="14"/>
  <c r="G25" i="14"/>
  <c r="G9" i="14"/>
  <c r="E24" i="14"/>
  <c r="E8" i="14"/>
  <c r="C23" i="14"/>
  <c r="C7" i="14"/>
  <c r="M56" i="14"/>
  <c r="M40" i="14"/>
  <c r="K55" i="14"/>
  <c r="I70" i="14"/>
  <c r="I54" i="14"/>
  <c r="G69" i="14"/>
  <c r="G53" i="14"/>
  <c r="E68" i="14"/>
  <c r="E52" i="14"/>
  <c r="E40" i="14"/>
  <c r="C67" i="14"/>
  <c r="C63" i="14"/>
  <c r="C59" i="14"/>
  <c r="C55" i="14"/>
  <c r="C51" i="14"/>
  <c r="C47" i="14"/>
  <c r="C43" i="14"/>
  <c r="M24" i="14"/>
  <c r="K7" i="14"/>
  <c r="I6" i="14"/>
  <c r="E20" i="14"/>
  <c r="M68" i="14"/>
  <c r="K51" i="14"/>
  <c r="I50" i="14"/>
  <c r="E64" i="14"/>
  <c r="C62" i="14"/>
  <c r="C54" i="14"/>
  <c r="A14" i="7"/>
  <c r="B26" i="7" s="1"/>
  <c r="B18" i="7"/>
  <c r="B13" i="7"/>
  <c r="B12" i="7"/>
  <c r="B11" i="7"/>
  <c r="B10" i="7"/>
  <c r="B9" i="7"/>
  <c r="B6" i="7"/>
  <c r="B5" i="7"/>
  <c r="B3" i="7"/>
  <c r="B8" i="7" s="1"/>
  <c r="B2" i="7"/>
  <c r="B24" i="7" l="1"/>
  <c r="B15" i="7"/>
  <c r="B22" i="7"/>
  <c r="B19" i="7"/>
  <c r="A27" i="7"/>
  <c r="B16" i="7"/>
  <c r="B20" i="7" s="1"/>
  <c r="B23" i="7"/>
  <c r="B25" i="7"/>
  <c r="B7" i="7"/>
  <c r="B4" i="7"/>
  <c r="B17" i="7" l="1"/>
  <c r="B37" i="7"/>
  <c r="B31" i="7"/>
  <c r="B39" i="7"/>
  <c r="B35" i="7"/>
  <c r="B28" i="7"/>
  <c r="B38" i="7"/>
  <c r="B32" i="7"/>
  <c r="A40" i="7"/>
  <c r="B36" i="7"/>
  <c r="B29" i="7"/>
  <c r="B21" i="7"/>
  <c r="C4" i="3"/>
  <c r="C6" i="3"/>
  <c r="C7" i="3" s="1"/>
  <c r="C8" i="3" l="1"/>
  <c r="B33" i="7"/>
  <c r="B30" i="7"/>
  <c r="B34" i="7"/>
  <c r="A53" i="7"/>
  <c r="B49" i="7"/>
  <c r="B42" i="7"/>
  <c r="B51" i="7"/>
  <c r="B45" i="7"/>
  <c r="B50" i="7"/>
  <c r="B44" i="7"/>
  <c r="B52" i="7"/>
  <c r="B48" i="7"/>
  <c r="B41" i="7"/>
  <c r="B6" i="3"/>
  <c r="D6" i="3"/>
  <c r="C9" i="3"/>
  <c r="C10" i="3" s="1"/>
  <c r="C11" i="3" l="1"/>
  <c r="D8" i="3"/>
  <c r="D7" i="3"/>
  <c r="B65" i="7"/>
  <c r="B61" i="7"/>
  <c r="B54" i="7"/>
  <c r="B63" i="7"/>
  <c r="B57" i="7"/>
  <c r="B62" i="7"/>
  <c r="B55" i="7"/>
  <c r="B64" i="7"/>
  <c r="B58" i="7"/>
  <c r="B46" i="7"/>
  <c r="B43" i="7"/>
  <c r="B47" i="7"/>
  <c r="E6" i="3"/>
  <c r="B9" i="3"/>
  <c r="C12" i="3"/>
  <c r="C13" i="3" s="1"/>
  <c r="D9" i="3"/>
  <c r="D11" i="3" l="1"/>
  <c r="D10" i="3"/>
  <c r="C14" i="3"/>
  <c r="E8" i="3"/>
  <c r="E7" i="3"/>
  <c r="B59" i="7"/>
  <c r="B56" i="7"/>
  <c r="B60" i="7"/>
  <c r="F6" i="3"/>
  <c r="B12" i="3"/>
  <c r="D12" i="3"/>
  <c r="C15" i="3"/>
  <c r="C16" i="3" s="1"/>
  <c r="E9" i="3"/>
  <c r="E11" i="3" l="1"/>
  <c r="E10" i="3"/>
  <c r="F7" i="3"/>
  <c r="F8" i="3"/>
  <c r="D14" i="3"/>
  <c r="D13" i="3"/>
  <c r="C17" i="3"/>
  <c r="G6" i="3"/>
  <c r="H6" i="3" s="1"/>
  <c r="H8" i="3" s="1"/>
  <c r="B15" i="3"/>
  <c r="F9" i="3"/>
  <c r="E12" i="3"/>
  <c r="C18" i="3"/>
  <c r="C19" i="3" s="1"/>
  <c r="D15" i="3"/>
  <c r="H7" i="3" l="1"/>
  <c r="F10" i="3"/>
  <c r="F11" i="3"/>
  <c r="E14" i="3"/>
  <c r="E13" i="3"/>
  <c r="D17" i="3"/>
  <c r="D16" i="3"/>
  <c r="C20" i="3"/>
  <c r="G7" i="3"/>
  <c r="G8" i="3"/>
  <c r="B18" i="3"/>
  <c r="I6" i="3"/>
  <c r="I8" i="3" s="1"/>
  <c r="E15" i="3"/>
  <c r="F12" i="3"/>
  <c r="D18" i="3"/>
  <c r="C21" i="3"/>
  <c r="C22" i="3" s="1"/>
  <c r="G9" i="3"/>
  <c r="G10" i="3" l="1"/>
  <c r="G11" i="3"/>
  <c r="D20" i="3"/>
  <c r="D19" i="3"/>
  <c r="F13" i="3"/>
  <c r="F14" i="3"/>
  <c r="E17" i="3"/>
  <c r="E16" i="3"/>
  <c r="C23" i="3"/>
  <c r="I7" i="3"/>
  <c r="B21" i="3"/>
  <c r="E18" i="3"/>
  <c r="F15" i="3"/>
  <c r="H9" i="3"/>
  <c r="H11" i="3" s="1"/>
  <c r="D21" i="3"/>
  <c r="G12" i="3"/>
  <c r="D23" i="3" l="1"/>
  <c r="D22" i="3"/>
  <c r="H10" i="3"/>
  <c r="F16" i="3"/>
  <c r="F17" i="3"/>
  <c r="G13" i="3"/>
  <c r="G14" i="3"/>
  <c r="E20" i="3"/>
  <c r="E19" i="3"/>
  <c r="E21" i="3"/>
  <c r="G15" i="3"/>
  <c r="H12" i="3"/>
  <c r="H14" i="3" s="1"/>
  <c r="I9" i="3"/>
  <c r="I11" i="3" s="1"/>
  <c r="F18" i="3"/>
  <c r="F19" i="3" l="1"/>
  <c r="F20" i="3"/>
  <c r="E23" i="3"/>
  <c r="E22" i="3"/>
  <c r="G16" i="3"/>
  <c r="G17" i="3"/>
  <c r="I10" i="3"/>
  <c r="H13" i="3"/>
  <c r="H15" i="3"/>
  <c r="H17" i="3" s="1"/>
  <c r="G18" i="3"/>
  <c r="I12" i="3"/>
  <c r="I14" i="3" s="1"/>
  <c r="F21" i="3"/>
  <c r="H16" i="3" l="1"/>
  <c r="G19" i="3"/>
  <c r="G20" i="3"/>
  <c r="F22" i="3"/>
  <c r="F23" i="3"/>
  <c r="I13" i="3"/>
  <c r="G21" i="3"/>
  <c r="I15" i="3"/>
  <c r="I17" i="3" s="1"/>
  <c r="H18" i="3"/>
  <c r="H20" i="3" s="1"/>
  <c r="H19" i="3" l="1"/>
  <c r="I16" i="3"/>
  <c r="G22" i="3"/>
  <c r="G23" i="3"/>
  <c r="I18" i="3"/>
  <c r="I20" i="3" s="1"/>
  <c r="H21" i="3"/>
  <c r="H23" i="3" s="1"/>
  <c r="I19" i="3" l="1"/>
  <c r="H22" i="3"/>
  <c r="I21" i="3"/>
  <c r="I23" i="3" s="1"/>
  <c r="I22" i="3" l="1"/>
</calcChain>
</file>

<file path=xl/sharedStrings.xml><?xml version="1.0" encoding="utf-8"?>
<sst xmlns="http://schemas.openxmlformats.org/spreadsheetml/2006/main" count="172" uniqueCount="63">
  <si>
    <t>DIMANCHE</t>
  </si>
  <si>
    <t>LUNDI</t>
  </si>
  <si>
    <t>MARDI</t>
  </si>
  <si>
    <t>MERCREDI</t>
  </si>
  <si>
    <t>JEUDI</t>
  </si>
  <si>
    <t>VENDREDI</t>
  </si>
  <si>
    <t>SAMEDI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</si>
  <si>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</si>
  <si>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</si>
  <si>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</si>
  <si>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</si>
  <si>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</si>
  <si>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</si>
  <si>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</si>
  <si>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</si>
  <si>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</si>
  <si>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</si>
  <si>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</si>
  <si>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</si>
  <si>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SEM.</t>
  </si>
  <si>
    <t>JF</t>
  </si>
  <si>
    <t>DATE_JF</t>
  </si>
  <si>
    <t>Libellés</t>
  </si>
  <si>
    <t>Noms</t>
  </si>
  <si>
    <t>libelle</t>
  </si>
  <si>
    <t>date</t>
  </si>
  <si>
    <t>nom</t>
  </si>
  <si>
    <t>Mois</t>
  </si>
  <si>
    <t>Projets / Noms</t>
  </si>
  <si>
    <t>Total</t>
  </si>
  <si>
    <t>cle</t>
  </si>
  <si>
    <t>moi</t>
  </si>
  <si>
    <t>HS+</t>
  </si>
  <si>
    <t>HS-</t>
  </si>
  <si>
    <t>RPS+</t>
  </si>
  <si>
    <t>RPS-</t>
  </si>
  <si>
    <t>CF</t>
  </si>
  <si>
    <t>ARTT</t>
  </si>
  <si>
    <t>CA</t>
  </si>
  <si>
    <t>CAHP</t>
  </si>
  <si>
    <t>CET+</t>
  </si>
  <si>
    <t>CET-</t>
  </si>
  <si>
    <t>heures</t>
  </si>
  <si>
    <t>jours</t>
  </si>
  <si>
    <t>jour_sem</t>
  </si>
  <si>
    <t>Heures</t>
  </si>
  <si>
    <t>Jours</t>
  </si>
  <si>
    <t>Heures_J1</t>
  </si>
  <si>
    <t>Heures_J2</t>
  </si>
  <si>
    <t>Heures_J3</t>
  </si>
  <si>
    <t>Heures_J4</t>
  </si>
  <si>
    <t>Heures_J5</t>
  </si>
  <si>
    <t>Heures_J6</t>
  </si>
  <si>
    <t>Heures_J7</t>
  </si>
  <si>
    <t>Somme de heures</t>
  </si>
  <si>
    <t>Somme de jours</t>
  </si>
  <si>
    <t>Année</t>
  </si>
  <si>
    <t>Date</t>
  </si>
  <si>
    <t>HS</t>
  </si>
  <si>
    <t>RPS</t>
  </si>
  <si>
    <t>CET</t>
  </si>
  <si>
    <t>année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</si>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</sst>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"/>
    <numFmt numFmtId="165" formatCode="ddd\ dd/mm/yyyy"/>
    <numFmt numFmtId="166" formatCode="[$-F800]dddd\,\ mmmm\ dd\,\ yyyy"/>
    <numFmt numFmtId="167" formatCode="[hh]:mm"/>
    <numFmt numFmtId="168" formatCode="[hh]:mm:ss"/>
    <numFmt numFmtId="169" formatCode="[$-F400]h:mm:ss\ AM/PM"/>
    <numFmt numFmtId="170" formatCode="mmm\-yyyy"/>
    <numFmt numFmtId="171" formatCode="[$-40C]mmmm\-yy;@"/>
    <numFmt numFmtId="172" formatCode="ddd\ dd"/>
  </numFmts>
  <fonts count="23" x14ac:knownFonts="1">
    <font>
      <sz val="10"/>
      <color theme="1" tint="0.14996795556505021"/>
      <name val="Cambria"/>
      <family val="2"/>
      <scheme val="minor"/>
    </font>
    <font>
      <sz val="11"/>
      <color theme="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1"/>
      <color theme="1" tint="0.14999847407452621"/>
      <name val="Cambria"/>
      <family val="1"/>
      <scheme val="minor"/>
    </font>
    <font>
      <sz val="11"/>
      <color theme="0"/>
      <name val="Cambria"/>
      <family val="1"/>
      <scheme val="minor"/>
    </font>
    <font>
      <sz val="10"/>
      <color theme="1"/>
      <name val="Cambria"/>
      <family val="2"/>
      <scheme val="minor"/>
    </font>
    <font>
      <b/>
      <sz val="10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4"/>
      <color theme="1" tint="0.14996795556505021"/>
      <name val="Cambria"/>
      <family val="1"/>
      <scheme val="minor"/>
    </font>
    <font>
      <b/>
      <sz val="14"/>
      <color theme="1" tint="0.14999847407452621"/>
      <name val="Cambria"/>
      <family val="1"/>
      <scheme val="minor"/>
    </font>
    <font>
      <sz val="11"/>
      <color theme="1" tint="0.14996795556505021"/>
      <name val="Cambria"/>
      <family val="1"/>
      <scheme val="minor"/>
    </font>
    <font>
      <sz val="11"/>
      <color theme="0" tint="-4.9989318521683403E-2"/>
      <name val="Cambria"/>
      <family val="1"/>
      <scheme val="minor"/>
    </font>
    <font>
      <b/>
      <sz val="14"/>
      <color theme="1" tint="0.14996795556505021"/>
      <name val="Cambria"/>
      <family val="1"/>
      <scheme val="minor"/>
    </font>
    <font>
      <b/>
      <sz val="14"/>
      <color rgb="FF0070C0"/>
      <name val="Cambria"/>
      <family val="1"/>
      <scheme val="minor"/>
    </font>
    <font>
      <b/>
      <sz val="10"/>
      <name val="Cambria"/>
      <family val="1"/>
      <scheme val="minor"/>
    </font>
    <font>
      <b/>
      <sz val="11"/>
      <color theme="1"/>
      <name val="Cambria"/>
      <family val="2"/>
      <scheme val="minor"/>
    </font>
    <font>
      <b/>
      <sz val="10"/>
      <color theme="9" tint="-0.249977111117893"/>
      <name val="Cambria"/>
      <family val="1"/>
      <scheme val="minor"/>
    </font>
    <font>
      <b/>
      <sz val="11"/>
      <color theme="1" tint="0.14996795556505021"/>
      <name val="Cambri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3" fillId="3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Alignment="0" applyProtection="0"/>
    <xf numFmtId="0" fontId="6" fillId="0" borderId="0" applyNumberFormat="0" applyFill="0" applyBorder="0" applyAlignment="0" applyProtection="0"/>
  </cellStyleXfs>
  <cellXfs count="67">
    <xf numFmtId="0" fontId="0" fillId="0" borderId="0" xfId="0">
      <alignment vertical="center"/>
    </xf>
    <xf numFmtId="0" fontId="8" fillId="4" borderId="2" xfId="1" applyFont="1" applyFill="1" applyBorder="1" applyAlignment="1" applyProtection="1">
      <alignment horizontal="left" vertical="center" indent="1"/>
    </xf>
    <xf numFmtId="0" fontId="8" fillId="4" borderId="3" xfId="1" applyFont="1" applyFill="1" applyBorder="1" applyAlignment="1" applyProtection="1">
      <alignment horizontal="left" vertical="center" indent="1"/>
    </xf>
    <xf numFmtId="0" fontId="8" fillId="4" borderId="4" xfId="1" applyFont="1" applyFill="1" applyBorder="1" applyAlignment="1" applyProtection="1">
      <alignment horizontal="left" vertical="center" indent="1"/>
    </xf>
    <xf numFmtId="0" fontId="8" fillId="4" borderId="5" xfId="1" applyFont="1" applyFill="1" applyBorder="1" applyAlignment="1" applyProtection="1">
      <alignment horizontal="left" vertical="center" indent="1"/>
    </xf>
    <xf numFmtId="166" fontId="0" fillId="0" borderId="0" xfId="0" applyNumberFormat="1">
      <alignment vertical="center"/>
    </xf>
    <xf numFmtId="0" fontId="7" fillId="0" borderId="0" xfId="0" applyFont="1">
      <alignment vertical="center"/>
    </xf>
    <xf numFmtId="0" fontId="11" fillId="5" borderId="0" xfId="0" applyFont="1" applyFill="1" applyBorder="1" applyAlignment="1">
      <alignment horizontal="center"/>
    </xf>
    <xf numFmtId="0" fontId="12" fillId="5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165" fontId="1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13" fillId="0" borderId="0" xfId="0" applyNumberFormat="1" applyFont="1" applyBorder="1" applyAlignment="1" applyProtection="1">
      <alignment horizontal="right" vertical="center" textRotation="90"/>
    </xf>
    <xf numFmtId="0" fontId="13" fillId="0" borderId="0" xfId="0" applyFont="1" applyProtection="1">
      <alignment vertical="center"/>
    </xf>
    <xf numFmtId="0" fontId="13" fillId="0" borderId="0" xfId="0" applyFont="1" applyAlignment="1" applyProtection="1">
      <alignment horizontal="center" vertical="center"/>
    </xf>
    <xf numFmtId="0" fontId="13" fillId="0" borderId="0" xfId="0" applyFont="1" applyFill="1" applyProtection="1">
      <alignment vertical="center"/>
    </xf>
    <xf numFmtId="0" fontId="15" fillId="0" borderId="0" xfId="0" applyNumberFormat="1" applyFont="1" applyBorder="1" applyAlignment="1" applyProtection="1">
      <alignment horizontal="right" vertical="center" textRotation="90"/>
    </xf>
    <xf numFmtId="0" fontId="15" fillId="0" borderId="0" xfId="0" applyFont="1" applyProtection="1">
      <alignment vertical="center"/>
    </xf>
    <xf numFmtId="0" fontId="16" fillId="0" borderId="0" xfId="0" applyFont="1" applyProtection="1">
      <alignment vertical="center"/>
      <protection locked="0"/>
    </xf>
    <xf numFmtId="0" fontId="8" fillId="0" borderId="10" xfId="2" applyFont="1" applyFill="1" applyBorder="1" applyAlignment="1" applyProtection="1">
      <alignment horizontal="center" vertical="center"/>
    </xf>
    <xf numFmtId="0" fontId="8" fillId="0" borderId="7" xfId="2" applyFont="1" applyFill="1" applyBorder="1" applyAlignment="1" applyProtection="1">
      <alignment horizontal="center" vertical="center"/>
    </xf>
    <xf numFmtId="0" fontId="8" fillId="6" borderId="7" xfId="2" applyFont="1" applyFill="1" applyBorder="1" applyAlignment="1" applyProtection="1">
      <alignment horizontal="center" vertical="center"/>
    </xf>
    <xf numFmtId="0" fontId="15" fillId="0" borderId="0" xfId="0" applyFont="1" applyFill="1" applyProtection="1">
      <alignment vertical="center"/>
    </xf>
    <xf numFmtId="0" fontId="8" fillId="2" borderId="10" xfId="2" applyFont="1" applyFill="1" applyBorder="1" applyAlignment="1" applyProtection="1">
      <alignment horizontal="center" vertical="center"/>
    </xf>
    <xf numFmtId="0" fontId="8" fillId="2" borderId="7" xfId="2" applyFont="1" applyFill="1" applyBorder="1" applyAlignment="1" applyProtection="1">
      <alignment horizontal="center" vertical="center"/>
    </xf>
    <xf numFmtId="0" fontId="13" fillId="4" borderId="11" xfId="1" applyNumberFormat="1" applyFont="1" applyFill="1" applyBorder="1" applyAlignment="1" applyProtection="1">
      <alignment horizontal="center" vertical="center" textRotation="90"/>
    </xf>
    <xf numFmtId="164" fontId="13" fillId="0" borderId="9" xfId="0" applyNumberFormat="1" applyFont="1" applyFill="1" applyBorder="1" applyProtection="1">
      <alignment vertical="center"/>
    </xf>
    <xf numFmtId="164" fontId="13" fillId="0" borderId="6" xfId="0" applyNumberFormat="1" applyFont="1" applyFill="1" applyBorder="1" applyProtection="1">
      <alignment vertical="center"/>
    </xf>
    <xf numFmtId="164" fontId="13" fillId="6" borderId="6" xfId="0" applyNumberFormat="1" applyFont="1" applyFill="1" applyBorder="1" applyProtection="1">
      <alignment vertical="center"/>
    </xf>
    <xf numFmtId="164" fontId="13" fillId="2" borderId="9" xfId="0" applyNumberFormat="1" applyFont="1" applyFill="1" applyBorder="1" applyProtection="1">
      <alignment vertical="center"/>
    </xf>
    <xf numFmtId="164" fontId="13" fillId="2" borderId="6" xfId="0" applyNumberFormat="1" applyFont="1" applyFill="1" applyBorder="1" applyProtection="1">
      <alignment vertical="center"/>
    </xf>
    <xf numFmtId="0" fontId="17" fillId="4" borderId="14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167" fontId="0" fillId="0" borderId="0" xfId="0" applyNumberFormat="1">
      <alignment vertical="center"/>
    </xf>
    <xf numFmtId="168" fontId="0" fillId="0" borderId="0" xfId="0" applyNumberFormat="1">
      <alignment vertical="center"/>
    </xf>
    <xf numFmtId="169" fontId="0" fillId="0" borderId="0" xfId="0" applyNumberFormat="1">
      <alignment vertical="center"/>
    </xf>
    <xf numFmtId="0" fontId="18" fillId="0" borderId="10" xfId="0" applyFont="1" applyBorder="1" applyAlignment="1" applyProtection="1">
      <alignment horizontal="center" vertical="center"/>
    </xf>
    <xf numFmtId="0" fontId="18" fillId="6" borderId="10" xfId="0" applyFont="1" applyFill="1" applyBorder="1" applyAlignment="1" applyProtection="1">
      <alignment horizontal="center" vertical="center"/>
    </xf>
    <xf numFmtId="0" fontId="18" fillId="2" borderId="1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9" fontId="10" fillId="0" borderId="15" xfId="0" applyNumberFormat="1" applyFont="1" applyBorder="1" applyAlignment="1">
      <alignment horizontal="center" vertical="center"/>
    </xf>
    <xf numFmtId="170" fontId="0" fillId="0" borderId="0" xfId="0" applyNumberFormat="1">
      <alignment vertical="center"/>
    </xf>
    <xf numFmtId="0" fontId="10" fillId="0" borderId="15" xfId="0" applyNumberFormat="1" applyFont="1" applyBorder="1" applyAlignment="1">
      <alignment horizontal="center" vertical="center"/>
    </xf>
    <xf numFmtId="17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9" fontId="19" fillId="0" borderId="15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>
      <alignment horizontal="left"/>
    </xf>
    <xf numFmtId="172" fontId="0" fillId="7" borderId="18" xfId="0" quotePrefix="1" applyNumberFormat="1" applyFont="1" applyFill="1" applyBorder="1" applyAlignment="1">
      <alignment horizontal="right" vertical="center"/>
    </xf>
    <xf numFmtId="172" fontId="0" fillId="7" borderId="20" xfId="0" quotePrefix="1" applyNumberFormat="1" applyFont="1" applyFill="1" applyBorder="1" applyAlignment="1">
      <alignment horizontal="right" vertical="center"/>
    </xf>
    <xf numFmtId="172" fontId="0" fillId="0" borderId="20" xfId="0" quotePrefix="1" applyNumberFormat="1" applyFont="1" applyFill="1" applyBorder="1" applyAlignment="1">
      <alignment horizontal="right" vertical="center"/>
    </xf>
    <xf numFmtId="0" fontId="21" fillId="7" borderId="19" xfId="0" applyFont="1" applyFill="1" applyBorder="1" applyAlignment="1">
      <alignment horizontal="left" vertical="center"/>
    </xf>
    <xf numFmtId="0" fontId="21" fillId="7" borderId="2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2" fillId="4" borderId="14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14" fillId="4" borderId="14" xfId="0" applyFont="1" applyFill="1" applyBorder="1" applyAlignment="1" applyProtection="1">
      <alignment horizontal="left" vertical="center" indent="1"/>
    </xf>
    <xf numFmtId="0" fontId="14" fillId="4" borderId="8" xfId="0" applyFont="1" applyFill="1" applyBorder="1" applyAlignment="1" applyProtection="1">
      <alignment horizontal="left" vertical="center" indent="1"/>
    </xf>
    <xf numFmtId="0" fontId="9" fillId="4" borderId="12" xfId="1" applyNumberFormat="1" applyFont="1" applyFill="1" applyBorder="1" applyAlignment="1" applyProtection="1">
      <alignment horizontal="center" vertical="top" textRotation="90"/>
    </xf>
    <xf numFmtId="0" fontId="9" fillId="4" borderId="13" xfId="1" applyNumberFormat="1" applyFont="1" applyFill="1" applyBorder="1" applyAlignment="1" applyProtection="1">
      <alignment horizontal="center" vertical="top" textRotation="90"/>
    </xf>
    <xf numFmtId="171" fontId="20" fillId="5" borderId="16" xfId="0" quotePrefix="1" applyNumberFormat="1" applyFont="1" applyFill="1" applyBorder="1" applyAlignment="1">
      <alignment horizontal="center" vertical="center"/>
    </xf>
    <xf numFmtId="171" fontId="20" fillId="5" borderId="17" xfId="0" quotePrefix="1" applyNumberFormat="1" applyFont="1" applyFill="1" applyBorder="1" applyAlignment="1">
      <alignment horizontal="center" vertical="center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23"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ont>
        <b val="0"/>
        <i/>
        <color theme="0" tint="-0.24994659260841701"/>
      </font>
    </dxf>
    <dxf>
      <numFmt numFmtId="167" formatCode="[hh]:mm"/>
    </dxf>
    <dxf>
      <numFmt numFmtId="168" formatCode="[hh]:mm:ss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0" formatCode="General"/>
    </dxf>
    <dxf>
      <numFmt numFmtId="0" formatCode="General"/>
    </dxf>
    <dxf>
      <numFmt numFmtId="0" formatCode="General"/>
    </dxf>
    <dxf>
      <numFmt numFmtId="169" formatCode="[$-F400]h:mm:ss\ AM/PM"/>
    </dxf>
    <dxf>
      <numFmt numFmtId="0" formatCode="General"/>
    </dxf>
    <dxf>
      <numFmt numFmtId="166" formatCode="[$-F800]dddd\,\ mmmm\ dd\,\ yyyy"/>
    </dxf>
    <dxf>
      <numFmt numFmtId="166" formatCode="[$-F800]dddd\,\ mmmm\ dd\,\ yyyy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22"/>
      <tableStyleElement type="headerRow" dxfId="21"/>
      <tableStyleElement type="firstRowStripe" dxfId="2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Spin" dx="16" fmlaLink="$C$2" max="3000" min="1904" page="10" val="2018"/>
</file>

<file path=xl/ctrlProps/ctrlProp2.xml><?xml version="1.0" encoding="utf-8"?>
<formControlPr xmlns="http://schemas.microsoft.com/office/spreadsheetml/2009/9/main" objectType="Spin" dx="16" fmlaLink="$B$4" max="12" min="1" page="10" val="12"/>
</file>

<file path=xl/ctrlProps/ctrlProp3.xml><?xml version="1.0" encoding="utf-8"?>
<formControlPr xmlns="http://schemas.microsoft.com/office/spreadsheetml/2009/9/main" objectType="Spin" dx="31" fmlaLink="$C$2" max="2099" min="2018" page="10" val="2018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641350</xdr:colOff>
      <xdr:row>3</xdr:row>
      <xdr:rowOff>19050</xdr:rowOff>
    </xdr:from>
    <xdr:ext cx="1584828" cy="651030"/>
    <xdr:sp macro="" textlink="">
      <xdr:nvSpPr>
        <xdr:cNvPr id="3" name="Rectangle à coins arrondis 2"/>
        <xdr:cNvSpPr/>
      </xdr:nvSpPr>
      <xdr:spPr>
        <a:xfrm>
          <a:off x="5314950" y="495300"/>
          <a:ext cx="1584828" cy="6510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Ne rien toucher, </a:t>
          </a:r>
        </a:p>
        <a:p>
          <a:pPr algn="l"/>
          <a:r>
            <a:rPr lang="fr-FR" sz="1100"/>
            <a:t>la mise à jour est faite </a:t>
          </a:r>
        </a:p>
        <a:p>
          <a:pPr algn="l"/>
          <a:r>
            <a:rPr lang="fr-FR" sz="1100"/>
            <a:t>automatiquement 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146050</xdr:colOff>
          <xdr:row>1</xdr:row>
          <xdr:rowOff>19050</xdr:rowOff>
        </xdr:from>
        <xdr:to>
          <xdr:col>1</xdr:col>
          <xdr:colOff>355600</xdr:colOff>
          <xdr:row>1</xdr:row>
          <xdr:rowOff>298450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158750</xdr:colOff>
          <xdr:row>2</xdr:row>
          <xdr:rowOff>152400</xdr:rowOff>
        </xdr:from>
        <xdr:to>
          <xdr:col>2</xdr:col>
          <xdr:colOff>12700</xdr:colOff>
          <xdr:row>3</xdr:row>
          <xdr:rowOff>266700</xdr:rowOff>
        </xdr:to>
        <xdr:sp macro="" textlink="">
          <xdr:nvSpPr>
            <xdr:cNvPr id="3074" name="Compteur Année" descr="Bouton Compteur. Modifie l’année civile dans la cellule C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3</xdr:col>
      <xdr:colOff>50800</xdr:colOff>
      <xdr:row>8</xdr:row>
      <xdr:rowOff>50800</xdr:rowOff>
    </xdr:from>
    <xdr:ext cx="1731949" cy="423065"/>
    <xdr:sp macro="" textlink="">
      <xdr:nvSpPr>
        <xdr:cNvPr id="2" name="info" hidden="1"/>
        <xdr:cNvSpPr txBox="1"/>
      </xdr:nvSpPr>
      <xdr:spPr>
        <a:xfrm>
          <a:off x="2660650" y="1695450"/>
          <a:ext cx="1731949" cy="4230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Ctrl+Maj+P pour Planifier</a:t>
          </a:r>
        </a:p>
        <a:p>
          <a:r>
            <a:rPr lang="fr-FR" sz="1100"/>
            <a:t>Ctrl+Maj+Z pour RAZ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317500</xdr:colOff>
          <xdr:row>1</xdr:row>
          <xdr:rowOff>6350</xdr:rowOff>
        </xdr:from>
        <xdr:to>
          <xdr:col>2</xdr:col>
          <xdr:colOff>31750</xdr:colOff>
          <xdr:row>2</xdr:row>
          <xdr:rowOff>6350</xdr:rowOff>
        </xdr:to>
        <xdr:sp macro="" textlink="">
          <xdr:nvSpPr>
            <xdr:cNvPr id="4098" name="Spinner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50800</xdr:colOff>
      <xdr:row>47</xdr:row>
      <xdr:rowOff>50800</xdr:rowOff>
    </xdr:from>
    <xdr:to>
      <xdr:col>11</xdr:col>
      <xdr:colOff>352073</xdr:colOff>
      <xdr:row>50</xdr:row>
      <xdr:rowOff>8466</xdr:rowOff>
    </xdr:to>
    <xdr:sp macro="" textlink="">
      <xdr:nvSpPr>
        <xdr:cNvPr id="2" name="note" hidden="1"/>
        <xdr:cNvSpPr txBox="1"/>
      </xdr:nvSpPr>
      <xdr:spPr>
        <a:xfrm>
          <a:off x="6318250" y="7264400"/>
          <a:ext cx="1799873" cy="4339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Ctrl+Maj+P pour planifier</a:t>
          </a:r>
        </a:p>
        <a:p>
          <a:r>
            <a:rPr lang="fr-FR" sz="1100"/>
            <a:t>Ctrl+Maj+Z pour RAZ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57.478573263892" createdVersion="5" refreshedVersion="5" minRefreshableVersion="3" recordCount="16">
  <cacheSource type="worksheet">
    <worksheetSource name="Tdata"/>
  </cacheSource>
  <cacheFields count="9">
    <cacheField name="cle" numFmtId="166">
      <sharedItems/>
    </cacheField>
    <cacheField name="libelle" numFmtId="0">
      <sharedItems containsBlank="1" count="28">
        <s v="RPS+"/>
        <s v="RPS-"/>
        <m u="1"/>
        <s v="C " u="1"/>
        <s v="CP" u="1"/>
        <s v="Projet 12" u="1"/>
        <s v="Projet 3" u="1"/>
        <s v="Projet 8" u="1"/>
        <s v="CA" u="1"/>
        <s v="M " u="1"/>
        <s v="CET-" u="1"/>
        <s v="ARTT" u="1"/>
        <s v="R " u="1"/>
        <s v="CAHP" u="1"/>
        <s v="Projet 2" u="1"/>
        <s v="Projet 7" u="1"/>
        <s v="Projet 11" u="1"/>
        <s v="Formation" u="1"/>
        <s v="CET+" u="1"/>
        <s v="Projet 1" u="1"/>
        <s v="RTT " u="1"/>
        <s v="Projet 10" u="1"/>
        <s v="JF" u="1"/>
        <s v="Projet 5" u="1"/>
        <s v="CF" u="1"/>
        <s v="HS+" u="1"/>
        <s v="HS-" u="1"/>
        <s v="Projet 4" u="1"/>
      </sharedItems>
    </cacheField>
    <cacheField name="date" numFmtId="166">
      <sharedItems containsNonDate="0" containsDate="1" containsString="0" containsBlank="1" minDate="2018-12-02T00:00:00" maxDate="2018-12-31T00:00:00"/>
    </cacheField>
    <cacheField name="nom" numFmtId="0">
      <sharedItems/>
    </cacheField>
    <cacheField name="jour_sem" numFmtId="0">
      <sharedItems containsSemiMixedTypes="0" containsString="0" containsNumber="1" containsInteger="1" minValue="1" maxValue="7"/>
    </cacheField>
    <cacheField name="heures" numFmtId="169">
      <sharedItems containsSemiMixedTypes="0" containsNonDate="0" containsDate="1" containsString="0" minDate="1899-12-30T00:58:00" maxDate="1899-12-30T12:08:00"/>
    </cacheField>
    <cacheField name="jours" numFmtId="0">
      <sharedItems containsSemiMixedTypes="0" containsString="0" containsNumber="1" containsInteger="1" minValue="0" maxValue="0"/>
    </cacheField>
    <cacheField name="année" numFmtId="0">
      <sharedItems containsSemiMixedTypes="0" containsString="0" containsNumber="1" containsInteger="1" minValue="1900" maxValue="2018" count="2">
        <n v="1900"/>
        <n v="2018"/>
      </sharedItems>
    </cacheField>
    <cacheField name="mois" numFmtId="0">
      <sharedItems containsSemiMixedTypes="0" containsString="0" containsNumber="1" containsInteger="1" minValue="1" maxValue="12" count="2">
        <n v="1"/>
        <n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s v="moi|0"/>
    <x v="0"/>
    <m/>
    <s v="moi"/>
    <n v="6"/>
    <d v="1899-12-30T03:09:12"/>
    <n v="0"/>
    <x v="0"/>
    <x v="0"/>
  </r>
  <r>
    <s v="moi|43436"/>
    <x v="0"/>
    <d v="2018-12-02T00:00:00"/>
    <s v="moi"/>
    <n v="7"/>
    <d v="1899-12-30T02:36:00"/>
    <n v="0"/>
    <x v="1"/>
    <x v="1"/>
  </r>
  <r>
    <s v="moi|43439"/>
    <x v="0"/>
    <d v="2018-12-05T00:00:00"/>
    <s v="moi"/>
    <n v="3"/>
    <d v="1899-12-30T00:58:00"/>
    <n v="0"/>
    <x v="1"/>
    <x v="1"/>
  </r>
  <r>
    <s v="moi|43440"/>
    <x v="0"/>
    <d v="2018-12-06T00:00:00"/>
    <s v="moi"/>
    <n v="4"/>
    <d v="1899-12-30T00:58:00"/>
    <n v="0"/>
    <x v="1"/>
    <x v="1"/>
  </r>
  <r>
    <s v="moi|43444"/>
    <x v="0"/>
    <d v="2018-12-10T00:00:00"/>
    <s v="moi"/>
    <n v="1"/>
    <d v="1899-12-30T00:58:00"/>
    <n v="0"/>
    <x v="1"/>
    <x v="1"/>
  </r>
  <r>
    <s v="moi|43445"/>
    <x v="0"/>
    <d v="2018-12-11T00:00:00"/>
    <s v="moi"/>
    <n v="2"/>
    <d v="1899-12-30T00:58:00"/>
    <n v="0"/>
    <x v="1"/>
    <x v="1"/>
  </r>
  <r>
    <s v="moi|43448"/>
    <x v="0"/>
    <d v="2018-12-14T00:00:00"/>
    <s v="moi"/>
    <n v="5"/>
    <d v="1899-12-30T00:58:00"/>
    <n v="0"/>
    <x v="1"/>
    <x v="1"/>
  </r>
  <r>
    <s v="moi|43449"/>
    <x v="0"/>
    <d v="2018-12-15T00:00:00"/>
    <s v="moi"/>
    <n v="6"/>
    <d v="1899-12-30T03:09:12"/>
    <n v="0"/>
    <x v="1"/>
    <x v="1"/>
  </r>
  <r>
    <s v="moi|43450"/>
    <x v="0"/>
    <d v="2018-12-16T00:00:00"/>
    <s v="moi"/>
    <n v="7"/>
    <d v="1899-12-30T02:36:00"/>
    <n v="0"/>
    <x v="1"/>
    <x v="1"/>
  </r>
  <r>
    <s v="moi|43453"/>
    <x v="1"/>
    <d v="2018-12-19T00:00:00"/>
    <s v="moi"/>
    <n v="3"/>
    <d v="1899-12-30T12:08:00"/>
    <n v="0"/>
    <x v="1"/>
    <x v="1"/>
  </r>
  <r>
    <s v="moi|43454"/>
    <x v="1"/>
    <d v="2018-12-20T00:00:00"/>
    <s v="moi"/>
    <n v="4"/>
    <d v="1899-12-30T12:08:00"/>
    <n v="0"/>
    <x v="1"/>
    <x v="1"/>
  </r>
  <r>
    <s v="moi|43458"/>
    <x v="1"/>
    <d v="2018-12-24T00:00:00"/>
    <s v="moi"/>
    <n v="1"/>
    <d v="1899-12-30T12:08:00"/>
    <n v="0"/>
    <x v="1"/>
    <x v="1"/>
  </r>
  <r>
    <s v="moi|43459"/>
    <x v="1"/>
    <d v="2018-12-25T00:00:00"/>
    <s v="moi"/>
    <n v="2"/>
    <d v="1899-12-30T12:08:00"/>
    <n v="0"/>
    <x v="1"/>
    <x v="1"/>
  </r>
  <r>
    <s v="moi|43462"/>
    <x v="0"/>
    <d v="2018-12-28T00:00:00"/>
    <s v="moi"/>
    <n v="5"/>
    <d v="1899-12-30T00:58:00"/>
    <n v="0"/>
    <x v="1"/>
    <x v="1"/>
  </r>
  <r>
    <s v="moi|43463"/>
    <x v="0"/>
    <d v="2018-12-29T00:00:00"/>
    <s v="moi"/>
    <n v="6"/>
    <d v="1899-12-30T03:09:12"/>
    <n v="0"/>
    <x v="1"/>
    <x v="1"/>
  </r>
  <r>
    <s v="moi|43464"/>
    <x v="0"/>
    <d v="2018-12-30T00:00:00"/>
    <s v="moi"/>
    <n v="7"/>
    <d v="1899-12-30T02:36:00"/>
    <n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grandTotalCaption="Total" updatedVersion="5" minRefreshableVersion="3" itemPrintTitles="1" createdVersion="5" indent="0" outline="1" outlineData="1" multipleFieldFilters="0" rowHeaderCaption="Projets / Noms" colHeaderCaption="Mois">
  <location ref="A21:D26" firstHeaderRow="1" firstDataRow="3" firstDataCol="1"/>
  <pivotFields count="9">
    <pivotField showAll="0" defaultSubtotal="0"/>
    <pivotField axis="axisRow" showAll="0">
      <items count="29">
        <item m="1" x="25"/>
        <item m="1" x="22"/>
        <item m="1" x="9"/>
        <item m="1" x="19"/>
        <item m="1" x="21"/>
        <item m="1" x="16"/>
        <item m="1" x="5"/>
        <item m="1" x="14"/>
        <item m="1" x="6"/>
        <item m="1" x="27"/>
        <item m="1" x="23"/>
        <item m="1" x="15"/>
        <item m="1" x="7"/>
        <item m="1" x="12"/>
        <item m="1" x="20"/>
        <item m="1" x="2"/>
        <item m="1" x="26"/>
        <item m="1" x="3"/>
        <item x="0"/>
        <item x="1"/>
        <item m="1" x="24"/>
        <item m="1" x="11"/>
        <item m="1" x="8"/>
        <item m="1" x="13"/>
        <item m="1" x="4"/>
        <item m="1" x="17"/>
        <item m="1" x="18"/>
        <item m="1" x="10"/>
        <item t="default"/>
      </items>
    </pivotField>
    <pivotField numFmtId="166" showAll="0"/>
    <pivotField showAll="0"/>
    <pivotField showAll="0" defaultSubtotal="0"/>
    <pivotField showAll="0" defaultSubtotal="0"/>
    <pivotField dataField="1" showAll="0" defaultSubtotal="0"/>
    <pivotField axis="axisCol" showAll="0" defaultSubtotal="0">
      <items count="2">
        <item x="1"/>
        <item x="0"/>
      </items>
    </pivotField>
    <pivotField axis="axisCol" showAll="0" defaultSubtotal="0">
      <items count="2">
        <item x="1"/>
        <item x="0"/>
      </items>
    </pivotField>
  </pivotFields>
  <rowFields count="1">
    <field x="1"/>
  </rowFields>
  <rowItems count="3">
    <i>
      <x v="18"/>
    </i>
    <i>
      <x v="19"/>
    </i>
    <i t="grand">
      <x/>
    </i>
  </rowItems>
  <colFields count="2">
    <field x="7"/>
    <field x="8"/>
  </colFields>
  <colItems count="3">
    <i>
      <x/>
      <x/>
    </i>
    <i>
      <x v="1"/>
      <x v="1"/>
    </i>
    <i t="grand">
      <x/>
    </i>
  </colItems>
  <dataFields count="1">
    <dataField name="Somme de jours" fld="6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grandTotalCaption="Total" updatedVersion="5" minRefreshableVersion="3" itemPrintTitles="1" createdVersion="5" indent="0" outline="1" outlineData="1" multipleFieldFilters="0" rowHeaderCaption="Projets / Noms" colHeaderCaption="Mois">
  <location ref="A3:D8" firstHeaderRow="1" firstDataRow="3" firstDataCol="1"/>
  <pivotFields count="9">
    <pivotField showAll="0" defaultSubtotal="0"/>
    <pivotField axis="axisRow" showAll="0">
      <items count="29">
        <item m="1" x="25"/>
        <item m="1" x="22"/>
        <item m="1" x="9"/>
        <item m="1" x="19"/>
        <item m="1" x="21"/>
        <item m="1" x="16"/>
        <item m="1" x="5"/>
        <item m="1" x="14"/>
        <item m="1" x="6"/>
        <item m="1" x="27"/>
        <item m="1" x="23"/>
        <item m="1" x="15"/>
        <item m="1" x="7"/>
        <item m="1" x="12"/>
        <item m="1" x="20"/>
        <item m="1" x="2"/>
        <item m="1" x="26"/>
        <item m="1" x="3"/>
        <item x="0"/>
        <item x="1"/>
        <item m="1" x="24"/>
        <item m="1" x="11"/>
        <item m="1" x="8"/>
        <item m="1" x="13"/>
        <item m="1" x="4"/>
        <item m="1" x="17"/>
        <item m="1" x="18"/>
        <item m="1" x="10"/>
        <item t="default"/>
      </items>
    </pivotField>
    <pivotField numFmtId="166" showAll="0"/>
    <pivotField showAll="0"/>
    <pivotField showAll="0" defaultSubtotal="0"/>
    <pivotField dataField="1" showAll="0" defaultSubtotal="0"/>
    <pivotField showAll="0" defaultSubtotal="0"/>
    <pivotField axis="axisCol" showAll="0" defaultSubtotal="0">
      <items count="2">
        <item x="1"/>
        <item x="0"/>
      </items>
    </pivotField>
    <pivotField axis="axisCol" showAll="0" defaultSubtotal="0">
      <items count="2">
        <item x="1"/>
        <item x="0"/>
      </items>
    </pivotField>
  </pivotFields>
  <rowFields count="1">
    <field x="1"/>
  </rowFields>
  <rowItems count="3">
    <i>
      <x v="18"/>
    </i>
    <i>
      <x v="19"/>
    </i>
    <i t="grand">
      <x/>
    </i>
  </rowItems>
  <colFields count="2">
    <field x="7"/>
    <field x="8"/>
  </colFields>
  <colItems count="3">
    <i>
      <x/>
      <x/>
    </i>
    <i>
      <x v="1"/>
      <x v="1"/>
    </i>
    <i t="grand">
      <x/>
    </i>
  </colItems>
  <dataFields count="1">
    <dataField name="Somme de heures" fld="5" baseField="3" baseItem="4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data" displayName="Tdata" ref="A1:I17" totalsRowShown="0">
  <autoFilter ref="A1:I17"/>
  <sortState ref="A2:I17">
    <sortCondition ref="C2"/>
  </sortState>
  <tableColumns count="9">
    <tableColumn id="1" name="cle" dataDxfId="19">
      <calculatedColumnFormula>Tdata[[#This Row],[nom]]&amp;"|"&amp;TEXT(Tdata[[#This Row],[date]],"0")</calculatedColumnFormula>
    </tableColumn>
    <tableColumn id="2" name="libelle"/>
    <tableColumn id="3" name="date" dataDxfId="18"/>
    <tableColumn id="4" name="nom"/>
    <tableColumn id="7" name="jour_sem" dataDxfId="17">
      <calculatedColumnFormula>WEEKDAY(Tdata[[#This Row],[date]],2)</calculatedColumnFormula>
    </tableColumn>
    <tableColumn id="5" name="heures" dataDxfId="16">
      <calculatedColumnFormula>OFFSET(libelle[[#Headers],[Libellés]],MATCH(Tdata[[#This Row],[libelle]],libelle[Libellés],0),Tdata[[#This Row],[jour_sem]]+1)
+OFFSET(libelle[[#Headers],[Libellés]],MATCH(Tdata[[#This Row],[libelle]],libelle[Libellés],0),1)</calculatedColumnFormula>
    </tableColumn>
    <tableColumn id="6" name="jours" dataDxfId="15">
      <calculatedColumnFormula>OFFSET(libelle[[#Headers],[Libellés]],MATCH(Tdata[[#This Row],[libelle]],libelle[Libellés],0),9)</calculatedColumnFormula>
    </tableColumn>
    <tableColumn id="8" name="année" dataDxfId="14">
      <calculatedColumnFormula>YEAR(Tdata[[#This Row],[date]])</calculatedColumnFormula>
    </tableColumn>
    <tableColumn id="9" name="mois" dataDxfId="13">
      <calculatedColumnFormula>MONTH(Tdata[[#This Row],[date]])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libelle" displayName="libelle" ref="A1:J11" totalsRowShown="0">
  <autoFilter ref="A1:J11"/>
  <tableColumns count="10">
    <tableColumn id="1" name="Libellés"/>
    <tableColumn id="2" name="Heures" dataDxfId="12"/>
    <tableColumn id="4" name="Heures_J1" dataDxfId="11"/>
    <tableColumn id="5" name="Heures_J2" dataDxfId="10"/>
    <tableColumn id="6" name="Heures_J3" dataDxfId="9"/>
    <tableColumn id="7" name="Heures_J4" dataDxfId="8"/>
    <tableColumn id="8" name="Heures_J5" dataDxfId="7"/>
    <tableColumn id="9" name="Heures_J6" dataDxfId="6"/>
    <tableColumn id="10" name="Heures_J7" dataDxfId="5"/>
    <tableColumn id="3" name="Jour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noms" displayName="noms" ref="A1:A2" totalsRowShown="0">
  <autoFilter ref="A1:A2"/>
  <tableColumns count="1">
    <tableColumn id="1" name="Noms"/>
  </tableColumns>
  <tableStyleInfo name="TableStyleMedium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D"/>
  <dimension ref="A1:I17"/>
  <sheetViews>
    <sheetView workbookViewId="0">
      <selection activeCell="B25" sqref="B25"/>
    </sheetView>
  </sheetViews>
  <sheetFormatPr baseColWidth="10" defaultRowHeight="12.5" x14ac:dyDescent="0.25"/>
  <cols>
    <col min="1" max="1" width="24.90625" style="5" customWidth="1"/>
    <col min="2" max="2" width="16.36328125" customWidth="1"/>
    <col min="3" max="3" width="25.6328125" customWidth="1"/>
    <col min="4" max="5" width="20.26953125" customWidth="1"/>
    <col min="6" max="6" width="10.90625" style="38"/>
  </cols>
  <sheetData>
    <row r="1" spans="1:9" x14ac:dyDescent="0.25">
      <c r="A1" s="5" t="s">
        <v>30</v>
      </c>
      <c r="B1" t="s">
        <v>24</v>
      </c>
      <c r="C1" t="s">
        <v>25</v>
      </c>
      <c r="D1" t="s">
        <v>26</v>
      </c>
      <c r="E1" t="s">
        <v>44</v>
      </c>
      <c r="F1" s="38" t="s">
        <v>42</v>
      </c>
      <c r="G1" t="s">
        <v>43</v>
      </c>
      <c r="H1" t="s">
        <v>61</v>
      </c>
      <c r="I1" t="s">
        <v>62</v>
      </c>
    </row>
    <row r="2" spans="1:9" x14ac:dyDescent="0.25">
      <c r="A2" s="5" t="str">
        <f>Tdata[[#This Row],[nom]]&amp;"|"&amp;TEXT(Tdata[[#This Row],[date]],"0")</f>
        <v>moi|0</v>
      </c>
      <c r="B2" t="s">
        <v>34</v>
      </c>
      <c r="C2" s="5"/>
      <c r="D2" t="s">
        <v>31</v>
      </c>
      <c r="E2" s="14">
        <f>WEEKDAY(Tdata[[#This Row],[date]],2)</f>
        <v>6</v>
      </c>
      <c r="F2" s="38">
        <f ca="1">OFFSET(libelle[[#Headers],[Libellés]],MATCH(Tdata[[#This Row],[libelle]],libelle[Libellés],0),Tdata[[#This Row],[jour_sem]]+1)
+OFFSET(libelle[[#Headers],[Libellés]],MATCH(Tdata[[#This Row],[libelle]],libelle[Libellés],0),1)</f>
        <v>0.13138888888888889</v>
      </c>
      <c r="G2" s="14">
        <f ca="1">OFFSET(libelle[[#Headers],[Libellés]],MATCH(Tdata[[#This Row],[libelle]],libelle[Libellés],0),9)</f>
        <v>0</v>
      </c>
      <c r="H2" s="14">
        <f>YEAR(Tdata[[#This Row],[date]])</f>
        <v>1900</v>
      </c>
      <c r="I2" s="14">
        <f>MONTH(Tdata[[#This Row],[date]])</f>
        <v>1</v>
      </c>
    </row>
    <row r="3" spans="1:9" x14ac:dyDescent="0.25">
      <c r="A3" s="5" t="str">
        <f>Tdata[[#This Row],[nom]]&amp;"|"&amp;TEXT(Tdata[[#This Row],[date]],"0")</f>
        <v>moi|43436</v>
      </c>
      <c r="B3" t="s">
        <v>34</v>
      </c>
      <c r="C3" s="5">
        <v>43436</v>
      </c>
      <c r="D3" t="s">
        <v>31</v>
      </c>
      <c r="E3" s="14">
        <f>WEEKDAY(Tdata[[#This Row],[date]],2)</f>
        <v>7</v>
      </c>
      <c r="F3" s="38">
        <f ca="1">OFFSET(libelle[[#Headers],[Libellés]],MATCH(Tdata[[#This Row],[libelle]],libelle[Libellés],0),Tdata[[#This Row],[jour_sem]]+1)
+OFFSET(libelle[[#Headers],[Libellés]],MATCH(Tdata[[#This Row],[libelle]],libelle[Libellés],0),1)</f>
        <v>0.10833333333333334</v>
      </c>
      <c r="G3">
        <f ca="1">OFFSET(libelle[[#Headers],[Libellés]],MATCH(Tdata[[#This Row],[libelle]],libelle[Libellés],0),9)</f>
        <v>0</v>
      </c>
      <c r="H3">
        <f>YEAR(Tdata[[#This Row],[date]])</f>
        <v>2018</v>
      </c>
      <c r="I3">
        <f>MONTH(Tdata[[#This Row],[date]])</f>
        <v>12</v>
      </c>
    </row>
    <row r="4" spans="1:9" x14ac:dyDescent="0.25">
      <c r="A4" s="5" t="str">
        <f>Tdata[[#This Row],[nom]]&amp;"|"&amp;TEXT(Tdata[[#This Row],[date]],"0")</f>
        <v>moi|43439</v>
      </c>
      <c r="B4" t="s">
        <v>34</v>
      </c>
      <c r="C4" s="5">
        <v>43439</v>
      </c>
      <c r="D4" t="s">
        <v>31</v>
      </c>
      <c r="E4" s="14">
        <f>WEEKDAY(Tdata[[#This Row],[date]],2)</f>
        <v>3</v>
      </c>
      <c r="F4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4">
        <f ca="1">OFFSET(libelle[[#Headers],[Libellés]],MATCH(Tdata[[#This Row],[libelle]],libelle[Libellés],0),9)</f>
        <v>0</v>
      </c>
      <c r="H4">
        <f>YEAR(Tdata[[#This Row],[date]])</f>
        <v>2018</v>
      </c>
      <c r="I4">
        <f>MONTH(Tdata[[#This Row],[date]])</f>
        <v>12</v>
      </c>
    </row>
    <row r="5" spans="1:9" x14ac:dyDescent="0.25">
      <c r="A5" s="5" t="str">
        <f>Tdata[[#This Row],[nom]]&amp;"|"&amp;TEXT(Tdata[[#This Row],[date]],"0")</f>
        <v>moi|43440</v>
      </c>
      <c r="B5" t="s">
        <v>34</v>
      </c>
      <c r="C5" s="5">
        <v>43440</v>
      </c>
      <c r="D5" t="s">
        <v>31</v>
      </c>
      <c r="E5" s="14">
        <f>WEEKDAY(Tdata[[#This Row],[date]],2)</f>
        <v>4</v>
      </c>
      <c r="F5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5">
        <f ca="1">OFFSET(libelle[[#Headers],[Libellés]],MATCH(Tdata[[#This Row],[libelle]],libelle[Libellés],0),9)</f>
        <v>0</v>
      </c>
      <c r="H5">
        <f>YEAR(Tdata[[#This Row],[date]])</f>
        <v>2018</v>
      </c>
      <c r="I5">
        <f>MONTH(Tdata[[#This Row],[date]])</f>
        <v>12</v>
      </c>
    </row>
    <row r="6" spans="1:9" x14ac:dyDescent="0.25">
      <c r="A6" s="5" t="str">
        <f>Tdata[[#This Row],[nom]]&amp;"|"&amp;TEXT(Tdata[[#This Row],[date]],"0")</f>
        <v>moi|43444</v>
      </c>
      <c r="B6" t="s">
        <v>34</v>
      </c>
      <c r="C6" s="5">
        <v>43444</v>
      </c>
      <c r="D6" t="s">
        <v>31</v>
      </c>
      <c r="E6" s="14">
        <f>WEEKDAY(Tdata[[#This Row],[date]],2)</f>
        <v>1</v>
      </c>
      <c r="F6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6">
        <f ca="1">OFFSET(libelle[[#Headers],[Libellés]],MATCH(Tdata[[#This Row],[libelle]],libelle[Libellés],0),9)</f>
        <v>0</v>
      </c>
      <c r="H6">
        <f>YEAR(Tdata[[#This Row],[date]])</f>
        <v>2018</v>
      </c>
      <c r="I6">
        <f>MONTH(Tdata[[#This Row],[date]])</f>
        <v>12</v>
      </c>
    </row>
    <row r="7" spans="1:9" x14ac:dyDescent="0.25">
      <c r="A7" s="5" t="str">
        <f>Tdata[[#This Row],[nom]]&amp;"|"&amp;TEXT(Tdata[[#This Row],[date]],"0")</f>
        <v>moi|43445</v>
      </c>
      <c r="B7" t="s">
        <v>34</v>
      </c>
      <c r="C7" s="5">
        <v>43445</v>
      </c>
      <c r="D7" t="s">
        <v>31</v>
      </c>
      <c r="E7" s="14">
        <f>WEEKDAY(Tdata[[#This Row],[date]],2)</f>
        <v>2</v>
      </c>
      <c r="F7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7">
        <f ca="1">OFFSET(libelle[[#Headers],[Libellés]],MATCH(Tdata[[#This Row],[libelle]],libelle[Libellés],0),9)</f>
        <v>0</v>
      </c>
      <c r="H7">
        <f>YEAR(Tdata[[#This Row],[date]])</f>
        <v>2018</v>
      </c>
      <c r="I7">
        <f>MONTH(Tdata[[#This Row],[date]])</f>
        <v>12</v>
      </c>
    </row>
    <row r="8" spans="1:9" x14ac:dyDescent="0.25">
      <c r="A8" s="5" t="str">
        <f>Tdata[[#This Row],[nom]]&amp;"|"&amp;TEXT(Tdata[[#This Row],[date]],"0")</f>
        <v>moi|43448</v>
      </c>
      <c r="B8" t="s">
        <v>34</v>
      </c>
      <c r="C8" s="5">
        <v>43448</v>
      </c>
      <c r="D8" t="s">
        <v>31</v>
      </c>
      <c r="E8" s="14">
        <f>WEEKDAY(Tdata[[#This Row],[date]],2)</f>
        <v>5</v>
      </c>
      <c r="F8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8">
        <f ca="1">OFFSET(libelle[[#Headers],[Libellés]],MATCH(Tdata[[#This Row],[libelle]],libelle[Libellés],0),9)</f>
        <v>0</v>
      </c>
      <c r="H8">
        <f>YEAR(Tdata[[#This Row],[date]])</f>
        <v>2018</v>
      </c>
      <c r="I8">
        <f>MONTH(Tdata[[#This Row],[date]])</f>
        <v>12</v>
      </c>
    </row>
    <row r="9" spans="1:9" x14ac:dyDescent="0.25">
      <c r="A9" s="5" t="str">
        <f>Tdata[[#This Row],[nom]]&amp;"|"&amp;TEXT(Tdata[[#This Row],[date]],"0")</f>
        <v>moi|43449</v>
      </c>
      <c r="B9" t="s">
        <v>34</v>
      </c>
      <c r="C9" s="5">
        <v>43449</v>
      </c>
      <c r="D9" t="s">
        <v>31</v>
      </c>
      <c r="E9" s="14">
        <f>WEEKDAY(Tdata[[#This Row],[date]],2)</f>
        <v>6</v>
      </c>
      <c r="F9" s="38">
        <f ca="1">OFFSET(libelle[[#Headers],[Libellés]],MATCH(Tdata[[#This Row],[libelle]],libelle[Libellés],0),Tdata[[#This Row],[jour_sem]]+1)
+OFFSET(libelle[[#Headers],[Libellés]],MATCH(Tdata[[#This Row],[libelle]],libelle[Libellés],0),1)</f>
        <v>0.13138888888888889</v>
      </c>
      <c r="G9">
        <f ca="1">OFFSET(libelle[[#Headers],[Libellés]],MATCH(Tdata[[#This Row],[libelle]],libelle[Libellés],0),9)</f>
        <v>0</v>
      </c>
      <c r="H9">
        <f>YEAR(Tdata[[#This Row],[date]])</f>
        <v>2018</v>
      </c>
      <c r="I9">
        <f>MONTH(Tdata[[#This Row],[date]])</f>
        <v>12</v>
      </c>
    </row>
    <row r="10" spans="1:9" x14ac:dyDescent="0.25">
      <c r="A10" s="5" t="str">
        <f>Tdata[[#This Row],[nom]]&amp;"|"&amp;TEXT(Tdata[[#This Row],[date]],"0")</f>
        <v>moi|43450</v>
      </c>
      <c r="B10" t="s">
        <v>34</v>
      </c>
      <c r="C10" s="5">
        <v>43450</v>
      </c>
      <c r="D10" t="s">
        <v>31</v>
      </c>
      <c r="E10" s="14">
        <f>WEEKDAY(Tdata[[#This Row],[date]],2)</f>
        <v>7</v>
      </c>
      <c r="F10" s="38">
        <f ca="1">OFFSET(libelle[[#Headers],[Libellés]],MATCH(Tdata[[#This Row],[libelle]],libelle[Libellés],0),Tdata[[#This Row],[jour_sem]]+1)
+OFFSET(libelle[[#Headers],[Libellés]],MATCH(Tdata[[#This Row],[libelle]],libelle[Libellés],0),1)</f>
        <v>0.10833333333333334</v>
      </c>
      <c r="G10">
        <f ca="1">OFFSET(libelle[[#Headers],[Libellés]],MATCH(Tdata[[#This Row],[libelle]],libelle[Libellés],0),9)</f>
        <v>0</v>
      </c>
      <c r="H10">
        <f>YEAR(Tdata[[#This Row],[date]])</f>
        <v>2018</v>
      </c>
      <c r="I10">
        <f>MONTH(Tdata[[#This Row],[date]])</f>
        <v>12</v>
      </c>
    </row>
    <row r="11" spans="1:9" x14ac:dyDescent="0.25">
      <c r="A11" s="5" t="str">
        <f>Tdata[[#This Row],[nom]]&amp;"|"&amp;TEXT(Tdata[[#This Row],[date]],"0")</f>
        <v>moi|43453</v>
      </c>
      <c r="B11" t="s">
        <v>35</v>
      </c>
      <c r="C11" s="5">
        <v>43453</v>
      </c>
      <c r="D11" t="s">
        <v>31</v>
      </c>
      <c r="E11" s="14">
        <f>WEEKDAY(Tdata[[#This Row],[date]],2)</f>
        <v>3</v>
      </c>
      <c r="F11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1">
        <f ca="1">OFFSET(libelle[[#Headers],[Libellés]],MATCH(Tdata[[#This Row],[libelle]],libelle[Libellés],0),9)</f>
        <v>0</v>
      </c>
      <c r="H11">
        <f>YEAR(Tdata[[#This Row],[date]])</f>
        <v>2018</v>
      </c>
      <c r="I11">
        <f>MONTH(Tdata[[#This Row],[date]])</f>
        <v>12</v>
      </c>
    </row>
    <row r="12" spans="1:9" x14ac:dyDescent="0.25">
      <c r="A12" s="5" t="str">
        <f>Tdata[[#This Row],[nom]]&amp;"|"&amp;TEXT(Tdata[[#This Row],[date]],"0")</f>
        <v>moi|43454</v>
      </c>
      <c r="B12" t="s">
        <v>35</v>
      </c>
      <c r="C12" s="5">
        <v>43454</v>
      </c>
      <c r="D12" t="s">
        <v>31</v>
      </c>
      <c r="E12" s="14">
        <f>WEEKDAY(Tdata[[#This Row],[date]],2)</f>
        <v>4</v>
      </c>
      <c r="F12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2">
        <f ca="1">OFFSET(libelle[[#Headers],[Libellés]],MATCH(Tdata[[#This Row],[libelle]],libelle[Libellés],0),9)</f>
        <v>0</v>
      </c>
      <c r="H12">
        <f>YEAR(Tdata[[#This Row],[date]])</f>
        <v>2018</v>
      </c>
      <c r="I12">
        <f>MONTH(Tdata[[#This Row],[date]])</f>
        <v>12</v>
      </c>
    </row>
    <row r="13" spans="1:9" x14ac:dyDescent="0.25">
      <c r="A13" s="5" t="str">
        <f>Tdata[[#This Row],[nom]]&amp;"|"&amp;TEXT(Tdata[[#This Row],[date]],"0")</f>
        <v>moi|43458</v>
      </c>
      <c r="B13" t="s">
        <v>35</v>
      </c>
      <c r="C13" s="5">
        <v>43458</v>
      </c>
      <c r="D13" t="s">
        <v>31</v>
      </c>
      <c r="E13" s="14">
        <f>WEEKDAY(Tdata[[#This Row],[date]],2)</f>
        <v>1</v>
      </c>
      <c r="F13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3">
        <f ca="1">OFFSET(libelle[[#Headers],[Libellés]],MATCH(Tdata[[#This Row],[libelle]],libelle[Libellés],0),9)</f>
        <v>0</v>
      </c>
      <c r="H13">
        <f>YEAR(Tdata[[#This Row],[date]])</f>
        <v>2018</v>
      </c>
      <c r="I13">
        <f>MONTH(Tdata[[#This Row],[date]])</f>
        <v>12</v>
      </c>
    </row>
    <row r="14" spans="1:9" x14ac:dyDescent="0.25">
      <c r="A14" s="5" t="str">
        <f>Tdata[[#This Row],[nom]]&amp;"|"&amp;TEXT(Tdata[[#This Row],[date]],"0")</f>
        <v>moi|43459</v>
      </c>
      <c r="B14" t="s">
        <v>35</v>
      </c>
      <c r="C14" s="5">
        <v>43459</v>
      </c>
      <c r="D14" t="s">
        <v>31</v>
      </c>
      <c r="E14" s="14">
        <f>WEEKDAY(Tdata[[#This Row],[date]],2)</f>
        <v>2</v>
      </c>
      <c r="F14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4">
        <f ca="1">OFFSET(libelle[[#Headers],[Libellés]],MATCH(Tdata[[#This Row],[libelle]],libelle[Libellés],0),9)</f>
        <v>0</v>
      </c>
      <c r="H14">
        <f>YEAR(Tdata[[#This Row],[date]])</f>
        <v>2018</v>
      </c>
      <c r="I14">
        <f>MONTH(Tdata[[#This Row],[date]])</f>
        <v>12</v>
      </c>
    </row>
    <row r="15" spans="1:9" x14ac:dyDescent="0.25">
      <c r="A15" s="5" t="str">
        <f>Tdata[[#This Row],[nom]]&amp;"|"&amp;TEXT(Tdata[[#This Row],[date]],"0")</f>
        <v>moi|43462</v>
      </c>
      <c r="B15" t="s">
        <v>34</v>
      </c>
      <c r="C15" s="5">
        <v>43462</v>
      </c>
      <c r="D15" t="s">
        <v>31</v>
      </c>
      <c r="E15" s="14">
        <f>WEEKDAY(Tdata[[#This Row],[date]],2)</f>
        <v>5</v>
      </c>
      <c r="F15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15">
        <f ca="1">OFFSET(libelle[[#Headers],[Libellés]],MATCH(Tdata[[#This Row],[libelle]],libelle[Libellés],0),9)</f>
        <v>0</v>
      </c>
      <c r="H15">
        <f>YEAR(Tdata[[#This Row],[date]])</f>
        <v>2018</v>
      </c>
      <c r="I15">
        <f>MONTH(Tdata[[#This Row],[date]])</f>
        <v>12</v>
      </c>
    </row>
    <row r="16" spans="1:9" x14ac:dyDescent="0.25">
      <c r="A16" s="5" t="str">
        <f>Tdata[[#This Row],[nom]]&amp;"|"&amp;TEXT(Tdata[[#This Row],[date]],"0")</f>
        <v>moi|43463</v>
      </c>
      <c r="B16" t="s">
        <v>34</v>
      </c>
      <c r="C16" s="5">
        <v>43463</v>
      </c>
      <c r="D16" t="s">
        <v>31</v>
      </c>
      <c r="E16" s="14">
        <f>WEEKDAY(Tdata[[#This Row],[date]],2)</f>
        <v>6</v>
      </c>
      <c r="F16" s="38">
        <f ca="1">OFFSET(libelle[[#Headers],[Libellés]],MATCH(Tdata[[#This Row],[libelle]],libelle[Libellés],0),Tdata[[#This Row],[jour_sem]]+1)
+OFFSET(libelle[[#Headers],[Libellés]],MATCH(Tdata[[#This Row],[libelle]],libelle[Libellés],0),1)</f>
        <v>0.13138888888888889</v>
      </c>
      <c r="G16">
        <f ca="1">OFFSET(libelle[[#Headers],[Libellés]],MATCH(Tdata[[#This Row],[libelle]],libelle[Libellés],0),9)</f>
        <v>0</v>
      </c>
      <c r="H16">
        <f>YEAR(Tdata[[#This Row],[date]])</f>
        <v>2018</v>
      </c>
      <c r="I16">
        <f>MONTH(Tdata[[#This Row],[date]])</f>
        <v>12</v>
      </c>
    </row>
    <row r="17" spans="1:9" x14ac:dyDescent="0.25">
      <c r="A17" s="5" t="str">
        <f>Tdata[[#This Row],[nom]]&amp;"|"&amp;TEXT(Tdata[[#This Row],[date]],"0")</f>
        <v>moi|43464</v>
      </c>
      <c r="B17" t="s">
        <v>34</v>
      </c>
      <c r="C17" s="5">
        <v>43464</v>
      </c>
      <c r="D17" t="s">
        <v>31</v>
      </c>
      <c r="E17" s="14">
        <f>WEEKDAY(Tdata[[#This Row],[date]],2)</f>
        <v>7</v>
      </c>
      <c r="F17" s="38">
        <f ca="1">OFFSET(libelle[[#Headers],[Libellés]],MATCH(Tdata[[#This Row],[libelle]],libelle[Libellés],0),Tdata[[#This Row],[jour_sem]]+1)
+OFFSET(libelle[[#Headers],[Libellés]],MATCH(Tdata[[#This Row],[libelle]],libelle[Libellés],0),1)</f>
        <v>0.10833333333333334</v>
      </c>
      <c r="G17">
        <f ca="1">OFFSET(libelle[[#Headers],[Libellés]],MATCH(Tdata[[#This Row],[libelle]],libelle[Libellés],0),9)</f>
        <v>0</v>
      </c>
      <c r="H17">
        <f>YEAR(Tdata[[#This Row],[date]])</f>
        <v>2018</v>
      </c>
      <c r="I17">
        <f>MONTH(Tdata[[#This Row],[date]])</f>
        <v>12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"/>
  <dimension ref="A1:J11"/>
  <sheetViews>
    <sheetView workbookViewId="0">
      <selection activeCell="C19" sqref="C19"/>
    </sheetView>
  </sheetViews>
  <sheetFormatPr baseColWidth="10" defaultColWidth="11.36328125" defaultRowHeight="12.5" x14ac:dyDescent="0.25"/>
  <cols>
    <col min="2" max="7" width="11.36328125" style="36"/>
    <col min="8" max="8" width="11.36328125" style="37"/>
    <col min="9" max="9" width="11.36328125" style="36"/>
  </cols>
  <sheetData>
    <row r="1" spans="1:10" x14ac:dyDescent="0.25">
      <c r="A1" t="s">
        <v>22</v>
      </c>
      <c r="B1" s="36" t="s">
        <v>45</v>
      </c>
      <c r="C1" s="36" t="s">
        <v>47</v>
      </c>
      <c r="D1" s="36" t="s">
        <v>48</v>
      </c>
      <c r="E1" s="36" t="s">
        <v>49</v>
      </c>
      <c r="F1" s="36" t="s">
        <v>50</v>
      </c>
      <c r="G1" s="36" t="s">
        <v>51</v>
      </c>
      <c r="H1" s="37" t="s">
        <v>52</v>
      </c>
      <c r="I1" s="36" t="s">
        <v>53</v>
      </c>
      <c r="J1" t="s">
        <v>46</v>
      </c>
    </row>
    <row r="2" spans="1:10" x14ac:dyDescent="0.25">
      <c r="A2" s="35" t="s">
        <v>32</v>
      </c>
    </row>
    <row r="3" spans="1:10" x14ac:dyDescent="0.25">
      <c r="A3" s="35" t="s">
        <v>33</v>
      </c>
    </row>
    <row r="4" spans="1:10" x14ac:dyDescent="0.25">
      <c r="A4" s="35" t="s">
        <v>34</v>
      </c>
      <c r="C4" s="36">
        <v>4.027777777777778E-2</v>
      </c>
      <c r="D4" s="36">
        <v>4.027777777777778E-2</v>
      </c>
      <c r="E4" s="36">
        <v>4.027777777777778E-2</v>
      </c>
      <c r="F4" s="36">
        <v>4.027777777777778E-2</v>
      </c>
      <c r="G4" s="36">
        <v>4.027777777777778E-2</v>
      </c>
      <c r="H4" s="37">
        <v>0.13138888888888889</v>
      </c>
      <c r="I4" s="36">
        <v>0.10833333333333334</v>
      </c>
    </row>
    <row r="5" spans="1:10" x14ac:dyDescent="0.25">
      <c r="A5" s="35" t="s">
        <v>35</v>
      </c>
      <c r="B5" s="36">
        <v>0.50555555555555554</v>
      </c>
    </row>
    <row r="6" spans="1:10" x14ac:dyDescent="0.25">
      <c r="A6" s="35" t="s">
        <v>36</v>
      </c>
    </row>
    <row r="7" spans="1:10" x14ac:dyDescent="0.25">
      <c r="A7" s="35" t="s">
        <v>37</v>
      </c>
    </row>
    <row r="8" spans="1:10" x14ac:dyDescent="0.25">
      <c r="A8" s="35" t="s">
        <v>38</v>
      </c>
      <c r="J8">
        <v>1</v>
      </c>
    </row>
    <row r="9" spans="1:10" x14ac:dyDescent="0.25">
      <c r="A9" s="35" t="s">
        <v>39</v>
      </c>
      <c r="J9">
        <v>1</v>
      </c>
    </row>
    <row r="10" spans="1:10" x14ac:dyDescent="0.25">
      <c r="A10" s="35" t="s">
        <v>40</v>
      </c>
      <c r="J10">
        <v>1</v>
      </c>
    </row>
    <row r="11" spans="1:10" x14ac:dyDescent="0.25">
      <c r="A11" s="35" t="s">
        <v>41</v>
      </c>
      <c r="J11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JFP"/>
  <dimension ref="A1:C65"/>
  <sheetViews>
    <sheetView showZeros="0" workbookViewId="0"/>
  </sheetViews>
  <sheetFormatPr baseColWidth="10" defaultColWidth="18.6328125" defaultRowHeight="12.5" x14ac:dyDescent="0.25"/>
  <cols>
    <col min="1" max="1" width="11.54296875" style="11" customWidth="1"/>
    <col min="2" max="3" width="17.81640625" style="11" customWidth="1"/>
    <col min="4" max="16384" width="18.6328125" style="6"/>
  </cols>
  <sheetData>
    <row r="1" spans="1:3" x14ac:dyDescent="0.25">
      <c r="A1" s="7">
        <v>2018</v>
      </c>
      <c r="B1" s="8" t="s">
        <v>21</v>
      </c>
      <c r="C1" s="8" t="s">
        <v>20</v>
      </c>
    </row>
    <row r="2" spans="1:3" x14ac:dyDescent="0.25">
      <c r="A2" s="9"/>
      <c r="B2" s="10">
        <f>DATE(A1,1,1)</f>
        <v>43101</v>
      </c>
      <c r="C2" s="9" t="s">
        <v>7</v>
      </c>
    </row>
    <row r="3" spans="1:3" x14ac:dyDescent="0.25">
      <c r="A3" s="9"/>
      <c r="B3" s="10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  <c r="C3" s="9" t="s">
        <v>8</v>
      </c>
    </row>
    <row r="4" spans="1:3" x14ac:dyDescent="0.25">
      <c r="A4" s="9"/>
      <c r="B4" s="10">
        <f>B3+1</f>
        <v>43192</v>
      </c>
      <c r="C4" s="9" t="s">
        <v>9</v>
      </c>
    </row>
    <row r="5" spans="1:3" x14ac:dyDescent="0.25">
      <c r="A5" s="9"/>
      <c r="B5" s="10">
        <f>DATE(A1,5,1)</f>
        <v>43221</v>
      </c>
      <c r="C5" s="9" t="s">
        <v>10</v>
      </c>
    </row>
    <row r="6" spans="1:3" x14ac:dyDescent="0.25">
      <c r="A6" s="9"/>
      <c r="B6" s="10">
        <f>DATE(A1,5,8)</f>
        <v>43228</v>
      </c>
      <c r="C6" s="9" t="s">
        <v>11</v>
      </c>
    </row>
    <row r="7" spans="1:3" x14ac:dyDescent="0.25">
      <c r="A7" s="9"/>
      <c r="B7" s="10">
        <f>B3+39</f>
        <v>43230</v>
      </c>
      <c r="C7" s="9" t="s">
        <v>12</v>
      </c>
    </row>
    <row r="8" spans="1:3" x14ac:dyDescent="0.25">
      <c r="A8" s="9"/>
      <c r="B8" s="10">
        <f>B3+50</f>
        <v>43241</v>
      </c>
      <c r="C8" s="9" t="s">
        <v>13</v>
      </c>
    </row>
    <row r="9" spans="1:3" x14ac:dyDescent="0.25">
      <c r="A9" s="9"/>
      <c r="B9" s="10">
        <f>DATE(A1,7,14)</f>
        <v>43295</v>
      </c>
      <c r="C9" s="9" t="s">
        <v>14</v>
      </c>
    </row>
    <row r="10" spans="1:3" x14ac:dyDescent="0.25">
      <c r="A10" s="9"/>
      <c r="B10" s="10">
        <f>DATE(A1,8,15)</f>
        <v>43327</v>
      </c>
      <c r="C10" s="9" t="s">
        <v>15</v>
      </c>
    </row>
    <row r="11" spans="1:3" x14ac:dyDescent="0.25">
      <c r="A11" s="9"/>
      <c r="B11" s="10">
        <f>DATE(A1,11,1)</f>
        <v>43405</v>
      </c>
      <c r="C11" s="9" t="s">
        <v>16</v>
      </c>
    </row>
    <row r="12" spans="1:3" x14ac:dyDescent="0.25">
      <c r="A12" s="9"/>
      <c r="B12" s="10">
        <f>DATE(A1,11,11)</f>
        <v>43415</v>
      </c>
      <c r="C12" s="9" t="s">
        <v>17</v>
      </c>
    </row>
    <row r="13" spans="1:3" ht="12" customHeight="1" x14ac:dyDescent="0.25">
      <c r="A13" s="9"/>
      <c r="B13" s="10">
        <f>DATE(A1,12,25)</f>
        <v>43459</v>
      </c>
      <c r="C13" s="9" t="s">
        <v>18</v>
      </c>
    </row>
    <row r="14" spans="1:3" x14ac:dyDescent="0.25">
      <c r="A14" s="7">
        <f>A1+1</f>
        <v>2019</v>
      </c>
      <c r="B14" s="8" t="s">
        <v>21</v>
      </c>
      <c r="C14" s="8" t="s">
        <v>20</v>
      </c>
    </row>
    <row r="15" spans="1:3" x14ac:dyDescent="0.25">
      <c r="A15" s="9"/>
      <c r="B15" s="10">
        <f>DATE(A14,1,1)</f>
        <v>43466</v>
      </c>
      <c r="C15" s="9" t="s">
        <v>7</v>
      </c>
    </row>
    <row r="16" spans="1:3" x14ac:dyDescent="0.25">
      <c r="A16" s="9"/>
      <c r="B16" s="10">
        <f>DATE(A14,IF((25-MOD((11*MOD(A14-1900,19)+4-INT((7*MOD(A14-1900,19)+1)/19)),29)-MOD(A14-1900+INT((A14-1900)/4)+31-MOD((11*MOD(A14-1900,19)+4-INT((7*MOD(A14-1900,19)+1)/19)),29),7))&gt;0,4,3),IF((25-MOD((11*MOD(A14-1900,19)+4-INT((7*MOD(A14-1900,19)+1)/19)),29)-MOD(A14-1900+INT((A14-1900)/4)+31-MOD((11*MOD(A14-1900,19)+4-INT((7*MOD(A14-1900,19)+1)/19)),29),7))&gt;0,(25-MOD((11*MOD(A14-1900,19)+4-INT((7*MOD(A14-1900,19)+1)/19)),29)-MOD(A14-1900+INT((A14-1900)/4)+31-MOD((11*MOD(A14-1900,19)+4-INT((7*MOD(A14-1900,19)+1)/19)),29),7)),31+(25-MOD((11*MOD(A14-1900,19)+4-INT((7*MOD(A14-1900,19)+1)/19)),29)-MOD(A14-1900+INT((A14-1900)/4)+31-MOD((11*MOD(A14-1900,19)+4-INT((7*MOD(A14-1900,19)+1)/19)),29),7))))</f>
        <v>43576</v>
      </c>
      <c r="C16" s="9" t="s">
        <v>8</v>
      </c>
    </row>
    <row r="17" spans="1:3" x14ac:dyDescent="0.25">
      <c r="A17" s="9"/>
      <c r="B17" s="10">
        <f>B16+1</f>
        <v>43577</v>
      </c>
      <c r="C17" s="9" t="s">
        <v>9</v>
      </c>
    </row>
    <row r="18" spans="1:3" x14ac:dyDescent="0.25">
      <c r="A18" s="9"/>
      <c r="B18" s="10">
        <f>DATE(A14,5,1)</f>
        <v>43586</v>
      </c>
      <c r="C18" s="9" t="s">
        <v>10</v>
      </c>
    </row>
    <row r="19" spans="1:3" x14ac:dyDescent="0.25">
      <c r="A19" s="9"/>
      <c r="B19" s="10">
        <f>DATE(A14,5,8)</f>
        <v>43593</v>
      </c>
      <c r="C19" s="9" t="s">
        <v>11</v>
      </c>
    </row>
    <row r="20" spans="1:3" x14ac:dyDescent="0.25">
      <c r="A20" s="9"/>
      <c r="B20" s="10">
        <f>B16+39</f>
        <v>43615</v>
      </c>
      <c r="C20" s="9" t="s">
        <v>12</v>
      </c>
    </row>
    <row r="21" spans="1:3" x14ac:dyDescent="0.25">
      <c r="A21" s="9"/>
      <c r="B21" s="10">
        <f>B16+50</f>
        <v>43626</v>
      </c>
      <c r="C21" s="9" t="s">
        <v>13</v>
      </c>
    </row>
    <row r="22" spans="1:3" x14ac:dyDescent="0.25">
      <c r="A22" s="9"/>
      <c r="B22" s="10">
        <f>DATE(A14,7,14)</f>
        <v>43660</v>
      </c>
      <c r="C22" s="9" t="s">
        <v>14</v>
      </c>
    </row>
    <row r="23" spans="1:3" x14ac:dyDescent="0.25">
      <c r="A23" s="9"/>
      <c r="B23" s="10">
        <f>DATE(A14,8,15)</f>
        <v>43692</v>
      </c>
      <c r="C23" s="9" t="s">
        <v>15</v>
      </c>
    </row>
    <row r="24" spans="1:3" x14ac:dyDescent="0.25">
      <c r="A24" s="9"/>
      <c r="B24" s="10">
        <f>DATE(A14,11,1)</f>
        <v>43770</v>
      </c>
      <c r="C24" s="9" t="s">
        <v>16</v>
      </c>
    </row>
    <row r="25" spans="1:3" x14ac:dyDescent="0.25">
      <c r="A25" s="9"/>
      <c r="B25" s="10">
        <f>DATE(A14,11,11)</f>
        <v>43780</v>
      </c>
      <c r="C25" s="9" t="s">
        <v>17</v>
      </c>
    </row>
    <row r="26" spans="1:3" x14ac:dyDescent="0.25">
      <c r="A26" s="9"/>
      <c r="B26" s="10">
        <f>DATE(A14,12,25)</f>
        <v>43824</v>
      </c>
      <c r="C26" s="9" t="s">
        <v>18</v>
      </c>
    </row>
    <row r="27" spans="1:3" x14ac:dyDescent="0.25">
      <c r="A27" s="7">
        <f>A14+1</f>
        <v>2020</v>
      </c>
      <c r="B27" s="8" t="s">
        <v>21</v>
      </c>
      <c r="C27" s="8" t="s">
        <v>20</v>
      </c>
    </row>
    <row r="28" spans="1:3" x14ac:dyDescent="0.25">
      <c r="A28" s="9"/>
      <c r="B28" s="10">
        <f>DATE(A27,1,1)</f>
        <v>43831</v>
      </c>
      <c r="C28" s="9" t="s">
        <v>7</v>
      </c>
    </row>
    <row r="29" spans="1:3" x14ac:dyDescent="0.25">
      <c r="A29" s="9"/>
      <c r="B29" s="10">
        <f>DATE(A27,IF((25-MOD((11*MOD(A27-1900,19)+4-INT((7*MOD(A27-1900,19)+1)/19)),29)-MOD(A27-1900+INT((A27-1900)/4)+31-MOD((11*MOD(A27-1900,19)+4-INT((7*MOD(A27-1900,19)+1)/19)),29),7))&gt;0,4,3),IF((25-MOD((11*MOD(A27-1900,19)+4-INT((7*MOD(A27-1900,19)+1)/19)),29)-MOD(A27-1900+INT((A27-1900)/4)+31-MOD((11*MOD(A27-1900,19)+4-INT((7*MOD(A27-1900,19)+1)/19)),29),7))&gt;0,(25-MOD((11*MOD(A27-1900,19)+4-INT((7*MOD(A27-1900,19)+1)/19)),29)-MOD(A27-1900+INT((A27-1900)/4)+31-MOD((11*MOD(A27-1900,19)+4-INT((7*MOD(A27-1900,19)+1)/19)),29),7)),31+(25-MOD((11*MOD(A27-1900,19)+4-INT((7*MOD(A27-1900,19)+1)/19)),29)-MOD(A27-1900+INT((A27-1900)/4)+31-MOD((11*MOD(A27-1900,19)+4-INT((7*MOD(A27-1900,19)+1)/19)),29),7))))</f>
        <v>43933</v>
      </c>
      <c r="C29" s="9" t="s">
        <v>8</v>
      </c>
    </row>
    <row r="30" spans="1:3" x14ac:dyDescent="0.25">
      <c r="A30" s="9"/>
      <c r="B30" s="10">
        <f>B29+1</f>
        <v>43934</v>
      </c>
      <c r="C30" s="9" t="s">
        <v>9</v>
      </c>
    </row>
    <row r="31" spans="1:3" x14ac:dyDescent="0.25">
      <c r="A31" s="9"/>
      <c r="B31" s="10">
        <f>DATE(A27,5,1)</f>
        <v>43952</v>
      </c>
      <c r="C31" s="9" t="s">
        <v>10</v>
      </c>
    </row>
    <row r="32" spans="1:3" x14ac:dyDescent="0.25">
      <c r="A32" s="9"/>
      <c r="B32" s="10">
        <f>DATE(A27,5,8)</f>
        <v>43959</v>
      </c>
      <c r="C32" s="9" t="s">
        <v>11</v>
      </c>
    </row>
    <row r="33" spans="1:3" x14ac:dyDescent="0.25">
      <c r="A33" s="9"/>
      <c r="B33" s="10">
        <f>B29+39</f>
        <v>43972</v>
      </c>
      <c r="C33" s="9" t="s">
        <v>12</v>
      </c>
    </row>
    <row r="34" spans="1:3" x14ac:dyDescent="0.25">
      <c r="A34" s="9"/>
      <c r="B34" s="10">
        <f>B29+50</f>
        <v>43983</v>
      </c>
      <c r="C34" s="9" t="s">
        <v>13</v>
      </c>
    </row>
    <row r="35" spans="1:3" x14ac:dyDescent="0.25">
      <c r="A35" s="9"/>
      <c r="B35" s="10">
        <f>DATE(A27,7,14)</f>
        <v>44026</v>
      </c>
      <c r="C35" s="9" t="s">
        <v>14</v>
      </c>
    </row>
    <row r="36" spans="1:3" x14ac:dyDescent="0.25">
      <c r="A36" s="9"/>
      <c r="B36" s="10">
        <f>DATE(A27,8,15)</f>
        <v>44058</v>
      </c>
      <c r="C36" s="9" t="s">
        <v>15</v>
      </c>
    </row>
    <row r="37" spans="1:3" x14ac:dyDescent="0.25">
      <c r="A37" s="9"/>
      <c r="B37" s="10">
        <f>DATE(A27,11,1)</f>
        <v>44136</v>
      </c>
      <c r="C37" s="9" t="s">
        <v>16</v>
      </c>
    </row>
    <row r="38" spans="1:3" x14ac:dyDescent="0.25">
      <c r="A38" s="9"/>
      <c r="B38" s="10">
        <f>DATE(A27,11,11)</f>
        <v>44146</v>
      </c>
      <c r="C38" s="9" t="s">
        <v>17</v>
      </c>
    </row>
    <row r="39" spans="1:3" x14ac:dyDescent="0.25">
      <c r="A39" s="9"/>
      <c r="B39" s="10">
        <f>DATE(A27,12,25)</f>
        <v>44190</v>
      </c>
      <c r="C39" s="9" t="s">
        <v>18</v>
      </c>
    </row>
    <row r="40" spans="1:3" x14ac:dyDescent="0.25">
      <c r="A40" s="7">
        <f>A27+1</f>
        <v>2021</v>
      </c>
      <c r="B40" s="8" t="s">
        <v>21</v>
      </c>
      <c r="C40" s="8" t="s">
        <v>20</v>
      </c>
    </row>
    <row r="41" spans="1:3" x14ac:dyDescent="0.25">
      <c r="A41" s="9"/>
      <c r="B41" s="10">
        <f>DATE(A40,1,1)</f>
        <v>44197</v>
      </c>
      <c r="C41" s="9" t="s">
        <v>7</v>
      </c>
    </row>
    <row r="42" spans="1:3" x14ac:dyDescent="0.25">
      <c r="A42" s="9"/>
      <c r="B42" s="10">
        <f>DATE(A40,IF((25-MOD((11*MOD(A40-1900,19)+4-INT((7*MOD(A40-1900,19)+1)/19)),29)-MOD(A40-1900+INT((A40-1900)/4)+31-MOD((11*MOD(A40-1900,19)+4-INT((7*MOD(A40-1900,19)+1)/19)),29),7))&gt;0,4,3),IF((25-MOD((11*MOD(A40-1900,19)+4-INT((7*MOD(A40-1900,19)+1)/19)),29)-MOD(A40-1900+INT((A40-1900)/4)+31-MOD((11*MOD(A40-1900,19)+4-INT((7*MOD(A40-1900,19)+1)/19)),29),7))&gt;0,(25-MOD((11*MOD(A40-1900,19)+4-INT((7*MOD(A40-1900,19)+1)/19)),29)-MOD(A40-1900+INT((A40-1900)/4)+31-MOD((11*MOD(A40-1900,19)+4-INT((7*MOD(A40-1900,19)+1)/19)),29),7)),31+(25-MOD((11*MOD(A40-1900,19)+4-INT((7*MOD(A40-1900,19)+1)/19)),29)-MOD(A40-1900+INT((A40-1900)/4)+31-MOD((11*MOD(A40-1900,19)+4-INT((7*MOD(A40-1900,19)+1)/19)),29),7))))</f>
        <v>44290</v>
      </c>
      <c r="C42" s="9" t="s">
        <v>8</v>
      </c>
    </row>
    <row r="43" spans="1:3" x14ac:dyDescent="0.25">
      <c r="A43" s="9"/>
      <c r="B43" s="10">
        <f>B42+1</f>
        <v>44291</v>
      </c>
      <c r="C43" s="9" t="s">
        <v>9</v>
      </c>
    </row>
    <row r="44" spans="1:3" x14ac:dyDescent="0.25">
      <c r="A44" s="9"/>
      <c r="B44" s="10">
        <f>DATE(A40,5,1)</f>
        <v>44317</v>
      </c>
      <c r="C44" s="9" t="s">
        <v>10</v>
      </c>
    </row>
    <row r="45" spans="1:3" x14ac:dyDescent="0.25">
      <c r="A45" s="9"/>
      <c r="B45" s="10">
        <f>DATE(A40,5,8)</f>
        <v>44324</v>
      </c>
      <c r="C45" s="9" t="s">
        <v>11</v>
      </c>
    </row>
    <row r="46" spans="1:3" x14ac:dyDescent="0.25">
      <c r="A46" s="9"/>
      <c r="B46" s="10">
        <f>B42+39</f>
        <v>44329</v>
      </c>
      <c r="C46" s="9" t="s">
        <v>12</v>
      </c>
    </row>
    <row r="47" spans="1:3" x14ac:dyDescent="0.25">
      <c r="A47" s="9"/>
      <c r="B47" s="10">
        <f>B42+50</f>
        <v>44340</v>
      </c>
      <c r="C47" s="9" t="s">
        <v>13</v>
      </c>
    </row>
    <row r="48" spans="1:3" x14ac:dyDescent="0.25">
      <c r="A48" s="9"/>
      <c r="B48" s="10">
        <f>DATE(A40,7,14)</f>
        <v>44391</v>
      </c>
      <c r="C48" s="9" t="s">
        <v>14</v>
      </c>
    </row>
    <row r="49" spans="1:3" x14ac:dyDescent="0.25">
      <c r="A49" s="9"/>
      <c r="B49" s="10">
        <f>DATE(A40,8,15)</f>
        <v>44423</v>
      </c>
      <c r="C49" s="9" t="s">
        <v>15</v>
      </c>
    </row>
    <row r="50" spans="1:3" x14ac:dyDescent="0.25">
      <c r="B50" s="10">
        <f>DATE(A40,11,1)</f>
        <v>44501</v>
      </c>
      <c r="C50" s="9" t="s">
        <v>16</v>
      </c>
    </row>
    <row r="51" spans="1:3" x14ac:dyDescent="0.25">
      <c r="B51" s="10">
        <f>DATE(A40,11,11)</f>
        <v>44511</v>
      </c>
      <c r="C51" s="9" t="s">
        <v>17</v>
      </c>
    </row>
    <row r="52" spans="1:3" x14ac:dyDescent="0.25">
      <c r="B52" s="10">
        <f>DATE(A40,12,25)</f>
        <v>44555</v>
      </c>
      <c r="C52" s="9" t="s">
        <v>18</v>
      </c>
    </row>
    <row r="53" spans="1:3" x14ac:dyDescent="0.25">
      <c r="A53" s="7">
        <f>A40+1</f>
        <v>2022</v>
      </c>
      <c r="B53" s="8" t="s">
        <v>21</v>
      </c>
      <c r="C53" s="8" t="s">
        <v>20</v>
      </c>
    </row>
    <row r="54" spans="1:3" x14ac:dyDescent="0.25">
      <c r="A54" s="9"/>
      <c r="B54" s="10">
        <f>DATE(A53,1,1)</f>
        <v>44562</v>
      </c>
      <c r="C54" s="9" t="s">
        <v>7</v>
      </c>
    </row>
    <row r="55" spans="1:3" x14ac:dyDescent="0.25">
      <c r="A55" s="9"/>
      <c r="B55" s="10">
        <f>DATE(A53,IF((25-MOD((11*MOD(A53-1900,19)+4-INT((7*MOD(A53-1900,19)+1)/19)),29)-MOD(A53-1900+INT((A53-1900)/4)+31-MOD((11*MOD(A53-1900,19)+4-INT((7*MOD(A53-1900,19)+1)/19)),29),7))&gt;0,4,3),IF((25-MOD((11*MOD(A53-1900,19)+4-INT((7*MOD(A53-1900,19)+1)/19)),29)-MOD(A53-1900+INT((A53-1900)/4)+31-MOD((11*MOD(A53-1900,19)+4-INT((7*MOD(A53-1900,19)+1)/19)),29),7))&gt;0,(25-MOD((11*MOD(A53-1900,19)+4-INT((7*MOD(A53-1900,19)+1)/19)),29)-MOD(A53-1900+INT((A53-1900)/4)+31-MOD((11*MOD(A53-1900,19)+4-INT((7*MOD(A53-1900,19)+1)/19)),29),7)),31+(25-MOD((11*MOD(A53-1900,19)+4-INT((7*MOD(A53-1900,19)+1)/19)),29)-MOD(A53-1900+INT((A53-1900)/4)+31-MOD((11*MOD(A53-1900,19)+4-INT((7*MOD(A53-1900,19)+1)/19)),29),7))))</f>
        <v>44668</v>
      </c>
      <c r="C55" s="9" t="s">
        <v>8</v>
      </c>
    </row>
    <row r="56" spans="1:3" x14ac:dyDescent="0.25">
      <c r="A56" s="9"/>
      <c r="B56" s="10">
        <f>B55+1</f>
        <v>44669</v>
      </c>
      <c r="C56" s="9" t="s">
        <v>9</v>
      </c>
    </row>
    <row r="57" spans="1:3" x14ac:dyDescent="0.25">
      <c r="A57" s="9"/>
      <c r="B57" s="10">
        <f>DATE(A53,5,1)</f>
        <v>44682</v>
      </c>
      <c r="C57" s="9" t="s">
        <v>10</v>
      </c>
    </row>
    <row r="58" spans="1:3" x14ac:dyDescent="0.25">
      <c r="A58" s="9"/>
      <c r="B58" s="10">
        <f>DATE(A53,5,8)</f>
        <v>44689</v>
      </c>
      <c r="C58" s="9" t="s">
        <v>11</v>
      </c>
    </row>
    <row r="59" spans="1:3" x14ac:dyDescent="0.25">
      <c r="A59" s="9"/>
      <c r="B59" s="10">
        <f>B55+39</f>
        <v>44707</v>
      </c>
      <c r="C59" s="9" t="s">
        <v>12</v>
      </c>
    </row>
    <row r="60" spans="1:3" x14ac:dyDescent="0.25">
      <c r="A60" s="9"/>
      <c r="B60" s="10">
        <f>B55+50</f>
        <v>44718</v>
      </c>
      <c r="C60" s="9" t="s">
        <v>13</v>
      </c>
    </row>
    <row r="61" spans="1:3" x14ac:dyDescent="0.25">
      <c r="A61" s="9"/>
      <c r="B61" s="10">
        <f>DATE(A53,7,14)</f>
        <v>44756</v>
      </c>
      <c r="C61" s="9" t="s">
        <v>14</v>
      </c>
    </row>
    <row r="62" spans="1:3" x14ac:dyDescent="0.25">
      <c r="A62" s="9"/>
      <c r="B62" s="10">
        <f>DATE(A53,8,15)</f>
        <v>44788</v>
      </c>
      <c r="C62" s="9" t="s">
        <v>15</v>
      </c>
    </row>
    <row r="63" spans="1:3" x14ac:dyDescent="0.25">
      <c r="B63" s="10">
        <f>DATE(A53,11,1)</f>
        <v>44866</v>
      </c>
      <c r="C63" s="9" t="s">
        <v>16</v>
      </c>
    </row>
    <row r="64" spans="1:3" x14ac:dyDescent="0.25">
      <c r="B64" s="10">
        <f>DATE(A53,11,11)</f>
        <v>44876</v>
      </c>
      <c r="C64" s="9" t="s">
        <v>17</v>
      </c>
    </row>
    <row r="65" spans="2:3" x14ac:dyDescent="0.25">
      <c r="B65" s="10">
        <f>DATE(A53,12,25)</f>
        <v>44920</v>
      </c>
      <c r="C65" s="9" t="s">
        <v>18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workbookViewId="0">
      <selection activeCell="A2" sqref="A2"/>
    </sheetView>
  </sheetViews>
  <sheetFormatPr baseColWidth="10" defaultRowHeight="12.5" x14ac:dyDescent="0.25"/>
  <sheetData>
    <row r="1" spans="1:1" x14ac:dyDescent="0.25">
      <c r="A1" t="s">
        <v>23</v>
      </c>
    </row>
    <row r="2" spans="1:1" x14ac:dyDescent="0.25">
      <c r="A2" t="s">
        <v>31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VueMois">
    <pageSetUpPr autoPageBreaks="0" fitToPage="1"/>
  </sheetPr>
  <dimension ref="B2:L24"/>
  <sheetViews>
    <sheetView showGridLines="0" showRowColHeaders="0" showZeros="0" zoomScaleNormal="100" workbookViewId="0">
      <selection activeCell="C8" sqref="C8"/>
    </sheetView>
  </sheetViews>
  <sheetFormatPr baseColWidth="10" defaultColWidth="9.1796875" defaultRowHeight="14" x14ac:dyDescent="0.25"/>
  <cols>
    <col min="1" max="1" width="14.08984375" style="20" customWidth="1"/>
    <col min="2" max="2" width="5.08984375" style="19" bestFit="1" customWidth="1"/>
    <col min="3" max="9" width="18.1796875" style="20" customWidth="1"/>
    <col min="10" max="10" width="11.453125" style="20" customWidth="1"/>
    <col min="11" max="16384" width="9.1796875" style="20"/>
  </cols>
  <sheetData>
    <row r="2" spans="2:12" s="16" customFormat="1" ht="18" thickBot="1" x14ac:dyDescent="0.3">
      <c r="B2" s="15"/>
      <c r="C2" s="34">
        <v>2018</v>
      </c>
      <c r="E2" s="34" t="s">
        <v>31</v>
      </c>
      <c r="F2" s="17"/>
      <c r="G2" s="17"/>
    </row>
    <row r="3" spans="2:12" ht="14.5" thickTop="1" x14ac:dyDescent="0.25"/>
    <row r="4" spans="2:12" ht="18" thickBot="1" x14ac:dyDescent="0.3">
      <c r="B4" s="21">
        <v>12</v>
      </c>
      <c r="C4" s="61" t="str">
        <f>UPPER(CHOOSE(B4,"Janvier","Février","Mars","Avril","Mai","Juin","Juillet","Août","Septembre","Octobre","Novembre","Décembre"))</f>
        <v>DÉCEMBRE</v>
      </c>
      <c r="D4" s="62"/>
      <c r="E4" s="62"/>
      <c r="F4" s="62"/>
      <c r="G4" s="62"/>
      <c r="H4" s="62"/>
      <c r="I4" s="62"/>
    </row>
    <row r="5" spans="2:12" ht="15" thickTop="1" thickBot="1" x14ac:dyDescent="0.3">
      <c r="B5" s="1"/>
      <c r="C5" s="2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  <c r="I5" s="2" t="s">
        <v>0</v>
      </c>
    </row>
    <row r="6" spans="2:12" s="16" customFormat="1" ht="22" thickTop="1" x14ac:dyDescent="0.25">
      <c r="B6" s="28">
        <f>1+INT(MIN(MOD(C6-DATE(YEAR(C6)+{-1;0;1},1,5)+WEEKDAY(DATE(YEAR(C6)+{-1;0;1},1,3)),734))/7)</f>
        <v>48</v>
      </c>
      <c r="C6" s="29">
        <f>DATE(C2,B4,1)-WEEKDAY(DATE(C2,B4,1),2)+1</f>
        <v>43430</v>
      </c>
      <c r="D6" s="30">
        <f>C6+1</f>
        <v>43431</v>
      </c>
      <c r="E6" s="30">
        <f t="shared" ref="E6:I6" si="0">D6+1</f>
        <v>43432</v>
      </c>
      <c r="F6" s="30">
        <f t="shared" si="0"/>
        <v>43433</v>
      </c>
      <c r="G6" s="30">
        <f t="shared" si="0"/>
        <v>43434</v>
      </c>
      <c r="H6" s="31">
        <f t="shared" si="0"/>
        <v>43435</v>
      </c>
      <c r="I6" s="31">
        <f t="shared" si="0"/>
        <v>43436</v>
      </c>
    </row>
    <row r="7" spans="2:12" s="25" customFormat="1" x14ac:dyDescent="0.25">
      <c r="B7" s="63" t="s">
        <v>19</v>
      </c>
      <c r="C7" s="22" t="str">
        <f>IFERROR(VLOOKUP(C6,JF,2,0),"")</f>
        <v/>
      </c>
      <c r="D7" s="23" t="str">
        <f t="shared" ref="D7:I7" si="1">IFERROR(VLOOKUP(D6,JF,2,0),"")</f>
        <v/>
      </c>
      <c r="E7" s="23" t="str">
        <f t="shared" si="1"/>
        <v/>
      </c>
      <c r="F7" s="23" t="str">
        <f t="shared" si="1"/>
        <v/>
      </c>
      <c r="G7" s="23" t="str">
        <f t="shared" si="1"/>
        <v/>
      </c>
      <c r="H7" s="24" t="str">
        <f t="shared" si="1"/>
        <v/>
      </c>
      <c r="I7" s="24" t="str">
        <f t="shared" si="1"/>
        <v/>
      </c>
    </row>
    <row r="8" spans="2:12" ht="18" thickBot="1" x14ac:dyDescent="0.3">
      <c r="B8" s="64"/>
      <c r="C8" s="39" t="str">
        <f>IFERROR(VLOOKUP($E$2&amp;"|"&amp;C6,Tdata[],2,0),"")</f>
        <v/>
      </c>
      <c r="D8" s="39" t="str">
        <f>IFERROR(VLOOKUP($E$2&amp;"|"&amp;D6,Tdata[],2,0),"")</f>
        <v/>
      </c>
      <c r="E8" s="39" t="str">
        <f>IFERROR(VLOOKUP($E$2&amp;"|"&amp;E6,Tdata[],2,0),"")</f>
        <v/>
      </c>
      <c r="F8" s="39" t="str">
        <f>IFERROR(VLOOKUP($E$2&amp;"|"&amp;F6,Tdata[],2,0),"")</f>
        <v/>
      </c>
      <c r="G8" s="39" t="str">
        <f>IFERROR(VLOOKUP($E$2&amp;"|"&amp;G6,Tdata[],2,0),"")</f>
        <v/>
      </c>
      <c r="H8" s="40" t="str">
        <f>IFERROR(VLOOKUP($E$2&amp;"|"&amp;H6,Tdata[],2,0),"")</f>
        <v/>
      </c>
      <c r="I8" s="40" t="str">
        <f>IFERROR(VLOOKUP($E$2&amp;"|"&amp;I6,Tdata[],2,0),"")</f>
        <v>RPS+</v>
      </c>
    </row>
    <row r="9" spans="2:12" s="16" customFormat="1" ht="22" thickTop="1" x14ac:dyDescent="0.25">
      <c r="B9" s="28">
        <f>1+INT(MIN(MOD(C9-DATE(YEAR(C9)+{-1;0;1},1,5)+WEEKDAY(DATE(YEAR(C9)+{-1;0;1},1,3)),734))/7)</f>
        <v>49</v>
      </c>
      <c r="C9" s="32">
        <f>C6+7</f>
        <v>43437</v>
      </c>
      <c r="D9" s="33">
        <f>C9+1</f>
        <v>43438</v>
      </c>
      <c r="E9" s="33">
        <f t="shared" ref="E9:I9" si="2">D9+1</f>
        <v>43439</v>
      </c>
      <c r="F9" s="33">
        <f t="shared" si="2"/>
        <v>43440</v>
      </c>
      <c r="G9" s="33">
        <f t="shared" si="2"/>
        <v>43441</v>
      </c>
      <c r="H9" s="31">
        <f t="shared" si="2"/>
        <v>43442</v>
      </c>
      <c r="I9" s="31">
        <f t="shared" si="2"/>
        <v>43443</v>
      </c>
    </row>
    <row r="10" spans="2:12" ht="13" customHeight="1" x14ac:dyDescent="0.25">
      <c r="B10" s="63" t="s">
        <v>19</v>
      </c>
      <c r="C10" s="26" t="str">
        <f>IFERROR(VLOOKUP(C9,JF,2,0),"")</f>
        <v/>
      </c>
      <c r="D10" s="27" t="str">
        <f t="shared" ref="D10:I10" si="3">IFERROR(VLOOKUP(D9,JF,2,0),"")</f>
        <v/>
      </c>
      <c r="E10" s="27" t="str">
        <f t="shared" si="3"/>
        <v/>
      </c>
      <c r="F10" s="27" t="str">
        <f t="shared" si="3"/>
        <v/>
      </c>
      <c r="G10" s="27" t="str">
        <f t="shared" si="3"/>
        <v/>
      </c>
      <c r="H10" s="24" t="str">
        <f t="shared" si="3"/>
        <v/>
      </c>
      <c r="I10" s="24" t="str">
        <f t="shared" si="3"/>
        <v/>
      </c>
    </row>
    <row r="11" spans="2:12" ht="18" thickBot="1" x14ac:dyDescent="0.3">
      <c r="B11" s="64"/>
      <c r="C11" s="41" t="str">
        <f>IFERROR(VLOOKUP($E$2&amp;"|"&amp;C9,Tdata[],2,0),"")</f>
        <v/>
      </c>
      <c r="D11" s="41" t="str">
        <f>IFERROR(VLOOKUP($E$2&amp;"|"&amp;D9,Tdata[],2,0),"")</f>
        <v/>
      </c>
      <c r="E11" s="41" t="str">
        <f>IFERROR(VLOOKUP($E$2&amp;"|"&amp;E9,Tdata[],2,0),"")</f>
        <v>RPS+</v>
      </c>
      <c r="F11" s="41" t="str">
        <f>IFERROR(VLOOKUP($E$2&amp;"|"&amp;F9,Tdata[],2,0),"")</f>
        <v>RPS+</v>
      </c>
      <c r="G11" s="41" t="str">
        <f>IFERROR(VLOOKUP($E$2&amp;"|"&amp;G9,Tdata[],2,0),"")</f>
        <v/>
      </c>
      <c r="H11" s="40" t="str">
        <f>IFERROR(VLOOKUP($E$2&amp;"|"&amp;H9,Tdata[],2,0),"")</f>
        <v/>
      </c>
      <c r="I11" s="40" t="str">
        <f>IFERROR(VLOOKUP($E$2&amp;"|"&amp;I9,Tdata[],2,0),"")</f>
        <v/>
      </c>
    </row>
    <row r="12" spans="2:12" s="16" customFormat="1" ht="22" thickTop="1" x14ac:dyDescent="0.25">
      <c r="B12" s="28">
        <f>1+INT(MIN(MOD(C12-DATE(YEAR(C12)+{-1;0;1},1,5)+WEEKDAY(DATE(YEAR(C12)+{-1;0;1},1,3)),734))/7)</f>
        <v>50</v>
      </c>
      <c r="C12" s="29">
        <f>C9+7</f>
        <v>43444</v>
      </c>
      <c r="D12" s="30">
        <f>C12+1</f>
        <v>43445</v>
      </c>
      <c r="E12" s="30">
        <f t="shared" ref="E12:I12" si="4">D12+1</f>
        <v>43446</v>
      </c>
      <c r="F12" s="30">
        <f t="shared" si="4"/>
        <v>43447</v>
      </c>
      <c r="G12" s="30">
        <f t="shared" si="4"/>
        <v>43448</v>
      </c>
      <c r="H12" s="31">
        <f t="shared" si="4"/>
        <v>43449</v>
      </c>
      <c r="I12" s="31">
        <f t="shared" si="4"/>
        <v>43450</v>
      </c>
    </row>
    <row r="13" spans="2:12" s="25" customFormat="1" ht="13" customHeight="1" x14ac:dyDescent="0.25">
      <c r="B13" s="63" t="s">
        <v>19</v>
      </c>
      <c r="C13" s="22" t="str">
        <f>IFERROR(VLOOKUP(C12,JF,2,0),"")</f>
        <v/>
      </c>
      <c r="D13" s="23" t="str">
        <f t="shared" ref="D13:I13" si="5">IFERROR(VLOOKUP(D12,JF,2,0),"")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4" t="str">
        <f t="shared" si="5"/>
        <v/>
      </c>
      <c r="I13" s="24" t="str">
        <f t="shared" si="5"/>
        <v/>
      </c>
    </row>
    <row r="14" spans="2:12" ht="18" thickBot="1" x14ac:dyDescent="0.3">
      <c r="B14" s="64"/>
      <c r="C14" s="39" t="str">
        <f>IFERROR(VLOOKUP($E$2&amp;"|"&amp;C12,Tdata[],2,0),"")</f>
        <v>RPS+</v>
      </c>
      <c r="D14" s="39" t="str">
        <f>IFERROR(VLOOKUP($E$2&amp;"|"&amp;D12,Tdata[],2,0),"")</f>
        <v>RPS+</v>
      </c>
      <c r="E14" s="39" t="str">
        <f>IFERROR(VLOOKUP($E$2&amp;"|"&amp;E12,Tdata[],2,0),"")</f>
        <v/>
      </c>
      <c r="F14" s="39" t="str">
        <f>IFERROR(VLOOKUP($E$2&amp;"|"&amp;F12,Tdata[],2,0),"")</f>
        <v/>
      </c>
      <c r="G14" s="39" t="str">
        <f>IFERROR(VLOOKUP($E$2&amp;"|"&amp;G12,Tdata[],2,0),"")</f>
        <v>RPS+</v>
      </c>
      <c r="H14" s="40" t="str">
        <f>IFERROR(VLOOKUP($E$2&amp;"|"&amp;H12,Tdata[],2,0),"")</f>
        <v>RPS+</v>
      </c>
      <c r="I14" s="40" t="str">
        <f>IFERROR(VLOOKUP($E$2&amp;"|"&amp;I12,Tdata[],2,0),"")</f>
        <v>RPS+</v>
      </c>
    </row>
    <row r="15" spans="2:12" s="16" customFormat="1" ht="22" thickTop="1" x14ac:dyDescent="0.25">
      <c r="B15" s="28">
        <f>1+INT(MIN(MOD(C15-DATE(YEAR(C15)+{-1;0;1},1,5)+WEEKDAY(DATE(YEAR(C15)+{-1;0;1},1,3)),734))/7)</f>
        <v>51</v>
      </c>
      <c r="C15" s="32">
        <f>C12+7</f>
        <v>43451</v>
      </c>
      <c r="D15" s="33">
        <f>C15+1</f>
        <v>43452</v>
      </c>
      <c r="E15" s="33">
        <f t="shared" ref="E15:I15" si="6">D15+1</f>
        <v>43453</v>
      </c>
      <c r="F15" s="33">
        <f t="shared" si="6"/>
        <v>43454</v>
      </c>
      <c r="G15" s="33">
        <f t="shared" si="6"/>
        <v>43455</v>
      </c>
      <c r="H15" s="31">
        <f t="shared" si="6"/>
        <v>43456</v>
      </c>
      <c r="I15" s="31">
        <f t="shared" si="6"/>
        <v>43457</v>
      </c>
      <c r="L15" s="18"/>
    </row>
    <row r="16" spans="2:12" ht="13" customHeight="1" x14ac:dyDescent="0.25">
      <c r="B16" s="63" t="s">
        <v>19</v>
      </c>
      <c r="C16" s="26" t="str">
        <f>IFERROR(VLOOKUP(C15,JF,2,0),"")</f>
        <v/>
      </c>
      <c r="D16" s="27" t="str">
        <f t="shared" ref="D16:I16" si="7">IFERROR(VLOOKUP(D15,JF,2,0),"")</f>
        <v/>
      </c>
      <c r="E16" s="27" t="str">
        <f t="shared" si="7"/>
        <v/>
      </c>
      <c r="F16" s="27" t="str">
        <f t="shared" si="7"/>
        <v/>
      </c>
      <c r="G16" s="27" t="str">
        <f t="shared" si="7"/>
        <v/>
      </c>
      <c r="H16" s="24" t="str">
        <f t="shared" si="7"/>
        <v/>
      </c>
      <c r="I16" s="24" t="str">
        <f t="shared" si="7"/>
        <v/>
      </c>
    </row>
    <row r="17" spans="2:9" ht="18" thickBot="1" x14ac:dyDescent="0.3">
      <c r="B17" s="64"/>
      <c r="C17" s="41" t="str">
        <f>IFERROR(VLOOKUP($E$2&amp;"|"&amp;C15,Tdata[],2,0),"")</f>
        <v/>
      </c>
      <c r="D17" s="41" t="str">
        <f>IFERROR(VLOOKUP($E$2&amp;"|"&amp;D15,Tdata[],2,0),"")</f>
        <v/>
      </c>
      <c r="E17" s="41" t="str">
        <f>IFERROR(VLOOKUP($E$2&amp;"|"&amp;E15,Tdata[],2,0),"")</f>
        <v>RPS-</v>
      </c>
      <c r="F17" s="41" t="str">
        <f>IFERROR(VLOOKUP($E$2&amp;"|"&amp;F15,Tdata[],2,0),"")</f>
        <v>RPS-</v>
      </c>
      <c r="G17" s="41" t="str">
        <f>IFERROR(VLOOKUP($E$2&amp;"|"&amp;G15,Tdata[],2,0),"")</f>
        <v/>
      </c>
      <c r="H17" s="40" t="str">
        <f>IFERROR(VLOOKUP($E$2&amp;"|"&amp;H15,Tdata[],2,0),"")</f>
        <v/>
      </c>
      <c r="I17" s="40" t="str">
        <f>IFERROR(VLOOKUP($E$2&amp;"|"&amp;I15,Tdata[],2,0),"")</f>
        <v/>
      </c>
    </row>
    <row r="18" spans="2:9" s="16" customFormat="1" ht="22" thickTop="1" x14ac:dyDescent="0.25">
      <c r="B18" s="28">
        <f>1+INT(MIN(MOD(C18-DATE(YEAR(C18)+{-1;0;1},1,5)+WEEKDAY(DATE(YEAR(C18)+{-1;0;1},1,3)),734))/7)</f>
        <v>52</v>
      </c>
      <c r="C18" s="29">
        <f>C15+7</f>
        <v>43458</v>
      </c>
      <c r="D18" s="30">
        <f>C18+1</f>
        <v>43459</v>
      </c>
      <c r="E18" s="30">
        <f t="shared" ref="E18:I18" si="8">D18+1</f>
        <v>43460</v>
      </c>
      <c r="F18" s="30">
        <f t="shared" si="8"/>
        <v>43461</v>
      </c>
      <c r="G18" s="30">
        <f t="shared" si="8"/>
        <v>43462</v>
      </c>
      <c r="H18" s="31">
        <f t="shared" si="8"/>
        <v>43463</v>
      </c>
      <c r="I18" s="31">
        <f t="shared" si="8"/>
        <v>43464</v>
      </c>
    </row>
    <row r="19" spans="2:9" s="25" customFormat="1" ht="13" customHeight="1" x14ac:dyDescent="0.25">
      <c r="B19" s="63" t="s">
        <v>19</v>
      </c>
      <c r="C19" s="22" t="str">
        <f>IFERROR(VLOOKUP(C18,JF,2,0),"")</f>
        <v/>
      </c>
      <c r="D19" s="23" t="str">
        <f t="shared" ref="D19:I19" si="9">IFERROR(VLOOKUP(D18,JF,2,0),"")</f>
        <v>Noël</v>
      </c>
      <c r="E19" s="23" t="str">
        <f t="shared" si="9"/>
        <v/>
      </c>
      <c r="F19" s="23" t="str">
        <f t="shared" si="9"/>
        <v/>
      </c>
      <c r="G19" s="23" t="str">
        <f t="shared" si="9"/>
        <v/>
      </c>
      <c r="H19" s="24" t="str">
        <f t="shared" si="9"/>
        <v/>
      </c>
      <c r="I19" s="24" t="str">
        <f t="shared" si="9"/>
        <v/>
      </c>
    </row>
    <row r="20" spans="2:9" ht="18" thickBot="1" x14ac:dyDescent="0.3">
      <c r="B20" s="64"/>
      <c r="C20" s="39" t="str">
        <f>IFERROR(VLOOKUP($E$2&amp;"|"&amp;C18,Tdata[],2,0),"")</f>
        <v>RPS-</v>
      </c>
      <c r="D20" s="39" t="str">
        <f>IFERROR(VLOOKUP($E$2&amp;"|"&amp;D18,Tdata[],2,0),"")</f>
        <v>RPS-</v>
      </c>
      <c r="E20" s="39" t="str">
        <f>IFERROR(VLOOKUP($E$2&amp;"|"&amp;E18,Tdata[],2,0),"")</f>
        <v/>
      </c>
      <c r="F20" s="39" t="str">
        <f>IFERROR(VLOOKUP($E$2&amp;"|"&amp;F18,Tdata[],2,0),"")</f>
        <v/>
      </c>
      <c r="G20" s="39" t="str">
        <f>IFERROR(VLOOKUP($E$2&amp;"|"&amp;G18,Tdata[],2,0),"")</f>
        <v>RPS+</v>
      </c>
      <c r="H20" s="40" t="str">
        <f>IFERROR(VLOOKUP($E$2&amp;"|"&amp;H18,Tdata[],2,0),"")</f>
        <v>RPS+</v>
      </c>
      <c r="I20" s="40" t="str">
        <f>IFERROR(VLOOKUP($E$2&amp;"|"&amp;I18,Tdata[],2,0),"")</f>
        <v>RPS+</v>
      </c>
    </row>
    <row r="21" spans="2:9" s="16" customFormat="1" ht="18" thickTop="1" x14ac:dyDescent="0.25">
      <c r="B21" s="28">
        <f>1+INT(MIN(MOD(C21-DATE(YEAR(C21)+{-1;0;1},1,5)+WEEKDAY(DATE(YEAR(C21)+{-1;0;1},1,3)),734))/7)</f>
        <v>1</v>
      </c>
      <c r="C21" s="32">
        <f>C18+7</f>
        <v>43465</v>
      </c>
      <c r="D21" s="33">
        <f>C21+1</f>
        <v>43466</v>
      </c>
      <c r="E21" s="33">
        <f t="shared" ref="E21:I21" si="10">D21+1</f>
        <v>43467</v>
      </c>
      <c r="F21" s="33">
        <f t="shared" si="10"/>
        <v>43468</v>
      </c>
      <c r="G21" s="33">
        <f t="shared" si="10"/>
        <v>43469</v>
      </c>
      <c r="H21" s="31">
        <f t="shared" si="10"/>
        <v>43470</v>
      </c>
      <c r="I21" s="31">
        <f t="shared" si="10"/>
        <v>43471</v>
      </c>
    </row>
    <row r="22" spans="2:9" ht="13" customHeight="1" x14ac:dyDescent="0.25">
      <c r="B22" s="63" t="s">
        <v>19</v>
      </c>
      <c r="C22" s="26" t="str">
        <f>IFERROR(VLOOKUP(C21,JF,2,0),"")</f>
        <v/>
      </c>
      <c r="D22" s="27" t="str">
        <f t="shared" ref="D22:I22" si="11">IFERROR(VLOOKUP(D21,JF,2,0),"")</f>
        <v>Premier de l'AN</v>
      </c>
      <c r="E22" s="27" t="str">
        <f t="shared" si="11"/>
        <v/>
      </c>
      <c r="F22" s="27" t="str">
        <f t="shared" si="11"/>
        <v/>
      </c>
      <c r="G22" s="27" t="str">
        <f t="shared" si="11"/>
        <v/>
      </c>
      <c r="H22" s="24" t="str">
        <f t="shared" si="11"/>
        <v/>
      </c>
      <c r="I22" s="24" t="str">
        <f t="shared" si="11"/>
        <v/>
      </c>
    </row>
    <row r="23" spans="2:9" ht="18" thickBot="1" x14ac:dyDescent="0.3">
      <c r="B23" s="64"/>
      <c r="C23" s="41" t="str">
        <f>IFERROR(VLOOKUP($E$2&amp;"|"&amp;C21,Tdata[],2,0),"")</f>
        <v/>
      </c>
      <c r="D23" s="41" t="str">
        <f>IFERROR(VLOOKUP($E$2&amp;"|"&amp;D21,Tdata[],2,0),"")</f>
        <v/>
      </c>
      <c r="E23" s="41" t="str">
        <f>IFERROR(VLOOKUP($E$2&amp;"|"&amp;E21,Tdata[],2,0),"")</f>
        <v/>
      </c>
      <c r="F23" s="41" t="str">
        <f>IFERROR(VLOOKUP($E$2&amp;"|"&amp;F21,Tdata[],2,0),"")</f>
        <v/>
      </c>
      <c r="G23" s="41" t="str">
        <f>IFERROR(VLOOKUP($E$2&amp;"|"&amp;G21,Tdata[],2,0),"")</f>
        <v/>
      </c>
      <c r="H23" s="40" t="str">
        <f>IFERROR(VLOOKUP($E$2&amp;"|"&amp;H21,Tdata[],2,0),"")</f>
        <v/>
      </c>
      <c r="I23" s="40" t="str">
        <f>IFERROR(VLOOKUP($E$2&amp;"|"&amp;I21,Tdata[],2,0),"")</f>
        <v/>
      </c>
    </row>
    <row r="24" spans="2:9" ht="14.5" thickTop="1" x14ac:dyDescent="0.25"/>
  </sheetData>
  <sheetProtection sheet="1" objects="1" scenarios="1"/>
  <mergeCells count="7">
    <mergeCell ref="C4:I4"/>
    <mergeCell ref="B16:B17"/>
    <mergeCell ref="B19:B20"/>
    <mergeCell ref="B22:B23"/>
    <mergeCell ref="B7:B8"/>
    <mergeCell ref="B10:B11"/>
    <mergeCell ref="B13:B14"/>
  </mergeCells>
  <conditionalFormatting sqref="C6:I6 C9:I9 C12:I12 C15:I15 C18:I18 C21:I21">
    <cfRule type="expression" dxfId="4" priority="2">
      <formula>MONTH(C6)&lt;&gt;$B$4</formula>
    </cfRule>
  </conditionalFormatting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1</xdr:col>
                    <xdr:colOff>146050</xdr:colOff>
                    <xdr:row>1</xdr:row>
                    <xdr:rowOff>19050</xdr:rowOff>
                  </from>
                  <to>
                    <xdr:col>1</xdr:col>
                    <xdr:colOff>355600</xdr:colOff>
                    <xdr:row>1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Spinner 2">
              <controlPr defaultSize="0" autoPict="0" altText="Bouton Compteur. Modifie l’année civile dans la cellule C2">
                <anchor moveWithCells="1" sizeWithCells="1">
                  <from>
                    <xdr:col>1</xdr:col>
                    <xdr:colOff>158750</xdr:colOff>
                    <xdr:row>2</xdr:row>
                    <xdr:rowOff>152400</xdr:rowOff>
                  </from>
                  <to>
                    <xdr:col>2</xdr:col>
                    <xdr:colOff>12700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consultants!$A$2:$A$2</xm:f>
          </x14:formula1>
          <xm:sqref>E2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VueAn"/>
  <dimension ref="A2:Y70"/>
  <sheetViews>
    <sheetView showRowColHeaders="0" tabSelected="1" topLeftCell="A35" zoomScale="120" zoomScaleNormal="120" workbookViewId="0">
      <selection activeCell="N37" sqref="N37"/>
    </sheetView>
  </sheetViews>
  <sheetFormatPr baseColWidth="10" defaultColWidth="8.453125" defaultRowHeight="12.5" x14ac:dyDescent="0.25"/>
  <cols>
    <col min="1" max="1" width="3.90625" style="51" customWidth="1"/>
    <col min="2" max="2" width="6.6328125" style="50" customWidth="1"/>
    <col min="3" max="3" width="14.81640625" style="51" customWidth="1"/>
    <col min="4" max="4" width="6.6328125" style="50" customWidth="1"/>
    <col min="5" max="5" width="14.81640625" style="51" customWidth="1"/>
    <col min="6" max="6" width="6.6328125" style="50" customWidth="1"/>
    <col min="7" max="7" width="14.81640625" style="51" customWidth="1"/>
    <col min="8" max="8" width="6.6328125" style="50" customWidth="1"/>
    <col min="9" max="9" width="14.81640625" style="51" customWidth="1"/>
    <col min="10" max="10" width="6.6328125" style="50" customWidth="1"/>
    <col min="11" max="11" width="14.81640625" style="51" customWidth="1"/>
    <col min="12" max="12" width="6.6328125" style="50" customWidth="1"/>
    <col min="13" max="13" width="14.81640625" style="51" customWidth="1"/>
    <col min="14" max="14" width="8.453125" style="51"/>
    <col min="15" max="16" width="8.453125" style="50"/>
    <col min="17" max="17" width="8.453125" style="51"/>
    <col min="18" max="18" width="8.453125" style="50"/>
    <col min="19" max="19" width="8.453125" style="51"/>
    <col min="20" max="20" width="8.453125" style="50"/>
    <col min="21" max="21" width="8.453125" style="51"/>
    <col min="22" max="22" width="8.453125" style="50"/>
    <col min="23" max="23" width="8.453125" style="51"/>
    <col min="24" max="24" width="8.453125" style="50"/>
    <col min="25" max="25" width="8.453125" style="51"/>
    <col min="26" max="16384" width="8.453125" style="50"/>
  </cols>
  <sheetData>
    <row r="2" spans="1:25" s="57" customFormat="1" ht="14.5" thickBot="1" x14ac:dyDescent="0.35">
      <c r="C2" s="58">
        <v>2018</v>
      </c>
      <c r="E2" s="58" t="s">
        <v>31</v>
      </c>
      <c r="L2" s="59"/>
      <c r="M2" s="60"/>
    </row>
    <row r="3" spans="1:25" s="49" customFormat="1" ht="13" thickTop="1" x14ac:dyDescent="0.25">
      <c r="L3" s="50"/>
      <c r="M3" s="51"/>
    </row>
    <row r="4" spans="1:25" hidden="1" x14ac:dyDescent="0.25">
      <c r="B4" s="50">
        <v>1</v>
      </c>
      <c r="D4" s="50">
        <v>2</v>
      </c>
      <c r="F4" s="50">
        <v>3</v>
      </c>
      <c r="H4" s="50">
        <v>4</v>
      </c>
      <c r="J4" s="50">
        <v>5</v>
      </c>
      <c r="L4" s="50">
        <v>6</v>
      </c>
    </row>
    <row r="5" spans="1:25" ht="14" x14ac:dyDescent="0.25">
      <c r="A5" s="50"/>
      <c r="B5" s="65">
        <f>DATE(C2,B4,1)</f>
        <v>43101</v>
      </c>
      <c r="C5" s="66"/>
      <c r="D5" s="65">
        <f>DATE(C2,D4,1)</f>
        <v>43132</v>
      </c>
      <c r="E5" s="66"/>
      <c r="F5" s="65">
        <f>DATE(C2,F4,1)</f>
        <v>43160</v>
      </c>
      <c r="G5" s="66"/>
      <c r="H5" s="65">
        <f>DATE(C2,H4,1)</f>
        <v>43191</v>
      </c>
      <c r="I5" s="66"/>
      <c r="J5" s="65">
        <f>DATE(C2,J4,1)</f>
        <v>43221</v>
      </c>
      <c r="K5" s="66"/>
      <c r="L5" s="65">
        <f>DATE(C2,L4,1)</f>
        <v>43252</v>
      </c>
      <c r="M5" s="66"/>
      <c r="N5" s="50"/>
      <c r="Q5" s="50"/>
      <c r="S5" s="50"/>
      <c r="U5" s="50"/>
      <c r="W5" s="50"/>
      <c r="Y5" s="50"/>
    </row>
    <row r="6" spans="1:25" x14ac:dyDescent="0.25">
      <c r="B6" s="52">
        <f>+B5</f>
        <v>43101</v>
      </c>
      <c r="C6" s="55" t="str">
        <f>IFERROR(VLOOKUP($E$2&amp;"|"&amp;B6,Tdata[],2,0),"")</f>
        <v/>
      </c>
      <c r="D6" s="52">
        <f>+D5</f>
        <v>43132</v>
      </c>
      <c r="E6" s="55" t="str">
        <f>IFERROR(VLOOKUP($E$2&amp;"|"&amp;D6,Tdata[],2,0),"")</f>
        <v/>
      </c>
      <c r="F6" s="52">
        <f>+F5</f>
        <v>43160</v>
      </c>
      <c r="G6" s="55" t="str">
        <f>IFERROR(VLOOKUP($E$2&amp;"|"&amp;F6,Tdata[],2,0),"")</f>
        <v/>
      </c>
      <c r="H6" s="52">
        <f>+H5</f>
        <v>43191</v>
      </c>
      <c r="I6" s="55" t="str">
        <f>IFERROR(VLOOKUP($E$2&amp;"|"&amp;H6,Tdata[],2,0),"")</f>
        <v/>
      </c>
      <c r="J6" s="52">
        <f>+J5</f>
        <v>43221</v>
      </c>
      <c r="K6" s="55" t="str">
        <f>IFERROR(VLOOKUP($E$2&amp;"|"&amp;J6,Tdata[],2,0),"")</f>
        <v/>
      </c>
      <c r="L6" s="52">
        <f>+L5</f>
        <v>43252</v>
      </c>
      <c r="M6" s="55" t="str">
        <f>IFERROR(VLOOKUP($E$2&amp;"|"&amp;L6,Tdata[],2,0),"")</f>
        <v/>
      </c>
    </row>
    <row r="7" spans="1:25" x14ac:dyDescent="0.25">
      <c r="B7" s="53">
        <f>B6+1</f>
        <v>43102</v>
      </c>
      <c r="C7" s="56" t="str">
        <f>IFERROR(VLOOKUP($E$2&amp;"|"&amp;B7,Tdata[],2,0),"")</f>
        <v/>
      </c>
      <c r="D7" s="53">
        <f>D6+1</f>
        <v>43133</v>
      </c>
      <c r="E7" s="56" t="str">
        <f>IFERROR(VLOOKUP($E$2&amp;"|"&amp;D7,Tdata[],2,0),"")</f>
        <v/>
      </c>
      <c r="F7" s="53">
        <f>F6+1</f>
        <v>43161</v>
      </c>
      <c r="G7" s="56" t="str">
        <f>IFERROR(VLOOKUP($E$2&amp;"|"&amp;F7,Tdata[],2,0),"")</f>
        <v/>
      </c>
      <c r="H7" s="53">
        <f>H6+1</f>
        <v>43192</v>
      </c>
      <c r="I7" s="56" t="str">
        <f>IFERROR(VLOOKUP($E$2&amp;"|"&amp;H7,Tdata[],2,0),"")</f>
        <v/>
      </c>
      <c r="J7" s="53">
        <f>J6+1</f>
        <v>43222</v>
      </c>
      <c r="K7" s="56" t="str">
        <f>IFERROR(VLOOKUP($E$2&amp;"|"&amp;J7,Tdata[],2,0),"")</f>
        <v/>
      </c>
      <c r="L7" s="53">
        <f>L6+1</f>
        <v>43253</v>
      </c>
      <c r="M7" s="56" t="str">
        <f>IFERROR(VLOOKUP($E$2&amp;"|"&amp;L7,Tdata[],2,0),"")</f>
        <v/>
      </c>
    </row>
    <row r="8" spans="1:25" x14ac:dyDescent="0.25">
      <c r="B8" s="53">
        <f t="shared" ref="B8:B36" si="0">B7+1</f>
        <v>43103</v>
      </c>
      <c r="C8" s="56" t="str">
        <f>IFERROR(VLOOKUP($E$2&amp;"|"&amp;B8,Tdata[],2,0),"")</f>
        <v/>
      </c>
      <c r="D8" s="53">
        <f t="shared" ref="D8:D33" si="1">D7+1</f>
        <v>43134</v>
      </c>
      <c r="E8" s="56" t="str">
        <f>IFERROR(VLOOKUP($E$2&amp;"|"&amp;D8,Tdata[],2,0),"")</f>
        <v/>
      </c>
      <c r="F8" s="53">
        <f t="shared" ref="F8:F36" si="2">F7+1</f>
        <v>43162</v>
      </c>
      <c r="G8" s="56" t="str">
        <f>IFERROR(VLOOKUP($E$2&amp;"|"&amp;F8,Tdata[],2,0),"")</f>
        <v/>
      </c>
      <c r="H8" s="53">
        <f t="shared" ref="H8:H35" si="3">H7+1</f>
        <v>43193</v>
      </c>
      <c r="I8" s="56" t="str">
        <f>IFERROR(VLOOKUP($E$2&amp;"|"&amp;H8,Tdata[],2,0),"")</f>
        <v/>
      </c>
      <c r="J8" s="53">
        <f t="shared" ref="J8:J36" si="4">J7+1</f>
        <v>43223</v>
      </c>
      <c r="K8" s="56" t="str">
        <f>IFERROR(VLOOKUP($E$2&amp;"|"&amp;J8,Tdata[],2,0),"")</f>
        <v/>
      </c>
      <c r="L8" s="53">
        <f t="shared" ref="L8:L35" si="5">L7+1</f>
        <v>43254</v>
      </c>
      <c r="M8" s="56" t="str">
        <f>IFERROR(VLOOKUP($E$2&amp;"|"&amp;L8,Tdata[],2,0),"")</f>
        <v/>
      </c>
    </row>
    <row r="9" spans="1:25" x14ac:dyDescent="0.25">
      <c r="B9" s="53">
        <f t="shared" si="0"/>
        <v>43104</v>
      </c>
      <c r="C9" s="56" t="str">
        <f>IFERROR(VLOOKUP($E$2&amp;"|"&amp;B9,Tdata[],2,0),"")</f>
        <v/>
      </c>
      <c r="D9" s="53">
        <f t="shared" si="1"/>
        <v>43135</v>
      </c>
      <c r="E9" s="56" t="str">
        <f>IFERROR(VLOOKUP($E$2&amp;"|"&amp;D9,Tdata[],2,0),"")</f>
        <v/>
      </c>
      <c r="F9" s="53">
        <f t="shared" si="2"/>
        <v>43163</v>
      </c>
      <c r="G9" s="56" t="str">
        <f>IFERROR(VLOOKUP($E$2&amp;"|"&amp;F9,Tdata[],2,0),"")</f>
        <v/>
      </c>
      <c r="H9" s="53">
        <f t="shared" si="3"/>
        <v>43194</v>
      </c>
      <c r="I9" s="56" t="str">
        <f>IFERROR(VLOOKUP($E$2&amp;"|"&amp;H9,Tdata[],2,0),"")</f>
        <v/>
      </c>
      <c r="J9" s="53">
        <f t="shared" si="4"/>
        <v>43224</v>
      </c>
      <c r="K9" s="56" t="str">
        <f>IFERROR(VLOOKUP($E$2&amp;"|"&amp;J9,Tdata[],2,0),"")</f>
        <v/>
      </c>
      <c r="L9" s="53">
        <f t="shared" si="5"/>
        <v>43255</v>
      </c>
      <c r="M9" s="56" t="str">
        <f>IFERROR(VLOOKUP($E$2&amp;"|"&amp;L9,Tdata[],2,0),"")</f>
        <v/>
      </c>
    </row>
    <row r="10" spans="1:25" x14ac:dyDescent="0.25">
      <c r="B10" s="53">
        <f t="shared" si="0"/>
        <v>43105</v>
      </c>
      <c r="C10" s="56" t="str">
        <f>IFERROR(VLOOKUP($E$2&amp;"|"&amp;B10,Tdata[],2,0),"")</f>
        <v/>
      </c>
      <c r="D10" s="53">
        <f t="shared" si="1"/>
        <v>43136</v>
      </c>
      <c r="E10" s="56" t="str">
        <f>IFERROR(VLOOKUP($E$2&amp;"|"&amp;D10,Tdata[],2,0),"")</f>
        <v/>
      </c>
      <c r="F10" s="53">
        <f t="shared" si="2"/>
        <v>43164</v>
      </c>
      <c r="G10" s="56" t="str">
        <f>IFERROR(VLOOKUP($E$2&amp;"|"&amp;F10,Tdata[],2,0),"")</f>
        <v/>
      </c>
      <c r="H10" s="53">
        <f t="shared" si="3"/>
        <v>43195</v>
      </c>
      <c r="I10" s="56" t="str">
        <f>IFERROR(VLOOKUP($E$2&amp;"|"&amp;H10,Tdata[],2,0),"")</f>
        <v/>
      </c>
      <c r="J10" s="53">
        <f t="shared" si="4"/>
        <v>43225</v>
      </c>
      <c r="K10" s="56" t="str">
        <f>IFERROR(VLOOKUP($E$2&amp;"|"&amp;J10,Tdata[],2,0),"")</f>
        <v/>
      </c>
      <c r="L10" s="53">
        <f t="shared" si="5"/>
        <v>43256</v>
      </c>
      <c r="M10" s="56" t="str">
        <f>IFERROR(VLOOKUP($E$2&amp;"|"&amp;L10,Tdata[],2,0),"")</f>
        <v/>
      </c>
    </row>
    <row r="11" spans="1:25" x14ac:dyDescent="0.25">
      <c r="B11" s="53">
        <f t="shared" si="0"/>
        <v>43106</v>
      </c>
      <c r="C11" s="56" t="str">
        <f>IFERROR(VLOOKUP($E$2&amp;"|"&amp;B11,Tdata[],2,0),"")</f>
        <v/>
      </c>
      <c r="D11" s="53">
        <f t="shared" si="1"/>
        <v>43137</v>
      </c>
      <c r="E11" s="56" t="str">
        <f>IFERROR(VLOOKUP($E$2&amp;"|"&amp;D11,Tdata[],2,0),"")</f>
        <v/>
      </c>
      <c r="F11" s="53">
        <f t="shared" si="2"/>
        <v>43165</v>
      </c>
      <c r="G11" s="56" t="str">
        <f>IFERROR(VLOOKUP($E$2&amp;"|"&amp;F11,Tdata[],2,0),"")</f>
        <v/>
      </c>
      <c r="H11" s="53">
        <f t="shared" si="3"/>
        <v>43196</v>
      </c>
      <c r="I11" s="56" t="str">
        <f>IFERROR(VLOOKUP($E$2&amp;"|"&amp;H11,Tdata[],2,0),"")</f>
        <v/>
      </c>
      <c r="J11" s="53">
        <f t="shared" si="4"/>
        <v>43226</v>
      </c>
      <c r="K11" s="56" t="str">
        <f>IFERROR(VLOOKUP($E$2&amp;"|"&amp;J11,Tdata[],2,0),"")</f>
        <v/>
      </c>
      <c r="L11" s="53">
        <f t="shared" si="5"/>
        <v>43257</v>
      </c>
      <c r="M11" s="56" t="str">
        <f>IFERROR(VLOOKUP($E$2&amp;"|"&amp;L11,Tdata[],2,0),"")</f>
        <v/>
      </c>
    </row>
    <row r="12" spans="1:25" x14ac:dyDescent="0.25">
      <c r="B12" s="53">
        <f t="shared" si="0"/>
        <v>43107</v>
      </c>
      <c r="C12" s="56" t="str">
        <f>IFERROR(VLOOKUP($E$2&amp;"|"&amp;B12,Tdata[],2,0),"")</f>
        <v/>
      </c>
      <c r="D12" s="53">
        <f t="shared" si="1"/>
        <v>43138</v>
      </c>
      <c r="E12" s="56" t="str">
        <f>IFERROR(VLOOKUP($E$2&amp;"|"&amp;D12,Tdata[],2,0),"")</f>
        <v/>
      </c>
      <c r="F12" s="53">
        <f t="shared" si="2"/>
        <v>43166</v>
      </c>
      <c r="G12" s="56" t="str">
        <f>IFERROR(VLOOKUP($E$2&amp;"|"&amp;F12,Tdata[],2,0),"")</f>
        <v/>
      </c>
      <c r="H12" s="53">
        <f t="shared" si="3"/>
        <v>43197</v>
      </c>
      <c r="I12" s="56" t="str">
        <f>IFERROR(VLOOKUP($E$2&amp;"|"&amp;H12,Tdata[],2,0),"")</f>
        <v/>
      </c>
      <c r="J12" s="53">
        <f t="shared" si="4"/>
        <v>43227</v>
      </c>
      <c r="K12" s="56" t="str">
        <f>IFERROR(VLOOKUP($E$2&amp;"|"&amp;J12,Tdata[],2,0),"")</f>
        <v/>
      </c>
      <c r="L12" s="53">
        <f t="shared" si="5"/>
        <v>43258</v>
      </c>
      <c r="M12" s="56" t="str">
        <f>IFERROR(VLOOKUP($E$2&amp;"|"&amp;L12,Tdata[],2,0),"")</f>
        <v/>
      </c>
    </row>
    <row r="13" spans="1:25" x14ac:dyDescent="0.25">
      <c r="B13" s="53">
        <f t="shared" si="0"/>
        <v>43108</v>
      </c>
      <c r="C13" s="56" t="str">
        <f>IFERROR(VLOOKUP($E$2&amp;"|"&amp;B13,Tdata[],2,0),"")</f>
        <v/>
      </c>
      <c r="D13" s="53">
        <f t="shared" si="1"/>
        <v>43139</v>
      </c>
      <c r="E13" s="56" t="str">
        <f>IFERROR(VLOOKUP($E$2&amp;"|"&amp;D13,Tdata[],2,0),"")</f>
        <v/>
      </c>
      <c r="F13" s="53">
        <f t="shared" si="2"/>
        <v>43167</v>
      </c>
      <c r="G13" s="56" t="str">
        <f>IFERROR(VLOOKUP($E$2&amp;"|"&amp;F13,Tdata[],2,0),"")</f>
        <v/>
      </c>
      <c r="H13" s="53">
        <f t="shared" si="3"/>
        <v>43198</v>
      </c>
      <c r="I13" s="56" t="str">
        <f>IFERROR(VLOOKUP($E$2&amp;"|"&amp;H13,Tdata[],2,0),"")</f>
        <v/>
      </c>
      <c r="J13" s="53">
        <f t="shared" si="4"/>
        <v>43228</v>
      </c>
      <c r="K13" s="56" t="str">
        <f>IFERROR(VLOOKUP($E$2&amp;"|"&amp;J13,Tdata[],2,0),"")</f>
        <v/>
      </c>
      <c r="L13" s="53">
        <f t="shared" si="5"/>
        <v>43259</v>
      </c>
      <c r="M13" s="56" t="str">
        <f>IFERROR(VLOOKUP($E$2&amp;"|"&amp;L13,Tdata[],2,0),"")</f>
        <v/>
      </c>
    </row>
    <row r="14" spans="1:25" x14ac:dyDescent="0.25">
      <c r="B14" s="53">
        <f t="shared" si="0"/>
        <v>43109</v>
      </c>
      <c r="C14" s="56" t="str">
        <f>IFERROR(VLOOKUP($E$2&amp;"|"&amp;B14,Tdata[],2,0),"")</f>
        <v/>
      </c>
      <c r="D14" s="53">
        <f t="shared" si="1"/>
        <v>43140</v>
      </c>
      <c r="E14" s="56" t="str">
        <f>IFERROR(VLOOKUP($E$2&amp;"|"&amp;D14,Tdata[],2,0),"")</f>
        <v/>
      </c>
      <c r="F14" s="53">
        <f t="shared" si="2"/>
        <v>43168</v>
      </c>
      <c r="G14" s="56" t="str">
        <f>IFERROR(VLOOKUP($E$2&amp;"|"&amp;F14,Tdata[],2,0),"")</f>
        <v/>
      </c>
      <c r="H14" s="53">
        <f t="shared" si="3"/>
        <v>43199</v>
      </c>
      <c r="I14" s="56" t="str">
        <f>IFERROR(VLOOKUP($E$2&amp;"|"&amp;H14,Tdata[],2,0),"")</f>
        <v/>
      </c>
      <c r="J14" s="53">
        <f t="shared" si="4"/>
        <v>43229</v>
      </c>
      <c r="K14" s="56" t="str">
        <f>IFERROR(VLOOKUP($E$2&amp;"|"&amp;J14,Tdata[],2,0),"")</f>
        <v/>
      </c>
      <c r="L14" s="53">
        <f t="shared" si="5"/>
        <v>43260</v>
      </c>
      <c r="M14" s="56" t="str">
        <f>IFERROR(VLOOKUP($E$2&amp;"|"&amp;L14,Tdata[],2,0),"")</f>
        <v/>
      </c>
    </row>
    <row r="15" spans="1:25" x14ac:dyDescent="0.25">
      <c r="B15" s="53">
        <f t="shared" si="0"/>
        <v>43110</v>
      </c>
      <c r="C15" s="56" t="str">
        <f>IFERROR(VLOOKUP($E$2&amp;"|"&amp;B15,Tdata[],2,0),"")</f>
        <v/>
      </c>
      <c r="D15" s="53">
        <f t="shared" si="1"/>
        <v>43141</v>
      </c>
      <c r="E15" s="56" t="str">
        <f>IFERROR(VLOOKUP($E$2&amp;"|"&amp;D15,Tdata[],2,0),"")</f>
        <v/>
      </c>
      <c r="F15" s="53">
        <f t="shared" si="2"/>
        <v>43169</v>
      </c>
      <c r="G15" s="56" t="str">
        <f>IFERROR(VLOOKUP($E$2&amp;"|"&amp;F15,Tdata[],2,0),"")</f>
        <v/>
      </c>
      <c r="H15" s="53">
        <f t="shared" si="3"/>
        <v>43200</v>
      </c>
      <c r="I15" s="56" t="str">
        <f>IFERROR(VLOOKUP($E$2&amp;"|"&amp;H15,Tdata[],2,0),"")</f>
        <v/>
      </c>
      <c r="J15" s="53">
        <f t="shared" si="4"/>
        <v>43230</v>
      </c>
      <c r="K15" s="56" t="str">
        <f>IFERROR(VLOOKUP($E$2&amp;"|"&amp;J15,Tdata[],2,0),"")</f>
        <v/>
      </c>
      <c r="L15" s="53">
        <f t="shared" si="5"/>
        <v>43261</v>
      </c>
      <c r="M15" s="56" t="str">
        <f>IFERROR(VLOOKUP($E$2&amp;"|"&amp;L15,Tdata[],2,0),"")</f>
        <v/>
      </c>
    </row>
    <row r="16" spans="1:25" x14ac:dyDescent="0.25">
      <c r="B16" s="53">
        <f t="shared" si="0"/>
        <v>43111</v>
      </c>
      <c r="C16" s="56" t="str">
        <f>IFERROR(VLOOKUP($E$2&amp;"|"&amp;B16,Tdata[],2,0),"")</f>
        <v/>
      </c>
      <c r="D16" s="53">
        <f t="shared" si="1"/>
        <v>43142</v>
      </c>
      <c r="E16" s="56" t="str">
        <f>IFERROR(VLOOKUP($E$2&amp;"|"&amp;D16,Tdata[],2,0),"")</f>
        <v/>
      </c>
      <c r="F16" s="53">
        <f t="shared" si="2"/>
        <v>43170</v>
      </c>
      <c r="G16" s="56" t="str">
        <f>IFERROR(VLOOKUP($E$2&amp;"|"&amp;F16,Tdata[],2,0),"")</f>
        <v/>
      </c>
      <c r="H16" s="53">
        <f t="shared" si="3"/>
        <v>43201</v>
      </c>
      <c r="I16" s="56" t="str">
        <f>IFERROR(VLOOKUP($E$2&amp;"|"&amp;H16,Tdata[],2,0),"")</f>
        <v/>
      </c>
      <c r="J16" s="53">
        <f t="shared" si="4"/>
        <v>43231</v>
      </c>
      <c r="K16" s="56" t="str">
        <f>IFERROR(VLOOKUP($E$2&amp;"|"&amp;J16,Tdata[],2,0),"")</f>
        <v/>
      </c>
      <c r="L16" s="53">
        <f t="shared" si="5"/>
        <v>43262</v>
      </c>
      <c r="M16" s="56" t="str">
        <f>IFERROR(VLOOKUP($E$2&amp;"|"&amp;L16,Tdata[],2,0),"")</f>
        <v/>
      </c>
    </row>
    <row r="17" spans="2:13" x14ac:dyDescent="0.25">
      <c r="B17" s="53">
        <f t="shared" si="0"/>
        <v>43112</v>
      </c>
      <c r="C17" s="56" t="str">
        <f>IFERROR(VLOOKUP($E$2&amp;"|"&amp;B17,Tdata[],2,0),"")</f>
        <v/>
      </c>
      <c r="D17" s="53">
        <f t="shared" si="1"/>
        <v>43143</v>
      </c>
      <c r="E17" s="56" t="str">
        <f>IFERROR(VLOOKUP($E$2&amp;"|"&amp;D17,Tdata[],2,0),"")</f>
        <v/>
      </c>
      <c r="F17" s="53">
        <f t="shared" si="2"/>
        <v>43171</v>
      </c>
      <c r="G17" s="56" t="str">
        <f>IFERROR(VLOOKUP($E$2&amp;"|"&amp;F17,Tdata[],2,0),"")</f>
        <v/>
      </c>
      <c r="H17" s="53">
        <f t="shared" si="3"/>
        <v>43202</v>
      </c>
      <c r="I17" s="56" t="str">
        <f>IFERROR(VLOOKUP($E$2&amp;"|"&amp;H17,Tdata[],2,0),"")</f>
        <v/>
      </c>
      <c r="J17" s="53">
        <f t="shared" si="4"/>
        <v>43232</v>
      </c>
      <c r="K17" s="56" t="str">
        <f>IFERROR(VLOOKUP($E$2&amp;"|"&amp;J17,Tdata[],2,0),"")</f>
        <v/>
      </c>
      <c r="L17" s="53">
        <f t="shared" si="5"/>
        <v>43263</v>
      </c>
      <c r="M17" s="56" t="str">
        <f>IFERROR(VLOOKUP($E$2&amp;"|"&amp;L17,Tdata[],2,0),"")</f>
        <v/>
      </c>
    </row>
    <row r="18" spans="2:13" x14ac:dyDescent="0.25">
      <c r="B18" s="53">
        <f t="shared" si="0"/>
        <v>43113</v>
      </c>
      <c r="C18" s="56" t="str">
        <f>IFERROR(VLOOKUP($E$2&amp;"|"&amp;B18,Tdata[],2,0),"")</f>
        <v/>
      </c>
      <c r="D18" s="53">
        <f t="shared" si="1"/>
        <v>43144</v>
      </c>
      <c r="E18" s="56" t="str">
        <f>IFERROR(VLOOKUP($E$2&amp;"|"&amp;D18,Tdata[],2,0),"")</f>
        <v/>
      </c>
      <c r="F18" s="53">
        <f t="shared" si="2"/>
        <v>43172</v>
      </c>
      <c r="G18" s="56" t="str">
        <f>IFERROR(VLOOKUP($E$2&amp;"|"&amp;F18,Tdata[],2,0),"")</f>
        <v/>
      </c>
      <c r="H18" s="53">
        <f t="shared" si="3"/>
        <v>43203</v>
      </c>
      <c r="I18" s="56" t="str">
        <f>IFERROR(VLOOKUP($E$2&amp;"|"&amp;H18,Tdata[],2,0),"")</f>
        <v/>
      </c>
      <c r="J18" s="53">
        <f t="shared" si="4"/>
        <v>43233</v>
      </c>
      <c r="K18" s="56" t="str">
        <f>IFERROR(VLOOKUP($E$2&amp;"|"&amp;J18,Tdata[],2,0),"")</f>
        <v/>
      </c>
      <c r="L18" s="53">
        <f t="shared" si="5"/>
        <v>43264</v>
      </c>
      <c r="M18" s="56" t="str">
        <f>IFERROR(VLOOKUP($E$2&amp;"|"&amp;L18,Tdata[],2,0),"")</f>
        <v/>
      </c>
    </row>
    <row r="19" spans="2:13" x14ac:dyDescent="0.25">
      <c r="B19" s="53">
        <f t="shared" si="0"/>
        <v>43114</v>
      </c>
      <c r="C19" s="56" t="str">
        <f>IFERROR(VLOOKUP($E$2&amp;"|"&amp;B19,Tdata[],2,0),"")</f>
        <v/>
      </c>
      <c r="D19" s="53">
        <f t="shared" si="1"/>
        <v>43145</v>
      </c>
      <c r="E19" s="56" t="str">
        <f>IFERROR(VLOOKUP($E$2&amp;"|"&amp;D19,Tdata[],2,0),"")</f>
        <v/>
      </c>
      <c r="F19" s="53">
        <f t="shared" si="2"/>
        <v>43173</v>
      </c>
      <c r="G19" s="56" t="str">
        <f>IFERROR(VLOOKUP($E$2&amp;"|"&amp;F19,Tdata[],2,0),"")</f>
        <v/>
      </c>
      <c r="H19" s="53">
        <f t="shared" si="3"/>
        <v>43204</v>
      </c>
      <c r="I19" s="56" t="str">
        <f>IFERROR(VLOOKUP($E$2&amp;"|"&amp;H19,Tdata[],2,0),"")</f>
        <v/>
      </c>
      <c r="J19" s="53">
        <f t="shared" si="4"/>
        <v>43234</v>
      </c>
      <c r="K19" s="56" t="str">
        <f>IFERROR(VLOOKUP($E$2&amp;"|"&amp;J19,Tdata[],2,0),"")</f>
        <v/>
      </c>
      <c r="L19" s="53">
        <f t="shared" si="5"/>
        <v>43265</v>
      </c>
      <c r="M19" s="56" t="str">
        <f>IFERROR(VLOOKUP($E$2&amp;"|"&amp;L19,Tdata[],2,0),"")</f>
        <v/>
      </c>
    </row>
    <row r="20" spans="2:13" x14ac:dyDescent="0.25">
      <c r="B20" s="53">
        <f t="shared" si="0"/>
        <v>43115</v>
      </c>
      <c r="C20" s="56" t="str">
        <f>IFERROR(VLOOKUP($E$2&amp;"|"&amp;B20,Tdata[],2,0),"")</f>
        <v/>
      </c>
      <c r="D20" s="53">
        <f t="shared" si="1"/>
        <v>43146</v>
      </c>
      <c r="E20" s="56" t="str">
        <f>IFERROR(VLOOKUP($E$2&amp;"|"&amp;D20,Tdata[],2,0),"")</f>
        <v/>
      </c>
      <c r="F20" s="53">
        <f t="shared" si="2"/>
        <v>43174</v>
      </c>
      <c r="G20" s="56" t="str">
        <f>IFERROR(VLOOKUP($E$2&amp;"|"&amp;F20,Tdata[],2,0),"")</f>
        <v/>
      </c>
      <c r="H20" s="53">
        <f t="shared" si="3"/>
        <v>43205</v>
      </c>
      <c r="I20" s="56" t="str">
        <f>IFERROR(VLOOKUP($E$2&amp;"|"&amp;H20,Tdata[],2,0),"")</f>
        <v/>
      </c>
      <c r="J20" s="53">
        <f t="shared" si="4"/>
        <v>43235</v>
      </c>
      <c r="K20" s="56" t="str">
        <f>IFERROR(VLOOKUP($E$2&amp;"|"&amp;J20,Tdata[],2,0),"")</f>
        <v/>
      </c>
      <c r="L20" s="53">
        <f t="shared" si="5"/>
        <v>43266</v>
      </c>
      <c r="M20" s="56" t="str">
        <f>IFERROR(VLOOKUP($E$2&amp;"|"&amp;L20,Tdata[],2,0),"")</f>
        <v/>
      </c>
    </row>
    <row r="21" spans="2:13" x14ac:dyDescent="0.25">
      <c r="B21" s="53">
        <f t="shared" si="0"/>
        <v>43116</v>
      </c>
      <c r="C21" s="56" t="str">
        <f>IFERROR(VLOOKUP($E$2&amp;"|"&amp;B21,Tdata[],2,0),"")</f>
        <v/>
      </c>
      <c r="D21" s="53">
        <f t="shared" si="1"/>
        <v>43147</v>
      </c>
      <c r="E21" s="56" t="str">
        <f>IFERROR(VLOOKUP($E$2&amp;"|"&amp;D21,Tdata[],2,0),"")</f>
        <v/>
      </c>
      <c r="F21" s="53">
        <f t="shared" si="2"/>
        <v>43175</v>
      </c>
      <c r="G21" s="56" t="str">
        <f>IFERROR(VLOOKUP($E$2&amp;"|"&amp;F21,Tdata[],2,0),"")</f>
        <v/>
      </c>
      <c r="H21" s="53">
        <f t="shared" si="3"/>
        <v>43206</v>
      </c>
      <c r="I21" s="56" t="str">
        <f>IFERROR(VLOOKUP($E$2&amp;"|"&amp;H21,Tdata[],2,0),"")</f>
        <v/>
      </c>
      <c r="J21" s="53">
        <f t="shared" si="4"/>
        <v>43236</v>
      </c>
      <c r="K21" s="56" t="str">
        <f>IFERROR(VLOOKUP($E$2&amp;"|"&amp;J21,Tdata[],2,0),"")</f>
        <v/>
      </c>
      <c r="L21" s="53">
        <f t="shared" si="5"/>
        <v>43267</v>
      </c>
      <c r="M21" s="56" t="str">
        <f>IFERROR(VLOOKUP($E$2&amp;"|"&amp;L21,Tdata[],2,0),"")</f>
        <v/>
      </c>
    </row>
    <row r="22" spans="2:13" x14ac:dyDescent="0.25">
      <c r="B22" s="53">
        <f t="shared" si="0"/>
        <v>43117</v>
      </c>
      <c r="C22" s="56" t="str">
        <f>IFERROR(VLOOKUP($E$2&amp;"|"&amp;B22,Tdata[],2,0),"")</f>
        <v/>
      </c>
      <c r="D22" s="53">
        <f t="shared" si="1"/>
        <v>43148</v>
      </c>
      <c r="E22" s="56" t="str">
        <f>IFERROR(VLOOKUP($E$2&amp;"|"&amp;D22,Tdata[],2,0),"")</f>
        <v/>
      </c>
      <c r="F22" s="53">
        <f t="shared" si="2"/>
        <v>43176</v>
      </c>
      <c r="G22" s="56" t="str">
        <f>IFERROR(VLOOKUP($E$2&amp;"|"&amp;F22,Tdata[],2,0),"")</f>
        <v/>
      </c>
      <c r="H22" s="53">
        <f t="shared" si="3"/>
        <v>43207</v>
      </c>
      <c r="I22" s="56" t="str">
        <f>IFERROR(VLOOKUP($E$2&amp;"|"&amp;H22,Tdata[],2,0),"")</f>
        <v/>
      </c>
      <c r="J22" s="53">
        <f t="shared" si="4"/>
        <v>43237</v>
      </c>
      <c r="K22" s="56" t="str">
        <f>IFERROR(VLOOKUP($E$2&amp;"|"&amp;J22,Tdata[],2,0),"")</f>
        <v/>
      </c>
      <c r="L22" s="53">
        <f t="shared" si="5"/>
        <v>43268</v>
      </c>
      <c r="M22" s="56" t="str">
        <f>IFERROR(VLOOKUP($E$2&amp;"|"&amp;L22,Tdata[],2,0),"")</f>
        <v/>
      </c>
    </row>
    <row r="23" spans="2:13" x14ac:dyDescent="0.25">
      <c r="B23" s="53">
        <f t="shared" si="0"/>
        <v>43118</v>
      </c>
      <c r="C23" s="56" t="str">
        <f>IFERROR(VLOOKUP($E$2&amp;"|"&amp;B23,Tdata[],2,0),"")</f>
        <v/>
      </c>
      <c r="D23" s="53">
        <f t="shared" si="1"/>
        <v>43149</v>
      </c>
      <c r="E23" s="56" t="str">
        <f>IFERROR(VLOOKUP($E$2&amp;"|"&amp;D23,Tdata[],2,0),"")</f>
        <v/>
      </c>
      <c r="F23" s="53">
        <f t="shared" si="2"/>
        <v>43177</v>
      </c>
      <c r="G23" s="56" t="str">
        <f>IFERROR(VLOOKUP($E$2&amp;"|"&amp;F23,Tdata[],2,0),"")</f>
        <v/>
      </c>
      <c r="H23" s="53">
        <f t="shared" si="3"/>
        <v>43208</v>
      </c>
      <c r="I23" s="56" t="str">
        <f>IFERROR(VLOOKUP($E$2&amp;"|"&amp;H23,Tdata[],2,0),"")</f>
        <v/>
      </c>
      <c r="J23" s="53">
        <f t="shared" si="4"/>
        <v>43238</v>
      </c>
      <c r="K23" s="56" t="str">
        <f>IFERROR(VLOOKUP($E$2&amp;"|"&amp;J23,Tdata[],2,0),"")</f>
        <v/>
      </c>
      <c r="L23" s="53">
        <f t="shared" si="5"/>
        <v>43269</v>
      </c>
      <c r="M23" s="56" t="str">
        <f>IFERROR(VLOOKUP($E$2&amp;"|"&amp;L23,Tdata[],2,0),"")</f>
        <v/>
      </c>
    </row>
    <row r="24" spans="2:13" x14ac:dyDescent="0.25">
      <c r="B24" s="53">
        <f t="shared" si="0"/>
        <v>43119</v>
      </c>
      <c r="C24" s="56" t="str">
        <f>IFERROR(VLOOKUP($E$2&amp;"|"&amp;B24,Tdata[],2,0),"")</f>
        <v/>
      </c>
      <c r="D24" s="53">
        <f t="shared" si="1"/>
        <v>43150</v>
      </c>
      <c r="E24" s="56" t="str">
        <f>IFERROR(VLOOKUP($E$2&amp;"|"&amp;D24,Tdata[],2,0),"")</f>
        <v/>
      </c>
      <c r="F24" s="53">
        <f t="shared" si="2"/>
        <v>43178</v>
      </c>
      <c r="G24" s="56" t="str">
        <f>IFERROR(VLOOKUP($E$2&amp;"|"&amp;F24,Tdata[],2,0),"")</f>
        <v/>
      </c>
      <c r="H24" s="53">
        <f t="shared" si="3"/>
        <v>43209</v>
      </c>
      <c r="I24" s="56" t="str">
        <f>IFERROR(VLOOKUP($E$2&amp;"|"&amp;H24,Tdata[],2,0),"")</f>
        <v/>
      </c>
      <c r="J24" s="53">
        <f t="shared" si="4"/>
        <v>43239</v>
      </c>
      <c r="K24" s="56" t="str">
        <f>IFERROR(VLOOKUP($E$2&amp;"|"&amp;J24,Tdata[],2,0),"")</f>
        <v/>
      </c>
      <c r="L24" s="53">
        <f t="shared" si="5"/>
        <v>43270</v>
      </c>
      <c r="M24" s="56" t="str">
        <f>IFERROR(VLOOKUP($E$2&amp;"|"&amp;L24,Tdata[],2,0),"")</f>
        <v/>
      </c>
    </row>
    <row r="25" spans="2:13" x14ac:dyDescent="0.25">
      <c r="B25" s="53">
        <f t="shared" si="0"/>
        <v>43120</v>
      </c>
      <c r="C25" s="56" t="str">
        <f>IFERROR(VLOOKUP($E$2&amp;"|"&amp;B25,Tdata[],2,0),"")</f>
        <v/>
      </c>
      <c r="D25" s="53">
        <f t="shared" si="1"/>
        <v>43151</v>
      </c>
      <c r="E25" s="56" t="str">
        <f>IFERROR(VLOOKUP($E$2&amp;"|"&amp;D25,Tdata[],2,0),"")</f>
        <v/>
      </c>
      <c r="F25" s="53">
        <f t="shared" si="2"/>
        <v>43179</v>
      </c>
      <c r="G25" s="56" t="str">
        <f>IFERROR(VLOOKUP($E$2&amp;"|"&amp;F25,Tdata[],2,0),"")</f>
        <v/>
      </c>
      <c r="H25" s="53">
        <f t="shared" si="3"/>
        <v>43210</v>
      </c>
      <c r="I25" s="56" t="str">
        <f>IFERROR(VLOOKUP($E$2&amp;"|"&amp;H25,Tdata[],2,0),"")</f>
        <v/>
      </c>
      <c r="J25" s="53">
        <f t="shared" si="4"/>
        <v>43240</v>
      </c>
      <c r="K25" s="56" t="str">
        <f>IFERROR(VLOOKUP($E$2&amp;"|"&amp;J25,Tdata[],2,0),"")</f>
        <v/>
      </c>
      <c r="L25" s="53">
        <f t="shared" si="5"/>
        <v>43271</v>
      </c>
      <c r="M25" s="56" t="str">
        <f>IFERROR(VLOOKUP($E$2&amp;"|"&amp;L25,Tdata[],2,0),"")</f>
        <v/>
      </c>
    </row>
    <row r="26" spans="2:13" x14ac:dyDescent="0.25">
      <c r="B26" s="53">
        <f t="shared" si="0"/>
        <v>43121</v>
      </c>
      <c r="C26" s="56" t="str">
        <f>IFERROR(VLOOKUP($E$2&amp;"|"&amp;B26,Tdata[],2,0),"")</f>
        <v/>
      </c>
      <c r="D26" s="53">
        <f t="shared" si="1"/>
        <v>43152</v>
      </c>
      <c r="E26" s="56" t="str">
        <f>IFERROR(VLOOKUP($E$2&amp;"|"&amp;D26,Tdata[],2,0),"")</f>
        <v/>
      </c>
      <c r="F26" s="53">
        <f t="shared" si="2"/>
        <v>43180</v>
      </c>
      <c r="G26" s="56" t="str">
        <f>IFERROR(VLOOKUP($E$2&amp;"|"&amp;F26,Tdata[],2,0),"")</f>
        <v/>
      </c>
      <c r="H26" s="53">
        <f t="shared" si="3"/>
        <v>43211</v>
      </c>
      <c r="I26" s="56" t="str">
        <f>IFERROR(VLOOKUP($E$2&amp;"|"&amp;H26,Tdata[],2,0),"")</f>
        <v/>
      </c>
      <c r="J26" s="53">
        <f t="shared" si="4"/>
        <v>43241</v>
      </c>
      <c r="K26" s="56" t="str">
        <f>IFERROR(VLOOKUP($E$2&amp;"|"&amp;J26,Tdata[],2,0),"")</f>
        <v/>
      </c>
      <c r="L26" s="53">
        <f t="shared" si="5"/>
        <v>43272</v>
      </c>
      <c r="M26" s="56" t="str">
        <f>IFERROR(VLOOKUP($E$2&amp;"|"&amp;L26,Tdata[],2,0),"")</f>
        <v/>
      </c>
    </row>
    <row r="27" spans="2:13" x14ac:dyDescent="0.25">
      <c r="B27" s="53">
        <f t="shared" si="0"/>
        <v>43122</v>
      </c>
      <c r="C27" s="56" t="str">
        <f>IFERROR(VLOOKUP($E$2&amp;"|"&amp;B27,Tdata[],2,0),"")</f>
        <v/>
      </c>
      <c r="D27" s="53">
        <f t="shared" si="1"/>
        <v>43153</v>
      </c>
      <c r="E27" s="56" t="str">
        <f>IFERROR(VLOOKUP($E$2&amp;"|"&amp;D27,Tdata[],2,0),"")</f>
        <v/>
      </c>
      <c r="F27" s="53">
        <f t="shared" si="2"/>
        <v>43181</v>
      </c>
      <c r="G27" s="56" t="str">
        <f>IFERROR(VLOOKUP($E$2&amp;"|"&amp;F27,Tdata[],2,0),"")</f>
        <v/>
      </c>
      <c r="H27" s="53">
        <f t="shared" si="3"/>
        <v>43212</v>
      </c>
      <c r="I27" s="56" t="str">
        <f>IFERROR(VLOOKUP($E$2&amp;"|"&amp;H27,Tdata[],2,0),"")</f>
        <v/>
      </c>
      <c r="J27" s="53">
        <f t="shared" si="4"/>
        <v>43242</v>
      </c>
      <c r="K27" s="56" t="str">
        <f>IFERROR(VLOOKUP($E$2&amp;"|"&amp;J27,Tdata[],2,0),"")</f>
        <v/>
      </c>
      <c r="L27" s="53">
        <f t="shared" si="5"/>
        <v>43273</v>
      </c>
      <c r="M27" s="56" t="str">
        <f>IFERROR(VLOOKUP($E$2&amp;"|"&amp;L27,Tdata[],2,0),"")</f>
        <v/>
      </c>
    </row>
    <row r="28" spans="2:13" x14ac:dyDescent="0.25">
      <c r="B28" s="53">
        <f t="shared" si="0"/>
        <v>43123</v>
      </c>
      <c r="C28" s="56" t="str">
        <f>IFERROR(VLOOKUP($E$2&amp;"|"&amp;B28,Tdata[],2,0),"")</f>
        <v/>
      </c>
      <c r="D28" s="53">
        <f t="shared" si="1"/>
        <v>43154</v>
      </c>
      <c r="E28" s="56" t="str">
        <f>IFERROR(VLOOKUP($E$2&amp;"|"&amp;D28,Tdata[],2,0),"")</f>
        <v/>
      </c>
      <c r="F28" s="53">
        <f t="shared" si="2"/>
        <v>43182</v>
      </c>
      <c r="G28" s="56" t="str">
        <f>IFERROR(VLOOKUP($E$2&amp;"|"&amp;F28,Tdata[],2,0),"")</f>
        <v/>
      </c>
      <c r="H28" s="53">
        <f t="shared" si="3"/>
        <v>43213</v>
      </c>
      <c r="I28" s="56" t="str">
        <f>IFERROR(VLOOKUP($E$2&amp;"|"&amp;H28,Tdata[],2,0),"")</f>
        <v/>
      </c>
      <c r="J28" s="53">
        <f t="shared" si="4"/>
        <v>43243</v>
      </c>
      <c r="K28" s="56" t="str">
        <f>IFERROR(VLOOKUP($E$2&amp;"|"&amp;J28,Tdata[],2,0),"")</f>
        <v/>
      </c>
      <c r="L28" s="53">
        <f t="shared" si="5"/>
        <v>43274</v>
      </c>
      <c r="M28" s="56" t="str">
        <f>IFERROR(VLOOKUP($E$2&amp;"|"&amp;L28,Tdata[],2,0),"")</f>
        <v/>
      </c>
    </row>
    <row r="29" spans="2:13" x14ac:dyDescent="0.25">
      <c r="B29" s="53">
        <f t="shared" si="0"/>
        <v>43124</v>
      </c>
      <c r="C29" s="56" t="str">
        <f>IFERROR(VLOOKUP($E$2&amp;"|"&amp;B29,Tdata[],2,0),"")</f>
        <v/>
      </c>
      <c r="D29" s="53">
        <f t="shared" si="1"/>
        <v>43155</v>
      </c>
      <c r="E29" s="56" t="str">
        <f>IFERROR(VLOOKUP($E$2&amp;"|"&amp;D29,Tdata[],2,0),"")</f>
        <v/>
      </c>
      <c r="F29" s="53">
        <f t="shared" si="2"/>
        <v>43183</v>
      </c>
      <c r="G29" s="56" t="str">
        <f>IFERROR(VLOOKUP($E$2&amp;"|"&amp;F29,Tdata[],2,0),"")</f>
        <v/>
      </c>
      <c r="H29" s="53">
        <f t="shared" si="3"/>
        <v>43214</v>
      </c>
      <c r="I29" s="56" t="str">
        <f>IFERROR(VLOOKUP($E$2&amp;"|"&amp;H29,Tdata[],2,0),"")</f>
        <v/>
      </c>
      <c r="J29" s="53">
        <f t="shared" si="4"/>
        <v>43244</v>
      </c>
      <c r="K29" s="56" t="str">
        <f>IFERROR(VLOOKUP($E$2&amp;"|"&amp;J29,Tdata[],2,0),"")</f>
        <v/>
      </c>
      <c r="L29" s="53">
        <f t="shared" si="5"/>
        <v>43275</v>
      </c>
      <c r="M29" s="56" t="str">
        <f>IFERROR(VLOOKUP($E$2&amp;"|"&amp;L29,Tdata[],2,0),"")</f>
        <v/>
      </c>
    </row>
    <row r="30" spans="2:13" x14ac:dyDescent="0.25">
      <c r="B30" s="53">
        <f t="shared" si="0"/>
        <v>43125</v>
      </c>
      <c r="C30" s="56" t="str">
        <f>IFERROR(VLOOKUP($E$2&amp;"|"&amp;B30,Tdata[],2,0),"")</f>
        <v/>
      </c>
      <c r="D30" s="53">
        <f t="shared" si="1"/>
        <v>43156</v>
      </c>
      <c r="E30" s="56" t="str">
        <f>IFERROR(VLOOKUP($E$2&amp;"|"&amp;D30,Tdata[],2,0),"")</f>
        <v/>
      </c>
      <c r="F30" s="53">
        <f t="shared" si="2"/>
        <v>43184</v>
      </c>
      <c r="G30" s="56" t="str">
        <f>IFERROR(VLOOKUP($E$2&amp;"|"&amp;F30,Tdata[],2,0),"")</f>
        <v/>
      </c>
      <c r="H30" s="53">
        <f t="shared" si="3"/>
        <v>43215</v>
      </c>
      <c r="I30" s="56" t="str">
        <f>IFERROR(VLOOKUP($E$2&amp;"|"&amp;H30,Tdata[],2,0),"")</f>
        <v/>
      </c>
      <c r="J30" s="53">
        <f t="shared" si="4"/>
        <v>43245</v>
      </c>
      <c r="K30" s="56" t="str">
        <f>IFERROR(VLOOKUP($E$2&amp;"|"&amp;J30,Tdata[],2,0),"")</f>
        <v/>
      </c>
      <c r="L30" s="53">
        <f t="shared" si="5"/>
        <v>43276</v>
      </c>
      <c r="M30" s="56" t="str">
        <f>IFERROR(VLOOKUP($E$2&amp;"|"&amp;L30,Tdata[],2,0),"")</f>
        <v/>
      </c>
    </row>
    <row r="31" spans="2:13" x14ac:dyDescent="0.25">
      <c r="B31" s="53">
        <f t="shared" si="0"/>
        <v>43126</v>
      </c>
      <c r="C31" s="56" t="str">
        <f>IFERROR(VLOOKUP($E$2&amp;"|"&amp;B31,Tdata[],2,0),"")</f>
        <v/>
      </c>
      <c r="D31" s="53">
        <f t="shared" si="1"/>
        <v>43157</v>
      </c>
      <c r="E31" s="56" t="str">
        <f>IFERROR(VLOOKUP($E$2&amp;"|"&amp;D31,Tdata[],2,0),"")</f>
        <v/>
      </c>
      <c r="F31" s="53">
        <f t="shared" si="2"/>
        <v>43185</v>
      </c>
      <c r="G31" s="56" t="str">
        <f>IFERROR(VLOOKUP($E$2&amp;"|"&amp;F31,Tdata[],2,0),"")</f>
        <v/>
      </c>
      <c r="H31" s="53">
        <f t="shared" si="3"/>
        <v>43216</v>
      </c>
      <c r="I31" s="56" t="str">
        <f>IFERROR(VLOOKUP($E$2&amp;"|"&amp;H31,Tdata[],2,0),"")</f>
        <v/>
      </c>
      <c r="J31" s="53">
        <f t="shared" si="4"/>
        <v>43246</v>
      </c>
      <c r="K31" s="56" t="str">
        <f>IFERROR(VLOOKUP($E$2&amp;"|"&amp;J31,Tdata[],2,0),"")</f>
        <v/>
      </c>
      <c r="L31" s="53">
        <f t="shared" si="5"/>
        <v>43277</v>
      </c>
      <c r="M31" s="56" t="str">
        <f>IFERROR(VLOOKUP($E$2&amp;"|"&amp;L31,Tdata[],2,0),"")</f>
        <v/>
      </c>
    </row>
    <row r="32" spans="2:13" x14ac:dyDescent="0.25">
      <c r="B32" s="53">
        <f t="shared" si="0"/>
        <v>43127</v>
      </c>
      <c r="C32" s="56" t="str">
        <f>IFERROR(VLOOKUP($E$2&amp;"|"&amp;B32,Tdata[],2,0),"")</f>
        <v/>
      </c>
      <c r="D32" s="53">
        <f t="shared" si="1"/>
        <v>43158</v>
      </c>
      <c r="E32" s="56" t="str">
        <f>IFERROR(VLOOKUP($E$2&amp;"|"&amp;D32,Tdata[],2,0),"")</f>
        <v/>
      </c>
      <c r="F32" s="53">
        <f t="shared" si="2"/>
        <v>43186</v>
      </c>
      <c r="G32" s="56" t="str">
        <f>IFERROR(VLOOKUP($E$2&amp;"|"&amp;F32,Tdata[],2,0),"")</f>
        <v/>
      </c>
      <c r="H32" s="53">
        <f t="shared" si="3"/>
        <v>43217</v>
      </c>
      <c r="I32" s="56" t="str">
        <f>IFERROR(VLOOKUP($E$2&amp;"|"&amp;H32,Tdata[],2,0),"")</f>
        <v/>
      </c>
      <c r="J32" s="53">
        <f t="shared" si="4"/>
        <v>43247</v>
      </c>
      <c r="K32" s="56" t="str">
        <f>IFERROR(VLOOKUP($E$2&amp;"|"&amp;J32,Tdata[],2,0),"")</f>
        <v/>
      </c>
      <c r="L32" s="53">
        <f t="shared" si="5"/>
        <v>43278</v>
      </c>
      <c r="M32" s="56" t="str">
        <f>IFERROR(VLOOKUP($E$2&amp;"|"&amp;L32,Tdata[],2,0),"")</f>
        <v/>
      </c>
    </row>
    <row r="33" spans="2:13" x14ac:dyDescent="0.25">
      <c r="B33" s="53">
        <f t="shared" si="0"/>
        <v>43128</v>
      </c>
      <c r="C33" s="56" t="str">
        <f>IFERROR(VLOOKUP($E$2&amp;"|"&amp;B33,Tdata[],2,0),"")</f>
        <v/>
      </c>
      <c r="D33" s="53">
        <f t="shared" si="1"/>
        <v>43159</v>
      </c>
      <c r="E33" s="56" t="str">
        <f>IFERROR(VLOOKUP($E$2&amp;"|"&amp;D33,Tdata[],2,0),"")</f>
        <v/>
      </c>
      <c r="F33" s="53">
        <f t="shared" si="2"/>
        <v>43187</v>
      </c>
      <c r="G33" s="56" t="str">
        <f>IFERROR(VLOOKUP($E$2&amp;"|"&amp;F33,Tdata[],2,0),"")</f>
        <v/>
      </c>
      <c r="H33" s="53">
        <f t="shared" si="3"/>
        <v>43218</v>
      </c>
      <c r="I33" s="56" t="str">
        <f>IFERROR(VLOOKUP($E$2&amp;"|"&amp;H33,Tdata[],2,0),"")</f>
        <v/>
      </c>
      <c r="J33" s="53">
        <f t="shared" si="4"/>
        <v>43248</v>
      </c>
      <c r="K33" s="56" t="str">
        <f>IFERROR(VLOOKUP($E$2&amp;"|"&amp;J33,Tdata[],2,0),"")</f>
        <v/>
      </c>
      <c r="L33" s="53">
        <f t="shared" si="5"/>
        <v>43279</v>
      </c>
      <c r="M33" s="56" t="str">
        <f>IFERROR(VLOOKUP($E$2&amp;"|"&amp;L33,Tdata[],2,0),"")</f>
        <v/>
      </c>
    </row>
    <row r="34" spans="2:13" x14ac:dyDescent="0.25">
      <c r="B34" s="53">
        <f t="shared" si="0"/>
        <v>43129</v>
      </c>
      <c r="C34" s="56" t="str">
        <f>IFERROR(VLOOKUP($E$2&amp;"|"&amp;B34,Tdata[],2,0),"")</f>
        <v/>
      </c>
      <c r="D34" s="53" t="str">
        <f>IF(DAY(D33+1)=1,"",D33+1)</f>
        <v/>
      </c>
      <c r="E34" s="56" t="str">
        <f>IFERROR(VLOOKUP($E$2&amp;"|"&amp;D34,Tdata[],2,0),"")</f>
        <v/>
      </c>
      <c r="F34" s="53">
        <f t="shared" si="2"/>
        <v>43188</v>
      </c>
      <c r="G34" s="56" t="str">
        <f>IFERROR(VLOOKUP($E$2&amp;"|"&amp;F34,Tdata[],2,0),"")</f>
        <v/>
      </c>
      <c r="H34" s="53">
        <f t="shared" si="3"/>
        <v>43219</v>
      </c>
      <c r="I34" s="56" t="str">
        <f>IFERROR(VLOOKUP($E$2&amp;"|"&amp;H34,Tdata[],2,0),"")</f>
        <v/>
      </c>
      <c r="J34" s="53">
        <f t="shared" si="4"/>
        <v>43249</v>
      </c>
      <c r="K34" s="56" t="str">
        <f>IFERROR(VLOOKUP($E$2&amp;"|"&amp;J34,Tdata[],2,0),"")</f>
        <v/>
      </c>
      <c r="L34" s="53">
        <f t="shared" si="5"/>
        <v>43280</v>
      </c>
      <c r="M34" s="56" t="str">
        <f>IFERROR(VLOOKUP($E$2&amp;"|"&amp;L34,Tdata[],2,0),"")</f>
        <v/>
      </c>
    </row>
    <row r="35" spans="2:13" x14ac:dyDescent="0.25">
      <c r="B35" s="53">
        <f t="shared" si="0"/>
        <v>43130</v>
      </c>
      <c r="C35" s="56" t="str">
        <f>IFERROR(VLOOKUP($E$2&amp;"|"&amp;B35,Tdata[],2,0),"")</f>
        <v/>
      </c>
      <c r="D35" s="54"/>
      <c r="E35" s="56" t="str">
        <f>IFERROR(VLOOKUP($E$2&amp;"|"&amp;D35,Tdata[],2,0),"")</f>
        <v/>
      </c>
      <c r="F35" s="53">
        <f t="shared" si="2"/>
        <v>43189</v>
      </c>
      <c r="G35" s="56" t="str">
        <f>IFERROR(VLOOKUP($E$2&amp;"|"&amp;F35,Tdata[],2,0),"")</f>
        <v/>
      </c>
      <c r="H35" s="53">
        <f t="shared" si="3"/>
        <v>43220</v>
      </c>
      <c r="I35" s="56" t="str">
        <f>IFERROR(VLOOKUP($E$2&amp;"|"&amp;H35,Tdata[],2,0),"")</f>
        <v/>
      </c>
      <c r="J35" s="53">
        <f t="shared" si="4"/>
        <v>43250</v>
      </c>
      <c r="K35" s="56" t="str">
        <f>IFERROR(VLOOKUP($E$2&amp;"|"&amp;J35,Tdata[],2,0),"")</f>
        <v/>
      </c>
      <c r="L35" s="53">
        <f t="shared" si="5"/>
        <v>43281</v>
      </c>
      <c r="M35" s="56" t="str">
        <f>IFERROR(VLOOKUP($E$2&amp;"|"&amp;L35,Tdata[],2,0),"")</f>
        <v/>
      </c>
    </row>
    <row r="36" spans="2:13" x14ac:dyDescent="0.25">
      <c r="B36" s="53">
        <f t="shared" si="0"/>
        <v>43131</v>
      </c>
      <c r="C36" s="56" t="str">
        <f>IFERROR(VLOOKUP($E$2&amp;"|"&amp;B36,Tdata[],2,0),"")</f>
        <v/>
      </c>
      <c r="D36" s="54"/>
      <c r="E36" s="56" t="str">
        <f>IFERROR(VLOOKUP($E$2&amp;"|"&amp;D36,Tdata[],2,0),"")</f>
        <v/>
      </c>
      <c r="F36" s="53">
        <f t="shared" si="2"/>
        <v>43190</v>
      </c>
      <c r="G36" s="56" t="str">
        <f>IFERROR(VLOOKUP($E$2&amp;"|"&amp;F36,Tdata[],2,0),"")</f>
        <v/>
      </c>
      <c r="H36" s="54"/>
      <c r="I36" s="56" t="str">
        <f>IFERROR(VLOOKUP($E$2&amp;"|"&amp;H36,Tdata[],2,0),"")</f>
        <v/>
      </c>
      <c r="J36" s="53">
        <f t="shared" si="4"/>
        <v>43251</v>
      </c>
      <c r="K36" s="56" t="str">
        <f>IFERROR(VLOOKUP($E$2&amp;"|"&amp;J36,Tdata[],2,0),"")</f>
        <v/>
      </c>
      <c r="L36" s="54"/>
      <c r="M36" s="56" t="str">
        <f>IFERROR(VLOOKUP($E$2&amp;"|"&amp;L36,Tdata[],2,0),"")</f>
        <v/>
      </c>
    </row>
    <row r="38" spans="2:13" hidden="1" x14ac:dyDescent="0.25">
      <c r="B38" s="50">
        <v>7</v>
      </c>
      <c r="D38" s="50">
        <v>8</v>
      </c>
      <c r="F38" s="50">
        <v>9</v>
      </c>
      <c r="H38" s="50">
        <v>10</v>
      </c>
      <c r="J38" s="50">
        <v>11</v>
      </c>
      <c r="L38" s="50">
        <v>12</v>
      </c>
    </row>
    <row r="39" spans="2:13" ht="14" x14ac:dyDescent="0.25">
      <c r="B39" s="65">
        <f>DATE(C2,B38,1)</f>
        <v>43282</v>
      </c>
      <c r="C39" s="66"/>
      <c r="D39" s="65">
        <f>DATE(C2,D38,1)</f>
        <v>43313</v>
      </c>
      <c r="E39" s="66"/>
      <c r="F39" s="65">
        <f>DATE(C2,F38,1)</f>
        <v>43344</v>
      </c>
      <c r="G39" s="66"/>
      <c r="H39" s="65">
        <f>DATE(C2,H38,1)</f>
        <v>43374</v>
      </c>
      <c r="I39" s="66"/>
      <c r="J39" s="65">
        <f>DATE(C2,J38,1)</f>
        <v>43405</v>
      </c>
      <c r="K39" s="66"/>
      <c r="L39" s="65">
        <f>DATE(C2,L38,1)</f>
        <v>43435</v>
      </c>
      <c r="M39" s="66"/>
    </row>
    <row r="40" spans="2:13" x14ac:dyDescent="0.25">
      <c r="B40" s="52">
        <f>+B39</f>
        <v>43282</v>
      </c>
      <c r="C40" s="55" t="str">
        <f>IFERROR(VLOOKUP($E$2&amp;"|"&amp;B40,Tdata[],2,0),"")</f>
        <v/>
      </c>
      <c r="D40" s="52">
        <f>+D39</f>
        <v>43313</v>
      </c>
      <c r="E40" s="55" t="str">
        <f>IFERROR(VLOOKUP($E$2&amp;"|"&amp;D40,Tdata[],2,0),"")</f>
        <v/>
      </c>
      <c r="F40" s="52">
        <f>+F39</f>
        <v>43344</v>
      </c>
      <c r="G40" s="55" t="str">
        <f>IFERROR(VLOOKUP($E$2&amp;"|"&amp;F40,Tdata[],2,0),"")</f>
        <v/>
      </c>
      <c r="H40" s="52">
        <f>+H39</f>
        <v>43374</v>
      </c>
      <c r="I40" s="55" t="str">
        <f>IFERROR(VLOOKUP($E$2&amp;"|"&amp;H40,Tdata[],2,0),"")</f>
        <v/>
      </c>
      <c r="J40" s="52">
        <f>+J39</f>
        <v>43405</v>
      </c>
      <c r="K40" s="55" t="str">
        <f>IFERROR(VLOOKUP($E$2&amp;"|"&amp;J40,Tdata[],2,0),"")</f>
        <v/>
      </c>
      <c r="L40" s="52">
        <f>+L39</f>
        <v>43435</v>
      </c>
      <c r="M40" s="55" t="str">
        <f>IFERROR(VLOOKUP($E$2&amp;"|"&amp;L40,Tdata[],2,0),"")</f>
        <v/>
      </c>
    </row>
    <row r="41" spans="2:13" x14ac:dyDescent="0.25">
      <c r="B41" s="53">
        <f>B40+1</f>
        <v>43283</v>
      </c>
      <c r="C41" s="56" t="str">
        <f>IFERROR(VLOOKUP($E$2&amp;"|"&amp;B41,Tdata[],2,0),"")</f>
        <v/>
      </c>
      <c r="D41" s="53">
        <f>D40+1</f>
        <v>43314</v>
      </c>
      <c r="E41" s="56" t="str">
        <f>IFERROR(VLOOKUP($E$2&amp;"|"&amp;D41,Tdata[],2,0),"")</f>
        <v/>
      </c>
      <c r="F41" s="53">
        <f>F40+1</f>
        <v>43345</v>
      </c>
      <c r="G41" s="56" t="str">
        <f>IFERROR(VLOOKUP($E$2&amp;"|"&amp;F41,Tdata[],2,0),"")</f>
        <v/>
      </c>
      <c r="H41" s="53">
        <f>H40+1</f>
        <v>43375</v>
      </c>
      <c r="I41" s="56" t="str">
        <f>IFERROR(VLOOKUP($E$2&amp;"|"&amp;H41,Tdata[],2,0),"")</f>
        <v/>
      </c>
      <c r="J41" s="53">
        <f>J40+1</f>
        <v>43406</v>
      </c>
      <c r="K41" s="56" t="str">
        <f>IFERROR(VLOOKUP($E$2&amp;"|"&amp;J41,Tdata[],2,0),"")</f>
        <v/>
      </c>
      <c r="L41" s="53">
        <f>L40+1</f>
        <v>43436</v>
      </c>
      <c r="M41" s="56" t="str">
        <f>IFERROR(VLOOKUP($E$2&amp;"|"&amp;L41,Tdata[],2,0),"")</f>
        <v>RPS+</v>
      </c>
    </row>
    <row r="42" spans="2:13" x14ac:dyDescent="0.25">
      <c r="B42" s="53">
        <f t="shared" ref="B42:B70" si="6">B41+1</f>
        <v>43284</v>
      </c>
      <c r="C42" s="56" t="str">
        <f>IFERROR(VLOOKUP($E$2&amp;"|"&amp;B42,Tdata[],2,0),"")</f>
        <v/>
      </c>
      <c r="D42" s="53">
        <f t="shared" ref="D42:D70" si="7">D41+1</f>
        <v>43315</v>
      </c>
      <c r="E42" s="56" t="str">
        <f>IFERROR(VLOOKUP($E$2&amp;"|"&amp;D42,Tdata[],2,0),"")</f>
        <v/>
      </c>
      <c r="F42" s="53">
        <f t="shared" ref="F42:F69" si="8">F41+1</f>
        <v>43346</v>
      </c>
      <c r="G42" s="56" t="str">
        <f>IFERROR(VLOOKUP($E$2&amp;"|"&amp;F42,Tdata[],2,0),"")</f>
        <v/>
      </c>
      <c r="H42" s="53">
        <f t="shared" ref="H42:H70" si="9">H41+1</f>
        <v>43376</v>
      </c>
      <c r="I42" s="56" t="str">
        <f>IFERROR(VLOOKUP($E$2&amp;"|"&amp;H42,Tdata[],2,0),"")</f>
        <v/>
      </c>
      <c r="J42" s="53">
        <f t="shared" ref="J42:J69" si="10">J41+1</f>
        <v>43407</v>
      </c>
      <c r="K42" s="56" t="str">
        <f>IFERROR(VLOOKUP($E$2&amp;"|"&amp;J42,Tdata[],2,0),"")</f>
        <v/>
      </c>
      <c r="L42" s="53">
        <f t="shared" ref="L42:L70" si="11">L41+1</f>
        <v>43437</v>
      </c>
      <c r="M42" s="56" t="str">
        <f>IFERROR(VLOOKUP($E$2&amp;"|"&amp;L42,Tdata[],2,0),"")</f>
        <v/>
      </c>
    </row>
    <row r="43" spans="2:13" x14ac:dyDescent="0.25">
      <c r="B43" s="53">
        <f t="shared" si="6"/>
        <v>43285</v>
      </c>
      <c r="C43" s="56" t="str">
        <f>IFERROR(VLOOKUP($E$2&amp;"|"&amp;B43,Tdata[],2,0),"")</f>
        <v/>
      </c>
      <c r="D43" s="53">
        <f t="shared" si="7"/>
        <v>43316</v>
      </c>
      <c r="E43" s="56" t="str">
        <f>IFERROR(VLOOKUP($E$2&amp;"|"&amp;D43,Tdata[],2,0),"")</f>
        <v/>
      </c>
      <c r="F43" s="53">
        <f t="shared" si="8"/>
        <v>43347</v>
      </c>
      <c r="G43" s="56" t="str">
        <f>IFERROR(VLOOKUP($E$2&amp;"|"&amp;F43,Tdata[],2,0),"")</f>
        <v/>
      </c>
      <c r="H43" s="53">
        <f t="shared" si="9"/>
        <v>43377</v>
      </c>
      <c r="I43" s="56" t="str">
        <f>IFERROR(VLOOKUP($E$2&amp;"|"&amp;H43,Tdata[],2,0),"")</f>
        <v/>
      </c>
      <c r="J43" s="53">
        <f t="shared" si="10"/>
        <v>43408</v>
      </c>
      <c r="K43" s="56" t="str">
        <f>IFERROR(VLOOKUP($E$2&amp;"|"&amp;J43,Tdata[],2,0),"")</f>
        <v/>
      </c>
      <c r="L43" s="53">
        <f t="shared" si="11"/>
        <v>43438</v>
      </c>
      <c r="M43" s="56" t="str">
        <f>IFERROR(VLOOKUP($E$2&amp;"|"&amp;L43,Tdata[],2,0),"")</f>
        <v/>
      </c>
    </row>
    <row r="44" spans="2:13" x14ac:dyDescent="0.25">
      <c r="B44" s="53">
        <f t="shared" si="6"/>
        <v>43286</v>
      </c>
      <c r="C44" s="56" t="str">
        <f>IFERROR(VLOOKUP($E$2&amp;"|"&amp;B44,Tdata[],2,0),"")</f>
        <v/>
      </c>
      <c r="D44" s="53">
        <f t="shared" si="7"/>
        <v>43317</v>
      </c>
      <c r="E44" s="56" t="str">
        <f>IFERROR(VLOOKUP($E$2&amp;"|"&amp;D44,Tdata[],2,0),"")</f>
        <v/>
      </c>
      <c r="F44" s="53">
        <f t="shared" si="8"/>
        <v>43348</v>
      </c>
      <c r="G44" s="56" t="str">
        <f>IFERROR(VLOOKUP($E$2&amp;"|"&amp;F44,Tdata[],2,0),"")</f>
        <v/>
      </c>
      <c r="H44" s="53">
        <f t="shared" si="9"/>
        <v>43378</v>
      </c>
      <c r="I44" s="56" t="str">
        <f>IFERROR(VLOOKUP($E$2&amp;"|"&amp;H44,Tdata[],2,0),"")</f>
        <v/>
      </c>
      <c r="J44" s="53">
        <f t="shared" si="10"/>
        <v>43409</v>
      </c>
      <c r="K44" s="56" t="str">
        <f>IFERROR(VLOOKUP($E$2&amp;"|"&amp;J44,Tdata[],2,0),"")</f>
        <v/>
      </c>
      <c r="L44" s="53">
        <f t="shared" si="11"/>
        <v>43439</v>
      </c>
      <c r="M44" s="56" t="str">
        <f>IFERROR(VLOOKUP($E$2&amp;"|"&amp;L44,Tdata[],2,0),"")</f>
        <v>RPS+</v>
      </c>
    </row>
    <row r="45" spans="2:13" x14ac:dyDescent="0.25">
      <c r="B45" s="53">
        <f t="shared" si="6"/>
        <v>43287</v>
      </c>
      <c r="C45" s="56" t="str">
        <f>IFERROR(VLOOKUP($E$2&amp;"|"&amp;B45,Tdata[],2,0),"")</f>
        <v/>
      </c>
      <c r="D45" s="53">
        <f t="shared" si="7"/>
        <v>43318</v>
      </c>
      <c r="E45" s="56" t="str">
        <f>IFERROR(VLOOKUP($E$2&amp;"|"&amp;D45,Tdata[],2,0),"")</f>
        <v/>
      </c>
      <c r="F45" s="53">
        <f t="shared" si="8"/>
        <v>43349</v>
      </c>
      <c r="G45" s="56" t="str">
        <f>IFERROR(VLOOKUP($E$2&amp;"|"&amp;F45,Tdata[],2,0),"")</f>
        <v/>
      </c>
      <c r="H45" s="53">
        <f t="shared" si="9"/>
        <v>43379</v>
      </c>
      <c r="I45" s="56" t="str">
        <f>IFERROR(VLOOKUP($E$2&amp;"|"&amp;H45,Tdata[],2,0),"")</f>
        <v/>
      </c>
      <c r="J45" s="53">
        <f t="shared" si="10"/>
        <v>43410</v>
      </c>
      <c r="K45" s="56" t="str">
        <f>IFERROR(VLOOKUP($E$2&amp;"|"&amp;J45,Tdata[],2,0),"")</f>
        <v/>
      </c>
      <c r="L45" s="53">
        <f t="shared" si="11"/>
        <v>43440</v>
      </c>
      <c r="M45" s="56" t="str">
        <f>IFERROR(VLOOKUP($E$2&amp;"|"&amp;L45,Tdata[],2,0),"")</f>
        <v>RPS+</v>
      </c>
    </row>
    <row r="46" spans="2:13" x14ac:dyDescent="0.25">
      <c r="B46" s="53">
        <f t="shared" si="6"/>
        <v>43288</v>
      </c>
      <c r="C46" s="56" t="str">
        <f>IFERROR(VLOOKUP($E$2&amp;"|"&amp;B46,Tdata[],2,0),"")</f>
        <v/>
      </c>
      <c r="D46" s="53">
        <f t="shared" si="7"/>
        <v>43319</v>
      </c>
      <c r="E46" s="56" t="str">
        <f>IFERROR(VLOOKUP($E$2&amp;"|"&amp;D46,Tdata[],2,0),"")</f>
        <v/>
      </c>
      <c r="F46" s="53">
        <f t="shared" si="8"/>
        <v>43350</v>
      </c>
      <c r="G46" s="56" t="str">
        <f>IFERROR(VLOOKUP($E$2&amp;"|"&amp;F46,Tdata[],2,0),"")</f>
        <v/>
      </c>
      <c r="H46" s="53">
        <f t="shared" si="9"/>
        <v>43380</v>
      </c>
      <c r="I46" s="56" t="str">
        <f>IFERROR(VLOOKUP($E$2&amp;"|"&amp;H46,Tdata[],2,0),"")</f>
        <v/>
      </c>
      <c r="J46" s="53">
        <f t="shared" si="10"/>
        <v>43411</v>
      </c>
      <c r="K46" s="56" t="str">
        <f>IFERROR(VLOOKUP($E$2&amp;"|"&amp;J46,Tdata[],2,0),"")</f>
        <v/>
      </c>
      <c r="L46" s="53">
        <f t="shared" si="11"/>
        <v>43441</v>
      </c>
      <c r="M46" s="56" t="str">
        <f>IFERROR(VLOOKUP($E$2&amp;"|"&amp;L46,Tdata[],2,0),"")</f>
        <v/>
      </c>
    </row>
    <row r="47" spans="2:13" x14ac:dyDescent="0.25">
      <c r="B47" s="53">
        <f t="shared" si="6"/>
        <v>43289</v>
      </c>
      <c r="C47" s="56" t="str">
        <f>IFERROR(VLOOKUP($E$2&amp;"|"&amp;B47,Tdata[],2,0),"")</f>
        <v/>
      </c>
      <c r="D47" s="53">
        <f t="shared" si="7"/>
        <v>43320</v>
      </c>
      <c r="E47" s="56" t="str">
        <f>IFERROR(VLOOKUP($E$2&amp;"|"&amp;D47,Tdata[],2,0),"")</f>
        <v/>
      </c>
      <c r="F47" s="53">
        <f t="shared" si="8"/>
        <v>43351</v>
      </c>
      <c r="G47" s="56" t="str">
        <f>IFERROR(VLOOKUP($E$2&amp;"|"&amp;F47,Tdata[],2,0),"")</f>
        <v/>
      </c>
      <c r="H47" s="53">
        <f t="shared" si="9"/>
        <v>43381</v>
      </c>
      <c r="I47" s="56" t="str">
        <f>IFERROR(VLOOKUP($E$2&amp;"|"&amp;H47,Tdata[],2,0),"")</f>
        <v/>
      </c>
      <c r="J47" s="53">
        <f t="shared" si="10"/>
        <v>43412</v>
      </c>
      <c r="K47" s="56" t="str">
        <f>IFERROR(VLOOKUP($E$2&amp;"|"&amp;J47,Tdata[],2,0),"")</f>
        <v/>
      </c>
      <c r="L47" s="53">
        <f t="shared" si="11"/>
        <v>43442</v>
      </c>
      <c r="M47" s="56" t="str">
        <f>IFERROR(VLOOKUP($E$2&amp;"|"&amp;L47,Tdata[],2,0),"")</f>
        <v/>
      </c>
    </row>
    <row r="48" spans="2:13" x14ac:dyDescent="0.25">
      <c r="B48" s="53">
        <f t="shared" si="6"/>
        <v>43290</v>
      </c>
      <c r="C48" s="56" t="str">
        <f>IFERROR(VLOOKUP($E$2&amp;"|"&amp;B48,Tdata[],2,0),"")</f>
        <v/>
      </c>
      <c r="D48" s="53">
        <f t="shared" si="7"/>
        <v>43321</v>
      </c>
      <c r="E48" s="56" t="str">
        <f>IFERROR(VLOOKUP($E$2&amp;"|"&amp;D48,Tdata[],2,0),"")</f>
        <v/>
      </c>
      <c r="F48" s="53">
        <f t="shared" si="8"/>
        <v>43352</v>
      </c>
      <c r="G48" s="56" t="str">
        <f>IFERROR(VLOOKUP($E$2&amp;"|"&amp;F48,Tdata[],2,0),"")</f>
        <v/>
      </c>
      <c r="H48" s="53">
        <f t="shared" si="9"/>
        <v>43382</v>
      </c>
      <c r="I48" s="56" t="str">
        <f>IFERROR(VLOOKUP($E$2&amp;"|"&amp;H48,Tdata[],2,0),"")</f>
        <v/>
      </c>
      <c r="J48" s="53">
        <f t="shared" si="10"/>
        <v>43413</v>
      </c>
      <c r="K48" s="56" t="str">
        <f>IFERROR(VLOOKUP($E$2&amp;"|"&amp;J48,Tdata[],2,0),"")</f>
        <v/>
      </c>
      <c r="L48" s="53">
        <f t="shared" si="11"/>
        <v>43443</v>
      </c>
      <c r="M48" s="56" t="str">
        <f>IFERROR(VLOOKUP($E$2&amp;"|"&amp;L48,Tdata[],2,0),"")</f>
        <v/>
      </c>
    </row>
    <row r="49" spans="2:13" x14ac:dyDescent="0.25">
      <c r="B49" s="53">
        <f t="shared" si="6"/>
        <v>43291</v>
      </c>
      <c r="C49" s="56" t="str">
        <f>IFERROR(VLOOKUP($E$2&amp;"|"&amp;B49,Tdata[],2,0),"")</f>
        <v/>
      </c>
      <c r="D49" s="53">
        <f t="shared" si="7"/>
        <v>43322</v>
      </c>
      <c r="E49" s="56" t="str">
        <f>IFERROR(VLOOKUP($E$2&amp;"|"&amp;D49,Tdata[],2,0),"")</f>
        <v/>
      </c>
      <c r="F49" s="53">
        <f t="shared" si="8"/>
        <v>43353</v>
      </c>
      <c r="G49" s="56" t="str">
        <f>IFERROR(VLOOKUP($E$2&amp;"|"&amp;F49,Tdata[],2,0),"")</f>
        <v/>
      </c>
      <c r="H49" s="53">
        <f t="shared" si="9"/>
        <v>43383</v>
      </c>
      <c r="I49" s="56" t="str">
        <f>IFERROR(VLOOKUP($E$2&amp;"|"&amp;H49,Tdata[],2,0),"")</f>
        <v/>
      </c>
      <c r="J49" s="53">
        <f t="shared" si="10"/>
        <v>43414</v>
      </c>
      <c r="K49" s="56" t="str">
        <f>IFERROR(VLOOKUP($E$2&amp;"|"&amp;J49,Tdata[],2,0),"")</f>
        <v/>
      </c>
      <c r="L49" s="53">
        <f t="shared" si="11"/>
        <v>43444</v>
      </c>
      <c r="M49" s="56" t="str">
        <f>IFERROR(VLOOKUP($E$2&amp;"|"&amp;L49,Tdata[],2,0),"")</f>
        <v>RPS+</v>
      </c>
    </row>
    <row r="50" spans="2:13" x14ac:dyDescent="0.25">
      <c r="B50" s="53">
        <f t="shared" si="6"/>
        <v>43292</v>
      </c>
      <c r="C50" s="56" t="str">
        <f>IFERROR(VLOOKUP($E$2&amp;"|"&amp;B50,Tdata[],2,0),"")</f>
        <v/>
      </c>
      <c r="D50" s="53">
        <f t="shared" si="7"/>
        <v>43323</v>
      </c>
      <c r="E50" s="56" t="str">
        <f>IFERROR(VLOOKUP($E$2&amp;"|"&amp;D50,Tdata[],2,0),"")</f>
        <v/>
      </c>
      <c r="F50" s="53">
        <f t="shared" si="8"/>
        <v>43354</v>
      </c>
      <c r="G50" s="56" t="str">
        <f>IFERROR(VLOOKUP($E$2&amp;"|"&amp;F50,Tdata[],2,0),"")</f>
        <v/>
      </c>
      <c r="H50" s="53">
        <f t="shared" si="9"/>
        <v>43384</v>
      </c>
      <c r="I50" s="56" t="str">
        <f>IFERROR(VLOOKUP($E$2&amp;"|"&amp;H50,Tdata[],2,0),"")</f>
        <v/>
      </c>
      <c r="J50" s="53">
        <f t="shared" si="10"/>
        <v>43415</v>
      </c>
      <c r="K50" s="56" t="str">
        <f>IFERROR(VLOOKUP($E$2&amp;"|"&amp;J50,Tdata[],2,0),"")</f>
        <v/>
      </c>
      <c r="L50" s="53">
        <f t="shared" si="11"/>
        <v>43445</v>
      </c>
      <c r="M50" s="56" t="str">
        <f>IFERROR(VLOOKUP($E$2&amp;"|"&amp;L50,Tdata[],2,0),"")</f>
        <v>RPS+</v>
      </c>
    </row>
    <row r="51" spans="2:13" x14ac:dyDescent="0.25">
      <c r="B51" s="53">
        <f t="shared" si="6"/>
        <v>43293</v>
      </c>
      <c r="C51" s="56" t="str">
        <f>IFERROR(VLOOKUP($E$2&amp;"|"&amp;B51,Tdata[],2,0),"")</f>
        <v/>
      </c>
      <c r="D51" s="53">
        <f t="shared" si="7"/>
        <v>43324</v>
      </c>
      <c r="E51" s="56" t="str">
        <f>IFERROR(VLOOKUP($E$2&amp;"|"&amp;D51,Tdata[],2,0),"")</f>
        <v/>
      </c>
      <c r="F51" s="53">
        <f t="shared" si="8"/>
        <v>43355</v>
      </c>
      <c r="G51" s="56" t="str">
        <f>IFERROR(VLOOKUP($E$2&amp;"|"&amp;F51,Tdata[],2,0),"")</f>
        <v/>
      </c>
      <c r="H51" s="53">
        <f t="shared" si="9"/>
        <v>43385</v>
      </c>
      <c r="I51" s="56" t="str">
        <f>IFERROR(VLOOKUP($E$2&amp;"|"&amp;H51,Tdata[],2,0),"")</f>
        <v/>
      </c>
      <c r="J51" s="53">
        <f t="shared" si="10"/>
        <v>43416</v>
      </c>
      <c r="K51" s="56" t="str">
        <f>IFERROR(VLOOKUP($E$2&amp;"|"&amp;J51,Tdata[],2,0),"")</f>
        <v/>
      </c>
      <c r="L51" s="53">
        <f t="shared" si="11"/>
        <v>43446</v>
      </c>
      <c r="M51" s="56" t="str">
        <f>IFERROR(VLOOKUP($E$2&amp;"|"&amp;L51,Tdata[],2,0),"")</f>
        <v/>
      </c>
    </row>
    <row r="52" spans="2:13" x14ac:dyDescent="0.25">
      <c r="B52" s="53">
        <f t="shared" si="6"/>
        <v>43294</v>
      </c>
      <c r="C52" s="56" t="str">
        <f>IFERROR(VLOOKUP($E$2&amp;"|"&amp;B52,Tdata[],2,0),"")</f>
        <v/>
      </c>
      <c r="D52" s="53">
        <f t="shared" si="7"/>
        <v>43325</v>
      </c>
      <c r="E52" s="56" t="str">
        <f>IFERROR(VLOOKUP($E$2&amp;"|"&amp;D52,Tdata[],2,0),"")</f>
        <v/>
      </c>
      <c r="F52" s="53">
        <f t="shared" si="8"/>
        <v>43356</v>
      </c>
      <c r="G52" s="56" t="str">
        <f>IFERROR(VLOOKUP($E$2&amp;"|"&amp;F52,Tdata[],2,0),"")</f>
        <v/>
      </c>
      <c r="H52" s="53">
        <f t="shared" si="9"/>
        <v>43386</v>
      </c>
      <c r="I52" s="56" t="str">
        <f>IFERROR(VLOOKUP($E$2&amp;"|"&amp;H52,Tdata[],2,0),"")</f>
        <v/>
      </c>
      <c r="J52" s="53">
        <f t="shared" si="10"/>
        <v>43417</v>
      </c>
      <c r="K52" s="56" t="str">
        <f>IFERROR(VLOOKUP($E$2&amp;"|"&amp;J52,Tdata[],2,0),"")</f>
        <v/>
      </c>
      <c r="L52" s="53">
        <f t="shared" si="11"/>
        <v>43447</v>
      </c>
      <c r="M52" s="56" t="str">
        <f>IFERROR(VLOOKUP($E$2&amp;"|"&amp;L52,Tdata[],2,0),"")</f>
        <v/>
      </c>
    </row>
    <row r="53" spans="2:13" x14ac:dyDescent="0.25">
      <c r="B53" s="53">
        <f t="shared" si="6"/>
        <v>43295</v>
      </c>
      <c r="C53" s="56" t="str">
        <f>IFERROR(VLOOKUP($E$2&amp;"|"&amp;B53,Tdata[],2,0),"")</f>
        <v/>
      </c>
      <c r="D53" s="53">
        <f t="shared" si="7"/>
        <v>43326</v>
      </c>
      <c r="E53" s="56" t="str">
        <f>IFERROR(VLOOKUP($E$2&amp;"|"&amp;D53,Tdata[],2,0),"")</f>
        <v/>
      </c>
      <c r="F53" s="53">
        <f t="shared" si="8"/>
        <v>43357</v>
      </c>
      <c r="G53" s="56" t="str">
        <f>IFERROR(VLOOKUP($E$2&amp;"|"&amp;F53,Tdata[],2,0),"")</f>
        <v/>
      </c>
      <c r="H53" s="53">
        <f t="shared" si="9"/>
        <v>43387</v>
      </c>
      <c r="I53" s="56" t="str">
        <f>IFERROR(VLOOKUP($E$2&amp;"|"&amp;H53,Tdata[],2,0),"")</f>
        <v/>
      </c>
      <c r="J53" s="53">
        <f t="shared" si="10"/>
        <v>43418</v>
      </c>
      <c r="K53" s="56" t="str">
        <f>IFERROR(VLOOKUP($E$2&amp;"|"&amp;J53,Tdata[],2,0),"")</f>
        <v/>
      </c>
      <c r="L53" s="53">
        <f t="shared" si="11"/>
        <v>43448</v>
      </c>
      <c r="M53" s="56" t="str">
        <f>IFERROR(VLOOKUP($E$2&amp;"|"&amp;L53,Tdata[],2,0),"")</f>
        <v>RPS+</v>
      </c>
    </row>
    <row r="54" spans="2:13" x14ac:dyDescent="0.25">
      <c r="B54" s="53">
        <f t="shared" si="6"/>
        <v>43296</v>
      </c>
      <c r="C54" s="56" t="str">
        <f>IFERROR(VLOOKUP($E$2&amp;"|"&amp;B54,Tdata[],2,0),"")</f>
        <v/>
      </c>
      <c r="D54" s="53">
        <f t="shared" si="7"/>
        <v>43327</v>
      </c>
      <c r="E54" s="56" t="str">
        <f>IFERROR(VLOOKUP($E$2&amp;"|"&amp;D54,Tdata[],2,0),"")</f>
        <v/>
      </c>
      <c r="F54" s="53">
        <f t="shared" si="8"/>
        <v>43358</v>
      </c>
      <c r="G54" s="56" t="str">
        <f>IFERROR(VLOOKUP($E$2&amp;"|"&amp;F54,Tdata[],2,0),"")</f>
        <v/>
      </c>
      <c r="H54" s="53">
        <f t="shared" si="9"/>
        <v>43388</v>
      </c>
      <c r="I54" s="56" t="str">
        <f>IFERROR(VLOOKUP($E$2&amp;"|"&amp;H54,Tdata[],2,0),"")</f>
        <v/>
      </c>
      <c r="J54" s="53">
        <f t="shared" si="10"/>
        <v>43419</v>
      </c>
      <c r="K54" s="56" t="str">
        <f>IFERROR(VLOOKUP($E$2&amp;"|"&amp;J54,Tdata[],2,0),"")</f>
        <v/>
      </c>
      <c r="L54" s="53">
        <f t="shared" si="11"/>
        <v>43449</v>
      </c>
      <c r="M54" s="56" t="str">
        <f>IFERROR(VLOOKUP($E$2&amp;"|"&amp;L54,Tdata[],2,0),"")</f>
        <v>RPS+</v>
      </c>
    </row>
    <row r="55" spans="2:13" x14ac:dyDescent="0.25">
      <c r="B55" s="53">
        <f t="shared" si="6"/>
        <v>43297</v>
      </c>
      <c r="C55" s="56" t="str">
        <f>IFERROR(VLOOKUP($E$2&amp;"|"&amp;B55,Tdata[],2,0),"")</f>
        <v/>
      </c>
      <c r="D55" s="53">
        <f t="shared" si="7"/>
        <v>43328</v>
      </c>
      <c r="E55" s="56" t="str">
        <f>IFERROR(VLOOKUP($E$2&amp;"|"&amp;D55,Tdata[],2,0),"")</f>
        <v/>
      </c>
      <c r="F55" s="53">
        <f t="shared" si="8"/>
        <v>43359</v>
      </c>
      <c r="G55" s="56" t="str">
        <f>IFERROR(VLOOKUP($E$2&amp;"|"&amp;F55,Tdata[],2,0),"")</f>
        <v/>
      </c>
      <c r="H55" s="53">
        <f t="shared" si="9"/>
        <v>43389</v>
      </c>
      <c r="I55" s="56" t="str">
        <f>IFERROR(VLOOKUP($E$2&amp;"|"&amp;H55,Tdata[],2,0),"")</f>
        <v/>
      </c>
      <c r="J55" s="53">
        <f t="shared" si="10"/>
        <v>43420</v>
      </c>
      <c r="K55" s="56" t="str">
        <f>IFERROR(VLOOKUP($E$2&amp;"|"&amp;J55,Tdata[],2,0),"")</f>
        <v/>
      </c>
      <c r="L55" s="53">
        <f t="shared" si="11"/>
        <v>43450</v>
      </c>
      <c r="M55" s="56" t="str">
        <f>IFERROR(VLOOKUP($E$2&amp;"|"&amp;L55,Tdata[],2,0),"")</f>
        <v>RPS+</v>
      </c>
    </row>
    <row r="56" spans="2:13" x14ac:dyDescent="0.25">
      <c r="B56" s="53">
        <f t="shared" si="6"/>
        <v>43298</v>
      </c>
      <c r="C56" s="56" t="str">
        <f>IFERROR(VLOOKUP($E$2&amp;"|"&amp;B56,Tdata[],2,0),"")</f>
        <v/>
      </c>
      <c r="D56" s="53">
        <f t="shared" si="7"/>
        <v>43329</v>
      </c>
      <c r="E56" s="56" t="str">
        <f>IFERROR(VLOOKUP($E$2&amp;"|"&amp;D56,Tdata[],2,0),"")</f>
        <v/>
      </c>
      <c r="F56" s="53">
        <f t="shared" si="8"/>
        <v>43360</v>
      </c>
      <c r="G56" s="56" t="str">
        <f>IFERROR(VLOOKUP($E$2&amp;"|"&amp;F56,Tdata[],2,0),"")</f>
        <v/>
      </c>
      <c r="H56" s="53">
        <f t="shared" si="9"/>
        <v>43390</v>
      </c>
      <c r="I56" s="56" t="str">
        <f>IFERROR(VLOOKUP($E$2&amp;"|"&amp;H56,Tdata[],2,0),"")</f>
        <v/>
      </c>
      <c r="J56" s="53">
        <f t="shared" si="10"/>
        <v>43421</v>
      </c>
      <c r="K56" s="56" t="str">
        <f>IFERROR(VLOOKUP($E$2&amp;"|"&amp;J56,Tdata[],2,0),"")</f>
        <v/>
      </c>
      <c r="L56" s="53">
        <f t="shared" si="11"/>
        <v>43451</v>
      </c>
      <c r="M56" s="56" t="str">
        <f>IFERROR(VLOOKUP($E$2&amp;"|"&amp;L56,Tdata[],2,0),"")</f>
        <v/>
      </c>
    </row>
    <row r="57" spans="2:13" x14ac:dyDescent="0.25">
      <c r="B57" s="53">
        <f t="shared" si="6"/>
        <v>43299</v>
      </c>
      <c r="C57" s="56" t="str">
        <f>IFERROR(VLOOKUP($E$2&amp;"|"&amp;B57,Tdata[],2,0),"")</f>
        <v/>
      </c>
      <c r="D57" s="53">
        <f t="shared" si="7"/>
        <v>43330</v>
      </c>
      <c r="E57" s="56" t="str">
        <f>IFERROR(VLOOKUP($E$2&amp;"|"&amp;D57,Tdata[],2,0),"")</f>
        <v/>
      </c>
      <c r="F57" s="53">
        <f t="shared" si="8"/>
        <v>43361</v>
      </c>
      <c r="G57" s="56" t="str">
        <f>IFERROR(VLOOKUP($E$2&amp;"|"&amp;F57,Tdata[],2,0),"")</f>
        <v/>
      </c>
      <c r="H57" s="53">
        <f t="shared" si="9"/>
        <v>43391</v>
      </c>
      <c r="I57" s="56" t="str">
        <f>IFERROR(VLOOKUP($E$2&amp;"|"&amp;H57,Tdata[],2,0),"")</f>
        <v/>
      </c>
      <c r="J57" s="53">
        <f t="shared" si="10"/>
        <v>43422</v>
      </c>
      <c r="K57" s="56" t="str">
        <f>IFERROR(VLOOKUP($E$2&amp;"|"&amp;J57,Tdata[],2,0),"")</f>
        <v/>
      </c>
      <c r="L57" s="53">
        <f t="shared" si="11"/>
        <v>43452</v>
      </c>
      <c r="M57" s="56" t="str">
        <f>IFERROR(VLOOKUP($E$2&amp;"|"&amp;L57,Tdata[],2,0),"")</f>
        <v/>
      </c>
    </row>
    <row r="58" spans="2:13" x14ac:dyDescent="0.25">
      <c r="B58" s="53">
        <f t="shared" si="6"/>
        <v>43300</v>
      </c>
      <c r="C58" s="56" t="str">
        <f>IFERROR(VLOOKUP($E$2&amp;"|"&amp;B58,Tdata[],2,0),"")</f>
        <v/>
      </c>
      <c r="D58" s="53">
        <f t="shared" si="7"/>
        <v>43331</v>
      </c>
      <c r="E58" s="56" t="str">
        <f>IFERROR(VLOOKUP($E$2&amp;"|"&amp;D58,Tdata[],2,0),"")</f>
        <v/>
      </c>
      <c r="F58" s="53">
        <f t="shared" si="8"/>
        <v>43362</v>
      </c>
      <c r="G58" s="56" t="str">
        <f>IFERROR(VLOOKUP($E$2&amp;"|"&amp;F58,Tdata[],2,0),"")</f>
        <v/>
      </c>
      <c r="H58" s="53">
        <f t="shared" si="9"/>
        <v>43392</v>
      </c>
      <c r="I58" s="56" t="str">
        <f>IFERROR(VLOOKUP($E$2&amp;"|"&amp;H58,Tdata[],2,0),"")</f>
        <v/>
      </c>
      <c r="J58" s="53">
        <f t="shared" si="10"/>
        <v>43423</v>
      </c>
      <c r="K58" s="56" t="str">
        <f>IFERROR(VLOOKUP($E$2&amp;"|"&amp;J58,Tdata[],2,0),"")</f>
        <v/>
      </c>
      <c r="L58" s="53">
        <f t="shared" si="11"/>
        <v>43453</v>
      </c>
      <c r="M58" s="56" t="str">
        <f>IFERROR(VLOOKUP($E$2&amp;"|"&amp;L58,Tdata[],2,0),"")</f>
        <v>RPS-</v>
      </c>
    </row>
    <row r="59" spans="2:13" x14ac:dyDescent="0.25">
      <c r="B59" s="53">
        <f t="shared" si="6"/>
        <v>43301</v>
      </c>
      <c r="C59" s="56" t="str">
        <f>IFERROR(VLOOKUP($E$2&amp;"|"&amp;B59,Tdata[],2,0),"")</f>
        <v/>
      </c>
      <c r="D59" s="53">
        <f t="shared" si="7"/>
        <v>43332</v>
      </c>
      <c r="E59" s="56" t="str">
        <f>IFERROR(VLOOKUP($E$2&amp;"|"&amp;D59,Tdata[],2,0),"")</f>
        <v/>
      </c>
      <c r="F59" s="53">
        <f t="shared" si="8"/>
        <v>43363</v>
      </c>
      <c r="G59" s="56" t="str">
        <f>IFERROR(VLOOKUP($E$2&amp;"|"&amp;F59,Tdata[],2,0),"")</f>
        <v/>
      </c>
      <c r="H59" s="53">
        <f t="shared" si="9"/>
        <v>43393</v>
      </c>
      <c r="I59" s="56" t="str">
        <f>IFERROR(VLOOKUP($E$2&amp;"|"&amp;H59,Tdata[],2,0),"")</f>
        <v/>
      </c>
      <c r="J59" s="53">
        <f t="shared" si="10"/>
        <v>43424</v>
      </c>
      <c r="K59" s="56" t="str">
        <f>IFERROR(VLOOKUP($E$2&amp;"|"&amp;J59,Tdata[],2,0),"")</f>
        <v/>
      </c>
      <c r="L59" s="53">
        <f t="shared" si="11"/>
        <v>43454</v>
      </c>
      <c r="M59" s="56" t="str">
        <f>IFERROR(VLOOKUP($E$2&amp;"|"&amp;L59,Tdata[],2,0),"")</f>
        <v>RPS-</v>
      </c>
    </row>
    <row r="60" spans="2:13" x14ac:dyDescent="0.25">
      <c r="B60" s="53">
        <f t="shared" si="6"/>
        <v>43302</v>
      </c>
      <c r="C60" s="56" t="str">
        <f>IFERROR(VLOOKUP($E$2&amp;"|"&amp;B60,Tdata[],2,0),"")</f>
        <v/>
      </c>
      <c r="D60" s="53">
        <f t="shared" si="7"/>
        <v>43333</v>
      </c>
      <c r="E60" s="56" t="str">
        <f>IFERROR(VLOOKUP($E$2&amp;"|"&amp;D60,Tdata[],2,0),"")</f>
        <v/>
      </c>
      <c r="F60" s="53">
        <f t="shared" si="8"/>
        <v>43364</v>
      </c>
      <c r="G60" s="56" t="str">
        <f>IFERROR(VLOOKUP($E$2&amp;"|"&amp;F60,Tdata[],2,0),"")</f>
        <v/>
      </c>
      <c r="H60" s="53">
        <f t="shared" si="9"/>
        <v>43394</v>
      </c>
      <c r="I60" s="56" t="str">
        <f>IFERROR(VLOOKUP($E$2&amp;"|"&amp;H60,Tdata[],2,0),"")</f>
        <v/>
      </c>
      <c r="J60" s="53">
        <f t="shared" si="10"/>
        <v>43425</v>
      </c>
      <c r="K60" s="56" t="str">
        <f>IFERROR(VLOOKUP($E$2&amp;"|"&amp;J60,Tdata[],2,0),"")</f>
        <v/>
      </c>
      <c r="L60" s="53">
        <f t="shared" si="11"/>
        <v>43455</v>
      </c>
      <c r="M60" s="56" t="str">
        <f>IFERROR(VLOOKUP($E$2&amp;"|"&amp;L60,Tdata[],2,0),"")</f>
        <v/>
      </c>
    </row>
    <row r="61" spans="2:13" x14ac:dyDescent="0.25">
      <c r="B61" s="53">
        <f t="shared" si="6"/>
        <v>43303</v>
      </c>
      <c r="C61" s="56" t="str">
        <f>IFERROR(VLOOKUP($E$2&amp;"|"&amp;B61,Tdata[],2,0),"")</f>
        <v/>
      </c>
      <c r="D61" s="53">
        <f t="shared" si="7"/>
        <v>43334</v>
      </c>
      <c r="E61" s="56" t="str">
        <f>IFERROR(VLOOKUP($E$2&amp;"|"&amp;D61,Tdata[],2,0),"")</f>
        <v/>
      </c>
      <c r="F61" s="53">
        <f t="shared" si="8"/>
        <v>43365</v>
      </c>
      <c r="G61" s="56" t="str">
        <f>IFERROR(VLOOKUP($E$2&amp;"|"&amp;F61,Tdata[],2,0),"")</f>
        <v/>
      </c>
      <c r="H61" s="53">
        <f t="shared" si="9"/>
        <v>43395</v>
      </c>
      <c r="I61" s="56" t="str">
        <f>IFERROR(VLOOKUP($E$2&amp;"|"&amp;H61,Tdata[],2,0),"")</f>
        <v/>
      </c>
      <c r="J61" s="53">
        <f t="shared" si="10"/>
        <v>43426</v>
      </c>
      <c r="K61" s="56" t="str">
        <f>IFERROR(VLOOKUP($E$2&amp;"|"&amp;J61,Tdata[],2,0),"")</f>
        <v/>
      </c>
      <c r="L61" s="53">
        <f t="shared" si="11"/>
        <v>43456</v>
      </c>
      <c r="M61" s="56" t="str">
        <f>IFERROR(VLOOKUP($E$2&amp;"|"&amp;L61,Tdata[],2,0),"")</f>
        <v/>
      </c>
    </row>
    <row r="62" spans="2:13" x14ac:dyDescent="0.25">
      <c r="B62" s="53">
        <f t="shared" si="6"/>
        <v>43304</v>
      </c>
      <c r="C62" s="56" t="str">
        <f>IFERROR(VLOOKUP($E$2&amp;"|"&amp;B62,Tdata[],2,0),"")</f>
        <v/>
      </c>
      <c r="D62" s="53">
        <f t="shared" si="7"/>
        <v>43335</v>
      </c>
      <c r="E62" s="56" t="str">
        <f>IFERROR(VLOOKUP($E$2&amp;"|"&amp;D62,Tdata[],2,0),"")</f>
        <v/>
      </c>
      <c r="F62" s="53">
        <f t="shared" si="8"/>
        <v>43366</v>
      </c>
      <c r="G62" s="56" t="str">
        <f>IFERROR(VLOOKUP($E$2&amp;"|"&amp;F62,Tdata[],2,0),"")</f>
        <v/>
      </c>
      <c r="H62" s="53">
        <f t="shared" si="9"/>
        <v>43396</v>
      </c>
      <c r="I62" s="56" t="str">
        <f>IFERROR(VLOOKUP($E$2&amp;"|"&amp;H62,Tdata[],2,0),"")</f>
        <v/>
      </c>
      <c r="J62" s="53">
        <f t="shared" si="10"/>
        <v>43427</v>
      </c>
      <c r="K62" s="56" t="str">
        <f>IFERROR(VLOOKUP($E$2&amp;"|"&amp;J62,Tdata[],2,0),"")</f>
        <v/>
      </c>
      <c r="L62" s="53">
        <f t="shared" si="11"/>
        <v>43457</v>
      </c>
      <c r="M62" s="56" t="str">
        <f>IFERROR(VLOOKUP($E$2&amp;"|"&amp;L62,Tdata[],2,0),"")</f>
        <v/>
      </c>
    </row>
    <row r="63" spans="2:13" x14ac:dyDescent="0.25">
      <c r="B63" s="53">
        <f t="shared" si="6"/>
        <v>43305</v>
      </c>
      <c r="C63" s="56" t="str">
        <f>IFERROR(VLOOKUP($E$2&amp;"|"&amp;B63,Tdata[],2,0),"")</f>
        <v/>
      </c>
      <c r="D63" s="53">
        <f t="shared" si="7"/>
        <v>43336</v>
      </c>
      <c r="E63" s="56" t="str">
        <f>IFERROR(VLOOKUP($E$2&amp;"|"&amp;D63,Tdata[],2,0),"")</f>
        <v/>
      </c>
      <c r="F63" s="53">
        <f t="shared" si="8"/>
        <v>43367</v>
      </c>
      <c r="G63" s="56" t="str">
        <f>IFERROR(VLOOKUP($E$2&amp;"|"&amp;F63,Tdata[],2,0),"")</f>
        <v/>
      </c>
      <c r="H63" s="53">
        <f t="shared" si="9"/>
        <v>43397</v>
      </c>
      <c r="I63" s="56" t="str">
        <f>IFERROR(VLOOKUP($E$2&amp;"|"&amp;H63,Tdata[],2,0),"")</f>
        <v/>
      </c>
      <c r="J63" s="53">
        <f t="shared" si="10"/>
        <v>43428</v>
      </c>
      <c r="K63" s="56" t="str">
        <f>IFERROR(VLOOKUP($E$2&amp;"|"&amp;J63,Tdata[],2,0),"")</f>
        <v/>
      </c>
      <c r="L63" s="53">
        <f t="shared" si="11"/>
        <v>43458</v>
      </c>
      <c r="M63" s="56" t="str">
        <f>IFERROR(VLOOKUP($E$2&amp;"|"&amp;L63,Tdata[],2,0),"")</f>
        <v>RPS-</v>
      </c>
    </row>
    <row r="64" spans="2:13" x14ac:dyDescent="0.25">
      <c r="B64" s="53">
        <f t="shared" si="6"/>
        <v>43306</v>
      </c>
      <c r="C64" s="56" t="str">
        <f>IFERROR(VLOOKUP($E$2&amp;"|"&amp;B64,Tdata[],2,0),"")</f>
        <v/>
      </c>
      <c r="D64" s="53">
        <f t="shared" si="7"/>
        <v>43337</v>
      </c>
      <c r="E64" s="56" t="str">
        <f>IFERROR(VLOOKUP($E$2&amp;"|"&amp;D64,Tdata[],2,0),"")</f>
        <v/>
      </c>
      <c r="F64" s="53">
        <f t="shared" si="8"/>
        <v>43368</v>
      </c>
      <c r="G64" s="56" t="str">
        <f>IFERROR(VLOOKUP($E$2&amp;"|"&amp;F64,Tdata[],2,0),"")</f>
        <v/>
      </c>
      <c r="H64" s="53">
        <f t="shared" si="9"/>
        <v>43398</v>
      </c>
      <c r="I64" s="56" t="str">
        <f>IFERROR(VLOOKUP($E$2&amp;"|"&amp;H64,Tdata[],2,0),"")</f>
        <v/>
      </c>
      <c r="J64" s="53">
        <f t="shared" si="10"/>
        <v>43429</v>
      </c>
      <c r="K64" s="56" t="str">
        <f>IFERROR(VLOOKUP($E$2&amp;"|"&amp;J64,Tdata[],2,0),"")</f>
        <v/>
      </c>
      <c r="L64" s="53">
        <f t="shared" si="11"/>
        <v>43459</v>
      </c>
      <c r="M64" s="56" t="str">
        <f>IFERROR(VLOOKUP($E$2&amp;"|"&amp;L64,Tdata[],2,0),"")</f>
        <v>RPS-</v>
      </c>
    </row>
    <row r="65" spans="2:13" x14ac:dyDescent="0.25">
      <c r="B65" s="53">
        <f t="shared" si="6"/>
        <v>43307</v>
      </c>
      <c r="C65" s="56" t="str">
        <f>IFERROR(VLOOKUP($E$2&amp;"|"&amp;B65,Tdata[],2,0),"")</f>
        <v/>
      </c>
      <c r="D65" s="53">
        <f t="shared" si="7"/>
        <v>43338</v>
      </c>
      <c r="E65" s="56" t="str">
        <f>IFERROR(VLOOKUP($E$2&amp;"|"&amp;D65,Tdata[],2,0),"")</f>
        <v/>
      </c>
      <c r="F65" s="53">
        <f t="shared" si="8"/>
        <v>43369</v>
      </c>
      <c r="G65" s="56" t="str">
        <f>IFERROR(VLOOKUP($E$2&amp;"|"&amp;F65,Tdata[],2,0),"")</f>
        <v/>
      </c>
      <c r="H65" s="53">
        <f t="shared" si="9"/>
        <v>43399</v>
      </c>
      <c r="I65" s="56" t="str">
        <f>IFERROR(VLOOKUP($E$2&amp;"|"&amp;H65,Tdata[],2,0),"")</f>
        <v/>
      </c>
      <c r="J65" s="53">
        <f t="shared" si="10"/>
        <v>43430</v>
      </c>
      <c r="K65" s="56" t="str">
        <f>IFERROR(VLOOKUP($E$2&amp;"|"&amp;J65,Tdata[],2,0),"")</f>
        <v/>
      </c>
      <c r="L65" s="53">
        <f t="shared" si="11"/>
        <v>43460</v>
      </c>
      <c r="M65" s="56" t="str">
        <f>IFERROR(VLOOKUP($E$2&amp;"|"&amp;L65,Tdata[],2,0),"")</f>
        <v/>
      </c>
    </row>
    <row r="66" spans="2:13" x14ac:dyDescent="0.25">
      <c r="B66" s="53">
        <f t="shared" si="6"/>
        <v>43308</v>
      </c>
      <c r="C66" s="56" t="str">
        <f>IFERROR(VLOOKUP($E$2&amp;"|"&amp;B66,Tdata[],2,0),"")</f>
        <v/>
      </c>
      <c r="D66" s="53">
        <f t="shared" si="7"/>
        <v>43339</v>
      </c>
      <c r="E66" s="56" t="str">
        <f>IFERROR(VLOOKUP($E$2&amp;"|"&amp;D66,Tdata[],2,0),"")</f>
        <v/>
      </c>
      <c r="F66" s="53">
        <f t="shared" si="8"/>
        <v>43370</v>
      </c>
      <c r="G66" s="56" t="str">
        <f>IFERROR(VLOOKUP($E$2&amp;"|"&amp;F66,Tdata[],2,0),"")</f>
        <v/>
      </c>
      <c r="H66" s="53">
        <f t="shared" si="9"/>
        <v>43400</v>
      </c>
      <c r="I66" s="56" t="str">
        <f>IFERROR(VLOOKUP($E$2&amp;"|"&amp;H66,Tdata[],2,0),"")</f>
        <v/>
      </c>
      <c r="J66" s="53">
        <f t="shared" si="10"/>
        <v>43431</v>
      </c>
      <c r="K66" s="56" t="str">
        <f>IFERROR(VLOOKUP($E$2&amp;"|"&amp;J66,Tdata[],2,0),"")</f>
        <v/>
      </c>
      <c r="L66" s="53">
        <f t="shared" si="11"/>
        <v>43461</v>
      </c>
      <c r="M66" s="56" t="str">
        <f>IFERROR(VLOOKUP($E$2&amp;"|"&amp;L66,Tdata[],2,0),"")</f>
        <v/>
      </c>
    </row>
    <row r="67" spans="2:13" x14ac:dyDescent="0.25">
      <c r="B67" s="53">
        <f t="shared" si="6"/>
        <v>43309</v>
      </c>
      <c r="C67" s="56" t="str">
        <f>IFERROR(VLOOKUP($E$2&amp;"|"&amp;B67,Tdata[],2,0),"")</f>
        <v/>
      </c>
      <c r="D67" s="53">
        <f t="shared" si="7"/>
        <v>43340</v>
      </c>
      <c r="E67" s="56" t="str">
        <f>IFERROR(VLOOKUP($E$2&amp;"|"&amp;D67,Tdata[],2,0),"")</f>
        <v/>
      </c>
      <c r="F67" s="53">
        <f t="shared" si="8"/>
        <v>43371</v>
      </c>
      <c r="G67" s="56" t="str">
        <f>IFERROR(VLOOKUP($E$2&amp;"|"&amp;F67,Tdata[],2,0),"")</f>
        <v/>
      </c>
      <c r="H67" s="53">
        <f t="shared" si="9"/>
        <v>43401</v>
      </c>
      <c r="I67" s="56" t="str">
        <f>IFERROR(VLOOKUP($E$2&amp;"|"&amp;H67,Tdata[],2,0),"")</f>
        <v/>
      </c>
      <c r="J67" s="53">
        <f t="shared" si="10"/>
        <v>43432</v>
      </c>
      <c r="K67" s="56" t="str">
        <f>IFERROR(VLOOKUP($E$2&amp;"|"&amp;J67,Tdata[],2,0),"")</f>
        <v/>
      </c>
      <c r="L67" s="53">
        <f t="shared" si="11"/>
        <v>43462</v>
      </c>
      <c r="M67" s="56" t="str">
        <f>IFERROR(VLOOKUP($E$2&amp;"|"&amp;L67,Tdata[],2,0),"")</f>
        <v>RPS+</v>
      </c>
    </row>
    <row r="68" spans="2:13" x14ac:dyDescent="0.25">
      <c r="B68" s="53">
        <f t="shared" si="6"/>
        <v>43310</v>
      </c>
      <c r="C68" s="56" t="str">
        <f>IFERROR(VLOOKUP($E$2&amp;"|"&amp;B68,Tdata[],2,0),"")</f>
        <v/>
      </c>
      <c r="D68" s="53">
        <f t="shared" si="7"/>
        <v>43341</v>
      </c>
      <c r="E68" s="56" t="str">
        <f>IFERROR(VLOOKUP($E$2&amp;"|"&amp;D68,Tdata[],2,0),"")</f>
        <v/>
      </c>
      <c r="F68" s="53">
        <f t="shared" si="8"/>
        <v>43372</v>
      </c>
      <c r="G68" s="56" t="str">
        <f>IFERROR(VLOOKUP($E$2&amp;"|"&amp;F68,Tdata[],2,0),"")</f>
        <v/>
      </c>
      <c r="H68" s="53">
        <f t="shared" si="9"/>
        <v>43402</v>
      </c>
      <c r="I68" s="56" t="str">
        <f>IFERROR(VLOOKUP($E$2&amp;"|"&amp;H68,Tdata[],2,0),"")</f>
        <v/>
      </c>
      <c r="J68" s="53">
        <f t="shared" si="10"/>
        <v>43433</v>
      </c>
      <c r="K68" s="56" t="str">
        <f>IFERROR(VLOOKUP($E$2&amp;"|"&amp;J68,Tdata[],2,0),"")</f>
        <v/>
      </c>
      <c r="L68" s="53">
        <f t="shared" si="11"/>
        <v>43463</v>
      </c>
      <c r="M68" s="56" t="str">
        <f>IFERROR(VLOOKUP($E$2&amp;"|"&amp;L68,Tdata[],2,0),"")</f>
        <v>RPS+</v>
      </c>
    </row>
    <row r="69" spans="2:13" x14ac:dyDescent="0.25">
      <c r="B69" s="53">
        <f t="shared" si="6"/>
        <v>43311</v>
      </c>
      <c r="C69" s="56" t="str">
        <f>IFERROR(VLOOKUP($E$2&amp;"|"&amp;B69,Tdata[],2,0),"")</f>
        <v/>
      </c>
      <c r="D69" s="53">
        <f t="shared" si="7"/>
        <v>43342</v>
      </c>
      <c r="E69" s="56" t="str">
        <f>IFERROR(VLOOKUP($E$2&amp;"|"&amp;D69,Tdata[],2,0),"")</f>
        <v/>
      </c>
      <c r="F69" s="53">
        <f t="shared" si="8"/>
        <v>43373</v>
      </c>
      <c r="G69" s="56" t="str">
        <f>IFERROR(VLOOKUP($E$2&amp;"|"&amp;F69,Tdata[],2,0),"")</f>
        <v/>
      </c>
      <c r="H69" s="53">
        <f t="shared" si="9"/>
        <v>43403</v>
      </c>
      <c r="I69" s="56" t="str">
        <f>IFERROR(VLOOKUP($E$2&amp;"|"&amp;H69,Tdata[],2,0),"")</f>
        <v/>
      </c>
      <c r="J69" s="53">
        <f t="shared" si="10"/>
        <v>43434</v>
      </c>
      <c r="K69" s="56" t="str">
        <f>IFERROR(VLOOKUP($E$2&amp;"|"&amp;J69,Tdata[],2,0),"")</f>
        <v/>
      </c>
      <c r="L69" s="53">
        <f t="shared" si="11"/>
        <v>43464</v>
      </c>
      <c r="M69" s="56" t="str">
        <f>IFERROR(VLOOKUP($E$2&amp;"|"&amp;L69,Tdata[],2,0),"")</f>
        <v>RPS+</v>
      </c>
    </row>
    <row r="70" spans="2:13" x14ac:dyDescent="0.25">
      <c r="B70" s="53">
        <f t="shared" si="6"/>
        <v>43312</v>
      </c>
      <c r="C70" s="56" t="str">
        <f>IFERROR(VLOOKUP($E$2&amp;"|"&amp;B70,Tdata[],2,0),"")</f>
        <v/>
      </c>
      <c r="D70" s="53">
        <f t="shared" si="7"/>
        <v>43343</v>
      </c>
      <c r="E70" s="56" t="str">
        <f>IFERROR(VLOOKUP($E$2&amp;"|"&amp;D70,Tdata[],2,0),"")</f>
        <v/>
      </c>
      <c r="F70" s="54"/>
      <c r="G70" s="56" t="str">
        <f>IFERROR(VLOOKUP($E$2&amp;"|"&amp;F70,Tdata[],2,0),"")</f>
        <v/>
      </c>
      <c r="H70" s="53">
        <f t="shared" si="9"/>
        <v>43404</v>
      </c>
      <c r="I70" s="56" t="str">
        <f>IFERROR(VLOOKUP($E$2&amp;"|"&amp;H70,Tdata[],2,0),"")</f>
        <v/>
      </c>
      <c r="J70" s="54"/>
      <c r="K70" s="56" t="str">
        <f>IFERROR(VLOOKUP($E$2&amp;"|"&amp;J70,Tdata[],2,0),"")</f>
        <v/>
      </c>
      <c r="L70" s="53">
        <f t="shared" si="11"/>
        <v>43465</v>
      </c>
      <c r="M70" s="56" t="str">
        <f>IFERROR(VLOOKUP($E$2&amp;"|"&amp;L70,Tdata[],2,0),"")</f>
        <v/>
      </c>
    </row>
  </sheetData>
  <mergeCells count="12">
    <mergeCell ref="L39:M39"/>
    <mergeCell ref="B5:C5"/>
    <mergeCell ref="D5:E5"/>
    <mergeCell ref="F5:G5"/>
    <mergeCell ref="H5:I5"/>
    <mergeCell ref="J5:K5"/>
    <mergeCell ref="L5:M5"/>
    <mergeCell ref="B39:C39"/>
    <mergeCell ref="D39:E39"/>
    <mergeCell ref="F39:G39"/>
    <mergeCell ref="H39:I39"/>
    <mergeCell ref="J39:K39"/>
  </mergeCells>
  <conditionalFormatting sqref="B6:B36 D6:D36 F6:F36 H6:H36 J6:J36 L6:L36 B40:B70 D40:D70 F40:F70 H40:H70 J40:J70 L40:L70">
    <cfRule type="expression" dxfId="3" priority="3">
      <formula>COUNTIF(JF,B6)&gt;0</formula>
    </cfRule>
    <cfRule type="expression" dxfId="2" priority="4">
      <formula>WEEKDAY(B6,2)&gt;5</formula>
    </cfRule>
  </conditionalFormatting>
  <conditionalFormatting sqref="C6:C36 E6:E36 G6:G36 I6:I36 K6:K36 M6:M36 C40:C70 E40:E70 G40:G70 I40:I70 K40:K70 M40:M70">
    <cfRule type="expression" dxfId="1" priority="1">
      <formula>COUNTIF(JF,B6)&gt;0</formula>
    </cfRule>
    <cfRule type="expression" dxfId="0" priority="2">
      <formula>WEEKDAY(B6,2)&gt;5</formula>
    </cfRule>
  </conditionalFormatting>
  <pageMargins left="0.7" right="0.7" top="0.75" bottom="0.75" header="0.3" footer="0.3"/>
  <pageSetup paperSize="9" orientation="portrait" r:id="rId1"/>
  <ignoredErrors>
    <ignoredError sqref="B6:M70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Spinner 2">
              <controlPr defaultSize="0" autoPict="0">
                <anchor moveWithCells="1" sizeWithCells="1">
                  <from>
                    <xdr:col>1</xdr:col>
                    <xdr:colOff>317500</xdr:colOff>
                    <xdr:row>1</xdr:row>
                    <xdr:rowOff>6350</xdr:rowOff>
                  </from>
                  <to>
                    <xdr:col>2</xdr:col>
                    <xdr:colOff>31750</xdr:colOff>
                    <xdr:row>2</xdr:row>
                    <xdr:rowOff>6350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consultants!$A$2:$A$2</xm:f>
          </x14:formula1>
          <xm:sqref>E2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26"/>
  <sheetViews>
    <sheetView workbookViewId="0">
      <selection activeCell="I29" sqref="I29"/>
    </sheetView>
  </sheetViews>
  <sheetFormatPr baseColWidth="10" defaultColWidth="9.90625" defaultRowHeight="12.5" x14ac:dyDescent="0.25"/>
  <cols>
    <col min="1" max="1" width="15.6328125" bestFit="1" customWidth="1"/>
  </cols>
  <sheetData>
    <row r="3" spans="1:4" x14ac:dyDescent="0.25">
      <c r="A3" s="12" t="s">
        <v>54</v>
      </c>
      <c r="B3" s="12" t="s">
        <v>27</v>
      </c>
    </row>
    <row r="4" spans="1:4" x14ac:dyDescent="0.25">
      <c r="B4">
        <v>2018</v>
      </c>
      <c r="C4">
        <v>1900</v>
      </c>
      <c r="D4" t="s">
        <v>29</v>
      </c>
    </row>
    <row r="5" spans="1:4" x14ac:dyDescent="0.25">
      <c r="A5" s="12" t="s">
        <v>28</v>
      </c>
      <c r="B5">
        <v>12</v>
      </c>
      <c r="C5">
        <v>1</v>
      </c>
    </row>
    <row r="6" spans="1:4" x14ac:dyDescent="0.25">
      <c r="A6" s="13" t="s">
        <v>34</v>
      </c>
      <c r="B6" s="36">
        <v>0.82944444444444443</v>
      </c>
      <c r="C6" s="36">
        <v>0.13138888888888889</v>
      </c>
      <c r="D6" s="36">
        <v>0.96083333333333332</v>
      </c>
    </row>
    <row r="7" spans="1:4" x14ac:dyDescent="0.25">
      <c r="A7" s="13" t="s">
        <v>35</v>
      </c>
      <c r="B7" s="36">
        <v>2.0222222222222221</v>
      </c>
      <c r="C7" s="36"/>
      <c r="D7" s="36">
        <v>2.0222222222222221</v>
      </c>
    </row>
    <row r="8" spans="1:4" x14ac:dyDescent="0.25">
      <c r="A8" s="13" t="s">
        <v>29</v>
      </c>
      <c r="B8" s="36">
        <v>2.8516666666666666</v>
      </c>
      <c r="C8" s="36">
        <v>0.13138888888888889</v>
      </c>
      <c r="D8" s="36">
        <v>2.9830555555555556</v>
      </c>
    </row>
    <row r="21" spans="1:4" x14ac:dyDescent="0.25">
      <c r="A21" s="12" t="s">
        <v>55</v>
      </c>
      <c r="B21" s="12" t="s">
        <v>27</v>
      </c>
    </row>
    <row r="22" spans="1:4" x14ac:dyDescent="0.25">
      <c r="B22">
        <v>2018</v>
      </c>
      <c r="C22">
        <v>1900</v>
      </c>
      <c r="D22" t="s">
        <v>29</v>
      </c>
    </row>
    <row r="23" spans="1:4" x14ac:dyDescent="0.25">
      <c r="A23" s="12" t="s">
        <v>28</v>
      </c>
      <c r="B23">
        <v>12</v>
      </c>
      <c r="C23">
        <v>1</v>
      </c>
    </row>
    <row r="24" spans="1:4" x14ac:dyDescent="0.25">
      <c r="A24" s="13" t="s">
        <v>34</v>
      </c>
      <c r="B24" s="14">
        <v>0</v>
      </c>
      <c r="C24" s="14">
        <v>0</v>
      </c>
      <c r="D24" s="14">
        <v>0</v>
      </c>
    </row>
    <row r="25" spans="1:4" x14ac:dyDescent="0.25">
      <c r="A25" s="13" t="s">
        <v>35</v>
      </c>
      <c r="B25" s="14">
        <v>0</v>
      </c>
      <c r="C25" s="14"/>
      <c r="D25" s="14">
        <v>0</v>
      </c>
    </row>
    <row r="26" spans="1:4" x14ac:dyDescent="0.25">
      <c r="A26" s="13" t="s">
        <v>29</v>
      </c>
      <c r="B26" s="14">
        <v>0</v>
      </c>
      <c r="C26" s="14">
        <v>0</v>
      </c>
      <c r="D26" s="14">
        <v>0</v>
      </c>
    </row>
  </sheetData>
  <pageMargins left="0.7" right="0.7" top="0.75" bottom="0.75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zoomScale="120" zoomScaleNormal="120" workbookViewId="0">
      <selection activeCell="A4" sqref="A4"/>
    </sheetView>
  </sheetViews>
  <sheetFormatPr baseColWidth="10" defaultRowHeight="12.5" x14ac:dyDescent="0.25"/>
  <cols>
    <col min="1" max="1" width="10.90625" style="44"/>
    <col min="4" max="4" width="10.90625" style="43" customWidth="1"/>
    <col min="5" max="7" width="10.90625" style="43"/>
    <col min="8" max="10" width="10.90625" style="42"/>
  </cols>
  <sheetData>
    <row r="1" spans="1:10" s="47" customFormat="1" x14ac:dyDescent="0.25">
      <c r="A1" s="46" t="s">
        <v>57</v>
      </c>
      <c r="B1" s="47" t="s">
        <v>56</v>
      </c>
      <c r="C1" s="47" t="s">
        <v>27</v>
      </c>
      <c r="D1" s="48" t="s">
        <v>58</v>
      </c>
      <c r="E1" s="48" t="s">
        <v>59</v>
      </c>
      <c r="F1" s="48" t="s">
        <v>36</v>
      </c>
      <c r="G1" s="48" t="s">
        <v>37</v>
      </c>
      <c r="H1" s="47" t="s">
        <v>38</v>
      </c>
      <c r="I1" s="47" t="s">
        <v>39</v>
      </c>
      <c r="J1" s="47" t="s">
        <v>60</v>
      </c>
    </row>
    <row r="2" spans="1:10" x14ac:dyDescent="0.25">
      <c r="A2" s="44">
        <v>43101</v>
      </c>
      <c r="B2">
        <f>YEAR(A2)</f>
        <v>2018</v>
      </c>
      <c r="C2">
        <f>MONTH(A2)</f>
        <v>1</v>
      </c>
      <c r="D2" s="43">
        <v>0.7055555555555556</v>
      </c>
      <c r="E2" s="43">
        <v>10.278472222222222</v>
      </c>
      <c r="F2" s="43">
        <v>0</v>
      </c>
      <c r="G2" s="43">
        <v>5.8173611111111114</v>
      </c>
      <c r="H2" s="42">
        <v>4</v>
      </c>
      <c r="I2" s="42">
        <v>0</v>
      </c>
      <c r="J2" s="42">
        <v>34</v>
      </c>
    </row>
    <row r="3" spans="1:10" x14ac:dyDescent="0.25">
      <c r="A3" s="44">
        <v>43435</v>
      </c>
      <c r="B3">
        <f t="shared" ref="B3" si="0">YEAR(A3)</f>
        <v>2018</v>
      </c>
      <c r="C3">
        <f t="shared" ref="C3" si="1">MONTH(A3)</f>
        <v>12</v>
      </c>
      <c r="D3" s="43">
        <f ca="1">IFERROR(GETPIVOTDATA("heures",Synthèse!$A$3,"libelle",D$1&amp;"+","année",$B3,"mois",$C3),0)
-IFERROR(GETPIVOTDATA("heures",Synthèse!$A$3,"libelle",D$1&amp;"-","année",$B3,"mois",$C3),0)
+OFFSET(D3,-1,)</f>
        <v>0.7055555555555556</v>
      </c>
      <c r="E3" s="43">
        <f ca="1">IFERROR(GETPIVOTDATA("heures",Synthèse!$A$3,"libelle",E$1&amp;"+","année",$B3,"mois",$C3),0)
-IFERROR(GETPIVOTDATA("heures",Synthèse!$A$3,"libelle",E$1&amp;"-","année",$B3,"mois",$C3),0)
+OFFSET(E3,-1,)</f>
        <v>9.0856944444444441</v>
      </c>
      <c r="F3" s="43">
        <f ca="1">IFERROR(GETPIVOTDATA("heures",Synthèse!$A$3,"libelle",F$1,"année",$B3,"mois",$C3),0)+OFFSET(F3,-1,)</f>
        <v>0</v>
      </c>
      <c r="G3" s="43">
        <f ca="1">IFERROR(GETPIVOTDATA("heures",Synthèse!$A$3,"libelle",G$1,"année",$B3,"mois",$C3),0)+OFFSET(G3,-1,)</f>
        <v>5.8173611111111114</v>
      </c>
      <c r="H3" s="45">
        <f ca="1">IFERROR(GETPIVOTDATA("jours",Synthèse!$A$21,"libelle",H$1,"année",$B3,"mois",$C3),0)+OFFSET(H3,-1,)</f>
        <v>4</v>
      </c>
      <c r="I3" s="45">
        <f ca="1">IFERROR(GETPIVOTDATA("jours",Synthèse!$A$21,"libelle",I$1,"année",$B3,"mois",$C3),0)+OFFSET(I3,-1,)</f>
        <v>0</v>
      </c>
      <c r="J3" s="45">
        <f ca="1">IFERROR(GETPIVOTDATA("jours",Synthèse!$A$21,"libelle",J$1&amp;"+","année",$B3,"mois",$C3),0)
-IFERROR(GETPIVOTDATA("jours",Synthèse!$A$21,"libelle",J$1&amp;"-","année",$B3,"mois",$C3),0)
+OFFSET(J3,-1,)</f>
        <v>34</v>
      </c>
    </row>
    <row r="4" spans="1:10" x14ac:dyDescent="0.25">
      <c r="A4" s="44">
        <v>43466</v>
      </c>
      <c r="B4">
        <f t="shared" ref="B4" si="2">YEAR(A4)</f>
        <v>2019</v>
      </c>
      <c r="C4">
        <f t="shared" ref="C4" si="3">MONTH(A4)</f>
        <v>1</v>
      </c>
      <c r="D4" s="43">
        <f ca="1">IFERROR(GETPIVOTDATA("heures",Synthèse!$A$3,"libelle",D$1&amp;"+","année",$B4,"mois",$C4),0)
-IFERROR(GETPIVOTDATA("heures",Synthèse!$A$3,"libelle",D$1&amp;"-","année",$B4,"mois",$C4),0)
+OFFSET(D4,-1,)</f>
        <v>0.7055555555555556</v>
      </c>
      <c r="E4" s="43">
        <f ca="1">IFERROR(GETPIVOTDATA("heures",Synthèse!$A$3,"libelle",E$1&amp;"+","année",$B4,"mois",$C4),0)
-IFERROR(GETPIVOTDATA("heures",Synthèse!$A$3,"libelle",E$1&amp;"-","année",$B4,"mois",$C4),0)
+OFFSET(E4,-1,)</f>
        <v>9.0856944444444441</v>
      </c>
      <c r="F4" s="43">
        <f ca="1">IFERROR(GETPIVOTDATA("heures",Synthèse!$A$3,"libelle",F$1,"année",$B4,"mois",$C4),0)+OFFSET(F4,-1,)</f>
        <v>0</v>
      </c>
      <c r="G4" s="43">
        <f ca="1">IFERROR(GETPIVOTDATA("heures",Synthèse!$A$3,"libelle",G$1,"année",$B4,"mois",$C4),0)+OFFSET(G4,-1,)</f>
        <v>5.8173611111111114</v>
      </c>
      <c r="H4" s="45">
        <f ca="1">IFERROR(GETPIVOTDATA("jours",Synthèse!$A$21,"libelle",H$1,"année",$B4,"mois",$C4),0)+OFFSET(H4,-1,)</f>
        <v>4</v>
      </c>
      <c r="I4" s="45">
        <f ca="1">IFERROR(GETPIVOTDATA("jours",Synthèse!$A$21,"libelle",I$1,"année",$B4,"mois",$C4),0)+OFFSET(I4,-1,)</f>
        <v>0</v>
      </c>
      <c r="J4" s="45">
        <f ca="1">IFERROR(GETPIVOTDATA("jours",Synthèse!$A$21,"libelle",J$1&amp;"+","année",$B4,"mois",$C4),0)
-IFERROR(GETPIVOTDATA("jours",Synthèse!$A$21,"libelle",J$1&amp;"-","année",$B4,"mois",$C4),0)
+OFFSET(J4,-1,)</f>
        <v>34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BdD</vt:lpstr>
      <vt:lpstr>codes</vt:lpstr>
      <vt:lpstr>JFP</vt:lpstr>
      <vt:lpstr>consultants</vt:lpstr>
      <vt:lpstr>Vue Mensuelle</vt:lpstr>
      <vt:lpstr>Vue Annuelle</vt:lpstr>
      <vt:lpstr>Synthèse</vt:lpstr>
      <vt:lpstr>Compteurs</vt:lpstr>
      <vt:lpstr>août</vt:lpstr>
      <vt:lpstr>avr</vt:lpstr>
      <vt:lpstr>déc</vt:lpstr>
      <vt:lpstr>févr</vt:lpstr>
      <vt:lpstr>janv</vt:lpstr>
      <vt:lpstr>JF</vt:lpstr>
      <vt:lpstr>juil</vt:lpstr>
      <vt:lpstr>juin</vt:lpstr>
      <vt:lpstr>mai</vt:lpstr>
      <vt:lpstr>mars</vt:lpstr>
      <vt:lpstr>nov</vt:lpstr>
      <vt:lpstr>oct</vt:lpstr>
      <vt:lpstr>sept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Michel</cp:lastModifiedBy>
  <dcterms:created xsi:type="dcterms:W3CDTF">2015-05-07T01:06:26Z</dcterms:created>
  <dcterms:modified xsi:type="dcterms:W3CDTF">2018-12-23T10:31:21Z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