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tabRatio="755"/>
  </bookViews>
  <sheets>
    <sheet name="Vue Mensuelle" sheetId="3" r:id="rId1"/>
    <sheet name="Recap" sheetId="9" r:id="rId2"/>
    <sheet name="BdD" sheetId="8" state="hidden" r:id="rId3"/>
    <sheet name="JFP" sheetId="7" state="hidden" r:id="rId4"/>
  </sheets>
  <calcPr calcId="152511"/>
</workbook>
</file>

<file path=xl/calcChain.xml><?xml version="1.0" encoding="utf-8"?>
<calcChain xmlns="http://schemas.openxmlformats.org/spreadsheetml/2006/main">
  <c r="B1" i="9" l="1"/>
  <c r="D3" i="9" s="1"/>
  <c r="B3" i="9"/>
  <c r="B4" i="9"/>
  <c r="B5" i="9"/>
  <c r="B6" i="9"/>
  <c r="B7" i="9"/>
  <c r="B8" i="9"/>
  <c r="B9" i="9"/>
  <c r="B10" i="9"/>
  <c r="B11" i="9"/>
  <c r="B12" i="9"/>
  <c r="B13" i="9"/>
  <c r="B2" i="9"/>
  <c r="C2" i="9" l="1"/>
  <c r="C10" i="9"/>
  <c r="C6" i="9"/>
  <c r="D2" i="9"/>
  <c r="D10" i="9"/>
  <c r="D6" i="9"/>
  <c r="C13" i="9"/>
  <c r="C9" i="9"/>
  <c r="C5" i="9"/>
  <c r="D13" i="9"/>
  <c r="D9" i="9"/>
  <c r="D5" i="9"/>
  <c r="C12" i="9"/>
  <c r="C8" i="9"/>
  <c r="C4" i="9"/>
  <c r="D12" i="9"/>
  <c r="D8" i="9"/>
  <c r="D4" i="9"/>
  <c r="C11" i="9"/>
  <c r="C7" i="9"/>
  <c r="C3" i="9"/>
  <c r="K3" i="9" s="1"/>
  <c r="D11" i="9"/>
  <c r="D7" i="9"/>
  <c r="A1" i="7"/>
  <c r="B26" i="7" s="1"/>
  <c r="B25" i="7" s="1"/>
  <c r="F11" i="9"/>
  <c r="F7" i="9"/>
  <c r="F3" i="9"/>
  <c r="F8" i="9"/>
  <c r="F13" i="9"/>
  <c r="E2" i="9"/>
  <c r="F10" i="9"/>
  <c r="F6" i="9"/>
  <c r="F5" i="9"/>
  <c r="E10" i="9"/>
  <c r="E4" i="9"/>
  <c r="E11" i="9"/>
  <c r="E7" i="9"/>
  <c r="E3" i="9"/>
  <c r="E8" i="9"/>
  <c r="E13" i="9"/>
  <c r="F2" i="9"/>
  <c r="F12" i="9"/>
  <c r="F4" i="9"/>
  <c r="E12" i="9"/>
  <c r="E6" i="9"/>
  <c r="E5" i="9"/>
  <c r="F9" i="9"/>
  <c r="E9" i="9"/>
  <c r="I3" i="9" l="1"/>
  <c r="F14" i="9"/>
  <c r="E14" i="9"/>
  <c r="E17" i="9" s="1"/>
  <c r="I8" i="9"/>
  <c r="L8" i="9"/>
  <c r="H8" i="9"/>
  <c r="G8" i="9"/>
  <c r="K8" i="9"/>
  <c r="J8" i="9"/>
  <c r="K10" i="9"/>
  <c r="J10" i="9"/>
  <c r="H10" i="9"/>
  <c r="I10" i="9"/>
  <c r="L10" i="9"/>
  <c r="G10" i="9"/>
  <c r="J7" i="9"/>
  <c r="G7" i="9"/>
  <c r="I7" i="9"/>
  <c r="K7" i="9"/>
  <c r="L7" i="9"/>
  <c r="H7" i="9"/>
  <c r="L9" i="9"/>
  <c r="H9" i="9"/>
  <c r="I9" i="9"/>
  <c r="K9" i="9"/>
  <c r="J9" i="9"/>
  <c r="G9" i="9"/>
  <c r="L3" i="9"/>
  <c r="J3" i="9"/>
  <c r="J11" i="9"/>
  <c r="G11" i="9"/>
  <c r="K11" i="9"/>
  <c r="I11" i="9"/>
  <c r="L11" i="9"/>
  <c r="H11" i="9"/>
  <c r="I4" i="9"/>
  <c r="J4" i="9"/>
  <c r="L4" i="9"/>
  <c r="H4" i="9"/>
  <c r="G4" i="9"/>
  <c r="K4" i="9"/>
  <c r="L13" i="9"/>
  <c r="H13" i="9"/>
  <c r="K13" i="9"/>
  <c r="J13" i="9"/>
  <c r="G13" i="9"/>
  <c r="I13" i="9"/>
  <c r="K6" i="9"/>
  <c r="L6" i="9"/>
  <c r="J6" i="9"/>
  <c r="H6" i="9"/>
  <c r="G6" i="9"/>
  <c r="I6" i="9"/>
  <c r="I12" i="9"/>
  <c r="L12" i="9"/>
  <c r="H12" i="9"/>
  <c r="G12" i="9"/>
  <c r="J12" i="9"/>
  <c r="K12" i="9"/>
  <c r="L5" i="9"/>
  <c r="H5" i="9"/>
  <c r="K5" i="9"/>
  <c r="J5" i="9"/>
  <c r="G5" i="9"/>
  <c r="I5" i="9"/>
  <c r="K2" i="9"/>
  <c r="H2" i="9"/>
  <c r="G2" i="9"/>
  <c r="G14" i="9" s="1"/>
  <c r="J2" i="9"/>
  <c r="I2" i="9"/>
  <c r="L2" i="9"/>
  <c r="H3" i="9"/>
  <c r="G3" i="9"/>
  <c r="B27" i="7"/>
  <c r="B5" i="7"/>
  <c r="B3" i="7"/>
  <c r="B29" i="7"/>
  <c r="B23" i="7"/>
  <c r="B11" i="7"/>
  <c r="B20" i="7"/>
  <c r="B32" i="7"/>
  <c r="B8" i="7"/>
  <c r="B17" i="7"/>
  <c r="C4" i="3"/>
  <c r="C6" i="3"/>
  <c r="C8" i="3" s="1"/>
  <c r="K14" i="9" l="1"/>
  <c r="L14" i="9"/>
  <c r="H14" i="9"/>
  <c r="I14" i="9"/>
  <c r="J14" i="9"/>
  <c r="B6" i="3"/>
  <c r="D6" i="3"/>
  <c r="C9" i="3"/>
  <c r="C11" i="3" s="1"/>
  <c r="B31" i="7"/>
  <c r="B33" i="7"/>
  <c r="B30" i="7"/>
  <c r="B28" i="7"/>
  <c r="B19" i="7"/>
  <c r="B21" i="7"/>
  <c r="B2" i="7"/>
  <c r="B4" i="7"/>
  <c r="B16" i="7"/>
  <c r="B18" i="7"/>
  <c r="B10" i="7"/>
  <c r="B12" i="7"/>
  <c r="B7" i="7"/>
  <c r="B9" i="7"/>
  <c r="B22" i="7"/>
  <c r="B24" i="7"/>
  <c r="B13" i="7"/>
  <c r="B15" i="7"/>
  <c r="B6" i="7"/>
  <c r="E6" i="3" l="1"/>
  <c r="E8" i="3" s="1"/>
  <c r="D8" i="3"/>
  <c r="B9" i="3"/>
  <c r="C12" i="3"/>
  <c r="C14" i="3" s="1"/>
  <c r="D9" i="3"/>
  <c r="D11" i="3" s="1"/>
  <c r="B14" i="7"/>
  <c r="F6" i="3" l="1"/>
  <c r="F8" i="3" s="1"/>
  <c r="B12" i="3"/>
  <c r="E7" i="3"/>
  <c r="D7" i="3"/>
  <c r="C10" i="3"/>
  <c r="C7" i="3"/>
  <c r="G6" i="3"/>
  <c r="G8" i="3" s="1"/>
  <c r="C13" i="3"/>
  <c r="D12" i="3"/>
  <c r="D14" i="3" s="1"/>
  <c r="C15" i="3"/>
  <c r="C17" i="3" s="1"/>
  <c r="D10" i="3"/>
  <c r="E9" i="3"/>
  <c r="E11" i="3" s="1"/>
  <c r="F7" i="3" l="1"/>
  <c r="B15" i="3"/>
  <c r="E10" i="3"/>
  <c r="F9" i="3"/>
  <c r="F11" i="3" s="1"/>
  <c r="E12" i="3"/>
  <c r="E14" i="3" s="1"/>
  <c r="D13" i="3"/>
  <c r="C16" i="3"/>
  <c r="C18" i="3"/>
  <c r="C20" i="3" s="1"/>
  <c r="D15" i="3"/>
  <c r="D17" i="3" s="1"/>
  <c r="H6" i="3"/>
  <c r="H8" i="3" s="1"/>
  <c r="G7" i="3"/>
  <c r="B18" i="3" l="1"/>
  <c r="I6" i="3"/>
  <c r="I8" i="3" s="1"/>
  <c r="H7" i="3"/>
  <c r="E15" i="3"/>
  <c r="E17" i="3" s="1"/>
  <c r="D16" i="3"/>
  <c r="F12" i="3"/>
  <c r="F14" i="3" s="1"/>
  <c r="E13" i="3"/>
  <c r="D18" i="3"/>
  <c r="D20" i="3" s="1"/>
  <c r="C19" i="3"/>
  <c r="C21" i="3"/>
  <c r="C23" i="3" s="1"/>
  <c r="G9" i="3"/>
  <c r="G11" i="3" s="1"/>
  <c r="F10" i="3"/>
  <c r="B21" i="3" l="1"/>
  <c r="E18" i="3"/>
  <c r="E20" i="3" s="1"/>
  <c r="D19" i="3"/>
  <c r="F15" i="3"/>
  <c r="F17" i="3" s="1"/>
  <c r="E16" i="3"/>
  <c r="H9" i="3"/>
  <c r="H11" i="3" s="1"/>
  <c r="G10" i="3"/>
  <c r="D21" i="3"/>
  <c r="D23" i="3" s="1"/>
  <c r="C22" i="3"/>
  <c r="G12" i="3"/>
  <c r="G14" i="3" s="1"/>
  <c r="F13" i="3"/>
  <c r="I7" i="3"/>
  <c r="E21" i="3" l="1"/>
  <c r="E23" i="3" s="1"/>
  <c r="D22" i="3"/>
  <c r="G15" i="3"/>
  <c r="G17" i="3" s="1"/>
  <c r="F16" i="3"/>
  <c r="H12" i="3"/>
  <c r="H14" i="3" s="1"/>
  <c r="G13" i="3"/>
  <c r="I9" i="3"/>
  <c r="I11" i="3" s="1"/>
  <c r="H10" i="3"/>
  <c r="F18" i="3"/>
  <c r="F20" i="3" s="1"/>
  <c r="E19" i="3"/>
  <c r="I10" i="3" l="1"/>
  <c r="H15" i="3"/>
  <c r="H17" i="3" s="1"/>
  <c r="G16" i="3"/>
  <c r="G18" i="3"/>
  <c r="G20" i="3" s="1"/>
  <c r="F19" i="3"/>
  <c r="I12" i="3"/>
  <c r="I14" i="3" s="1"/>
  <c r="H13" i="3"/>
  <c r="F21" i="3"/>
  <c r="F23" i="3" s="1"/>
  <c r="E22" i="3"/>
  <c r="G21" i="3" l="1"/>
  <c r="G23" i="3" s="1"/>
  <c r="F22" i="3"/>
  <c r="I13" i="3"/>
  <c r="I15" i="3"/>
  <c r="I17" i="3" s="1"/>
  <c r="H16" i="3"/>
  <c r="H18" i="3"/>
  <c r="H20" i="3" s="1"/>
  <c r="G19" i="3"/>
  <c r="I16" i="3" l="1"/>
  <c r="I18" i="3"/>
  <c r="I20" i="3" s="1"/>
  <c r="H19" i="3"/>
  <c r="H21" i="3"/>
  <c r="H23" i="3" s="1"/>
  <c r="G22" i="3"/>
  <c r="I19" i="3" l="1"/>
  <c r="I21" i="3"/>
  <c r="I23" i="3" s="1"/>
  <c r="H22" i="3"/>
  <c r="I22" i="3" l="1"/>
</calcChain>
</file>

<file path=xl/sharedStrings.xml><?xml version="1.0" encoding="utf-8"?>
<sst xmlns="http://schemas.openxmlformats.org/spreadsheetml/2006/main" count="61" uniqueCount="36">
  <si>
    <t>DIMANCHE</t>
  </si>
  <si>
    <t>LUNDI</t>
  </si>
  <si>
    <t>MARDI</t>
  </si>
  <si>
    <t>MERCREDI</t>
  </si>
  <si>
    <t>JEUDI</t>
  </si>
  <si>
    <t>VENDREDI</t>
  </si>
  <si>
    <t>SAMEDI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</si>
  <si>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</si>
  <si>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</si>
  <si>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</si>
  <si>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</si>
  <si>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</si>
  <si>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</si>
  <si>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</si>
  <si>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</si>
  <si>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</si>
  <si>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</si>
  <si>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</si>
  <si>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</si>
  <si>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</si>
  <si>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</si>
  <si>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</si>
  <si>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SEM.</t>
  </si>
  <si>
    <t>motif</t>
  </si>
  <si>
    <t>RTT</t>
  </si>
  <si>
    <t>date_evts</t>
  </si>
  <si>
    <t>R</t>
  </si>
  <si>
    <t>M</t>
  </si>
  <si>
    <t>P</t>
  </si>
  <si>
    <t>C</t>
  </si>
  <si>
    <t>du</t>
  </si>
  <si>
    <t>au</t>
  </si>
  <si>
    <t>JF</t>
  </si>
  <si>
    <t>Samedi</t>
  </si>
  <si>
    <t>Dimanche</t>
  </si>
  <si>
    <t>Nombre de jours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</si>
</sst>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d\ dd/mm/yyyy"/>
    <numFmt numFmtId="166" formatCode="[$-F800]dddd\,\ mmmm\ dd\,\ yyyy"/>
  </numFmts>
  <fonts count="18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b/>
      <sz val="18"/>
      <color theme="1" tint="0.14999847407452621"/>
      <name val="Cambria"/>
      <family val="1"/>
      <scheme val="minor"/>
    </font>
    <font>
      <sz val="16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1"/>
      <scheme val="minor"/>
    </font>
    <font>
      <sz val="11"/>
      <color theme="1" tint="0.14999847407452621"/>
      <name val="Cambria"/>
      <family val="1"/>
      <scheme val="minor"/>
    </font>
    <font>
      <sz val="14"/>
      <color theme="0"/>
      <name val="Cambria"/>
      <family val="1"/>
      <scheme val="minor"/>
    </font>
    <font>
      <sz val="22"/>
      <color theme="4"/>
      <name val="Cambria"/>
      <family val="1"/>
      <scheme val="minor"/>
    </font>
    <font>
      <sz val="11"/>
      <color theme="0"/>
      <name val="Cambria"/>
      <family val="1"/>
      <scheme val="minor"/>
    </font>
    <font>
      <sz val="10"/>
      <color theme="1" tint="0.14999847407452621"/>
      <name val="Cambria"/>
      <family val="1"/>
      <scheme val="minor"/>
    </font>
    <font>
      <sz val="10"/>
      <name val="Cambria"/>
      <family val="1"/>
      <scheme val="minor"/>
    </font>
    <font>
      <sz val="10"/>
      <color theme="1"/>
      <name val="Cambria"/>
      <family val="1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Alignment="0" applyProtection="0"/>
    <xf numFmtId="0" fontId="5" fillId="0" borderId="0" applyNumberFormat="0" applyFill="0" applyBorder="0" applyAlignment="0" applyProtection="0"/>
  </cellStyleXfs>
  <cellXfs count="39">
    <xf numFmtId="0" fontId="0" fillId="0" borderId="0" xfId="0">
      <alignment vertical="center"/>
    </xf>
    <xf numFmtId="0" fontId="7" fillId="0" borderId="0" xfId="0" applyNumberFormat="1" applyFont="1" applyBorder="1" applyAlignment="1" applyProtection="1">
      <alignment horizontal="right" vertical="center" textRotation="90"/>
    </xf>
    <xf numFmtId="0" fontId="6" fillId="0" borderId="0" xfId="0" applyFont="1" applyProtection="1">
      <alignment vertical="center"/>
    </xf>
    <xf numFmtId="0" fontId="9" fillId="0" borderId="0" xfId="0" applyFont="1" applyAlignment="1" applyProtection="1">
      <alignment horizontal="center" vertical="center"/>
    </xf>
    <xf numFmtId="0" fontId="7" fillId="0" borderId="0" xfId="0" applyFont="1" applyProtection="1">
      <alignment vertical="center"/>
    </xf>
    <xf numFmtId="0" fontId="6" fillId="0" borderId="0" xfId="0" applyNumberFormat="1" applyFont="1" applyBorder="1" applyAlignment="1" applyProtection="1">
      <alignment horizontal="right" vertical="center" textRotation="90"/>
    </xf>
    <xf numFmtId="0" fontId="11" fillId="4" borderId="2" xfId="1" applyFont="1" applyFill="1" applyBorder="1" applyAlignment="1" applyProtection="1">
      <alignment horizontal="left" vertical="center" indent="1"/>
    </xf>
    <xf numFmtId="0" fontId="11" fillId="4" borderId="3" xfId="1" applyFont="1" applyFill="1" applyBorder="1" applyAlignment="1" applyProtection="1">
      <alignment horizontal="left" vertical="center" indent="1"/>
    </xf>
    <xf numFmtId="0" fontId="11" fillId="4" borderId="4" xfId="1" applyFont="1" applyFill="1" applyBorder="1" applyAlignment="1" applyProtection="1">
      <alignment horizontal="left" vertical="center" indent="1"/>
    </xf>
    <xf numFmtId="0" fontId="11" fillId="4" borderId="5" xfId="1" applyFont="1" applyFill="1" applyBorder="1" applyAlignment="1" applyProtection="1">
      <alignment horizontal="left" vertical="center" indent="1"/>
    </xf>
    <xf numFmtId="0" fontId="12" fillId="4" borderId="11" xfId="1" applyNumberFormat="1" applyFont="1" applyFill="1" applyBorder="1" applyAlignment="1" applyProtection="1">
      <alignment horizontal="center" vertical="center" textRotation="90"/>
    </xf>
    <xf numFmtId="164" fontId="13" fillId="0" borderId="9" xfId="0" applyNumberFormat="1" applyFont="1" applyFill="1" applyBorder="1" applyProtection="1">
      <alignment vertical="center"/>
    </xf>
    <xf numFmtId="164" fontId="13" fillId="0" borderId="6" xfId="0" applyNumberFormat="1" applyFont="1" applyFill="1" applyBorder="1" applyProtection="1">
      <alignment vertical="center"/>
    </xf>
    <xf numFmtId="164" fontId="13" fillId="6" borderId="6" xfId="0" applyNumberFormat="1" applyFont="1" applyFill="1" applyBorder="1" applyProtection="1">
      <alignment vertical="center"/>
    </xf>
    <xf numFmtId="0" fontId="15" fillId="0" borderId="10" xfId="2" applyFont="1" applyFill="1" applyBorder="1" applyAlignment="1" applyProtection="1">
      <alignment horizontal="center" vertical="center"/>
    </xf>
    <xf numFmtId="0" fontId="15" fillId="0" borderId="7" xfId="2" applyFont="1" applyFill="1" applyBorder="1" applyAlignment="1" applyProtection="1">
      <alignment horizontal="center" vertical="center"/>
    </xf>
    <xf numFmtId="0" fontId="15" fillId="6" borderId="7" xfId="2" applyFont="1" applyFill="1" applyBorder="1" applyAlignment="1" applyProtection="1">
      <alignment horizontal="center" vertical="center"/>
    </xf>
    <xf numFmtId="0" fontId="6" fillId="0" borderId="0" xfId="0" applyFont="1" applyFill="1" applyProtection="1">
      <alignment vertical="center"/>
    </xf>
    <xf numFmtId="0" fontId="7" fillId="0" borderId="10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6" borderId="7" xfId="0" applyFont="1" applyFill="1" applyBorder="1" applyAlignment="1" applyProtection="1">
      <alignment horizontal="center" vertical="center"/>
    </xf>
    <xf numFmtId="164" fontId="13" fillId="2" borderId="9" xfId="0" applyNumberFormat="1" applyFont="1" applyFill="1" applyBorder="1" applyProtection="1">
      <alignment vertical="center"/>
    </xf>
    <xf numFmtId="164" fontId="13" fillId="2" borderId="6" xfId="0" applyNumberFormat="1" applyFont="1" applyFill="1" applyBorder="1" applyProtection="1">
      <alignment vertical="center"/>
    </xf>
    <xf numFmtId="0" fontId="15" fillId="2" borderId="10" xfId="2" applyFont="1" applyFill="1" applyBorder="1" applyAlignment="1" applyProtection="1">
      <alignment horizontal="center" vertical="center"/>
    </xf>
    <xf numFmtId="0" fontId="15" fillId="2" borderId="7" xfId="2" applyFont="1" applyFill="1" applyBorder="1" applyAlignment="1" applyProtection="1">
      <alignment horizontal="center" vertical="center"/>
    </xf>
    <xf numFmtId="166" fontId="0" fillId="0" borderId="0" xfId="0" applyNumberFormat="1">
      <alignment vertical="center"/>
    </xf>
    <xf numFmtId="0" fontId="0" fillId="0" borderId="0" xfId="0" applyAlignment="1">
      <alignment horizontal="center" vertical="center"/>
    </xf>
    <xf numFmtId="0" fontId="16" fillId="5" borderId="0" xfId="0" applyFont="1" applyFill="1" applyBorder="1" applyAlignment="1">
      <alignment horizontal="center"/>
    </xf>
    <xf numFmtId="0" fontId="17" fillId="5" borderId="0" xfId="0" applyFont="1" applyFill="1" applyBorder="1" applyAlignment="1">
      <alignment horizontal="center"/>
    </xf>
    <xf numFmtId="0" fontId="6" fillId="0" borderId="0" xfId="0" applyFont="1">
      <alignment vertical="center"/>
    </xf>
    <xf numFmtId="0" fontId="17" fillId="0" borderId="0" xfId="0" applyFont="1" applyBorder="1" applyAlignment="1">
      <alignment horizontal="center"/>
    </xf>
    <xf numFmtId="165" fontId="17" fillId="0" borderId="0" xfId="0" applyNumberFormat="1" applyFont="1" applyBorder="1" applyAlignment="1">
      <alignment horizontal="center"/>
    </xf>
    <xf numFmtId="0" fontId="10" fillId="0" borderId="0" xfId="0" applyFont="1" applyProtection="1">
      <alignment vertical="center"/>
      <protection locked="0"/>
    </xf>
    <xf numFmtId="0" fontId="8" fillId="4" borderId="14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8" fillId="4" borderId="14" xfId="0" applyFont="1" applyFill="1" applyBorder="1" applyAlignment="1" applyProtection="1">
      <alignment horizontal="left" vertical="center" indent="1"/>
    </xf>
    <xf numFmtId="0" fontId="8" fillId="4" borderId="8" xfId="0" applyFont="1" applyFill="1" applyBorder="1" applyAlignment="1" applyProtection="1">
      <alignment horizontal="left" vertical="center" indent="1"/>
    </xf>
    <xf numFmtId="0" fontId="14" fillId="4" borderId="12" xfId="1" applyNumberFormat="1" applyFont="1" applyFill="1" applyBorder="1" applyAlignment="1" applyProtection="1">
      <alignment horizontal="center" vertical="top" textRotation="90"/>
    </xf>
    <xf numFmtId="0" fontId="14" fillId="4" borderId="13" xfId="1" applyNumberFormat="1" applyFont="1" applyFill="1" applyBorder="1" applyAlignment="1" applyProtection="1">
      <alignment horizontal="center" vertical="top" textRotation="90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5" formatCode="ddd\ dd/mm/yyyy"/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6" formatCode="[$-F800]dddd\,\ mmmm\ dd\,\ yyyy"/>
    </dxf>
    <dxf>
      <font>
        <b val="0"/>
        <i/>
        <color theme="0" tint="-0.24994659260841701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17"/>
</file>

<file path=xl/ctrlProps/ctrlProp2.xml><?xml version="1.0" encoding="utf-8"?>
<formControlPr xmlns="http://schemas.microsoft.com/office/spreadsheetml/2009/9/main" objectType="Spin" dx="16" fmlaLink="$B$4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1</xdr:row>
          <xdr:rowOff>19050</xdr:rowOff>
        </xdr:from>
        <xdr:to>
          <xdr:col>1</xdr:col>
          <xdr:colOff>355600</xdr:colOff>
          <xdr:row>1</xdr:row>
          <xdr:rowOff>298450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158750</xdr:colOff>
          <xdr:row>2</xdr:row>
          <xdr:rowOff>152400</xdr:rowOff>
        </xdr:from>
        <xdr:to>
          <xdr:col>2</xdr:col>
          <xdr:colOff>12700</xdr:colOff>
          <xdr:row>3</xdr:row>
          <xdr:rowOff>266700</xdr:rowOff>
        </xdr:to>
        <xdr:sp macro="" textlink="">
          <xdr:nvSpPr>
            <xdr:cNvPr id="3074" name="Compteur Année" descr="Bouton Compteur. Modifie l’année civile dans la cellule C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5</xdr:col>
      <xdr:colOff>50800</xdr:colOff>
      <xdr:row>8</xdr:row>
      <xdr:rowOff>50800</xdr:rowOff>
    </xdr:from>
    <xdr:ext cx="2504660" cy="257699"/>
    <xdr:sp macro="" textlink="">
      <xdr:nvSpPr>
        <xdr:cNvPr id="2" name="info" hidden="1"/>
        <xdr:cNvSpPr txBox="1"/>
      </xdr:nvSpPr>
      <xdr:spPr>
        <a:xfrm>
          <a:off x="3441700" y="1955800"/>
          <a:ext cx="2504660" cy="257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Ctrl+Maj+P pour Planifier une absence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Evts" displayName="Evts" ref="A1:B2" totalsRowShown="0">
  <autoFilter ref="A1:B2"/>
  <tableColumns count="2">
    <tableColumn id="1" name="date_evts" dataDxfId="4"/>
    <tableColumn id="2" name="motif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JF_P" displayName="JF_P" ref="B1:C33" totalsRowShown="0" headerRowDxfId="3" dataDxfId="2">
  <autoFilter ref="B1:C33"/>
  <tableColumns count="2">
    <tableColumn id="1" name="DATE_JFP" dataDxfId="1"/>
    <tableColumn id="2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VueMois">
    <tabColor theme="4"/>
    <pageSetUpPr autoPageBreaks="0" fitToPage="1"/>
  </sheetPr>
  <dimension ref="B2:L24"/>
  <sheetViews>
    <sheetView showGridLines="0" showRowColHeaders="0" showZeros="0" tabSelected="1" zoomScale="80" zoomScaleNormal="80" workbookViewId="0">
      <selection activeCell="C2" sqref="C2"/>
    </sheetView>
  </sheetViews>
  <sheetFormatPr baseColWidth="10" defaultColWidth="9.1796875" defaultRowHeight="12.5" x14ac:dyDescent="0.25"/>
  <cols>
    <col min="1" max="1" width="43.453125" style="2" customWidth="1"/>
    <col min="2" max="2" width="5.08984375" style="5" bestFit="1" customWidth="1"/>
    <col min="3" max="9" width="13.7265625" style="2" customWidth="1"/>
    <col min="10" max="10" width="11.453125" style="2" customWidth="1"/>
    <col min="11" max="16384" width="9.1796875" style="2"/>
  </cols>
  <sheetData>
    <row r="2" spans="2:12" s="4" customFormat="1" ht="23" thickBot="1" x14ac:dyDescent="0.3">
      <c r="B2" s="1"/>
      <c r="C2" s="33">
        <v>2017</v>
      </c>
      <c r="D2" s="2"/>
      <c r="E2" s="3"/>
      <c r="F2" s="3"/>
      <c r="G2" s="3"/>
      <c r="H2" s="2"/>
      <c r="I2" s="2"/>
    </row>
    <row r="3" spans="2:12" ht="13" thickTop="1" x14ac:dyDescent="0.25"/>
    <row r="4" spans="2:12" ht="23" thickBot="1" x14ac:dyDescent="0.3">
      <c r="B4" s="32">
        <v>1</v>
      </c>
      <c r="C4" s="35" t="str">
        <f>UPPER(CHOOSE(B4,"Janvier","Février","Mars","Avril","Mai","Juin","Juillet","Août","Septembre","Octobre","Novembre","Décembre"))</f>
        <v>JANVIER</v>
      </c>
      <c r="D4" s="36"/>
      <c r="E4" s="36"/>
      <c r="F4" s="36"/>
      <c r="G4" s="36"/>
      <c r="H4" s="36"/>
      <c r="I4" s="36"/>
    </row>
    <row r="5" spans="2:12" ht="15" thickTop="1" thickBot="1" x14ac:dyDescent="0.3">
      <c r="B5" s="6"/>
      <c r="C5" s="7" t="s">
        <v>1</v>
      </c>
      <c r="D5" s="8" t="s">
        <v>2</v>
      </c>
      <c r="E5" s="8" t="s">
        <v>3</v>
      </c>
      <c r="F5" s="8" t="s">
        <v>4</v>
      </c>
      <c r="G5" s="8" t="s">
        <v>5</v>
      </c>
      <c r="H5" s="9" t="s">
        <v>6</v>
      </c>
      <c r="I5" s="7" t="s">
        <v>0</v>
      </c>
    </row>
    <row r="6" spans="2:12" ht="28" thickTop="1" x14ac:dyDescent="0.25">
      <c r="B6" s="10">
        <f>1+INT(MIN(MOD(C6-DATE(YEAR(C6)+{-1;0;1},1,5)+WEEKDAY(DATE(YEAR(C6)+{-1;0;1},1,3)),734))/7)</f>
        <v>52</v>
      </c>
      <c r="C6" s="11">
        <f>DATE(C2,B4,1)-WEEKDAY(DATE(C2,B4,1),2)+1</f>
        <v>42730</v>
      </c>
      <c r="D6" s="12">
        <f>C6+1</f>
        <v>42731</v>
      </c>
      <c r="E6" s="12">
        <f t="shared" ref="E6:I6" si="0">D6+1</f>
        <v>42732</v>
      </c>
      <c r="F6" s="12">
        <f t="shared" si="0"/>
        <v>42733</v>
      </c>
      <c r="G6" s="12">
        <f t="shared" si="0"/>
        <v>42734</v>
      </c>
      <c r="H6" s="13">
        <f t="shared" si="0"/>
        <v>42735</v>
      </c>
      <c r="I6" s="13">
        <f t="shared" si="0"/>
        <v>42736</v>
      </c>
    </row>
    <row r="7" spans="2:12" s="17" customFormat="1" x14ac:dyDescent="0.25">
      <c r="B7" s="37" t="s">
        <v>22</v>
      </c>
      <c r="C7" s="14" t="str">
        <f>IFERROR(VLOOKUP(C6,JF_P[],2,0),"")</f>
        <v/>
      </c>
      <c r="D7" s="15" t="str">
        <f>IFERROR(VLOOKUP(D6,JF_P[],2,0),"")</f>
        <v/>
      </c>
      <c r="E7" s="15" t="str">
        <f>IFERROR(VLOOKUP(E6,JF_P[],2,0),"")</f>
        <v/>
      </c>
      <c r="F7" s="15" t="str">
        <f>IFERROR(VLOOKUP(F6,JF_P[],2,0),"")</f>
        <v/>
      </c>
      <c r="G7" s="15" t="str">
        <f>IFERROR(VLOOKUP(G6,JF_P[],2,0),"")</f>
        <v/>
      </c>
      <c r="H7" s="16" t="str">
        <f>IFERROR(VLOOKUP(H6,JF_P[],2,0),"")</f>
        <v/>
      </c>
      <c r="I7" s="16" t="str">
        <f>IFERROR(VLOOKUP(I6,JF_P[],2,0),"")</f>
        <v>Premier de l'AN</v>
      </c>
    </row>
    <row r="8" spans="2:12" s="4" customFormat="1" ht="23" thickBot="1" x14ac:dyDescent="0.3">
      <c r="B8" s="38"/>
      <c r="C8" s="18" t="str">
        <f>IFERROR(VLOOKUP(C6,Evts[],2,0),"")</f>
        <v/>
      </c>
      <c r="D8" s="19" t="str">
        <f>IFERROR(VLOOKUP(D6,Evts[],2,0),"")</f>
        <v/>
      </c>
      <c r="E8" s="19" t="str">
        <f>IFERROR(VLOOKUP(E6,Evts[],2,0),"")</f>
        <v/>
      </c>
      <c r="F8" s="19" t="str">
        <f>IFERROR(VLOOKUP(F6,Evts[],2,0),"")</f>
        <v/>
      </c>
      <c r="G8" s="19" t="str">
        <f>IFERROR(VLOOKUP(G6,Evts[],2,0),"")</f>
        <v/>
      </c>
      <c r="H8" s="20" t="str">
        <f>IFERROR(VLOOKUP(H6,Evts[],2,0),"")</f>
        <v/>
      </c>
      <c r="I8" s="20" t="str">
        <f>IFERROR(VLOOKUP(I6,Evts[],2,0),"")</f>
        <v/>
      </c>
    </row>
    <row r="9" spans="2:12" ht="28" thickTop="1" x14ac:dyDescent="0.25">
      <c r="B9" s="10">
        <f>1+INT(MIN(MOD(C9-DATE(YEAR(C9)+{-1;0;1},1,5)+WEEKDAY(DATE(YEAR(C9)+{-1;0;1},1,3)),734))/7)</f>
        <v>1</v>
      </c>
      <c r="C9" s="21">
        <f>C6+7</f>
        <v>42737</v>
      </c>
      <c r="D9" s="22">
        <f>C9+1</f>
        <v>42738</v>
      </c>
      <c r="E9" s="22">
        <f t="shared" ref="E9:I9" si="1">D9+1</f>
        <v>42739</v>
      </c>
      <c r="F9" s="22">
        <f t="shared" si="1"/>
        <v>42740</v>
      </c>
      <c r="G9" s="22">
        <f t="shared" si="1"/>
        <v>42741</v>
      </c>
      <c r="H9" s="13">
        <f t="shared" si="1"/>
        <v>42742</v>
      </c>
      <c r="I9" s="13">
        <f t="shared" si="1"/>
        <v>42743</v>
      </c>
    </row>
    <row r="10" spans="2:12" ht="13" customHeight="1" x14ac:dyDescent="0.25">
      <c r="B10" s="37" t="s">
        <v>22</v>
      </c>
      <c r="C10" s="23" t="str">
        <f>IFERROR(VLOOKUP(C9,JF_P[],2,0),"")</f>
        <v/>
      </c>
      <c r="D10" s="24" t="str">
        <f>IFERROR(VLOOKUP(D9,JF_P[],2,0),"")</f>
        <v/>
      </c>
      <c r="E10" s="24" t="str">
        <f>IFERROR(VLOOKUP(E9,JF_P[],2,0),"")</f>
        <v/>
      </c>
      <c r="F10" s="24" t="str">
        <f>IFERROR(VLOOKUP(F9,JF_P[],2,0),"")</f>
        <v/>
      </c>
      <c r="G10" s="24" t="str">
        <f>IFERROR(VLOOKUP(G9,JF_P[],2,0),"")</f>
        <v/>
      </c>
      <c r="H10" s="16" t="str">
        <f>IFERROR(VLOOKUP(H9,JF_P[],2,0),"")</f>
        <v/>
      </c>
      <c r="I10" s="16" t="str">
        <f>IFERROR(VLOOKUP(I9,JF_P[],2,0),"")</f>
        <v/>
      </c>
    </row>
    <row r="11" spans="2:12" s="4" customFormat="1" ht="23" thickBot="1" x14ac:dyDescent="0.3">
      <c r="B11" s="38"/>
      <c r="C11" s="18" t="str">
        <f>IFERROR(VLOOKUP(C9,Evts[],2,0),"")</f>
        <v/>
      </c>
      <c r="D11" s="19" t="str">
        <f>IFERROR(VLOOKUP(D9,Evts[],2,0),"")</f>
        <v/>
      </c>
      <c r="E11" s="19" t="str">
        <f>IFERROR(VLOOKUP(E9,Evts[],2,0),"")</f>
        <v/>
      </c>
      <c r="F11" s="19" t="str">
        <f>IFERROR(VLOOKUP(F9,Evts[],2,0),"")</f>
        <v/>
      </c>
      <c r="G11" s="19" t="str">
        <f>IFERROR(VLOOKUP(G9,Evts[],2,0),"")</f>
        <v/>
      </c>
      <c r="H11" s="20" t="str">
        <f>IFERROR(VLOOKUP(H9,Evts[],2,0),"")</f>
        <v/>
      </c>
      <c r="I11" s="20" t="str">
        <f>IFERROR(VLOOKUP(I9,Evts[],2,0),"")</f>
        <v/>
      </c>
    </row>
    <row r="12" spans="2:12" ht="28" thickTop="1" x14ac:dyDescent="0.25">
      <c r="B12" s="10">
        <f>1+INT(MIN(MOD(C12-DATE(YEAR(C12)+{-1;0;1},1,5)+WEEKDAY(DATE(YEAR(C12)+{-1;0;1},1,3)),734))/7)</f>
        <v>2</v>
      </c>
      <c r="C12" s="11">
        <f>C9+7</f>
        <v>42744</v>
      </c>
      <c r="D12" s="12">
        <f>C12+1</f>
        <v>42745</v>
      </c>
      <c r="E12" s="12">
        <f t="shared" ref="E12:I12" si="2">D12+1</f>
        <v>42746</v>
      </c>
      <c r="F12" s="12">
        <f t="shared" si="2"/>
        <v>42747</v>
      </c>
      <c r="G12" s="12">
        <f t="shared" si="2"/>
        <v>42748</v>
      </c>
      <c r="H12" s="13">
        <f t="shared" si="2"/>
        <v>42749</v>
      </c>
      <c r="I12" s="13">
        <f t="shared" si="2"/>
        <v>42750</v>
      </c>
    </row>
    <row r="13" spans="2:12" s="17" customFormat="1" ht="13" customHeight="1" x14ac:dyDescent="0.25">
      <c r="B13" s="37" t="s">
        <v>22</v>
      </c>
      <c r="C13" s="14" t="str">
        <f>IFERROR(VLOOKUP(C12,JF_P[],2,0),"")</f>
        <v/>
      </c>
      <c r="D13" s="15" t="str">
        <f>IFERROR(VLOOKUP(D12,JF_P[],2,0),"")</f>
        <v/>
      </c>
      <c r="E13" s="15" t="str">
        <f>IFERROR(VLOOKUP(E12,JF_P[],2,0),"")</f>
        <v/>
      </c>
      <c r="F13" s="15" t="str">
        <f>IFERROR(VLOOKUP(F12,JF_P[],2,0),"")</f>
        <v/>
      </c>
      <c r="G13" s="15" t="str">
        <f>IFERROR(VLOOKUP(G12,JF_P[],2,0),"")</f>
        <v/>
      </c>
      <c r="H13" s="16" t="str">
        <f>IFERROR(VLOOKUP(H12,JF_P[],2,0),"")</f>
        <v/>
      </c>
      <c r="I13" s="16" t="str">
        <f>IFERROR(VLOOKUP(I12,JF_P[],2,0),"")</f>
        <v/>
      </c>
    </row>
    <row r="14" spans="2:12" s="4" customFormat="1" ht="23" thickBot="1" x14ac:dyDescent="0.3">
      <c r="B14" s="38"/>
      <c r="C14" s="18" t="str">
        <f>IFERROR(VLOOKUP(C12,Evts[],2,0),"")</f>
        <v/>
      </c>
      <c r="D14" s="19" t="str">
        <f>IFERROR(VLOOKUP(D12,Evts[],2,0),"")</f>
        <v/>
      </c>
      <c r="E14" s="19" t="str">
        <f>IFERROR(VLOOKUP(E12,Evts[],2,0),"")</f>
        <v/>
      </c>
      <c r="F14" s="19" t="str">
        <f>IFERROR(VLOOKUP(F12,Evts[],2,0),"")</f>
        <v/>
      </c>
      <c r="G14" s="19" t="str">
        <f>IFERROR(VLOOKUP(G12,Evts[],2,0),"")</f>
        <v/>
      </c>
      <c r="H14" s="20" t="str">
        <f>IFERROR(VLOOKUP(H12,Evts[],2,0),"")</f>
        <v/>
      </c>
      <c r="I14" s="20" t="str">
        <f>IFERROR(VLOOKUP(I12,Evts[],2,0),"")</f>
        <v/>
      </c>
    </row>
    <row r="15" spans="2:12" ht="28" thickTop="1" x14ac:dyDescent="0.25">
      <c r="B15" s="10">
        <f>1+INT(MIN(MOD(C15-DATE(YEAR(C15)+{-1;0;1},1,5)+WEEKDAY(DATE(YEAR(C15)+{-1;0;1},1,3)),734))/7)</f>
        <v>3</v>
      </c>
      <c r="C15" s="21">
        <f>C12+7</f>
        <v>42751</v>
      </c>
      <c r="D15" s="22">
        <f>C15+1</f>
        <v>42752</v>
      </c>
      <c r="E15" s="22">
        <f t="shared" ref="E15:I15" si="3">D15+1</f>
        <v>42753</v>
      </c>
      <c r="F15" s="22">
        <f t="shared" si="3"/>
        <v>42754</v>
      </c>
      <c r="G15" s="22">
        <f t="shared" si="3"/>
        <v>42755</v>
      </c>
      <c r="H15" s="13">
        <f t="shared" si="3"/>
        <v>42756</v>
      </c>
      <c r="I15" s="13">
        <f t="shared" si="3"/>
        <v>42757</v>
      </c>
      <c r="L15" s="17"/>
    </row>
    <row r="16" spans="2:12" ht="13" customHeight="1" x14ac:dyDescent="0.25">
      <c r="B16" s="37" t="s">
        <v>22</v>
      </c>
      <c r="C16" s="23" t="str">
        <f>IFERROR(VLOOKUP(C15,JF_P[],2,0),"")</f>
        <v/>
      </c>
      <c r="D16" s="24" t="str">
        <f>IFERROR(VLOOKUP(D15,JF_P[],2,0),"")</f>
        <v/>
      </c>
      <c r="E16" s="24" t="str">
        <f>IFERROR(VLOOKUP(E15,JF_P[],2,0),"")</f>
        <v/>
      </c>
      <c r="F16" s="24" t="str">
        <f>IFERROR(VLOOKUP(F15,JF_P[],2,0),"")</f>
        <v/>
      </c>
      <c r="G16" s="24" t="str">
        <f>IFERROR(VLOOKUP(G15,JF_P[],2,0),"")</f>
        <v/>
      </c>
      <c r="H16" s="16" t="str">
        <f>IFERROR(VLOOKUP(H15,JF_P[],2,0),"")</f>
        <v/>
      </c>
      <c r="I16" s="16" t="str">
        <f>IFERROR(VLOOKUP(I15,JF_P[],2,0),"")</f>
        <v/>
      </c>
    </row>
    <row r="17" spans="2:9" s="4" customFormat="1" ht="23" thickBot="1" x14ac:dyDescent="0.3">
      <c r="B17" s="38"/>
      <c r="C17" s="18" t="str">
        <f>IFERROR(VLOOKUP(C15,Evts[],2,0),"")</f>
        <v/>
      </c>
      <c r="D17" s="19" t="str">
        <f>IFERROR(VLOOKUP(D15,Evts[],2,0),"")</f>
        <v/>
      </c>
      <c r="E17" s="19" t="str">
        <f>IFERROR(VLOOKUP(E15,Evts[],2,0),"")</f>
        <v/>
      </c>
      <c r="F17" s="19" t="str">
        <f>IFERROR(VLOOKUP(F15,Evts[],2,0),"")</f>
        <v/>
      </c>
      <c r="G17" s="19" t="str">
        <f>IFERROR(VLOOKUP(G15,Evts[],2,0),"")</f>
        <v/>
      </c>
      <c r="H17" s="20" t="str">
        <f>IFERROR(VLOOKUP(H15,Evts[],2,0),"")</f>
        <v/>
      </c>
      <c r="I17" s="20" t="str">
        <f>IFERROR(VLOOKUP(I15,Evts[],2,0),"")</f>
        <v/>
      </c>
    </row>
    <row r="18" spans="2:9" ht="28" thickTop="1" x14ac:dyDescent="0.25">
      <c r="B18" s="10">
        <f>1+INT(MIN(MOD(C18-DATE(YEAR(C18)+{-1;0;1},1,5)+WEEKDAY(DATE(YEAR(C18)+{-1;0;1},1,3)),734))/7)</f>
        <v>4</v>
      </c>
      <c r="C18" s="11">
        <f>C15+7</f>
        <v>42758</v>
      </c>
      <c r="D18" s="12">
        <f>C18+1</f>
        <v>42759</v>
      </c>
      <c r="E18" s="12">
        <f t="shared" ref="E18:I18" si="4">D18+1</f>
        <v>42760</v>
      </c>
      <c r="F18" s="12">
        <f t="shared" si="4"/>
        <v>42761</v>
      </c>
      <c r="G18" s="12">
        <f t="shared" si="4"/>
        <v>42762</v>
      </c>
      <c r="H18" s="13">
        <f t="shared" si="4"/>
        <v>42763</v>
      </c>
      <c r="I18" s="13">
        <f t="shared" si="4"/>
        <v>42764</v>
      </c>
    </row>
    <row r="19" spans="2:9" s="17" customFormat="1" ht="13" customHeight="1" x14ac:dyDescent="0.25">
      <c r="B19" s="37" t="s">
        <v>22</v>
      </c>
      <c r="C19" s="14" t="str">
        <f>IFERROR(VLOOKUP(C18,JF_P[],2,0),"")</f>
        <v/>
      </c>
      <c r="D19" s="15" t="str">
        <f>IFERROR(VLOOKUP(D18,JF_P[],2,0),"")</f>
        <v/>
      </c>
      <c r="E19" s="15" t="str">
        <f>IFERROR(VLOOKUP(E18,JF_P[],2,0),"")</f>
        <v/>
      </c>
      <c r="F19" s="15" t="str">
        <f>IFERROR(VLOOKUP(F18,JF_P[],2,0),"")</f>
        <v/>
      </c>
      <c r="G19" s="15" t="str">
        <f>IFERROR(VLOOKUP(G18,JF_P[],2,0),"")</f>
        <v/>
      </c>
      <c r="H19" s="16" t="str">
        <f>IFERROR(VLOOKUP(H18,JF_P[],2,0),"")</f>
        <v/>
      </c>
      <c r="I19" s="16" t="str">
        <f>IFERROR(VLOOKUP(I18,JF_P[],2,0),"")</f>
        <v/>
      </c>
    </row>
    <row r="20" spans="2:9" s="4" customFormat="1" ht="23" thickBot="1" x14ac:dyDescent="0.3">
      <c r="B20" s="38"/>
      <c r="C20" s="18" t="str">
        <f>IFERROR(VLOOKUP(C18,Evts[],2,0),"")</f>
        <v/>
      </c>
      <c r="D20" s="19" t="str">
        <f>IFERROR(VLOOKUP(D18,Evts[],2,0),"")</f>
        <v/>
      </c>
      <c r="E20" s="19" t="str">
        <f>IFERROR(VLOOKUP(E18,Evts[],2,0),"")</f>
        <v/>
      </c>
      <c r="F20" s="19" t="str">
        <f>IFERROR(VLOOKUP(F18,Evts[],2,0),"")</f>
        <v/>
      </c>
      <c r="G20" s="19" t="str">
        <f>IFERROR(VLOOKUP(G18,Evts[],2,0),"")</f>
        <v/>
      </c>
      <c r="H20" s="20" t="str">
        <f>IFERROR(VLOOKUP(H18,Evts[],2,0),"")</f>
        <v/>
      </c>
      <c r="I20" s="20" t="str">
        <f>IFERROR(VLOOKUP(I18,Evts[],2,0),"")</f>
        <v/>
      </c>
    </row>
    <row r="21" spans="2:9" ht="28" thickTop="1" x14ac:dyDescent="0.25">
      <c r="B21" s="10">
        <f>1+INT(MIN(MOD(C21-DATE(YEAR(C21)+{-1;0;1},1,5)+WEEKDAY(DATE(YEAR(C21)+{-1;0;1},1,3)),734))/7)</f>
        <v>5</v>
      </c>
      <c r="C21" s="21">
        <f>C18+7</f>
        <v>42765</v>
      </c>
      <c r="D21" s="22">
        <f>C21+1</f>
        <v>42766</v>
      </c>
      <c r="E21" s="22">
        <f t="shared" ref="E21:I21" si="5">D21+1</f>
        <v>42767</v>
      </c>
      <c r="F21" s="22">
        <f t="shared" si="5"/>
        <v>42768</v>
      </c>
      <c r="G21" s="22">
        <f t="shared" si="5"/>
        <v>42769</v>
      </c>
      <c r="H21" s="13">
        <f t="shared" si="5"/>
        <v>42770</v>
      </c>
      <c r="I21" s="13">
        <f t="shared" si="5"/>
        <v>42771</v>
      </c>
    </row>
    <row r="22" spans="2:9" ht="13" customHeight="1" x14ac:dyDescent="0.25">
      <c r="B22" s="37" t="s">
        <v>22</v>
      </c>
      <c r="C22" s="23" t="str">
        <f>IFERROR(VLOOKUP(C21,JF_P[],2,0),"")</f>
        <v/>
      </c>
      <c r="D22" s="24" t="str">
        <f>IFERROR(VLOOKUP(D21,JF_P[],2,0),"")</f>
        <v/>
      </c>
      <c r="E22" s="24" t="str">
        <f>IFERROR(VLOOKUP(E21,JF_P[],2,0),"")</f>
        <v/>
      </c>
      <c r="F22" s="24" t="str">
        <f>IFERROR(VLOOKUP(F21,JF_P[],2,0),"")</f>
        <v/>
      </c>
      <c r="G22" s="24" t="str">
        <f>IFERROR(VLOOKUP(G21,JF_P[],2,0),"")</f>
        <v/>
      </c>
      <c r="H22" s="16" t="str">
        <f>IFERROR(VLOOKUP(H21,JF_P[],2,0),"")</f>
        <v/>
      </c>
      <c r="I22" s="16" t="str">
        <f>IFERROR(VLOOKUP(I21,JF_P[],2,0),"")</f>
        <v/>
      </c>
    </row>
    <row r="23" spans="2:9" s="4" customFormat="1" ht="23" thickBot="1" x14ac:dyDescent="0.3">
      <c r="B23" s="38"/>
      <c r="C23" s="18" t="str">
        <f>IFERROR(VLOOKUP(C21,Evts[],2,0),"")</f>
        <v/>
      </c>
      <c r="D23" s="19" t="str">
        <f>IFERROR(VLOOKUP(D21,Evts[],2,0),"")</f>
        <v/>
      </c>
      <c r="E23" s="19" t="str">
        <f>IFERROR(VLOOKUP(E21,Evts[],2,0),"")</f>
        <v/>
      </c>
      <c r="F23" s="19" t="str">
        <f>IFERROR(VLOOKUP(F21,Evts[],2,0),"")</f>
        <v/>
      </c>
      <c r="G23" s="19" t="str">
        <f>IFERROR(VLOOKUP(G21,Evts[],2,0),"")</f>
        <v/>
      </c>
      <c r="H23" s="20" t="str">
        <f>IFERROR(VLOOKUP(H21,Evts[],2,0),"")</f>
        <v/>
      </c>
      <c r="I23" s="20" t="str">
        <f>IFERROR(VLOOKUP(I21,Evts[],2,0),"")</f>
        <v/>
      </c>
    </row>
    <row r="24" spans="2:9" ht="13" thickTop="1" x14ac:dyDescent="0.25"/>
  </sheetData>
  <sheetProtection sheet="1" objects="1" scenarios="1"/>
  <mergeCells count="7">
    <mergeCell ref="C4:I4"/>
    <mergeCell ref="B16:B17"/>
    <mergeCell ref="B19:B20"/>
    <mergeCell ref="B22:B23"/>
    <mergeCell ref="B7:B8"/>
    <mergeCell ref="B10:B11"/>
    <mergeCell ref="B13:B14"/>
  </mergeCells>
  <conditionalFormatting sqref="C6:I6 C9:I9 C12:I12 C15:I15 C18:I18 C21:I21">
    <cfRule type="expression" dxfId="5" priority="2">
      <formula>MONTH(C6)&lt;&gt;$B$4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146050</xdr:colOff>
                    <xdr:row>1</xdr:row>
                    <xdr:rowOff>19050</xdr:rowOff>
                  </from>
                  <to>
                    <xdr:col>1</xdr:col>
                    <xdr:colOff>355600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158750</xdr:colOff>
                    <xdr:row>2</xdr:row>
                    <xdr:rowOff>152400</xdr:rowOff>
                  </from>
                  <to>
                    <xdr:col>2</xdr:col>
                    <xdr:colOff>12700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L17"/>
  <sheetViews>
    <sheetView showZeros="0" zoomScale="120" zoomScaleNormal="120" workbookViewId="0">
      <selection activeCell="E17" sqref="E17"/>
    </sheetView>
  </sheetViews>
  <sheetFormatPr baseColWidth="10" defaultRowHeight="12.5" x14ac:dyDescent="0.25"/>
  <cols>
    <col min="1" max="1" width="2.81640625" bestFit="1" customWidth="1"/>
    <col min="3" max="4" width="23.6328125" style="25" customWidth="1"/>
    <col min="5" max="6" width="9.08984375" style="34" customWidth="1"/>
    <col min="7" max="12" width="8" style="34" customWidth="1"/>
  </cols>
  <sheetData>
    <row r="1" spans="1:12" x14ac:dyDescent="0.25">
      <c r="B1" s="26">
        <f>'Vue Mensuelle'!C2</f>
        <v>2017</v>
      </c>
      <c r="C1" s="25" t="s">
        <v>30</v>
      </c>
      <c r="D1" s="25" t="s">
        <v>31</v>
      </c>
      <c r="E1" s="34" t="s">
        <v>33</v>
      </c>
      <c r="F1" s="34" t="s">
        <v>34</v>
      </c>
      <c r="G1" s="34" t="s">
        <v>32</v>
      </c>
      <c r="H1" s="34" t="s">
        <v>29</v>
      </c>
      <c r="I1" s="34" t="s">
        <v>24</v>
      </c>
      <c r="J1" s="34" t="s">
        <v>26</v>
      </c>
      <c r="K1" s="34" t="s">
        <v>27</v>
      </c>
      <c r="L1" s="34" t="s">
        <v>28</v>
      </c>
    </row>
    <row r="2" spans="1:12" x14ac:dyDescent="0.25">
      <c r="A2">
        <v>1</v>
      </c>
      <c r="B2" t="str">
        <f>UPPER(CHOOSE(A2,"Janvier","Février","Mars","Avril","Mai","Juin","Juillet","Août","Septembre","Octobre","Novembre","Décembre"))</f>
        <v>JANVIER</v>
      </c>
      <c r="C2" s="25">
        <f>DATE($B$1,A2,1)</f>
        <v>42736</v>
      </c>
      <c r="D2" s="25">
        <f>DATE($B$1,A2+1,0)</f>
        <v>42766</v>
      </c>
      <c r="E2" s="34">
        <f ca="1">SUMPRODUCT(N(WEEKDAY(ROW(INDIRECT($C2&amp;":"&amp;$D2)),2)=6))</f>
        <v>4</v>
      </c>
      <c r="F2" s="34">
        <f ca="1">SUMPRODUCT(N(WEEKDAY(ROW(INDIRECT($C2&amp;":"&amp;$D2)),2)=7))</f>
        <v>5</v>
      </c>
      <c r="G2" s="34">
        <f>SUMPRODUCT((Evts[date_evts]&lt;=$D2)*(Evts[date_evts]&gt;=$C2)*(Evts[motif]=G$1))</f>
        <v>0</v>
      </c>
      <c r="H2" s="34">
        <f>SUMPRODUCT((Evts[date_evts]&lt;=$D2)*(Evts[date_evts]&gt;=$C2)*(Evts[motif]=H$1))</f>
        <v>0</v>
      </c>
      <c r="I2" s="34">
        <f>SUMPRODUCT((Evts[date_evts]&lt;=$D2)*(Evts[date_evts]&gt;=$C2)*(Evts[motif]=I$1))</f>
        <v>0</v>
      </c>
      <c r="J2" s="34">
        <f>SUMPRODUCT((Evts[date_evts]&lt;=$D2)*(Evts[date_evts]&gt;=$C2)*(Evts[motif]=J$1))</f>
        <v>0</v>
      </c>
      <c r="K2" s="34">
        <f>SUMPRODUCT((Evts[date_evts]&lt;=$D2)*(Evts[date_evts]&gt;=$C2)*(Evts[motif]=K$1))</f>
        <v>0</v>
      </c>
      <c r="L2" s="34">
        <f>SUMPRODUCT((Evts[date_evts]&lt;=$D2)*(Evts[date_evts]&gt;=$C2)*(Evts[motif]=L$1))</f>
        <v>0</v>
      </c>
    </row>
    <row r="3" spans="1:12" x14ac:dyDescent="0.25">
      <c r="A3">
        <v>2</v>
      </c>
      <c r="B3" t="str">
        <f t="shared" ref="B3:B13" si="0">UPPER(CHOOSE(A3,"Janvier","Février","Mars","Avril","Mai","Juin","Juillet","Août","Septembre","Octobre","Novembre","Décembre"))</f>
        <v>FÉVRIER</v>
      </c>
      <c r="C3" s="25">
        <f t="shared" ref="C3:C13" si="1">DATE($B$1,A3,1)</f>
        <v>42767</v>
      </c>
      <c r="D3" s="25">
        <f t="shared" ref="D3:D13" si="2">DATE($B$1,A3+1,0)</f>
        <v>42794</v>
      </c>
      <c r="E3" s="34">
        <f t="shared" ref="E3:E13" ca="1" si="3">SUMPRODUCT(N(WEEKDAY(ROW(INDIRECT($C3&amp;":"&amp;$D3)),2)=6))</f>
        <v>4</v>
      </c>
      <c r="F3" s="34">
        <f t="shared" ref="F3:F13" ca="1" si="4">SUMPRODUCT(N(WEEKDAY(ROW(INDIRECT($C3&amp;":"&amp;$D3)),2)=7))</f>
        <v>4</v>
      </c>
      <c r="G3" s="34">
        <f>SUMPRODUCT((Evts[date_evts]&lt;=$D3)*(Evts[date_evts]&gt;=$C3)*(Evts[motif]=G$1))</f>
        <v>0</v>
      </c>
      <c r="H3" s="34">
        <f>SUMPRODUCT((Evts[date_evts]&lt;=$D3)*(Evts[date_evts]&gt;=$C3)*(Evts[motif]=H$1))</f>
        <v>0</v>
      </c>
      <c r="I3" s="34">
        <f>SUMPRODUCT((Evts[date_evts]&lt;=$D3)*(Evts[date_evts]&gt;=$C3)*(Evts[motif]=I$1))</f>
        <v>0</v>
      </c>
      <c r="J3" s="34">
        <f>SUMPRODUCT((Evts[date_evts]&lt;=$D3)*(Evts[date_evts]&gt;=$C3)*(Evts[motif]=J$1))</f>
        <v>0</v>
      </c>
      <c r="K3" s="34">
        <f>SUMPRODUCT((Evts[date_evts]&lt;=$D3)*(Evts[date_evts]&gt;=$C3)*(Evts[motif]=K$1))</f>
        <v>0</v>
      </c>
      <c r="L3" s="34">
        <f>SUMPRODUCT((Evts[date_evts]&lt;=$D3)*(Evts[date_evts]&gt;=$C3)*(Evts[motif]=L$1))</f>
        <v>0</v>
      </c>
    </row>
    <row r="4" spans="1:12" x14ac:dyDescent="0.25">
      <c r="A4">
        <v>3</v>
      </c>
      <c r="B4" t="str">
        <f t="shared" si="0"/>
        <v>MARS</v>
      </c>
      <c r="C4" s="25">
        <f t="shared" si="1"/>
        <v>42795</v>
      </c>
      <c r="D4" s="25">
        <f t="shared" si="2"/>
        <v>42825</v>
      </c>
      <c r="E4" s="34">
        <f t="shared" ca="1" si="3"/>
        <v>4</v>
      </c>
      <c r="F4" s="34">
        <f t="shared" ca="1" si="4"/>
        <v>4</v>
      </c>
      <c r="G4" s="34">
        <f>SUMPRODUCT((Evts[date_evts]&lt;=$D4)*(Evts[date_evts]&gt;=$C4)*(Evts[motif]=G$1))</f>
        <v>0</v>
      </c>
      <c r="H4" s="34">
        <f>SUMPRODUCT((Evts[date_evts]&lt;=$D4)*(Evts[date_evts]&gt;=$C4)*(Evts[motif]=H$1))</f>
        <v>0</v>
      </c>
      <c r="I4" s="34">
        <f>SUMPRODUCT((Evts[date_evts]&lt;=$D4)*(Evts[date_evts]&gt;=$C4)*(Evts[motif]=I$1))</f>
        <v>0</v>
      </c>
      <c r="J4" s="34">
        <f>SUMPRODUCT((Evts[date_evts]&lt;=$D4)*(Evts[date_evts]&gt;=$C4)*(Evts[motif]=J$1))</f>
        <v>0</v>
      </c>
      <c r="K4" s="34">
        <f>SUMPRODUCT((Evts[date_evts]&lt;=$D4)*(Evts[date_evts]&gt;=$C4)*(Evts[motif]=K$1))</f>
        <v>0</v>
      </c>
      <c r="L4" s="34">
        <f>SUMPRODUCT((Evts[date_evts]&lt;=$D4)*(Evts[date_evts]&gt;=$C4)*(Evts[motif]=L$1))</f>
        <v>0</v>
      </c>
    </row>
    <row r="5" spans="1:12" x14ac:dyDescent="0.25">
      <c r="A5">
        <v>4</v>
      </c>
      <c r="B5" t="str">
        <f t="shared" si="0"/>
        <v>AVRIL</v>
      </c>
      <c r="C5" s="25">
        <f t="shared" si="1"/>
        <v>42826</v>
      </c>
      <c r="D5" s="25">
        <f t="shared" si="2"/>
        <v>42855</v>
      </c>
      <c r="E5" s="34">
        <f t="shared" ca="1" si="3"/>
        <v>5</v>
      </c>
      <c r="F5" s="34">
        <f t="shared" ca="1" si="4"/>
        <v>5</v>
      </c>
      <c r="G5" s="34">
        <f>SUMPRODUCT((Evts[date_evts]&lt;=$D5)*(Evts[date_evts]&gt;=$C5)*(Evts[motif]=G$1))</f>
        <v>0</v>
      </c>
      <c r="H5" s="34">
        <f>SUMPRODUCT((Evts[date_evts]&lt;=$D5)*(Evts[date_evts]&gt;=$C5)*(Evts[motif]=H$1))</f>
        <v>0</v>
      </c>
      <c r="I5" s="34">
        <f>SUMPRODUCT((Evts[date_evts]&lt;=$D5)*(Evts[date_evts]&gt;=$C5)*(Evts[motif]=I$1))</f>
        <v>0</v>
      </c>
      <c r="J5" s="34">
        <f>SUMPRODUCT((Evts[date_evts]&lt;=$D5)*(Evts[date_evts]&gt;=$C5)*(Evts[motif]=J$1))</f>
        <v>0</v>
      </c>
      <c r="K5" s="34">
        <f>SUMPRODUCT((Evts[date_evts]&lt;=$D5)*(Evts[date_evts]&gt;=$C5)*(Evts[motif]=K$1))</f>
        <v>0</v>
      </c>
      <c r="L5" s="34">
        <f>SUMPRODUCT((Evts[date_evts]&lt;=$D5)*(Evts[date_evts]&gt;=$C5)*(Evts[motif]=L$1))</f>
        <v>0</v>
      </c>
    </row>
    <row r="6" spans="1:12" x14ac:dyDescent="0.25">
      <c r="A6">
        <v>5</v>
      </c>
      <c r="B6" t="str">
        <f t="shared" si="0"/>
        <v>MAI</v>
      </c>
      <c r="C6" s="25">
        <f t="shared" si="1"/>
        <v>42856</v>
      </c>
      <c r="D6" s="25">
        <f t="shared" si="2"/>
        <v>42886</v>
      </c>
      <c r="E6" s="34">
        <f t="shared" ca="1" si="3"/>
        <v>4</v>
      </c>
      <c r="F6" s="34">
        <f t="shared" ca="1" si="4"/>
        <v>4</v>
      </c>
      <c r="G6" s="34">
        <f>SUMPRODUCT((Evts[date_evts]&lt;=$D6)*(Evts[date_evts]&gt;=$C6)*(Evts[motif]=G$1))</f>
        <v>1</v>
      </c>
      <c r="H6" s="34">
        <f>SUMPRODUCT((Evts[date_evts]&lt;=$D6)*(Evts[date_evts]&gt;=$C6)*(Evts[motif]=H$1))</f>
        <v>0</v>
      </c>
      <c r="I6" s="34">
        <f>SUMPRODUCT((Evts[date_evts]&lt;=$D6)*(Evts[date_evts]&gt;=$C6)*(Evts[motif]=I$1))</f>
        <v>0</v>
      </c>
      <c r="J6" s="34">
        <f>SUMPRODUCT((Evts[date_evts]&lt;=$D6)*(Evts[date_evts]&gt;=$C6)*(Evts[motif]=J$1))</f>
        <v>0</v>
      </c>
      <c r="K6" s="34">
        <f>SUMPRODUCT((Evts[date_evts]&lt;=$D6)*(Evts[date_evts]&gt;=$C6)*(Evts[motif]=K$1))</f>
        <v>0</v>
      </c>
      <c r="L6" s="34">
        <f>SUMPRODUCT((Evts[date_evts]&lt;=$D6)*(Evts[date_evts]&gt;=$C6)*(Evts[motif]=L$1))</f>
        <v>0</v>
      </c>
    </row>
    <row r="7" spans="1:12" x14ac:dyDescent="0.25">
      <c r="A7">
        <v>6</v>
      </c>
      <c r="B7" t="str">
        <f t="shared" si="0"/>
        <v>JUIN</v>
      </c>
      <c r="C7" s="25">
        <f t="shared" si="1"/>
        <v>42887</v>
      </c>
      <c r="D7" s="25">
        <f t="shared" si="2"/>
        <v>42916</v>
      </c>
      <c r="E7" s="34">
        <f t="shared" ca="1" si="3"/>
        <v>4</v>
      </c>
      <c r="F7" s="34">
        <f t="shared" ca="1" si="4"/>
        <v>4</v>
      </c>
      <c r="G7" s="34">
        <f>SUMPRODUCT((Evts[date_evts]&lt;=$D7)*(Evts[date_evts]&gt;=$C7)*(Evts[motif]=G$1))</f>
        <v>0</v>
      </c>
      <c r="H7" s="34">
        <f>SUMPRODUCT((Evts[date_evts]&lt;=$D7)*(Evts[date_evts]&gt;=$C7)*(Evts[motif]=H$1))</f>
        <v>0</v>
      </c>
      <c r="I7" s="34">
        <f>SUMPRODUCT((Evts[date_evts]&lt;=$D7)*(Evts[date_evts]&gt;=$C7)*(Evts[motif]=I$1))</f>
        <v>0</v>
      </c>
      <c r="J7" s="34">
        <f>SUMPRODUCT((Evts[date_evts]&lt;=$D7)*(Evts[date_evts]&gt;=$C7)*(Evts[motif]=J$1))</f>
        <v>0</v>
      </c>
      <c r="K7" s="34">
        <f>SUMPRODUCT((Evts[date_evts]&lt;=$D7)*(Evts[date_evts]&gt;=$C7)*(Evts[motif]=K$1))</f>
        <v>0</v>
      </c>
      <c r="L7" s="34">
        <f>SUMPRODUCT((Evts[date_evts]&lt;=$D7)*(Evts[date_evts]&gt;=$C7)*(Evts[motif]=L$1))</f>
        <v>0</v>
      </c>
    </row>
    <row r="8" spans="1:12" x14ac:dyDescent="0.25">
      <c r="A8">
        <v>7</v>
      </c>
      <c r="B8" t="str">
        <f t="shared" si="0"/>
        <v>JUILLET</v>
      </c>
      <c r="C8" s="25">
        <f t="shared" si="1"/>
        <v>42917</v>
      </c>
      <c r="D8" s="25">
        <f t="shared" si="2"/>
        <v>42947</v>
      </c>
      <c r="E8" s="34">
        <f t="shared" ca="1" si="3"/>
        <v>5</v>
      </c>
      <c r="F8" s="34">
        <f t="shared" ca="1" si="4"/>
        <v>5</v>
      </c>
      <c r="G8" s="34">
        <f>SUMPRODUCT((Evts[date_evts]&lt;=$D8)*(Evts[date_evts]&gt;=$C8)*(Evts[motif]=G$1))</f>
        <v>0</v>
      </c>
      <c r="H8" s="34">
        <f>SUMPRODUCT((Evts[date_evts]&lt;=$D8)*(Evts[date_evts]&gt;=$C8)*(Evts[motif]=H$1))</f>
        <v>0</v>
      </c>
      <c r="I8" s="34">
        <f>SUMPRODUCT((Evts[date_evts]&lt;=$D8)*(Evts[date_evts]&gt;=$C8)*(Evts[motif]=I$1))</f>
        <v>0</v>
      </c>
      <c r="J8" s="34">
        <f>SUMPRODUCT((Evts[date_evts]&lt;=$D8)*(Evts[date_evts]&gt;=$C8)*(Evts[motif]=J$1))</f>
        <v>0</v>
      </c>
      <c r="K8" s="34">
        <f>SUMPRODUCT((Evts[date_evts]&lt;=$D8)*(Evts[date_evts]&gt;=$C8)*(Evts[motif]=K$1))</f>
        <v>0</v>
      </c>
      <c r="L8" s="34">
        <f>SUMPRODUCT((Evts[date_evts]&lt;=$D8)*(Evts[date_evts]&gt;=$C8)*(Evts[motif]=L$1))</f>
        <v>0</v>
      </c>
    </row>
    <row r="9" spans="1:12" x14ac:dyDescent="0.25">
      <c r="A9">
        <v>8</v>
      </c>
      <c r="B9" t="str">
        <f t="shared" si="0"/>
        <v>AOÛT</v>
      </c>
      <c r="C9" s="25">
        <f t="shared" si="1"/>
        <v>42948</v>
      </c>
      <c r="D9" s="25">
        <f t="shared" si="2"/>
        <v>42978</v>
      </c>
      <c r="E9" s="34">
        <f t="shared" ca="1" si="3"/>
        <v>4</v>
      </c>
      <c r="F9" s="34">
        <f t="shared" ca="1" si="4"/>
        <v>4</v>
      </c>
      <c r="G9" s="34">
        <f>SUMPRODUCT((Evts[date_evts]&lt;=$D9)*(Evts[date_evts]&gt;=$C9)*(Evts[motif]=G$1))</f>
        <v>0</v>
      </c>
      <c r="H9" s="34">
        <f>SUMPRODUCT((Evts[date_evts]&lt;=$D9)*(Evts[date_evts]&gt;=$C9)*(Evts[motif]=H$1))</f>
        <v>0</v>
      </c>
      <c r="I9" s="34">
        <f>SUMPRODUCT((Evts[date_evts]&lt;=$D9)*(Evts[date_evts]&gt;=$C9)*(Evts[motif]=I$1))</f>
        <v>0</v>
      </c>
      <c r="J9" s="34">
        <f>SUMPRODUCT((Evts[date_evts]&lt;=$D9)*(Evts[date_evts]&gt;=$C9)*(Evts[motif]=J$1))</f>
        <v>0</v>
      </c>
      <c r="K9" s="34">
        <f>SUMPRODUCT((Evts[date_evts]&lt;=$D9)*(Evts[date_evts]&gt;=$C9)*(Evts[motif]=K$1))</f>
        <v>0</v>
      </c>
      <c r="L9" s="34">
        <f>SUMPRODUCT((Evts[date_evts]&lt;=$D9)*(Evts[date_evts]&gt;=$C9)*(Evts[motif]=L$1))</f>
        <v>0</v>
      </c>
    </row>
    <row r="10" spans="1:12" x14ac:dyDescent="0.25">
      <c r="A10">
        <v>9</v>
      </c>
      <c r="B10" t="str">
        <f t="shared" si="0"/>
        <v>SEPTEMBRE</v>
      </c>
      <c r="C10" s="25">
        <f t="shared" si="1"/>
        <v>42979</v>
      </c>
      <c r="D10" s="25">
        <f t="shared" si="2"/>
        <v>43008</v>
      </c>
      <c r="E10" s="34">
        <f t="shared" ca="1" si="3"/>
        <v>5</v>
      </c>
      <c r="F10" s="34">
        <f t="shared" ca="1" si="4"/>
        <v>4</v>
      </c>
      <c r="G10" s="34">
        <f>SUMPRODUCT((Evts[date_evts]&lt;=$D10)*(Evts[date_evts]&gt;=$C10)*(Evts[motif]=G$1))</f>
        <v>0</v>
      </c>
      <c r="H10" s="34">
        <f>SUMPRODUCT((Evts[date_evts]&lt;=$D10)*(Evts[date_evts]&gt;=$C10)*(Evts[motif]=H$1))</f>
        <v>0</v>
      </c>
      <c r="I10" s="34">
        <f>SUMPRODUCT((Evts[date_evts]&lt;=$D10)*(Evts[date_evts]&gt;=$C10)*(Evts[motif]=I$1))</f>
        <v>0</v>
      </c>
      <c r="J10" s="34">
        <f>SUMPRODUCT((Evts[date_evts]&lt;=$D10)*(Evts[date_evts]&gt;=$C10)*(Evts[motif]=J$1))</f>
        <v>0</v>
      </c>
      <c r="K10" s="34">
        <f>SUMPRODUCT((Evts[date_evts]&lt;=$D10)*(Evts[date_evts]&gt;=$C10)*(Evts[motif]=K$1))</f>
        <v>0</v>
      </c>
      <c r="L10" s="34">
        <f>SUMPRODUCT((Evts[date_evts]&lt;=$D10)*(Evts[date_evts]&gt;=$C10)*(Evts[motif]=L$1))</f>
        <v>0</v>
      </c>
    </row>
    <row r="11" spans="1:12" x14ac:dyDescent="0.25">
      <c r="A11">
        <v>10</v>
      </c>
      <c r="B11" t="str">
        <f t="shared" si="0"/>
        <v>OCTOBRE</v>
      </c>
      <c r="C11" s="25">
        <f t="shared" si="1"/>
        <v>43009</v>
      </c>
      <c r="D11" s="25">
        <f t="shared" si="2"/>
        <v>43039</v>
      </c>
      <c r="E11" s="34">
        <f t="shared" ca="1" si="3"/>
        <v>4</v>
      </c>
      <c r="F11" s="34">
        <f t="shared" ca="1" si="4"/>
        <v>5</v>
      </c>
      <c r="G11" s="34">
        <f>SUMPRODUCT((Evts[date_evts]&lt;=$D11)*(Evts[date_evts]&gt;=$C11)*(Evts[motif]=G$1))</f>
        <v>0</v>
      </c>
      <c r="H11" s="34">
        <f>SUMPRODUCT((Evts[date_evts]&lt;=$D11)*(Evts[date_evts]&gt;=$C11)*(Evts[motif]=H$1))</f>
        <v>0</v>
      </c>
      <c r="I11" s="34">
        <f>SUMPRODUCT((Evts[date_evts]&lt;=$D11)*(Evts[date_evts]&gt;=$C11)*(Evts[motif]=I$1))</f>
        <v>0</v>
      </c>
      <c r="J11" s="34">
        <f>SUMPRODUCT((Evts[date_evts]&lt;=$D11)*(Evts[date_evts]&gt;=$C11)*(Evts[motif]=J$1))</f>
        <v>0</v>
      </c>
      <c r="K11" s="34">
        <f>SUMPRODUCT((Evts[date_evts]&lt;=$D11)*(Evts[date_evts]&gt;=$C11)*(Evts[motif]=K$1))</f>
        <v>0</v>
      </c>
      <c r="L11" s="34">
        <f>SUMPRODUCT((Evts[date_evts]&lt;=$D11)*(Evts[date_evts]&gt;=$C11)*(Evts[motif]=L$1))</f>
        <v>0</v>
      </c>
    </row>
    <row r="12" spans="1:12" x14ac:dyDescent="0.25">
      <c r="A12">
        <v>11</v>
      </c>
      <c r="B12" t="str">
        <f t="shared" si="0"/>
        <v>NOVEMBRE</v>
      </c>
      <c r="C12" s="25">
        <f t="shared" si="1"/>
        <v>43040</v>
      </c>
      <c r="D12" s="25">
        <f t="shared" si="2"/>
        <v>43069</v>
      </c>
      <c r="E12" s="34">
        <f t="shared" ca="1" si="3"/>
        <v>4</v>
      </c>
      <c r="F12" s="34">
        <f t="shared" ca="1" si="4"/>
        <v>4</v>
      </c>
      <c r="G12" s="34">
        <f>SUMPRODUCT((Evts[date_evts]&lt;=$D12)*(Evts[date_evts]&gt;=$C12)*(Evts[motif]=G$1))</f>
        <v>0</v>
      </c>
      <c r="H12" s="34">
        <f>SUMPRODUCT((Evts[date_evts]&lt;=$D12)*(Evts[date_evts]&gt;=$C12)*(Evts[motif]=H$1))</f>
        <v>0</v>
      </c>
      <c r="I12" s="34">
        <f>SUMPRODUCT((Evts[date_evts]&lt;=$D12)*(Evts[date_evts]&gt;=$C12)*(Evts[motif]=I$1))</f>
        <v>0</v>
      </c>
      <c r="J12" s="34">
        <f>SUMPRODUCT((Evts[date_evts]&lt;=$D12)*(Evts[date_evts]&gt;=$C12)*(Evts[motif]=J$1))</f>
        <v>0</v>
      </c>
      <c r="K12" s="34">
        <f>SUMPRODUCT((Evts[date_evts]&lt;=$D12)*(Evts[date_evts]&gt;=$C12)*(Evts[motif]=K$1))</f>
        <v>0</v>
      </c>
      <c r="L12" s="34">
        <f>SUMPRODUCT((Evts[date_evts]&lt;=$D12)*(Evts[date_evts]&gt;=$C12)*(Evts[motif]=L$1))</f>
        <v>0</v>
      </c>
    </row>
    <row r="13" spans="1:12" x14ac:dyDescent="0.25">
      <c r="A13">
        <v>12</v>
      </c>
      <c r="B13" t="str">
        <f t="shared" si="0"/>
        <v>DÉCEMBRE</v>
      </c>
      <c r="C13" s="25">
        <f t="shared" si="1"/>
        <v>43070</v>
      </c>
      <c r="D13" s="25">
        <f t="shared" si="2"/>
        <v>43100</v>
      </c>
      <c r="E13" s="34">
        <f t="shared" ca="1" si="3"/>
        <v>5</v>
      </c>
      <c r="F13" s="34">
        <f t="shared" ca="1" si="4"/>
        <v>5</v>
      </c>
      <c r="G13" s="34">
        <f>SUMPRODUCT((Evts[date_evts]&lt;=$D13)*(Evts[date_evts]&gt;=$C13)*(Evts[motif]=G$1))</f>
        <v>0</v>
      </c>
      <c r="H13" s="34">
        <f>SUMPRODUCT((Evts[date_evts]&lt;=$D13)*(Evts[date_evts]&gt;=$C13)*(Evts[motif]=H$1))</f>
        <v>0</v>
      </c>
      <c r="I13" s="34">
        <f>SUMPRODUCT((Evts[date_evts]&lt;=$D13)*(Evts[date_evts]&gt;=$C13)*(Evts[motif]=I$1))</f>
        <v>0</v>
      </c>
      <c r="J13" s="34">
        <f>SUMPRODUCT((Evts[date_evts]&lt;=$D13)*(Evts[date_evts]&gt;=$C13)*(Evts[motif]=J$1))</f>
        <v>0</v>
      </c>
      <c r="K13" s="34">
        <f>SUMPRODUCT((Evts[date_evts]&lt;=$D13)*(Evts[date_evts]&gt;=$C13)*(Evts[motif]=K$1))</f>
        <v>0</v>
      </c>
      <c r="L13" s="34">
        <f>SUMPRODUCT((Evts[date_evts]&lt;=$D13)*(Evts[date_evts]&gt;=$C13)*(Evts[motif]=L$1))</f>
        <v>0</v>
      </c>
    </row>
    <row r="14" spans="1:12" x14ac:dyDescent="0.25">
      <c r="E14" s="34">
        <f ca="1">SUM(E2:E13)</f>
        <v>52</v>
      </c>
      <c r="F14" s="34">
        <f ca="1">SUM(F2:F13)</f>
        <v>53</v>
      </c>
      <c r="G14" s="34">
        <f t="shared" ref="G14:L14" si="5">SUM(G2:G13)</f>
        <v>1</v>
      </c>
      <c r="H14" s="34">
        <f t="shared" si="5"/>
        <v>0</v>
      </c>
      <c r="I14" s="34">
        <f t="shared" si="5"/>
        <v>0</v>
      </c>
      <c r="J14" s="34">
        <f t="shared" si="5"/>
        <v>0</v>
      </c>
      <c r="K14" s="34">
        <f t="shared" si="5"/>
        <v>0</v>
      </c>
      <c r="L14" s="34">
        <f t="shared" si="5"/>
        <v>0</v>
      </c>
    </row>
    <row r="17" spans="4:5" x14ac:dyDescent="0.25">
      <c r="D17" s="25" t="s">
        <v>35</v>
      </c>
      <c r="E17" s="34">
        <f ca="1">D13-C2+1-SUM(E14:L14)</f>
        <v>259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">
    <tabColor theme="9" tint="0.39997558519241921"/>
  </sheetPr>
  <dimension ref="A1:B2"/>
  <sheetViews>
    <sheetView workbookViewId="0">
      <selection activeCell="A2" sqref="A2"/>
    </sheetView>
  </sheetViews>
  <sheetFormatPr baseColWidth="10" defaultRowHeight="12.5" x14ac:dyDescent="0.25"/>
  <cols>
    <col min="1" max="1" width="19.6328125" style="25" bestFit="1" customWidth="1"/>
    <col min="2" max="2" width="19" customWidth="1"/>
  </cols>
  <sheetData>
    <row r="1" spans="1:2" x14ac:dyDescent="0.25">
      <c r="A1" s="25" t="s">
        <v>25</v>
      </c>
      <c r="B1" t="s">
        <v>23</v>
      </c>
    </row>
    <row r="2" spans="1:2" x14ac:dyDescent="0.25">
      <c r="A2" s="25">
        <v>42856</v>
      </c>
      <c r="B2" t="s">
        <v>32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FP">
    <tabColor theme="6" tint="0.59999389629810485"/>
  </sheetPr>
  <dimension ref="A1:C33"/>
  <sheetViews>
    <sheetView showZeros="0" workbookViewId="0"/>
  </sheetViews>
  <sheetFormatPr baseColWidth="10" defaultColWidth="18.6328125" defaultRowHeight="12.5" x14ac:dyDescent="0.25"/>
  <cols>
    <col min="1" max="16384" width="18.6328125" style="29"/>
  </cols>
  <sheetData>
    <row r="1" spans="1:3" x14ac:dyDescent="0.25">
      <c r="A1" s="27">
        <f>'Vue Mensuelle'!C2</f>
        <v>2017</v>
      </c>
      <c r="B1" s="28" t="s">
        <v>20</v>
      </c>
      <c r="C1" s="28" t="s">
        <v>21</v>
      </c>
    </row>
    <row r="2" spans="1:3" x14ac:dyDescent="0.25">
      <c r="A2" s="30"/>
      <c r="B2" s="31">
        <f>IF(WEEKDAY(B3,2)=2,B3-1,0)</f>
        <v>0</v>
      </c>
      <c r="C2" s="30" t="s">
        <v>7</v>
      </c>
    </row>
    <row r="3" spans="1:3" x14ac:dyDescent="0.25">
      <c r="A3" s="30"/>
      <c r="B3" s="31">
        <f>DATE(A1,1,1)</f>
        <v>42736</v>
      </c>
      <c r="C3" s="30" t="s">
        <v>8</v>
      </c>
    </row>
    <row r="4" spans="1:3" x14ac:dyDescent="0.25">
      <c r="A4" s="30"/>
      <c r="B4" s="31">
        <f>IF(WEEKDAY(B3,2)=4,B3+1,0)</f>
        <v>0</v>
      </c>
      <c r="C4" s="30" t="s">
        <v>7</v>
      </c>
    </row>
    <row r="5" spans="1:3" x14ac:dyDescent="0.25">
      <c r="A5" s="30"/>
      <c r="B5" s="3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C5" s="30" t="s">
        <v>9</v>
      </c>
    </row>
    <row r="6" spans="1:3" x14ac:dyDescent="0.25">
      <c r="A6" s="30"/>
      <c r="B6" s="31">
        <f>B5+1</f>
        <v>42842</v>
      </c>
      <c r="C6" s="30" t="s">
        <v>10</v>
      </c>
    </row>
    <row r="7" spans="1:3" x14ac:dyDescent="0.25">
      <c r="A7" s="30"/>
      <c r="B7" s="31">
        <f>IF(WEEKDAY(B8,2)=2,B8-1,0)</f>
        <v>0</v>
      </c>
      <c r="C7" s="30" t="s">
        <v>7</v>
      </c>
    </row>
    <row r="8" spans="1:3" x14ac:dyDescent="0.25">
      <c r="A8" s="30"/>
      <c r="B8" s="31">
        <f>DATE(A1,5,1)</f>
        <v>42856</v>
      </c>
      <c r="C8" s="30" t="s">
        <v>11</v>
      </c>
    </row>
    <row r="9" spans="1:3" x14ac:dyDescent="0.25">
      <c r="A9" s="30"/>
      <c r="B9" s="31">
        <f>IF(WEEKDAY(B8,2)=4,B8+1,0)</f>
        <v>0</v>
      </c>
      <c r="C9" s="30" t="s">
        <v>7</v>
      </c>
    </row>
    <row r="10" spans="1:3" x14ac:dyDescent="0.25">
      <c r="A10" s="30"/>
      <c r="B10" s="31">
        <f>IF(WEEKDAY(B11,2)=2,B11-1,0)</f>
        <v>0</v>
      </c>
      <c r="C10" s="30" t="s">
        <v>7</v>
      </c>
    </row>
    <row r="11" spans="1:3" x14ac:dyDescent="0.25">
      <c r="A11" s="30"/>
      <c r="B11" s="31">
        <f>DATE(A1,5,8)</f>
        <v>42863</v>
      </c>
      <c r="C11" s="30" t="s">
        <v>12</v>
      </c>
    </row>
    <row r="12" spans="1:3" x14ac:dyDescent="0.25">
      <c r="A12" s="30"/>
      <c r="B12" s="31">
        <f>IF(WEEKDAY(B11,2)=4,B11+1,0)</f>
        <v>0</v>
      </c>
      <c r="C12" s="30" t="s">
        <v>7</v>
      </c>
    </row>
    <row r="13" spans="1:3" x14ac:dyDescent="0.25">
      <c r="A13" s="30"/>
      <c r="B13" s="31">
        <f>B5+39</f>
        <v>42880</v>
      </c>
      <c r="C13" s="30" t="s">
        <v>13</v>
      </c>
    </row>
    <row r="14" spans="1:3" x14ac:dyDescent="0.25">
      <c r="A14" s="30"/>
      <c r="B14" s="31">
        <f>IF(WEEKDAY(B13,2)=4,B13+1,0)</f>
        <v>42881</v>
      </c>
      <c r="C14" s="30" t="s">
        <v>7</v>
      </c>
    </row>
    <row r="15" spans="1:3" x14ac:dyDescent="0.25">
      <c r="A15" s="30"/>
      <c r="B15" s="31">
        <f>B5+50</f>
        <v>42891</v>
      </c>
      <c r="C15" s="30" t="s">
        <v>14</v>
      </c>
    </row>
    <row r="16" spans="1:3" x14ac:dyDescent="0.25">
      <c r="A16" s="30"/>
      <c r="B16" s="31">
        <f>IF(WEEKDAY(B17,2)=2,B17-1,0)</f>
        <v>0</v>
      </c>
      <c r="C16" s="30" t="s">
        <v>7</v>
      </c>
    </row>
    <row r="17" spans="1:3" x14ac:dyDescent="0.25">
      <c r="A17" s="30"/>
      <c r="B17" s="31">
        <f>DATE(A1,7,14)</f>
        <v>42930</v>
      </c>
      <c r="C17" s="30" t="s">
        <v>15</v>
      </c>
    </row>
    <row r="18" spans="1:3" x14ac:dyDescent="0.25">
      <c r="A18" s="30"/>
      <c r="B18" s="31">
        <f>IF(WEEKDAY(B17,2)=4,B17+1,0)</f>
        <v>0</v>
      </c>
      <c r="C18" s="30" t="s">
        <v>7</v>
      </c>
    </row>
    <row r="19" spans="1:3" x14ac:dyDescent="0.25">
      <c r="A19" s="30"/>
      <c r="B19" s="31">
        <f>IF(WEEKDAY(B20,2)=2,B20-1,0)</f>
        <v>42961</v>
      </c>
      <c r="C19" s="30" t="s">
        <v>7</v>
      </c>
    </row>
    <row r="20" spans="1:3" x14ac:dyDescent="0.25">
      <c r="A20" s="30"/>
      <c r="B20" s="31">
        <f>DATE(A1,8,15)</f>
        <v>42962</v>
      </c>
      <c r="C20" s="30" t="s">
        <v>16</v>
      </c>
    </row>
    <row r="21" spans="1:3" x14ac:dyDescent="0.25">
      <c r="A21" s="30"/>
      <c r="B21" s="31">
        <f>IF(WEEKDAY(B20,2)=4,B20+1,0)</f>
        <v>0</v>
      </c>
      <c r="C21" s="30" t="s">
        <v>7</v>
      </c>
    </row>
    <row r="22" spans="1:3" x14ac:dyDescent="0.25">
      <c r="A22" s="30"/>
      <c r="B22" s="31">
        <f>IF(WEEKDAY(B23,2)=2,B23-1,0)</f>
        <v>0</v>
      </c>
      <c r="C22" s="30" t="s">
        <v>7</v>
      </c>
    </row>
    <row r="23" spans="1:3" x14ac:dyDescent="0.25">
      <c r="A23" s="30"/>
      <c r="B23" s="31">
        <f>DATE(A1,11,1)</f>
        <v>43040</v>
      </c>
      <c r="C23" s="30" t="s">
        <v>17</v>
      </c>
    </row>
    <row r="24" spans="1:3" x14ac:dyDescent="0.25">
      <c r="A24" s="30"/>
      <c r="B24" s="31">
        <f>IF(WEEKDAY(B23,2)=4,B23+1,0)</f>
        <v>0</v>
      </c>
      <c r="C24" s="30" t="s">
        <v>7</v>
      </c>
    </row>
    <row r="25" spans="1:3" x14ac:dyDescent="0.25">
      <c r="A25" s="30"/>
      <c r="B25" s="31">
        <f>IF(WEEKDAY(B26,2)=2,B26-1,0)</f>
        <v>0</v>
      </c>
      <c r="C25" s="30" t="s">
        <v>7</v>
      </c>
    </row>
    <row r="26" spans="1:3" x14ac:dyDescent="0.25">
      <c r="A26" s="30"/>
      <c r="B26" s="31">
        <f>DATE(A1,11,11)</f>
        <v>43050</v>
      </c>
      <c r="C26" s="30" t="s">
        <v>18</v>
      </c>
    </row>
    <row r="27" spans="1:3" x14ac:dyDescent="0.25">
      <c r="A27" s="30"/>
      <c r="B27" s="31">
        <f>IF(WEEKDAY(B26,2)=4,B26+1,0)</f>
        <v>0</v>
      </c>
      <c r="C27" s="30" t="s">
        <v>7</v>
      </c>
    </row>
    <row r="28" spans="1:3" x14ac:dyDescent="0.25">
      <c r="A28" s="30"/>
      <c r="B28" s="31">
        <f>IF(WEEKDAY(B29,2)=2,B29-1,0)</f>
        <v>0</v>
      </c>
      <c r="C28" s="30" t="s">
        <v>7</v>
      </c>
    </row>
    <row r="29" spans="1:3" x14ac:dyDescent="0.25">
      <c r="A29" s="30"/>
      <c r="B29" s="31">
        <f>DATE(A1,12,25)</f>
        <v>43094</v>
      </c>
      <c r="C29" s="30" t="s">
        <v>19</v>
      </c>
    </row>
    <row r="30" spans="1:3" x14ac:dyDescent="0.25">
      <c r="A30" s="30"/>
      <c r="B30" s="31">
        <f>IF(WEEKDAY(B29,2)=4,B29+1,0)</f>
        <v>0</v>
      </c>
      <c r="C30" s="30" t="s">
        <v>7</v>
      </c>
    </row>
    <row r="31" spans="1:3" x14ac:dyDescent="0.25">
      <c r="A31" s="30"/>
      <c r="B31" s="31">
        <f>IF(WEEKDAY(B32,2)=2,B32-1,0)</f>
        <v>0</v>
      </c>
      <c r="C31" s="30" t="s">
        <v>7</v>
      </c>
    </row>
    <row r="32" spans="1:3" x14ac:dyDescent="0.25">
      <c r="A32" s="30"/>
      <c r="B32" s="31">
        <f>DATE(A1+1,1,1)</f>
        <v>43101</v>
      </c>
      <c r="C32" s="30" t="s">
        <v>8</v>
      </c>
    </row>
    <row r="33" spans="2:3" x14ac:dyDescent="0.25">
      <c r="B33" s="31">
        <f>IF(WEEKDAY(B32,2)=4,B32+1,0)</f>
        <v>0</v>
      </c>
      <c r="C33" s="30" t="s">
        <v>7</v>
      </c>
    </row>
  </sheetData>
  <sheetProtection sheet="1" objects="1" scenarios="1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Vue Mensuelle</vt:lpstr>
      <vt:lpstr>Recap</vt:lpstr>
      <vt:lpstr>BdD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2017-01-01T09:37:54Z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