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20" windowWidth="20115" windowHeight="7995"/>
  </bookViews>
  <sheets>
    <sheet name="POINTAGES" sheetId="2" r:id="rId1"/>
    <sheet name="DATA" sheetId="3" r:id="rId2"/>
    <sheet name="TCD" sheetId="6" r:id="rId3"/>
    <sheet name="JEU" sheetId="7" state="hidden" r:id="rId4"/>
  </sheets>
  <calcPr calcId="125725"/>
  <pivotCaches>
    <pivotCache cacheId="280" r:id="rId5"/>
  </pivotCaches>
</workbook>
</file>

<file path=xl/calcChain.xml><?xml version="1.0" encoding="utf-8"?>
<calcChain xmlns="http://schemas.openxmlformats.org/spreadsheetml/2006/main">
  <c r="H131" i="7"/>
  <c r="G131"/>
  <c r="F131"/>
  <c r="E131"/>
  <c r="D131"/>
  <c r="H130"/>
  <c r="G130"/>
  <c r="F130"/>
  <c r="E130"/>
  <c r="D130"/>
  <c r="H129"/>
  <c r="G129"/>
  <c r="F129"/>
  <c r="E129"/>
  <c r="D129"/>
  <c r="H128"/>
  <c r="G128"/>
  <c r="F128"/>
  <c r="E128"/>
  <c r="D128"/>
  <c r="H127"/>
  <c r="G127"/>
  <c r="F127"/>
  <c r="E127"/>
  <c r="D127"/>
  <c r="H126"/>
  <c r="G126"/>
  <c r="F126"/>
  <c r="E126"/>
  <c r="D126"/>
  <c r="H125"/>
  <c r="G125"/>
  <c r="F125"/>
  <c r="E125"/>
  <c r="D125"/>
  <c r="H124"/>
  <c r="G124"/>
  <c r="F124"/>
  <c r="E124"/>
  <c r="D124"/>
  <c r="H123"/>
  <c r="G123"/>
  <c r="F123"/>
  <c r="E123"/>
  <c r="D123"/>
  <c r="H122"/>
  <c r="G122"/>
  <c r="F122"/>
  <c r="E122"/>
  <c r="D122"/>
  <c r="H121"/>
  <c r="G121"/>
  <c r="F121"/>
  <c r="E121"/>
  <c r="D121"/>
  <c r="H120"/>
  <c r="G120"/>
  <c r="F120"/>
  <c r="E120"/>
  <c r="D120"/>
  <c r="H119"/>
  <c r="G119"/>
  <c r="F119"/>
  <c r="E119"/>
  <c r="D119"/>
  <c r="H118"/>
  <c r="G118"/>
  <c r="F118"/>
  <c r="E118"/>
  <c r="D118"/>
  <c r="H117"/>
  <c r="G117"/>
  <c r="F117"/>
  <c r="E117"/>
  <c r="D117"/>
  <c r="H116"/>
  <c r="G116"/>
  <c r="F116"/>
  <c r="E116"/>
  <c r="D116"/>
  <c r="H115"/>
  <c r="G115"/>
  <c r="F115"/>
  <c r="E115"/>
  <c r="D115"/>
  <c r="H114"/>
  <c r="G114"/>
  <c r="F114"/>
  <c r="E114"/>
  <c r="D114"/>
  <c r="H113"/>
  <c r="G113"/>
  <c r="F113"/>
  <c r="E113"/>
  <c r="D113"/>
  <c r="H112"/>
  <c r="G112"/>
  <c r="F112"/>
  <c r="E112"/>
  <c r="D112"/>
  <c r="H111"/>
  <c r="G111"/>
  <c r="F111"/>
  <c r="E111"/>
  <c r="D111"/>
  <c r="H110"/>
  <c r="G110"/>
  <c r="F110"/>
  <c r="E110"/>
  <c r="D110"/>
  <c r="H109"/>
  <c r="G109"/>
  <c r="F109"/>
  <c r="E109"/>
  <c r="D109"/>
  <c r="H108"/>
  <c r="G108"/>
  <c r="F108"/>
  <c r="E108"/>
  <c r="D108"/>
  <c r="H107"/>
  <c r="G107"/>
  <c r="F107"/>
  <c r="E107"/>
  <c r="D107"/>
  <c r="H106"/>
  <c r="G106"/>
  <c r="F106"/>
  <c r="E106"/>
  <c r="D106"/>
  <c r="H105"/>
  <c r="G105"/>
  <c r="F105"/>
  <c r="E105"/>
  <c r="D105"/>
  <c r="H104"/>
  <c r="G104"/>
  <c r="F104"/>
  <c r="E104"/>
  <c r="D104"/>
  <c r="H103"/>
  <c r="G103"/>
  <c r="F103"/>
  <c r="E103"/>
  <c r="D103"/>
  <c r="H102"/>
  <c r="G102"/>
  <c r="F102"/>
  <c r="E102"/>
  <c r="D102"/>
  <c r="H101"/>
  <c r="G101"/>
  <c r="F101"/>
  <c r="E101"/>
  <c r="D101"/>
  <c r="H100"/>
  <c r="G100"/>
  <c r="F100"/>
  <c r="E100"/>
  <c r="D100"/>
  <c r="H99"/>
  <c r="G99"/>
  <c r="F99"/>
  <c r="E99"/>
  <c r="D99"/>
  <c r="H98"/>
  <c r="G98"/>
  <c r="F98"/>
  <c r="E98"/>
  <c r="D98"/>
  <c r="H97"/>
  <c r="G97"/>
  <c r="F97"/>
  <c r="E97"/>
  <c r="D97"/>
  <c r="H96"/>
  <c r="G96"/>
  <c r="F96"/>
  <c r="E96"/>
  <c r="D96"/>
  <c r="H95"/>
  <c r="G95"/>
  <c r="F95"/>
  <c r="E95"/>
  <c r="D95"/>
  <c r="H94"/>
  <c r="G94"/>
  <c r="F94"/>
  <c r="E94"/>
  <c r="D94"/>
  <c r="H93"/>
  <c r="G93"/>
  <c r="F93"/>
  <c r="E93"/>
  <c r="D93"/>
  <c r="H92"/>
  <c r="G92"/>
  <c r="F92"/>
  <c r="E92"/>
  <c r="D92"/>
  <c r="H91"/>
  <c r="G91"/>
  <c r="F91"/>
  <c r="E91"/>
  <c r="D91"/>
  <c r="H90"/>
  <c r="G90"/>
  <c r="F90"/>
  <c r="E90"/>
  <c r="D90"/>
  <c r="H89"/>
  <c r="G89"/>
  <c r="F89"/>
  <c r="E89"/>
  <c r="D89"/>
  <c r="H88"/>
  <c r="G88"/>
  <c r="F88"/>
  <c r="E88"/>
  <c r="D88"/>
  <c r="H87"/>
  <c r="G87"/>
  <c r="F87"/>
  <c r="E87"/>
  <c r="D87"/>
  <c r="H86"/>
  <c r="G86"/>
  <c r="F86"/>
  <c r="E86"/>
  <c r="D86"/>
  <c r="H85"/>
  <c r="G85"/>
  <c r="F85"/>
  <c r="E85"/>
  <c r="D85"/>
  <c r="H84"/>
  <c r="G84"/>
  <c r="F84"/>
  <c r="E84"/>
  <c r="D84"/>
  <c r="H83"/>
  <c r="G83"/>
  <c r="F83"/>
  <c r="E83"/>
  <c r="D83"/>
  <c r="H82"/>
  <c r="G82"/>
  <c r="F82"/>
  <c r="E82"/>
  <c r="D82"/>
  <c r="H81"/>
  <c r="G81"/>
  <c r="F81"/>
  <c r="E81"/>
  <c r="D81"/>
  <c r="H80"/>
  <c r="G80"/>
  <c r="F80"/>
  <c r="E80"/>
  <c r="D80"/>
  <c r="H79"/>
  <c r="G79"/>
  <c r="F79"/>
  <c r="E79"/>
  <c r="D79"/>
  <c r="H78"/>
  <c r="G78"/>
  <c r="F78"/>
  <c r="E78"/>
  <c r="D78"/>
  <c r="H77"/>
  <c r="G77"/>
  <c r="F77"/>
  <c r="E77"/>
  <c r="D77"/>
  <c r="H76"/>
  <c r="G76"/>
  <c r="F76"/>
  <c r="E76"/>
  <c r="D76"/>
  <c r="H75"/>
  <c r="G75"/>
  <c r="F75"/>
  <c r="E75"/>
  <c r="D75"/>
  <c r="H74"/>
  <c r="G74"/>
  <c r="F74"/>
  <c r="E74"/>
  <c r="D74"/>
  <c r="H73"/>
  <c r="G73"/>
  <c r="F73"/>
  <c r="E73"/>
  <c r="D73"/>
  <c r="H72"/>
  <c r="G72"/>
  <c r="F72"/>
  <c r="E72"/>
  <c r="D72"/>
  <c r="H71"/>
  <c r="G71"/>
  <c r="F71"/>
  <c r="E71"/>
  <c r="D71"/>
  <c r="H70"/>
  <c r="G70"/>
  <c r="F70"/>
  <c r="E70"/>
  <c r="D70"/>
  <c r="H69"/>
  <c r="G69"/>
  <c r="F69"/>
  <c r="E69"/>
  <c r="D69"/>
  <c r="H68"/>
  <c r="G68"/>
  <c r="F68"/>
  <c r="E68"/>
  <c r="D68"/>
  <c r="H67"/>
  <c r="G67"/>
  <c r="F67"/>
  <c r="E67"/>
  <c r="D67"/>
  <c r="H66"/>
  <c r="G66"/>
  <c r="F66"/>
  <c r="E66"/>
  <c r="D66"/>
  <c r="H65"/>
  <c r="G65"/>
  <c r="F65"/>
  <c r="E65"/>
  <c r="D65"/>
  <c r="H64"/>
  <c r="G64"/>
  <c r="F64"/>
  <c r="E64"/>
  <c r="D64"/>
  <c r="H63"/>
  <c r="G63"/>
  <c r="F63"/>
  <c r="E63"/>
  <c r="D63"/>
  <c r="H62"/>
  <c r="G62"/>
  <c r="F62"/>
  <c r="E62"/>
  <c r="D62"/>
  <c r="H61"/>
  <c r="G61"/>
  <c r="F61"/>
  <c r="E61"/>
  <c r="D61"/>
  <c r="H60"/>
  <c r="G60"/>
  <c r="F60"/>
  <c r="E60"/>
  <c r="D60"/>
  <c r="H59"/>
  <c r="G59"/>
  <c r="F59"/>
  <c r="E59"/>
  <c r="D59"/>
  <c r="H58"/>
  <c r="G58"/>
  <c r="F58"/>
  <c r="E58"/>
  <c r="D58"/>
  <c r="H57"/>
  <c r="G57"/>
  <c r="F57"/>
  <c r="E57"/>
  <c r="D57"/>
  <c r="H56"/>
  <c r="G56"/>
  <c r="F56"/>
  <c r="E56"/>
  <c r="D56"/>
  <c r="H55"/>
  <c r="G55"/>
  <c r="F55"/>
  <c r="E55"/>
  <c r="D55"/>
  <c r="H54"/>
  <c r="G54"/>
  <c r="F54"/>
  <c r="E54"/>
  <c r="D54"/>
  <c r="H53"/>
  <c r="G53"/>
  <c r="F53"/>
  <c r="E53"/>
  <c r="D53"/>
  <c r="H52"/>
  <c r="G52"/>
  <c r="F52"/>
  <c r="E52"/>
  <c r="D52"/>
  <c r="H51"/>
  <c r="G51"/>
  <c r="F51"/>
  <c r="E51"/>
  <c r="D51"/>
  <c r="H50"/>
  <c r="G50"/>
  <c r="F50"/>
  <c r="E50"/>
  <c r="D50"/>
  <c r="H49"/>
  <c r="G49"/>
  <c r="F49"/>
  <c r="E49"/>
  <c r="D49"/>
  <c r="H48"/>
  <c r="G48"/>
  <c r="F48"/>
  <c r="E48"/>
  <c r="D48"/>
  <c r="H47"/>
  <c r="G47"/>
  <c r="F47"/>
  <c r="E47"/>
  <c r="D47"/>
  <c r="H46"/>
  <c r="G46"/>
  <c r="F46"/>
  <c r="E46"/>
  <c r="D46"/>
  <c r="H45"/>
  <c r="G45"/>
  <c r="F45"/>
  <c r="E45"/>
  <c r="D45"/>
  <c r="H44"/>
  <c r="G44"/>
  <c r="F44"/>
  <c r="E44"/>
  <c r="D44"/>
  <c r="H43"/>
  <c r="G43"/>
  <c r="F43"/>
  <c r="E43"/>
  <c r="D43"/>
  <c r="H42"/>
  <c r="G42"/>
  <c r="F42"/>
  <c r="E42"/>
  <c r="D42"/>
  <c r="H41"/>
  <c r="G41"/>
  <c r="F41"/>
  <c r="E41"/>
  <c r="D41"/>
  <c r="H40"/>
  <c r="G40"/>
  <c r="F40"/>
  <c r="E40"/>
  <c r="D40"/>
  <c r="H39"/>
  <c r="G39"/>
  <c r="F39"/>
  <c r="E39"/>
  <c r="D39"/>
  <c r="H38"/>
  <c r="G38"/>
  <c r="F38"/>
  <c r="E38"/>
  <c r="D38"/>
  <c r="H37"/>
  <c r="G37"/>
  <c r="F37"/>
  <c r="E37"/>
  <c r="D37"/>
  <c r="H36"/>
  <c r="G36"/>
  <c r="F36"/>
  <c r="E36"/>
  <c r="D36"/>
  <c r="H35"/>
  <c r="G35"/>
  <c r="F35"/>
  <c r="E35"/>
  <c r="D35"/>
  <c r="H34"/>
  <c r="G34"/>
  <c r="F34"/>
  <c r="E34"/>
  <c r="D34"/>
  <c r="H33"/>
  <c r="G33"/>
  <c r="F33"/>
  <c r="E33"/>
  <c r="D33"/>
  <c r="H32"/>
  <c r="G32"/>
  <c r="F32"/>
  <c r="E32"/>
  <c r="D32"/>
  <c r="H31"/>
  <c r="G31"/>
  <c r="F31"/>
  <c r="E31"/>
  <c r="D31"/>
  <c r="H30"/>
  <c r="G30"/>
  <c r="F30"/>
  <c r="E30"/>
  <c r="D30"/>
  <c r="H29"/>
  <c r="G29"/>
  <c r="F29"/>
  <c r="E29"/>
  <c r="D29"/>
  <c r="H28"/>
  <c r="G28"/>
  <c r="F28"/>
  <c r="E28"/>
  <c r="D28"/>
  <c r="H27"/>
  <c r="G27"/>
  <c r="F27"/>
  <c r="E27"/>
  <c r="D27"/>
  <c r="H26"/>
  <c r="G26"/>
  <c r="F26"/>
  <c r="E26"/>
  <c r="D26"/>
  <c r="H25"/>
  <c r="G25"/>
  <c r="F25"/>
  <c r="E25"/>
  <c r="D25"/>
  <c r="H24"/>
  <c r="G24"/>
  <c r="F24"/>
  <c r="E24"/>
  <c r="D24"/>
  <c r="H23"/>
  <c r="G23"/>
  <c r="F23"/>
  <c r="E23"/>
  <c r="D23"/>
  <c r="H22"/>
  <c r="G22"/>
  <c r="F22"/>
  <c r="E22"/>
  <c r="D22"/>
  <c r="H21"/>
  <c r="G21"/>
  <c r="F21"/>
  <c r="E21"/>
  <c r="D21"/>
  <c r="H20"/>
  <c r="G20"/>
  <c r="F20"/>
  <c r="E20"/>
  <c r="D20"/>
  <c r="H19"/>
  <c r="G19"/>
  <c r="F19"/>
  <c r="E19"/>
  <c r="D19"/>
  <c r="H18"/>
  <c r="G18"/>
  <c r="F18"/>
  <c r="E18"/>
  <c r="D18"/>
  <c r="H17"/>
  <c r="G17"/>
  <c r="F17"/>
  <c r="E17"/>
  <c r="D17"/>
  <c r="H16"/>
  <c r="G16"/>
  <c r="F16"/>
  <c r="E16"/>
  <c r="D16"/>
  <c r="H15"/>
  <c r="G15"/>
  <c r="F15"/>
  <c r="E15"/>
  <c r="D15"/>
  <c r="H14"/>
  <c r="G14"/>
  <c r="F14"/>
  <c r="E14"/>
  <c r="D14"/>
  <c r="H13"/>
  <c r="G13"/>
  <c r="F13"/>
  <c r="E13"/>
  <c r="D13"/>
  <c r="H12"/>
  <c r="G12"/>
  <c r="F12"/>
  <c r="E12"/>
  <c r="D12"/>
  <c r="H11"/>
  <c r="G11"/>
  <c r="F11"/>
  <c r="E11"/>
  <c r="D11"/>
  <c r="H10"/>
  <c r="G10"/>
  <c r="F10"/>
  <c r="E10"/>
  <c r="D10"/>
  <c r="H9"/>
  <c r="G9"/>
  <c r="F9"/>
  <c r="E9"/>
  <c r="D9"/>
  <c r="H8"/>
  <c r="G8"/>
  <c r="F8"/>
  <c r="E8"/>
  <c r="D8"/>
  <c r="H7"/>
  <c r="G7"/>
  <c r="F7"/>
  <c r="E7"/>
  <c r="D7"/>
  <c r="H6"/>
  <c r="G6"/>
  <c r="F6"/>
  <c r="E6"/>
  <c r="D6"/>
  <c r="H5"/>
  <c r="G5"/>
  <c r="F5"/>
  <c r="E5"/>
  <c r="D5"/>
  <c r="H4"/>
  <c r="G4"/>
  <c r="F4"/>
  <c r="E4"/>
  <c r="D4"/>
  <c r="H3"/>
  <c r="G3"/>
  <c r="F3"/>
  <c r="E3"/>
  <c r="D3"/>
  <c r="H2"/>
  <c r="G2"/>
  <c r="F2"/>
  <c r="E2"/>
  <c r="D2"/>
  <c r="B1" i="2"/>
  <c r="E2" i="3"/>
  <c r="E3"/>
  <c r="H3"/>
  <c r="G3"/>
  <c r="F3"/>
  <c r="D3"/>
  <c r="D2"/>
  <c r="D1" i="2" l="1"/>
  <c r="F1" l="1"/>
  <c r="E1"/>
  <c r="B2"/>
  <c r="H2" i="3"/>
  <c r="F2"/>
  <c r="G2"/>
  <c r="G5" i="2"/>
  <c r="E9"/>
  <c r="D5"/>
  <c r="G6"/>
  <c r="E8"/>
  <c r="D8"/>
  <c r="D7"/>
  <c r="E5"/>
  <c r="E6"/>
  <c r="D6"/>
  <c r="E7"/>
  <c r="G8"/>
  <c r="D9"/>
  <c r="G7"/>
  <c r="G9"/>
  <c r="F7" l="1"/>
  <c r="F6"/>
  <c r="F8"/>
  <c r="F9"/>
  <c r="F5"/>
  <c r="I9"/>
  <c r="J9"/>
  <c r="I6"/>
  <c r="J6"/>
  <c r="I7"/>
  <c r="J7"/>
  <c r="I8"/>
  <c r="J8"/>
  <c r="J5"/>
  <c r="I5"/>
  <c r="H8"/>
  <c r="H6"/>
  <c r="H7"/>
  <c r="H9"/>
  <c r="H5"/>
</calcChain>
</file>

<file path=xl/comments1.xml><?xml version="1.0" encoding="utf-8"?>
<comments xmlns="http://schemas.openxmlformats.org/spreadsheetml/2006/main">
  <authors>
    <author>Staelens Michel</author>
  </authors>
  <commentList>
    <comment ref="C1" author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comments2.xml><?xml version="1.0" encoding="utf-8"?>
<comments xmlns="http://schemas.openxmlformats.org/spreadsheetml/2006/main">
  <authors>
    <author>Staelens Michel</author>
  </authors>
  <commentList>
    <comment ref="C1" author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sharedStrings.xml><?xml version="1.0" encoding="utf-8"?>
<sst xmlns="http://schemas.openxmlformats.org/spreadsheetml/2006/main" count="45" uniqueCount="31">
  <si>
    <t>JACQUES</t>
  </si>
  <si>
    <t>GWENAELLE</t>
  </si>
  <si>
    <t>KHALED</t>
  </si>
  <si>
    <t>CHAN</t>
  </si>
  <si>
    <t>aujourd'hui</t>
  </si>
  <si>
    <t>hier</t>
  </si>
  <si>
    <t>cumul semaine</t>
  </si>
  <si>
    <t>cumul mois</t>
  </si>
  <si>
    <t>nous sommes le :</t>
  </si>
  <si>
    <t>semaine :</t>
  </si>
  <si>
    <t>MATRICULE</t>
  </si>
  <si>
    <t>POINTAGE</t>
  </si>
  <si>
    <t>SENS</t>
  </si>
  <si>
    <t>DATE</t>
  </si>
  <si>
    <t>HEURE</t>
  </si>
  <si>
    <t>SEMAINE</t>
  </si>
  <si>
    <t>ANNEE</t>
  </si>
  <si>
    <t>MOIS</t>
  </si>
  <si>
    <t>Étiquettes de colonnes</t>
  </si>
  <si>
    <t>Total général</t>
  </si>
  <si>
    <t>Total 11/01/2016</t>
  </si>
  <si>
    <t>Étiquettes de lignes</t>
  </si>
  <si>
    <t>Somme de HEURE</t>
  </si>
  <si>
    <t>Total 2016</t>
  </si>
  <si>
    <t>Total 1</t>
  </si>
  <si>
    <t>2016-02</t>
  </si>
  <si>
    <t>Total 2016-02</t>
  </si>
  <si>
    <t>SHIMON</t>
  </si>
  <si>
    <t>cumul année</t>
  </si>
  <si>
    <t>heure(s) arrivée</t>
  </si>
  <si>
    <t>heure(s) départ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</si>
</sst>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F400]h:mm:ss\ AM/PM"/>
    <numFmt numFmtId="165" formatCode="h:mm;@"/>
    <numFmt numFmtId="166" formatCode="[hh]:mm"/>
    <numFmt numFmtId="168" formatCode="[hh]:mm:ss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 applyFont="1" applyFill="1" applyBorder="1"/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Border="1"/>
    <xf numFmtId="166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14" fontId="7" fillId="0" borderId="0" xfId="0" applyNumberFormat="1" applyFont="1"/>
    <xf numFmtId="43" fontId="7" fillId="0" borderId="0" xfId="1" applyFont="1"/>
    <xf numFmtId="0" fontId="7" fillId="0" borderId="0" xfId="0" applyFont="1"/>
    <xf numFmtId="0" fontId="7" fillId="0" borderId="0" xfId="0" applyNumberFormat="1" applyFont="1"/>
    <xf numFmtId="14" fontId="7" fillId="0" borderId="0" xfId="0" applyNumberFormat="1" applyFont="1" applyBorder="1"/>
    <xf numFmtId="43" fontId="7" fillId="0" borderId="0" xfId="1" applyFont="1" applyBorder="1"/>
    <xf numFmtId="0" fontId="7" fillId="0" borderId="0" xfId="0" applyNumberFormat="1" applyFont="1" applyBorder="1"/>
    <xf numFmtId="0" fontId="6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12"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80597</xdr:colOff>
      <xdr:row>5</xdr:row>
      <xdr:rowOff>43962</xdr:rowOff>
    </xdr:from>
    <xdr:to>
      <xdr:col>0</xdr:col>
      <xdr:colOff>1128347</xdr:colOff>
      <xdr:row>5</xdr:row>
      <xdr:rowOff>370534</xdr:rowOff>
    </xdr:to>
    <xdr:sp macro="[0]!rect2_Clic" textlink="">
      <xdr:nvSpPr>
        <xdr:cNvPr id="7" name="rect2"/>
        <xdr:cNvSpPr/>
      </xdr:nvSpPr>
      <xdr:spPr>
        <a:xfrm>
          <a:off x="80597" y="1208943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4</xdr:row>
      <xdr:rowOff>43962</xdr:rowOff>
    </xdr:from>
    <xdr:to>
      <xdr:col>0</xdr:col>
      <xdr:colOff>1128347</xdr:colOff>
      <xdr:row>4</xdr:row>
      <xdr:rowOff>370534</xdr:rowOff>
    </xdr:to>
    <xdr:sp macro="[0]!rect1_Clic" textlink="">
      <xdr:nvSpPr>
        <xdr:cNvPr id="8" name="rect1"/>
        <xdr:cNvSpPr/>
      </xdr:nvSpPr>
      <xdr:spPr>
        <a:xfrm>
          <a:off x="80597" y="805962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6</xdr:row>
      <xdr:rowOff>43962</xdr:rowOff>
    </xdr:from>
    <xdr:to>
      <xdr:col>0</xdr:col>
      <xdr:colOff>1128347</xdr:colOff>
      <xdr:row>6</xdr:row>
      <xdr:rowOff>370534</xdr:rowOff>
    </xdr:to>
    <xdr:sp macro="[0]!rect3_Clic" textlink="">
      <xdr:nvSpPr>
        <xdr:cNvPr id="9" name="rect3"/>
        <xdr:cNvSpPr/>
      </xdr:nvSpPr>
      <xdr:spPr>
        <a:xfrm>
          <a:off x="80597" y="1611924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7</xdr:row>
      <xdr:rowOff>43962</xdr:rowOff>
    </xdr:from>
    <xdr:to>
      <xdr:col>0</xdr:col>
      <xdr:colOff>1128347</xdr:colOff>
      <xdr:row>7</xdr:row>
      <xdr:rowOff>370534</xdr:rowOff>
    </xdr:to>
    <xdr:sp macro="[0]!rect4_Clic" textlink="">
      <xdr:nvSpPr>
        <xdr:cNvPr id="10" name="rect4"/>
        <xdr:cNvSpPr/>
      </xdr:nvSpPr>
      <xdr:spPr>
        <a:xfrm>
          <a:off x="80597" y="2014904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8</xdr:row>
      <xdr:rowOff>43962</xdr:rowOff>
    </xdr:from>
    <xdr:to>
      <xdr:col>0</xdr:col>
      <xdr:colOff>1128347</xdr:colOff>
      <xdr:row>8</xdr:row>
      <xdr:rowOff>370534</xdr:rowOff>
    </xdr:to>
    <xdr:sp macro="[0]!rect5_Clic" textlink="">
      <xdr:nvSpPr>
        <xdr:cNvPr id="11" name="rect5"/>
        <xdr:cNvSpPr/>
      </xdr:nvSpPr>
      <xdr:spPr>
        <a:xfrm>
          <a:off x="80597" y="2417885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elens Michel" refreshedDate="42397.611105902775" createdVersion="3" refreshedVersion="3" minRefreshableVersion="3" recordCount="2">
  <cacheSource type="worksheet">
    <worksheetSource name="Tableau1"/>
  </cacheSource>
  <cacheFields count="8">
    <cacheField name="MATRICULE" numFmtId="0">
      <sharedItems containsSemiMixedTypes="0" containsString="0" containsNumber="1" containsInteger="1" minValue="0" maxValue="5" count="6">
        <n v="0"/>
        <n v="5" u="1"/>
        <n v="2" u="1"/>
        <n v="1" u="1"/>
        <n v="3" u="1"/>
        <n v="4" u="1"/>
      </sharedItems>
    </cacheField>
    <cacheField name="POINTAGE" numFmtId="22">
      <sharedItems containsSemiMixedTypes="0" containsNonDate="0" containsDate="1" containsString="0" minDate="2016-01-11T07:27:42" maxDate="2016-01-11T14:38:05"/>
    </cacheField>
    <cacheField name="SENS" numFmtId="0">
      <sharedItems containsSemiMixedTypes="0" containsString="0" containsNumber="1" containsInteger="1" minValue="-1" maxValue="1" count="3">
        <n v="1"/>
        <n v="-1"/>
        <n v="0" u="1"/>
      </sharedItems>
    </cacheField>
    <cacheField name="DATE" numFmtId="14">
      <sharedItems containsSemiMixedTypes="0" containsNonDate="0" containsDate="1" containsString="0" minDate="2016-01-04T00:00:00" maxDate="2016-03-29T00:00:00" count="61">
        <d v="2016-01-11T00:00:00"/>
        <d v="2016-02-09T00:00:00" u="1"/>
        <d v="2016-03-14T00:00:00" u="1"/>
        <d v="2016-02-02T00:00:00" u="1"/>
        <d v="2016-03-07T00:00:00" u="1"/>
        <d v="2016-01-28T00:00:00" u="1"/>
        <d v="2016-01-21T00:00:00" u="1"/>
        <d v="2016-02-26T00:00:00" u="1"/>
        <d v="2016-01-14T00:00:00" u="1"/>
        <d v="2016-02-19T00:00:00" u="1"/>
        <d v="2016-03-24T00:00:00" u="1"/>
        <d v="2016-01-07T00:00:00" u="1"/>
        <d v="2016-02-12T00:00:00" u="1"/>
        <d v="2016-01-26T00:00:00" u="1"/>
        <d v="2016-03-17T00:00:00" u="1"/>
        <d v="2016-02-05T00:00:00" u="1"/>
        <d v="2016-01-19T00:00:00" u="1"/>
        <d v="2016-03-10T00:00:00" u="1"/>
        <d v="2016-02-24T00:00:00" u="1"/>
        <d v="2016-01-12T00:00:00" u="1"/>
        <d v="2016-03-03T00:00:00" u="1"/>
        <d v="2016-02-17T00:00:00" u="1"/>
        <d v="2016-03-22T00:00:00" u="1"/>
        <d v="2016-01-05T00:00:00" u="1"/>
        <d v="2016-02-10T00:00:00" u="1"/>
        <d v="2016-03-15T00:00:00" u="1"/>
        <d v="2016-02-29T00:00:00" u="1"/>
        <d v="2016-02-03T00:00:00" u="1"/>
        <d v="2016-03-08T00:00:00" u="1"/>
        <d v="2016-02-22T00:00:00" u="1"/>
        <d v="2016-03-01T00:00:00" u="1"/>
        <d v="2016-02-15T00:00:00" u="1"/>
        <d v="2016-01-29T00:00:00" u="1"/>
        <d v="2016-02-08T00:00:00" u="1"/>
        <d v="2016-01-22T00:00:00" u="1"/>
        <d v="2016-02-01T00:00:00" u="1"/>
        <d v="2016-01-15T00:00:00" u="1"/>
        <d v="2016-03-25T00:00:00" u="1"/>
        <d v="2016-01-08T00:00:00" u="1"/>
        <d v="2016-01-27T00:00:00" u="1"/>
        <d v="2016-03-18T00:00:00" u="1"/>
        <d v="2016-01-20T00:00:00" u="1"/>
        <d v="2016-03-11T00:00:00" u="1"/>
        <d v="2016-02-25T00:00:00" u="1"/>
        <d v="2016-01-13T00:00:00" u="1"/>
        <d v="2016-03-04T00:00:00" u="1"/>
        <d v="2016-02-18T00:00:00" u="1"/>
        <d v="2016-03-23T00:00:00" u="1"/>
        <d v="2016-01-06T00:00:00" u="1"/>
        <d v="2016-02-11T00:00:00" u="1"/>
        <d v="2016-01-25T00:00:00" u="1"/>
        <d v="2016-03-16T00:00:00" u="1"/>
        <d v="2016-02-04T00:00:00" u="1"/>
        <d v="2016-01-18T00:00:00" u="1"/>
        <d v="2016-03-09T00:00:00" u="1"/>
        <d v="2016-02-23T00:00:00" u="1"/>
        <d v="2016-03-28T00:00:00" u="1"/>
        <d v="2016-03-02T00:00:00" u="1"/>
        <d v="2016-02-16T00:00:00" u="1"/>
        <d v="2016-03-21T00:00:00" u="1"/>
        <d v="2016-01-04T00:00:00" u="1"/>
      </sharedItems>
    </cacheField>
    <cacheField name="HEURE" numFmtId="43">
      <sharedItems containsSemiMixedTypes="0" containsString="0" containsNumber="1" minValue="-7.4615999999223277" maxValue="14.634719999972731"/>
    </cacheField>
    <cacheField name="ANNEE" numFmtId="0">
      <sharedItems containsSemiMixedTypes="0" containsString="0" containsNumber="1" containsInteger="1" minValue="2016" maxValue="2016" count="1">
        <n v="2016"/>
      </sharedItems>
    </cacheField>
    <cacheField name="MOIS" numFmtId="0">
      <sharedItems containsSemiMixedTypes="0" containsString="0" containsNumber="1" containsInteger="1" minValue="1" maxValue="1" count="1">
        <n v="1"/>
      </sharedItems>
    </cacheField>
    <cacheField name="SEMAINE" numFmtId="0">
      <sharedItems count="4">
        <s v="2016-02"/>
        <s v="2016-03" u="1"/>
        <s v="2016-04" u="1"/>
        <s v="2016-0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d v="2016-01-11T07:27:42"/>
    <x v="0"/>
    <x v="0"/>
    <n v="-7.4615999999223277"/>
    <x v="0"/>
    <x v="0"/>
    <x v="0"/>
  </r>
  <r>
    <x v="0"/>
    <d v="2016-01-11T14:38:05"/>
    <x v="1"/>
    <x v="0"/>
    <n v="14.63471999997273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2" cacheId="28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3:E27" firstHeaderRow="1" firstDataRow="3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showAll="0" sortType="ascending"/>
    <pivotField dataField="1" numFmtId="165" showAll="0"/>
    <pivotField showAll="0"/>
    <pivotField showAll="0"/>
    <pivotField axis="axisCol" showAll="0">
      <items count="5">
        <item m="1" x="3"/>
        <item x="0"/>
        <item m="1" x="1"/>
        <item m="1" x="2"/>
        <item t="default"/>
      </items>
    </pivotField>
  </pivotFields>
  <rowFields count="1">
    <field x="0"/>
  </rowFields>
  <rowItems count="2">
    <i>
      <x/>
    </i>
    <i t="grand">
      <x/>
    </i>
  </rowItems>
  <colFields count="2">
    <field x="7"/>
    <field x="2"/>
  </colFields>
  <colItems count="4">
    <i>
      <x v="1"/>
      <x/>
    </i>
    <i r="1">
      <x v="2"/>
    </i>
    <i t="default">
      <x v="1"/>
    </i>
    <i t="grand">
      <x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1" cacheId="28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G9" firstHeaderRow="1" firstDataRow="5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axis="axisCol" showAll="0" sortType="ascending">
      <items count="62">
        <item m="1" x="60"/>
        <item m="1" x="23"/>
        <item m="1" x="48"/>
        <item m="1" x="11"/>
        <item m="1" x="38"/>
        <item x="0"/>
        <item m="1" x="19"/>
        <item m="1" x="44"/>
        <item m="1" x="8"/>
        <item m="1" x="36"/>
        <item m="1" x="53"/>
        <item m="1" x="16"/>
        <item m="1" x="41"/>
        <item m="1" x="6"/>
        <item m="1" x="34"/>
        <item m="1" x="50"/>
        <item m="1" x="13"/>
        <item m="1" x="39"/>
        <item m="1" x="5"/>
        <item m="1" x="32"/>
        <item m="1" x="35"/>
        <item m="1" x="3"/>
        <item m="1" x="27"/>
        <item m="1" x="52"/>
        <item m="1" x="15"/>
        <item m="1" x="33"/>
        <item m="1" x="1"/>
        <item m="1" x="24"/>
        <item m="1" x="49"/>
        <item m="1" x="12"/>
        <item m="1" x="31"/>
        <item m="1" x="58"/>
        <item m="1" x="21"/>
        <item m="1" x="46"/>
        <item m="1" x="9"/>
        <item m="1" x="29"/>
        <item m="1" x="55"/>
        <item m="1" x="18"/>
        <item m="1" x="43"/>
        <item m="1" x="7"/>
        <item m="1" x="26"/>
        <item m="1" x="30"/>
        <item m="1" x="57"/>
        <item m="1" x="20"/>
        <item m="1" x="45"/>
        <item m="1" x="4"/>
        <item m="1" x="28"/>
        <item m="1" x="54"/>
        <item m="1" x="17"/>
        <item m="1" x="42"/>
        <item m="1" x="2"/>
        <item m="1" x="25"/>
        <item m="1" x="51"/>
        <item m="1" x="14"/>
        <item m="1" x="40"/>
        <item m="1" x="59"/>
        <item m="1" x="22"/>
        <item m="1" x="47"/>
        <item m="1" x="10"/>
        <item m="1" x="37"/>
        <item m="1" x="56"/>
        <item t="default"/>
      </items>
    </pivotField>
    <pivotField dataField="1" numFmtId="165" showAll="0"/>
    <pivotField axis="axisCol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showAll="0"/>
  </pivotFields>
  <rowFields count="1">
    <field x="0"/>
  </rowFields>
  <rowItems count="2">
    <i>
      <x/>
    </i>
    <i t="grand">
      <x/>
    </i>
  </rowItems>
  <colFields count="4">
    <field x="5"/>
    <field x="6"/>
    <field x="3"/>
    <field x="2"/>
  </colFields>
  <colItems count="6">
    <i>
      <x/>
      <x/>
      <x v="5"/>
      <x/>
    </i>
    <i r="3">
      <x v="2"/>
    </i>
    <i t="default" r="2">
      <x v="5"/>
    </i>
    <i t="default" r="1">
      <x/>
    </i>
    <i t="default">
      <x/>
    </i>
    <i t="grand">
      <x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H3" totalsRowShown="0">
  <autoFilter ref="A1:H3"/>
  <sortState ref="A2:H131">
    <sortCondition ref="D2"/>
  </sortState>
  <tableColumns count="8">
    <tableColumn id="1" name="MATRICULE"/>
    <tableColumn id="2" name="POINTAGE" dataDxfId="11"/>
    <tableColumn id="3" name="SENS"/>
    <tableColumn id="4" name="DATE" dataDxfId="10">
      <calculatedColumnFormula>INT(Tableau1[[#This Row],[POINTAGE]])</calculatedColumnFormula>
    </tableColumn>
    <tableColumn id="5" name="HEURE" dataDxfId="9" dataCellStyle="Milliers">
      <calculatedColumnFormula>-MOD(Tableau1[[#This Row],[POINTAGE]],1)*Tableau1[[#This Row],[SENS]]*24</calculatedColumnFormula>
    </tableColumn>
    <tableColumn id="6" name="ANNEE" dataDxfId="8">
      <calculatedColumnFormula>YEAR(Tableau1[[#This Row],[POINTAGE]])</calculatedColumnFormula>
    </tableColumn>
    <tableColumn id="7" name="MOIS" dataDxfId="7">
      <calculatedColumnFormula>MONTH(Tableau1[[#This Row],[POINTAGE]])</calculatedColumnFormula>
    </tableColumn>
    <tableColumn id="8" name="SEMAINE" dataDxfId="6">
      <calculatedColumnFormula>YEAR(Tableau1[[#This Row],[POINTAGE]]-WEEKDAY(Tableau1[[#This Row],[POINTAGE]],2)+4)&amp;"-"&amp;RIGHT("00"&amp;(INT(MOD(INT((Tableau1[[#This Row],[POINTAGE]]-WEEKDAY(Tableau1[[#This Row],[POINTAGE]],2)+4-2)/7)+3/5,52+5/28))+1),2)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131" totalsRowShown="0">
  <autoFilter ref="A1:H131"/>
  <sortState ref="A2:H131">
    <sortCondition ref="D2"/>
  </sortState>
  <tableColumns count="8">
    <tableColumn id="1" name="MATRICULE"/>
    <tableColumn id="2" name="POINTAGE" dataDxfId="5"/>
    <tableColumn id="3" name="SENS"/>
    <tableColumn id="4" name="DATE" dataDxfId="4">
      <calculatedColumnFormula>INT(Tableau13[[#This Row],[POINTAGE]])</calculatedColumnFormula>
    </tableColumn>
    <tableColumn id="5" name="HEURE" dataDxfId="3" dataCellStyle="Milliers">
      <calculatedColumnFormula>-MOD(Tableau13[[#This Row],[POINTAGE]],1)*Tableau13[[#This Row],[SENS]]*24</calculatedColumnFormula>
    </tableColumn>
    <tableColumn id="6" name="ANNEE" dataDxfId="2">
      <calculatedColumnFormula>YEAR(Tableau13[[#This Row],[POINTAGE]])</calculatedColumnFormula>
    </tableColumn>
    <tableColumn id="7" name="MOIS" dataDxfId="1">
      <calculatedColumnFormula>MONTH(Tableau13[[#This Row],[POINTAGE]])</calculatedColumnFormula>
    </tableColumn>
    <tableColumn id="8" name="SEMAINE" dataDxfId="0">
      <calculatedColumnFormula>YEAR(Tableau13[[#This Row],[POINTAGE]]-WEEKDAY(Tableau13[[#This Row],[POINTAGE]],2)+4)&amp;"-"&amp;RIGHT("00"&amp;(INT(MOD(INT((Tableau13[[#This Row],[POINTAGE]]-WEEKDAY(Tableau13[[#This Row],[POINTAGE]],2)+4-2)/7)+3/5,52+5/28))+1),2)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9"/>
  <sheetViews>
    <sheetView showZeros="0" tabSelected="1" zoomScale="130" zoomScaleNormal="130" workbookViewId="0">
      <selection activeCell="A3" sqref="A3"/>
    </sheetView>
  </sheetViews>
  <sheetFormatPr baseColWidth="10" defaultRowHeight="15"/>
  <cols>
    <col min="1" max="1" width="18" style="2" customWidth="1"/>
    <col min="2" max="2" width="13.5703125" style="2" customWidth="1"/>
    <col min="3" max="3" width="3.42578125" style="2" customWidth="1"/>
    <col min="4" max="5" width="17" style="2" customWidth="1"/>
    <col min="6" max="10" width="14.140625" style="2" customWidth="1"/>
    <col min="11" max="16384" width="11.42578125" style="2"/>
  </cols>
  <sheetData>
    <row r="1" spans="1:10">
      <c r="A1" s="24" t="s">
        <v>8</v>
      </c>
      <c r="B1" s="3">
        <f ca="1">TODAY()</f>
        <v>42397</v>
      </c>
      <c r="D1" s="10">
        <f ca="1">DAY(B1)</f>
        <v>28</v>
      </c>
      <c r="E1" s="11">
        <f ca="1">MONTH(B1)</f>
        <v>1</v>
      </c>
      <c r="F1" s="11">
        <f ca="1">YEAR(B1)</f>
        <v>2016</v>
      </c>
    </row>
    <row r="2" spans="1:10">
      <c r="A2" s="24" t="s">
        <v>9</v>
      </c>
      <c r="B2" s="4" t="str">
        <f ca="1">YEAR(B1-WEEKDAY(B1,2)+4)&amp;"-"&amp;RIGHT("00"&amp;(INT(MOD(INT((B1-WEEKDAY(B1,2)+4-2)/7)+3/5,52+5/28))+1),2)</f>
        <v>2016-04</v>
      </c>
    </row>
    <row r="3" spans="1:10">
      <c r="B3" s="3"/>
    </row>
    <row r="4" spans="1:10">
      <c r="B4" s="3"/>
      <c r="D4" s="25" t="s">
        <v>29</v>
      </c>
      <c r="E4" s="25" t="s">
        <v>30</v>
      </c>
      <c r="F4" s="25" t="s">
        <v>4</v>
      </c>
      <c r="G4" s="26" t="s">
        <v>5</v>
      </c>
      <c r="H4" s="27" t="s">
        <v>6</v>
      </c>
      <c r="I4" s="27" t="s">
        <v>7</v>
      </c>
      <c r="J4" s="27" t="s">
        <v>28</v>
      </c>
    </row>
    <row r="5" spans="1:10" ht="31.5" customHeight="1">
      <c r="B5" s="2" t="s">
        <v>0</v>
      </c>
      <c r="C5" s="2">
        <v>1</v>
      </c>
      <c r="D5" s="16" t="str">
        <f ca="1">IFERROR(-GETPIVOTDATA("HEURE",TCD!$A$3,"MATRICULE",$C5,"SENS",1,"DATE",DATE($F$1,$E$1,$D$1))/24,"")</f>
        <v/>
      </c>
      <c r="E5" s="16" t="str">
        <f ca="1">IFERROR(GETPIVOTDATA("HEURE",TCD!$A$3,"MATRICULE",$C5,"SENS",-1,"DATE",DATE($F$1,$E$1,$D$1))/24,"")</f>
        <v/>
      </c>
      <c r="F5" s="15" t="str">
        <f ca="1">IF(OR(E5="",E5=0,E5&lt;D5),"",IFERROR(E5-D5,""))</f>
        <v/>
      </c>
      <c r="G5" s="14" t="str">
        <f ca="1">IFERROR(GETPIVOTDATA("HEURE",TCD!$A$3,"MATRICULE",$C5,"DATE",DATE($F$1,$E$1,$D$1)-1)/24,"")</f>
        <v/>
      </c>
      <c r="H5" s="13" t="str">
        <f ca="1">IFERROR(GETPIVOTDATA("HEURE",TCD!$A$23,"MATRICULE",$C5,"SEMAINE",$B$2)/24+IF(F5="",D5,0),"")</f>
        <v/>
      </c>
      <c r="I5" s="13" t="str">
        <f ca="1">IFERROR(GETPIVOTDATA("HEURE",TCD!$A$3,"MATRICULE",$C5,"ANNEE",$F$1,"MOIS",$E$1)/24+IF(F5="",D5,0),"")</f>
        <v/>
      </c>
      <c r="J5" s="13" t="str">
        <f ca="1">IFERROR(GETPIVOTDATA("HEURE",TCD!$A$3,"MATRICULE",$C5,"ANNEE",$F$1)/24+IF(F5="",D5,0),"")</f>
        <v/>
      </c>
    </row>
    <row r="6" spans="1:10" ht="31.5" customHeight="1">
      <c r="B6" s="2" t="s">
        <v>1</v>
      </c>
      <c r="C6" s="2">
        <v>2</v>
      </c>
      <c r="D6" s="16" t="str">
        <f ca="1">IFERROR(-GETPIVOTDATA("HEURE",TCD!$A$3,"MATRICULE",$C6,"SENS",1,"DATE",DATE($F$1,$E$1,$D$1))/24,"")</f>
        <v/>
      </c>
      <c r="E6" s="16" t="str">
        <f ca="1">IFERROR(GETPIVOTDATA("HEURE",TCD!$A$3,"MATRICULE",$C6,"SENS",-1,"DATE",DATE($F$1,$E$1,$D$1))/24,"")</f>
        <v/>
      </c>
      <c r="F6" s="15" t="str">
        <f t="shared" ref="F6:F9" ca="1" si="0">IF(OR(E6="",E6=0,E6&lt;D6),"",IFERROR(E6-D6,""))</f>
        <v/>
      </c>
      <c r="G6" s="14" t="str">
        <f ca="1">IFERROR(GETPIVOTDATA("HEURE",TCD!$A$3,"MATRICULE",$C6,"DATE",DATE($F$1,$E$1,$D$1)-1)/24,"")</f>
        <v/>
      </c>
      <c r="H6" s="13" t="str">
        <f ca="1">IFERROR(GETPIVOTDATA("HEURE",TCD!$A$23,"MATRICULE",$C6,"SEMAINE",$B$2)/24+IF(F6="",D6,0),"")</f>
        <v/>
      </c>
      <c r="I6" s="13" t="str">
        <f ca="1">IFERROR(GETPIVOTDATA("HEURE",TCD!$A$3,"MATRICULE",$C6,"ANNEE",$F$1,"MOIS",$E$1)/24+IF(F6="",D6,0),"")</f>
        <v/>
      </c>
      <c r="J6" s="13" t="str">
        <f ca="1">IFERROR(GETPIVOTDATA("HEURE",TCD!$A$3,"MATRICULE",$C6,"ANNEE",$F$1)/24+IF(F6="",D6,0),"")</f>
        <v/>
      </c>
    </row>
    <row r="7" spans="1:10" ht="31.5" customHeight="1">
      <c r="B7" s="2" t="s">
        <v>2</v>
      </c>
      <c r="C7" s="2">
        <v>3</v>
      </c>
      <c r="D7" s="16" t="str">
        <f ca="1">IFERROR(-GETPIVOTDATA("HEURE",TCD!$A$3,"MATRICULE",$C7,"SENS",1,"DATE",DATE($F$1,$E$1,$D$1))/24,"")</f>
        <v/>
      </c>
      <c r="E7" s="16" t="str">
        <f ca="1">IFERROR(GETPIVOTDATA("HEURE",TCD!$A$3,"MATRICULE",$C7,"SENS",-1,"DATE",DATE($F$1,$E$1,$D$1))/24,"")</f>
        <v/>
      </c>
      <c r="F7" s="15" t="str">
        <f t="shared" ca="1" si="0"/>
        <v/>
      </c>
      <c r="G7" s="14" t="str">
        <f ca="1">IFERROR(GETPIVOTDATA("HEURE",TCD!$A$3,"MATRICULE",$C7,"DATE",DATE($F$1,$E$1,$D$1)-1)/24,"")</f>
        <v/>
      </c>
      <c r="H7" s="13" t="str">
        <f ca="1">IFERROR(GETPIVOTDATA("HEURE",TCD!$A$23,"MATRICULE",$C7,"SEMAINE",$B$2)/24+IF(F7="",D7,0),"")</f>
        <v/>
      </c>
      <c r="I7" s="13" t="str">
        <f ca="1">IFERROR(GETPIVOTDATA("HEURE",TCD!$A$3,"MATRICULE",$C7,"ANNEE",$F$1,"MOIS",$E$1)/24+IF(F7="",D7,0),"")</f>
        <v/>
      </c>
      <c r="J7" s="13" t="str">
        <f ca="1">IFERROR(GETPIVOTDATA("HEURE",TCD!$A$3,"MATRICULE",$C7,"ANNEE",$F$1)/24+IF(F7="",D7,0),"")</f>
        <v/>
      </c>
    </row>
    <row r="8" spans="1:10" ht="31.5" customHeight="1">
      <c r="B8" s="2" t="s">
        <v>3</v>
      </c>
      <c r="C8" s="2">
        <v>4</v>
      </c>
      <c r="D8" s="16" t="str">
        <f ca="1">IFERROR(-GETPIVOTDATA("HEURE",TCD!$A$3,"MATRICULE",$C8,"SENS",1,"DATE",DATE($F$1,$E$1,$D$1))/24,"")</f>
        <v/>
      </c>
      <c r="E8" s="16" t="str">
        <f ca="1">IFERROR(GETPIVOTDATA("HEURE",TCD!$A$3,"MATRICULE",$C8,"SENS",-1,"DATE",DATE($F$1,$E$1,$D$1))/24,"")</f>
        <v/>
      </c>
      <c r="F8" s="15" t="str">
        <f t="shared" ca="1" si="0"/>
        <v/>
      </c>
      <c r="G8" s="14" t="str">
        <f ca="1">IFERROR(GETPIVOTDATA("HEURE",TCD!$A$3,"MATRICULE",$C8,"DATE",DATE($F$1,$E$1,$D$1)-1)/24,"")</f>
        <v/>
      </c>
      <c r="H8" s="13" t="str">
        <f ca="1">IFERROR(GETPIVOTDATA("HEURE",TCD!$A$23,"MATRICULE",$C8,"SEMAINE",$B$2)/24+IF(F8="",D8,0),"")</f>
        <v/>
      </c>
      <c r="I8" s="13" t="str">
        <f ca="1">IFERROR(GETPIVOTDATA("HEURE",TCD!$A$3,"MATRICULE",$C8,"ANNEE",$F$1,"MOIS",$E$1)/24+IF(F8="",D8,0),"")</f>
        <v/>
      </c>
      <c r="J8" s="13" t="str">
        <f ca="1">IFERROR(GETPIVOTDATA("HEURE",TCD!$A$3,"MATRICULE",$C8,"ANNEE",$F$1)/24+IF(F8="",D8,0),"")</f>
        <v/>
      </c>
    </row>
    <row r="9" spans="1:10" ht="31.5" customHeight="1">
      <c r="B9" s="2" t="s">
        <v>27</v>
      </c>
      <c r="C9" s="2">
        <v>5</v>
      </c>
      <c r="D9" s="16" t="str">
        <f ca="1">IFERROR(-GETPIVOTDATA("HEURE",TCD!$A$3,"MATRICULE",$C9,"SENS",1,"DATE",DATE($F$1,$E$1,$D$1))/24,"")</f>
        <v/>
      </c>
      <c r="E9" s="16" t="str">
        <f ca="1">IFERROR(GETPIVOTDATA("HEURE",TCD!$A$3,"MATRICULE",$C9,"SENS",-1,"DATE",DATE($F$1,$E$1,$D$1))/24,"")</f>
        <v/>
      </c>
      <c r="F9" s="15" t="str">
        <f t="shared" ca="1" si="0"/>
        <v/>
      </c>
      <c r="G9" s="14" t="str">
        <f ca="1">IFERROR(GETPIVOTDATA("HEURE",TCD!$A$3,"MATRICULE",$C9,"DATE",DATE($F$1,$E$1,$D$1)-1)/24,"")</f>
        <v/>
      </c>
      <c r="H9" s="13" t="str">
        <f ca="1">IFERROR(GETPIVOTDATA("HEURE",TCD!$A$23,"MATRICULE",$C9,"SEMAINE",$B$2)/24+IF(F9="",D9,0),"")</f>
        <v/>
      </c>
      <c r="I9" s="13" t="str">
        <f ca="1">IFERROR(GETPIVOTDATA("HEURE",TCD!$A$3,"MATRICULE",$C9,"ANNEE",$F$1,"MOIS",$E$1)/24+IF(F9="",D9,0),"")</f>
        <v/>
      </c>
      <c r="J9" s="13" t="str">
        <f ca="1">IFERROR(GETPIVOTDATA("HEURE",TCD!$A$3,"MATRICULE",$C9,"ANNEE",$F$1)/24+IF(F9="",D9,0),"")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6.7109375" defaultRowHeight="15"/>
  <cols>
    <col min="2" max="2" width="16.7109375" style="5"/>
    <col min="4" max="4" width="16.7109375" style="17"/>
    <col min="5" max="5" width="16.7109375" style="18"/>
    <col min="6" max="8" width="16.7109375" style="19"/>
  </cols>
  <sheetData>
    <row r="1" spans="1:8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>
      <c r="A2">
        <v>0</v>
      </c>
      <c r="B2" s="8">
        <v>42380.310899999997</v>
      </c>
      <c r="C2">
        <v>1</v>
      </c>
      <c r="D2" s="17">
        <f>INT(Tableau1[[#This Row],[POINTAGE]])</f>
        <v>42380</v>
      </c>
      <c r="E2" s="18">
        <f>-MOD(Tableau1[[#This Row],[POINTAGE]],1)*Tableau1[[#This Row],[SENS]]*24</f>
        <v>-7.4615999999223277</v>
      </c>
      <c r="F2" s="20">
        <f>YEAR(Tableau1[[#This Row],[POINTAGE]])</f>
        <v>2016</v>
      </c>
      <c r="G2" s="20">
        <f>MONTH(Tableau1[[#This Row],[POINTAGE]])</f>
        <v>1</v>
      </c>
      <c r="H2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  <row r="3" spans="1:8">
      <c r="A3">
        <v>0</v>
      </c>
      <c r="B3" s="8">
        <v>42380.609779999999</v>
      </c>
      <c r="C3">
        <v>-1</v>
      </c>
      <c r="D3" s="17">
        <f>INT(Tableau1[[#This Row],[POINTAGE]])</f>
        <v>42380</v>
      </c>
      <c r="E3" s="18">
        <f>-MOD(Tableau1[[#This Row],[POINTAGE]],1)*Tableau1[[#This Row],[SENS]]*24</f>
        <v>14.634719999972731</v>
      </c>
      <c r="F3" s="20">
        <f>YEAR(Tableau1[[#This Row],[POINTAGE]])</f>
        <v>2016</v>
      </c>
      <c r="G3" s="20">
        <f>MONTH(Tableau1[[#This Row],[POINTAGE]])</f>
        <v>1</v>
      </c>
      <c r="H3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G27"/>
  <sheetViews>
    <sheetView zoomScale="80" zoomScaleNormal="80" workbookViewId="0">
      <selection activeCell="B26" sqref="B26"/>
    </sheetView>
  </sheetViews>
  <sheetFormatPr baseColWidth="10" defaultRowHeight="15"/>
  <cols>
    <col min="1" max="1" width="21.5703125" customWidth="1"/>
    <col min="2" max="2" width="24.140625" bestFit="1" customWidth="1"/>
    <col min="3" max="3" width="6" customWidth="1"/>
    <col min="4" max="4" width="16.5703125" customWidth="1"/>
    <col min="5" max="5" width="7.28515625" customWidth="1"/>
    <col min="6" max="6" width="10.5703125" customWidth="1"/>
    <col min="7" max="7" width="12.85546875" customWidth="1"/>
    <col min="8" max="8" width="13.140625" customWidth="1"/>
    <col min="9" max="9" width="6" customWidth="1"/>
    <col min="10" max="10" width="16.5703125" customWidth="1"/>
    <col min="11" max="11" width="13.140625" customWidth="1"/>
    <col min="12" max="12" width="6" bestFit="1" customWidth="1"/>
    <col min="13" max="13" width="16.5703125" bestFit="1" customWidth="1"/>
    <col min="14" max="14" width="13.140625" bestFit="1" customWidth="1"/>
    <col min="15" max="15" width="6" bestFit="1" customWidth="1"/>
    <col min="16" max="16" width="16.5703125" bestFit="1" customWidth="1"/>
    <col min="17" max="17" width="13.140625" bestFit="1" customWidth="1"/>
    <col min="18" max="18" width="6" bestFit="1" customWidth="1"/>
    <col min="19" max="19" width="16.5703125" bestFit="1" customWidth="1"/>
    <col min="20" max="20" width="13.140625" bestFit="1" customWidth="1"/>
    <col min="21" max="21" width="6" bestFit="1" customWidth="1"/>
    <col min="22" max="22" width="16.5703125" bestFit="1" customWidth="1"/>
    <col min="23" max="23" width="13.140625" bestFit="1" customWidth="1"/>
    <col min="24" max="24" width="6" bestFit="1" customWidth="1"/>
    <col min="25" max="25" width="16.5703125" bestFit="1" customWidth="1"/>
    <col min="26" max="26" width="13.140625" bestFit="1" customWidth="1"/>
    <col min="27" max="27" width="6" bestFit="1" customWidth="1"/>
    <col min="28" max="28" width="16.5703125" bestFit="1" customWidth="1"/>
    <col min="29" max="29" width="13.140625" bestFit="1" customWidth="1"/>
    <col min="30" max="30" width="6" bestFit="1" customWidth="1"/>
    <col min="31" max="31" width="16.5703125" bestFit="1" customWidth="1"/>
    <col min="32" max="32" width="13.140625" bestFit="1" customWidth="1"/>
    <col min="33" max="33" width="6" bestFit="1" customWidth="1"/>
    <col min="34" max="34" width="16.5703125" bestFit="1" customWidth="1"/>
    <col min="35" max="35" width="13.140625" bestFit="1" customWidth="1"/>
    <col min="36" max="36" width="6" bestFit="1" customWidth="1"/>
    <col min="37" max="37" width="16.5703125" bestFit="1" customWidth="1"/>
    <col min="38" max="38" width="13.140625" bestFit="1" customWidth="1"/>
    <col min="39" max="39" width="6" customWidth="1"/>
    <col min="40" max="40" width="16.5703125" bestFit="1" customWidth="1"/>
    <col min="41" max="41" width="7.28515625" customWidth="1"/>
    <col min="42" max="42" width="10.5703125" customWidth="1"/>
    <col min="43" max="43" width="12.85546875" customWidth="1"/>
    <col min="44" max="44" width="7.28515625" customWidth="1"/>
    <col min="45" max="45" width="10.5703125" customWidth="1"/>
    <col min="46" max="46" width="12.85546875" customWidth="1"/>
    <col min="47" max="47" width="15.5703125" bestFit="1" customWidth="1"/>
    <col min="48" max="48" width="12.5703125" customWidth="1"/>
    <col min="49" max="49" width="15.5703125" customWidth="1"/>
    <col min="50" max="50" width="12.5703125" customWidth="1"/>
    <col min="51" max="51" width="15.5703125" customWidth="1"/>
    <col min="52" max="52" width="12.5703125" customWidth="1"/>
    <col min="53" max="53" width="15.5703125" bestFit="1" customWidth="1"/>
    <col min="54" max="54" width="12.5703125" customWidth="1"/>
    <col min="55" max="55" width="15.5703125" customWidth="1"/>
    <col min="56" max="56" width="12.5703125" customWidth="1"/>
    <col min="57" max="57" width="15.5703125" customWidth="1"/>
    <col min="58" max="58" width="12.5703125" customWidth="1"/>
    <col min="59" max="59" width="15.5703125" bestFit="1" customWidth="1"/>
    <col min="60" max="60" width="12.5703125" customWidth="1"/>
    <col min="61" max="61" width="15.5703125" customWidth="1"/>
    <col min="62" max="62" width="12.5703125" customWidth="1"/>
    <col min="63" max="63" width="15.5703125" customWidth="1"/>
    <col min="64" max="64" width="12.5703125" customWidth="1"/>
    <col min="65" max="65" width="15.5703125" bestFit="1" customWidth="1"/>
    <col min="66" max="66" width="12.5703125" customWidth="1"/>
    <col min="67" max="67" width="15.5703125" customWidth="1"/>
    <col min="68" max="68" width="12.5703125" customWidth="1"/>
    <col min="69" max="69" width="15.5703125" customWidth="1"/>
    <col min="70" max="70" width="8.140625" customWidth="1"/>
    <col min="71" max="71" width="11.140625" customWidth="1"/>
    <col min="72" max="73" width="12.5703125" customWidth="1"/>
    <col min="74" max="74" width="15.5703125" bestFit="1" customWidth="1"/>
    <col min="75" max="75" width="12.5703125" customWidth="1"/>
    <col min="76" max="76" width="15.5703125" bestFit="1" customWidth="1"/>
    <col min="77" max="77" width="12.5703125" bestFit="1" customWidth="1"/>
    <col min="78" max="78" width="15.5703125" customWidth="1"/>
    <col min="79" max="79" width="12.5703125" customWidth="1"/>
    <col min="80" max="80" width="15.5703125" bestFit="1" customWidth="1"/>
    <col min="81" max="81" width="12.5703125" customWidth="1"/>
    <col min="82" max="82" width="15.5703125" bestFit="1" customWidth="1"/>
    <col min="83" max="83" width="12.5703125" bestFit="1" customWidth="1"/>
    <col min="84" max="84" width="15.5703125" customWidth="1"/>
    <col min="85" max="85" width="12.5703125" customWidth="1"/>
    <col min="86" max="86" width="15.5703125" bestFit="1" customWidth="1"/>
    <col min="87" max="87" width="12.5703125" customWidth="1"/>
    <col min="88" max="88" width="15.5703125" bestFit="1" customWidth="1"/>
    <col min="89" max="89" width="12.5703125" bestFit="1" customWidth="1"/>
    <col min="90" max="90" width="15.5703125" customWidth="1"/>
    <col min="91" max="91" width="12.5703125" customWidth="1"/>
    <col min="92" max="92" width="15.5703125" bestFit="1" customWidth="1"/>
    <col min="93" max="93" width="12.5703125" customWidth="1"/>
    <col min="94" max="94" width="15.5703125" bestFit="1" customWidth="1"/>
    <col min="95" max="95" width="12.5703125" bestFit="1" customWidth="1"/>
    <col min="96" max="96" width="15.5703125" customWidth="1"/>
    <col min="97" max="97" width="12.5703125" customWidth="1"/>
    <col min="98" max="98" width="15.5703125" bestFit="1" customWidth="1"/>
    <col min="99" max="99" width="12.5703125" customWidth="1"/>
    <col min="100" max="100" width="15.5703125" bestFit="1" customWidth="1"/>
    <col min="101" max="101" width="12.5703125" bestFit="1" customWidth="1"/>
    <col min="102" max="102" width="15.5703125" customWidth="1"/>
    <col min="103" max="103" width="12.5703125" customWidth="1"/>
    <col min="104" max="104" width="15.5703125" bestFit="1" customWidth="1"/>
    <col min="105" max="105" width="12.5703125" customWidth="1"/>
    <col min="106" max="106" width="15.5703125" bestFit="1" customWidth="1"/>
    <col min="107" max="107" width="12.5703125" bestFit="1" customWidth="1"/>
    <col min="108" max="108" width="15.5703125" customWidth="1"/>
    <col min="109" max="109" width="12.5703125" customWidth="1"/>
    <col min="110" max="110" width="15.5703125" bestFit="1" customWidth="1"/>
    <col min="111" max="111" width="12.5703125" customWidth="1"/>
    <col min="112" max="112" width="15.5703125" bestFit="1" customWidth="1"/>
    <col min="113" max="113" width="12.5703125" bestFit="1" customWidth="1"/>
    <col min="114" max="114" width="15.5703125" customWidth="1"/>
    <col min="115" max="115" width="12.5703125" customWidth="1"/>
    <col min="116" max="116" width="15.5703125" bestFit="1" customWidth="1"/>
    <col min="117" max="117" width="12.5703125" customWidth="1"/>
    <col min="118" max="118" width="15.5703125" bestFit="1" customWidth="1"/>
    <col min="119" max="119" width="12.5703125" bestFit="1" customWidth="1"/>
    <col min="120" max="120" width="15.5703125" customWidth="1"/>
    <col min="121" max="121" width="12.5703125" customWidth="1"/>
    <col min="122" max="122" width="15.5703125" bestFit="1" customWidth="1"/>
    <col min="123" max="123" width="12.5703125" customWidth="1"/>
    <col min="124" max="124" width="15.5703125" bestFit="1" customWidth="1"/>
    <col min="125" max="125" width="8.140625" customWidth="1"/>
    <col min="126" max="126" width="11.140625" customWidth="1"/>
    <col min="127" max="127" width="12.5703125" customWidth="1"/>
    <col min="128" max="128" width="12.5703125" bestFit="1" customWidth="1"/>
    <col min="129" max="129" width="5.5703125" customWidth="1"/>
    <col min="130" max="130" width="15.5703125" bestFit="1" customWidth="1"/>
    <col min="131" max="131" width="12.5703125" bestFit="1" customWidth="1"/>
    <col min="132" max="132" width="5.5703125" customWidth="1"/>
    <col min="133" max="133" width="15.5703125" bestFit="1" customWidth="1"/>
    <col min="134" max="134" width="12.5703125" bestFit="1" customWidth="1"/>
    <col min="135" max="135" width="5.5703125" customWidth="1"/>
    <col min="136" max="136" width="15.5703125" bestFit="1" customWidth="1"/>
    <col min="137" max="137" width="12.5703125" bestFit="1" customWidth="1"/>
    <col min="138" max="138" width="5.5703125" customWidth="1"/>
    <col min="139" max="139" width="15.5703125" bestFit="1" customWidth="1"/>
    <col min="140" max="140" width="12.5703125" bestFit="1" customWidth="1"/>
    <col min="141" max="141" width="5.5703125" customWidth="1"/>
    <col min="142" max="142" width="15.5703125" bestFit="1" customWidth="1"/>
    <col min="143" max="143" width="12.5703125" bestFit="1" customWidth="1"/>
    <col min="144" max="144" width="5.5703125" customWidth="1"/>
    <col min="145" max="145" width="15.5703125" bestFit="1" customWidth="1"/>
    <col min="146" max="146" width="12.5703125" bestFit="1" customWidth="1"/>
    <col min="147" max="147" width="5.5703125" customWidth="1"/>
    <col min="148" max="148" width="15.5703125" bestFit="1" customWidth="1"/>
    <col min="149" max="149" width="12.5703125" bestFit="1" customWidth="1"/>
    <col min="150" max="150" width="5.5703125" customWidth="1"/>
    <col min="151" max="151" width="15.5703125" bestFit="1" customWidth="1"/>
    <col min="152" max="152" width="12.5703125" bestFit="1" customWidth="1"/>
    <col min="153" max="153" width="5.5703125" customWidth="1"/>
    <col min="154" max="154" width="15.5703125" bestFit="1" customWidth="1"/>
    <col min="155" max="155" width="12.5703125" bestFit="1" customWidth="1"/>
    <col min="156" max="156" width="5.5703125" customWidth="1"/>
    <col min="157" max="157" width="15.5703125" bestFit="1" customWidth="1"/>
    <col min="158" max="158" width="12.5703125" bestFit="1" customWidth="1"/>
    <col min="159" max="159" width="5.5703125" customWidth="1"/>
    <col min="160" max="160" width="15.5703125" bestFit="1" customWidth="1"/>
    <col min="161" max="161" width="12.5703125" bestFit="1" customWidth="1"/>
    <col min="162" max="162" width="5.5703125" customWidth="1"/>
    <col min="163" max="163" width="15.5703125" bestFit="1" customWidth="1"/>
    <col min="164" max="164" width="12.5703125" bestFit="1" customWidth="1"/>
    <col min="165" max="165" width="5.5703125" customWidth="1"/>
    <col min="166" max="166" width="15.5703125" bestFit="1" customWidth="1"/>
    <col min="167" max="167" width="12.5703125" bestFit="1" customWidth="1"/>
    <col min="168" max="168" width="5.5703125" customWidth="1"/>
    <col min="169" max="169" width="15.5703125" bestFit="1" customWidth="1"/>
    <col min="170" max="170" width="12.5703125" bestFit="1" customWidth="1"/>
    <col min="171" max="171" width="5.5703125" customWidth="1"/>
    <col min="172" max="172" width="15.5703125" bestFit="1" customWidth="1"/>
    <col min="173" max="173" width="12.5703125" bestFit="1" customWidth="1"/>
    <col min="174" max="174" width="5.5703125" customWidth="1"/>
    <col min="175" max="175" width="15.5703125" bestFit="1" customWidth="1"/>
    <col min="176" max="176" width="12.5703125" bestFit="1" customWidth="1"/>
    <col min="177" max="177" width="5.5703125" customWidth="1"/>
    <col min="178" max="178" width="15.5703125" bestFit="1" customWidth="1"/>
    <col min="179" max="179" width="12.5703125" bestFit="1" customWidth="1"/>
    <col min="180" max="180" width="5.5703125" customWidth="1"/>
    <col min="181" max="181" width="15.5703125" bestFit="1" customWidth="1"/>
    <col min="182" max="182" width="12.5703125" bestFit="1" customWidth="1"/>
    <col min="183" max="183" width="5.5703125" customWidth="1"/>
    <col min="184" max="184" width="15.5703125" customWidth="1"/>
    <col min="185" max="185" width="8.140625" customWidth="1"/>
    <col min="186" max="186" width="11.140625" customWidth="1"/>
    <col min="187" max="187" width="12.5703125" bestFit="1" customWidth="1"/>
  </cols>
  <sheetData>
    <row r="3" spans="1:7">
      <c r="A3" s="6" t="s">
        <v>22</v>
      </c>
      <c r="B3" s="6" t="s">
        <v>18</v>
      </c>
    </row>
    <row r="4" spans="1:7">
      <c r="B4">
        <v>2016</v>
      </c>
      <c r="F4" t="s">
        <v>23</v>
      </c>
      <c r="G4" t="s">
        <v>19</v>
      </c>
    </row>
    <row r="5" spans="1:7">
      <c r="B5">
        <v>1</v>
      </c>
      <c r="E5" t="s">
        <v>24</v>
      </c>
    </row>
    <row r="6" spans="1:7">
      <c r="B6" s="1">
        <v>42380</v>
      </c>
      <c r="D6" t="s">
        <v>20</v>
      </c>
    </row>
    <row r="7" spans="1:7">
      <c r="A7" s="6" t="s">
        <v>21</v>
      </c>
      <c r="B7">
        <v>1</v>
      </c>
      <c r="C7">
        <v>-1</v>
      </c>
    </row>
    <row r="8" spans="1:7">
      <c r="A8" s="7">
        <v>0</v>
      </c>
      <c r="B8" s="9">
        <v>-7.4615999999223277</v>
      </c>
      <c r="C8" s="9">
        <v>14.634719999972731</v>
      </c>
      <c r="D8" s="9">
        <v>7.1731200000504032</v>
      </c>
      <c r="E8" s="9">
        <v>7.1731200000504032</v>
      </c>
      <c r="F8" s="9">
        <v>7.1731200000504032</v>
      </c>
      <c r="G8" s="9">
        <v>7.1731200000504032</v>
      </c>
    </row>
    <row r="9" spans="1:7">
      <c r="A9" s="7" t="s">
        <v>19</v>
      </c>
      <c r="B9" s="9">
        <v>-7.4615999999223277</v>
      </c>
      <c r="C9" s="9">
        <v>14.634719999972731</v>
      </c>
      <c r="D9" s="9">
        <v>7.1731200000504032</v>
      </c>
      <c r="E9" s="9">
        <v>7.1731200000504032</v>
      </c>
      <c r="F9" s="9">
        <v>7.1731200000504032</v>
      </c>
      <c r="G9" s="9">
        <v>7.1731200000504032</v>
      </c>
    </row>
    <row r="23" spans="1:5">
      <c r="A23" s="6" t="s">
        <v>22</v>
      </c>
      <c r="B23" s="6" t="s">
        <v>18</v>
      </c>
    </row>
    <row r="24" spans="1:5">
      <c r="B24" t="s">
        <v>25</v>
      </c>
      <c r="D24" t="s">
        <v>26</v>
      </c>
      <c r="E24" t="s">
        <v>19</v>
      </c>
    </row>
    <row r="25" spans="1:5">
      <c r="A25" s="6" t="s">
        <v>21</v>
      </c>
      <c r="B25">
        <v>1</v>
      </c>
      <c r="C25">
        <v>-1</v>
      </c>
    </row>
    <row r="26" spans="1:5">
      <c r="A26" s="7">
        <v>0</v>
      </c>
      <c r="B26" s="9">
        <v>-7.4615999999223277</v>
      </c>
      <c r="C26" s="9">
        <v>14.634719999972731</v>
      </c>
      <c r="D26" s="9">
        <v>7.1731200000504032</v>
      </c>
      <c r="E26" s="9">
        <v>7.1731200000504032</v>
      </c>
    </row>
    <row r="27" spans="1:5">
      <c r="A27" s="7" t="s">
        <v>19</v>
      </c>
      <c r="B27" s="9">
        <v>-7.4615999999223277</v>
      </c>
      <c r="C27" s="9">
        <v>14.634719999972731</v>
      </c>
      <c r="D27" s="9">
        <v>7.1731200000504032</v>
      </c>
      <c r="E27" s="9">
        <v>7.1731200000504032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1"/>
  <sheetViews>
    <sheetView workbookViewId="0">
      <selection sqref="A1:XFD1048576"/>
    </sheetView>
  </sheetViews>
  <sheetFormatPr baseColWidth="10" defaultColWidth="16.7109375" defaultRowHeight="15"/>
  <cols>
    <col min="2" max="2" width="16.7109375" style="5"/>
    <col min="4" max="4" width="16.7109375" style="17"/>
    <col min="5" max="5" width="16.7109375" style="18"/>
    <col min="6" max="8" width="16.7109375" style="19"/>
  </cols>
  <sheetData>
    <row r="1" spans="1:8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>
      <c r="A2">
        <v>0</v>
      </c>
      <c r="B2" s="8">
        <v>42380.310899999997</v>
      </c>
      <c r="C2">
        <v>1</v>
      </c>
      <c r="D2" s="17">
        <f>INT(Tableau13[[#This Row],[POINTAGE]])</f>
        <v>42380</v>
      </c>
      <c r="E2" s="18">
        <f>-MOD(Tableau13[[#This Row],[POINTAGE]],1)*Tableau13[[#This Row],[SENS]]*24</f>
        <v>-7.4615999999223277</v>
      </c>
      <c r="F2" s="20">
        <f>YEAR(Tableau13[[#This Row],[POINTAGE]])</f>
        <v>2016</v>
      </c>
      <c r="G2" s="20">
        <f>MONTH(Tableau13[[#This Row],[POINTAGE]])</f>
        <v>1</v>
      </c>
      <c r="H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" spans="1:8">
      <c r="A3">
        <v>0</v>
      </c>
      <c r="B3" s="8">
        <v>42380.609779999999</v>
      </c>
      <c r="C3">
        <v>-1</v>
      </c>
      <c r="D3" s="17">
        <f>INT(Tableau13[[#This Row],[POINTAGE]])</f>
        <v>42380</v>
      </c>
      <c r="E3" s="18">
        <f>-MOD(Tableau13[[#This Row],[POINTAGE]],1)*Tableau13[[#This Row],[SENS]]*24</f>
        <v>14.634719999972731</v>
      </c>
      <c r="F3" s="20">
        <f>YEAR(Tableau13[[#This Row],[POINTAGE]])</f>
        <v>2016</v>
      </c>
      <c r="G3" s="20">
        <f>MONTH(Tableau13[[#This Row],[POINTAGE]])</f>
        <v>1</v>
      </c>
      <c r="H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" spans="1:8">
      <c r="A4">
        <v>2</v>
      </c>
      <c r="B4" s="8">
        <v>42380.317799999997</v>
      </c>
      <c r="C4">
        <v>1</v>
      </c>
      <c r="D4" s="17">
        <f>INT(Tableau13[[#This Row],[POINTAGE]])</f>
        <v>42380</v>
      </c>
      <c r="E4" s="18">
        <f>-MOD(Tableau13[[#This Row],[POINTAGE]],1)*Tableau13[[#This Row],[SENS]]*24</f>
        <v>-7.6271999999298714</v>
      </c>
      <c r="F4" s="20">
        <f>YEAR(Tableau13[[#This Row],[POINTAGE]])</f>
        <v>2016</v>
      </c>
      <c r="G4" s="20">
        <f>MONTH(Tableau13[[#This Row],[POINTAGE]])</f>
        <v>1</v>
      </c>
      <c r="H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" spans="1:8">
      <c r="A5">
        <v>2</v>
      </c>
      <c r="B5" s="8">
        <v>42380.617380000003</v>
      </c>
      <c r="C5">
        <v>-1</v>
      </c>
      <c r="D5" s="17">
        <f>INT(Tableau13[[#This Row],[POINTAGE]])</f>
        <v>42380</v>
      </c>
      <c r="E5" s="18">
        <f>-MOD(Tableau13[[#This Row],[POINTAGE]],1)*Tableau13[[#This Row],[SENS]]*24</f>
        <v>14.81712000007974</v>
      </c>
      <c r="F5" s="20">
        <f>YEAR(Tableau13[[#This Row],[POINTAGE]])</f>
        <v>2016</v>
      </c>
      <c r="G5" s="20">
        <f>MONTH(Tableau13[[#This Row],[POINTAGE]])</f>
        <v>1</v>
      </c>
      <c r="H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6" spans="1:8">
      <c r="A6">
        <v>3</v>
      </c>
      <c r="B6" s="8">
        <v>42380.312440000002</v>
      </c>
      <c r="C6">
        <v>1</v>
      </c>
      <c r="D6" s="17">
        <f>INT(Tableau13[[#This Row],[POINTAGE]])</f>
        <v>42380</v>
      </c>
      <c r="E6" s="18">
        <f>-MOD(Tableau13[[#This Row],[POINTAGE]],1)*Tableau13[[#This Row],[SENS]]*24</f>
        <v>-7.4985600000363775</v>
      </c>
      <c r="F6" s="20">
        <f>YEAR(Tableau13[[#This Row],[POINTAGE]])</f>
        <v>2016</v>
      </c>
      <c r="G6" s="20">
        <f>MONTH(Tableau13[[#This Row],[POINTAGE]])</f>
        <v>1</v>
      </c>
      <c r="H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7" spans="1:8">
      <c r="A7">
        <v>3</v>
      </c>
      <c r="B7" s="8">
        <v>42380.6155</v>
      </c>
      <c r="C7">
        <v>-1</v>
      </c>
      <c r="D7" s="17">
        <f>INT(Tableau13[[#This Row],[POINTAGE]])</f>
        <v>42380</v>
      </c>
      <c r="E7" s="18">
        <f>-MOD(Tableau13[[#This Row],[POINTAGE]],1)*Tableau13[[#This Row],[SENS]]*24</f>
        <v>14.771999999997206</v>
      </c>
      <c r="F7" s="20">
        <f>YEAR(Tableau13[[#This Row],[POINTAGE]])</f>
        <v>2016</v>
      </c>
      <c r="G7" s="20">
        <f>MONTH(Tableau13[[#This Row],[POINTAGE]])</f>
        <v>1</v>
      </c>
      <c r="H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8" spans="1:8">
      <c r="A8">
        <v>4</v>
      </c>
      <c r="B8" s="8">
        <v>42380.31452</v>
      </c>
      <c r="C8">
        <v>1</v>
      </c>
      <c r="D8" s="17">
        <f>INT(Tableau13[[#This Row],[POINTAGE]])</f>
        <v>42380</v>
      </c>
      <c r="E8" s="18">
        <f>-MOD(Tableau13[[#This Row],[POINTAGE]],1)*Tableau13[[#This Row],[SENS]]*24</f>
        <v>-7.5484799999976531</v>
      </c>
      <c r="F8" s="20">
        <f>YEAR(Tableau13[[#This Row],[POINTAGE]])</f>
        <v>2016</v>
      </c>
      <c r="G8" s="20">
        <f>MONTH(Tableau13[[#This Row],[POINTAGE]])</f>
        <v>1</v>
      </c>
      <c r="H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9" spans="1:8">
      <c r="A9">
        <v>4</v>
      </c>
      <c r="B9" s="8">
        <v>42380.607380000001</v>
      </c>
      <c r="C9">
        <v>-1</v>
      </c>
      <c r="D9" s="17">
        <f>INT(Tableau13[[#This Row],[POINTAGE]])</f>
        <v>42380</v>
      </c>
      <c r="E9" s="18">
        <f>-MOD(Tableau13[[#This Row],[POINTAGE]],1)*Tableau13[[#This Row],[SENS]]*24</f>
        <v>14.577120000030845</v>
      </c>
      <c r="F9" s="20">
        <f>YEAR(Tableau13[[#This Row],[POINTAGE]])</f>
        <v>2016</v>
      </c>
      <c r="G9" s="20">
        <f>MONTH(Tableau13[[#This Row],[POINTAGE]])</f>
        <v>1</v>
      </c>
      <c r="H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0" spans="1:8">
      <c r="A10">
        <v>5</v>
      </c>
      <c r="B10" s="8">
        <v>42380.307000000001</v>
      </c>
      <c r="C10">
        <v>1</v>
      </c>
      <c r="D10" s="17">
        <f>INT(Tableau13[[#This Row],[POINTAGE]])</f>
        <v>42380</v>
      </c>
      <c r="E10" s="18">
        <f>-MOD(Tableau13[[#This Row],[POINTAGE]],1)*Tableau13[[#This Row],[SENS]]*24</f>
        <v>-7.3680000000167638</v>
      </c>
      <c r="F10" s="20">
        <f>YEAR(Tableau13[[#This Row],[POINTAGE]])</f>
        <v>2016</v>
      </c>
      <c r="G10" s="20">
        <f>MONTH(Tableau13[[#This Row],[POINTAGE]])</f>
        <v>1</v>
      </c>
      <c r="H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1" spans="1:8">
      <c r="A11">
        <v>5</v>
      </c>
      <c r="B11" s="8">
        <v>42380.6158</v>
      </c>
      <c r="C11">
        <v>-1</v>
      </c>
      <c r="D11" s="17">
        <f>INT(Tableau13[[#This Row],[POINTAGE]])</f>
        <v>42380</v>
      </c>
      <c r="E11" s="18">
        <f>-MOD(Tableau13[[#This Row],[POINTAGE]],1)*Tableau13[[#This Row],[SENS]]*24</f>
        <v>14.779199999989942</v>
      </c>
      <c r="F11" s="20">
        <f>YEAR(Tableau13[[#This Row],[POINTAGE]])</f>
        <v>2016</v>
      </c>
      <c r="G11" s="20">
        <f>MONTH(Tableau13[[#This Row],[POINTAGE]])</f>
        <v>1</v>
      </c>
      <c r="H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2" spans="1:8">
      <c r="A12">
        <v>1</v>
      </c>
      <c r="B12" s="8">
        <v>42381.302439999999</v>
      </c>
      <c r="C12">
        <v>1</v>
      </c>
      <c r="D12" s="17">
        <f>INT(Tableau13[[#This Row],[POINTAGE]])</f>
        <v>42381</v>
      </c>
      <c r="E12" s="18">
        <f>-MOD(Tableau13[[#This Row],[POINTAGE]],1)*Tableau13[[#This Row],[SENS]]*24</f>
        <v>-7.258559999987483</v>
      </c>
      <c r="F12" s="20">
        <f>YEAR(Tableau13[[#This Row],[POINTAGE]])</f>
        <v>2016</v>
      </c>
      <c r="G12" s="20">
        <f>MONTH(Tableau13[[#This Row],[POINTAGE]])</f>
        <v>1</v>
      </c>
      <c r="H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3" spans="1:8">
      <c r="A13">
        <v>1</v>
      </c>
      <c r="B13" s="8">
        <v>42381.616719999998</v>
      </c>
      <c r="C13">
        <v>-1</v>
      </c>
      <c r="D13" s="17">
        <f>INT(Tableau13[[#This Row],[POINTAGE]])</f>
        <v>42381</v>
      </c>
      <c r="E13" s="18">
        <f>-MOD(Tableau13[[#This Row],[POINTAGE]],1)*Tableau13[[#This Row],[SENS]]*24</f>
        <v>14.801279999956023</v>
      </c>
      <c r="F13" s="20">
        <f>YEAR(Tableau13[[#This Row],[POINTAGE]])</f>
        <v>2016</v>
      </c>
      <c r="G13" s="20">
        <f>MONTH(Tableau13[[#This Row],[POINTAGE]])</f>
        <v>1</v>
      </c>
      <c r="H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4" spans="1:8">
      <c r="A14">
        <v>2</v>
      </c>
      <c r="B14" s="8">
        <v>42381.301720000003</v>
      </c>
      <c r="C14">
        <v>1</v>
      </c>
      <c r="D14" s="17">
        <f>INT(Tableau13[[#This Row],[POINTAGE]])</f>
        <v>42381</v>
      </c>
      <c r="E14" s="18">
        <f>-MOD(Tableau13[[#This Row],[POINTAGE]],1)*Tableau13[[#This Row],[SENS]]*24</f>
        <v>-7.2412800000747666</v>
      </c>
      <c r="F14" s="20">
        <f>YEAR(Tableau13[[#This Row],[POINTAGE]])</f>
        <v>2016</v>
      </c>
      <c r="G14" s="20">
        <f>MONTH(Tableau13[[#This Row],[POINTAGE]])</f>
        <v>1</v>
      </c>
      <c r="H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5" spans="1:8">
      <c r="A15">
        <v>2</v>
      </c>
      <c r="B15" s="8">
        <v>42381.608240000001</v>
      </c>
      <c r="C15">
        <v>-1</v>
      </c>
      <c r="D15" s="17">
        <f>INT(Tableau13[[#This Row],[POINTAGE]])</f>
        <v>42381</v>
      </c>
      <c r="E15" s="18">
        <f>-MOD(Tableau13[[#This Row],[POINTAGE]],1)*Tableau13[[#This Row],[SENS]]*24</f>
        <v>14.597760000033304</v>
      </c>
      <c r="F15" s="20">
        <f>YEAR(Tableau13[[#This Row],[POINTAGE]])</f>
        <v>2016</v>
      </c>
      <c r="G15" s="20">
        <f>MONTH(Tableau13[[#This Row],[POINTAGE]])</f>
        <v>1</v>
      </c>
      <c r="H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6" spans="1:8">
      <c r="A16">
        <v>3</v>
      </c>
      <c r="B16" s="8">
        <v>42381.307180000003</v>
      </c>
      <c r="C16">
        <v>1</v>
      </c>
      <c r="D16" s="17">
        <f>INT(Tableau13[[#This Row],[POINTAGE]])</f>
        <v>42381</v>
      </c>
      <c r="E16" s="18">
        <f>-MOD(Tableau13[[#This Row],[POINTAGE]],1)*Tableau13[[#This Row],[SENS]]*24</f>
        <v>-7.3723200000822544</v>
      </c>
      <c r="F16" s="20">
        <f>YEAR(Tableau13[[#This Row],[POINTAGE]])</f>
        <v>2016</v>
      </c>
      <c r="G16" s="20">
        <f>MONTH(Tableau13[[#This Row],[POINTAGE]])</f>
        <v>1</v>
      </c>
      <c r="H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7" spans="1:8">
      <c r="A17">
        <v>3</v>
      </c>
      <c r="B17" s="8">
        <v>42381.614119999998</v>
      </c>
      <c r="C17">
        <v>-1</v>
      </c>
      <c r="D17" s="17">
        <f>INT(Tableau13[[#This Row],[POINTAGE]])</f>
        <v>42381</v>
      </c>
      <c r="E17" s="18">
        <f>-MOD(Tableau13[[#This Row],[POINTAGE]],1)*Tableau13[[#This Row],[SENS]]*24</f>
        <v>14.738879999960773</v>
      </c>
      <c r="F17" s="20">
        <f>YEAR(Tableau13[[#This Row],[POINTAGE]])</f>
        <v>2016</v>
      </c>
      <c r="G17" s="20">
        <f>MONTH(Tableau13[[#This Row],[POINTAGE]])</f>
        <v>1</v>
      </c>
      <c r="H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8" spans="1:8">
      <c r="A18">
        <v>4</v>
      </c>
      <c r="B18" s="8">
        <v>42381.307860000001</v>
      </c>
      <c r="C18">
        <v>1</v>
      </c>
      <c r="D18" s="17">
        <f>INT(Tableau13[[#This Row],[POINTAGE]])</f>
        <v>42381</v>
      </c>
      <c r="E18" s="18">
        <f>-MOD(Tableau13[[#This Row],[POINTAGE]],1)*Tableau13[[#This Row],[SENS]]*24</f>
        <v>-7.3886400000192225</v>
      </c>
      <c r="F18" s="20">
        <f>YEAR(Tableau13[[#This Row],[POINTAGE]])</f>
        <v>2016</v>
      </c>
      <c r="G18" s="20">
        <f>MONTH(Tableau13[[#This Row],[POINTAGE]])</f>
        <v>1</v>
      </c>
      <c r="H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9" spans="1:8">
      <c r="A19">
        <v>4</v>
      </c>
      <c r="B19" s="8">
        <v>42381.610520000002</v>
      </c>
      <c r="C19">
        <v>-1</v>
      </c>
      <c r="D19" s="17">
        <f>INT(Tableau13[[#This Row],[POINTAGE]])</f>
        <v>42381</v>
      </c>
      <c r="E19" s="18">
        <f>-MOD(Tableau13[[#This Row],[POINTAGE]],1)*Tableau13[[#This Row],[SENS]]*24</f>
        <v>14.652480000047944</v>
      </c>
      <c r="F19" s="20">
        <f>YEAR(Tableau13[[#This Row],[POINTAGE]])</f>
        <v>2016</v>
      </c>
      <c r="G19" s="20">
        <f>MONTH(Tableau13[[#This Row],[POINTAGE]])</f>
        <v>1</v>
      </c>
      <c r="H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0" spans="1:8">
      <c r="A20">
        <v>5</v>
      </c>
      <c r="B20" s="8">
        <v>42381.316359999997</v>
      </c>
      <c r="C20">
        <v>1</v>
      </c>
      <c r="D20" s="17">
        <f>INT(Tableau13[[#This Row],[POINTAGE]])</f>
        <v>42381</v>
      </c>
      <c r="E20" s="18">
        <f>-MOD(Tableau13[[#This Row],[POINTAGE]],1)*Tableau13[[#This Row],[SENS]]*24</f>
        <v>-7.5926399999298155</v>
      </c>
      <c r="F20" s="20">
        <f>YEAR(Tableau13[[#This Row],[POINTAGE]])</f>
        <v>2016</v>
      </c>
      <c r="G20" s="20">
        <f>MONTH(Tableau13[[#This Row],[POINTAGE]])</f>
        <v>1</v>
      </c>
      <c r="H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1" spans="1:8">
      <c r="A21">
        <v>5</v>
      </c>
      <c r="B21" s="8">
        <v>42381.606440000003</v>
      </c>
      <c r="C21">
        <v>-1</v>
      </c>
      <c r="D21" s="17">
        <f>INT(Tableau13[[#This Row],[POINTAGE]])</f>
        <v>42381</v>
      </c>
      <c r="E21" s="18">
        <f>-MOD(Tableau13[[#This Row],[POINTAGE]],1)*Tableau13[[#This Row],[SENS]]*24</f>
        <v>14.55456000007689</v>
      </c>
      <c r="F21" s="20">
        <f>YEAR(Tableau13[[#This Row],[POINTAGE]])</f>
        <v>2016</v>
      </c>
      <c r="G21" s="20">
        <f>MONTH(Tableau13[[#This Row],[POINTAGE]])</f>
        <v>1</v>
      </c>
      <c r="H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2" spans="1:8">
      <c r="A22">
        <v>1</v>
      </c>
      <c r="B22" s="8">
        <v>42382.308720000001</v>
      </c>
      <c r="C22">
        <v>1</v>
      </c>
      <c r="D22" s="17">
        <f>INT(Tableau13[[#This Row],[POINTAGE]])</f>
        <v>42382</v>
      </c>
      <c r="E22" s="18">
        <f>-MOD(Tableau13[[#This Row],[POINTAGE]],1)*Tableau13[[#This Row],[SENS]]*24</f>
        <v>-7.4092800000216812</v>
      </c>
      <c r="F22" s="20">
        <f>YEAR(Tableau13[[#This Row],[POINTAGE]])</f>
        <v>2016</v>
      </c>
      <c r="G22" s="20">
        <f>MONTH(Tableau13[[#This Row],[POINTAGE]])</f>
        <v>1</v>
      </c>
      <c r="H2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3" spans="1:8">
      <c r="A23">
        <v>1</v>
      </c>
      <c r="B23" s="8">
        <v>42382.618419999999</v>
      </c>
      <c r="C23">
        <v>-1</v>
      </c>
      <c r="D23" s="17">
        <f>INT(Tableau13[[#This Row],[POINTAGE]])</f>
        <v>42382</v>
      </c>
      <c r="E23" s="18">
        <f>-MOD(Tableau13[[#This Row],[POINTAGE]],1)*Tableau13[[#This Row],[SENS]]*24</f>
        <v>14.842079999973066</v>
      </c>
      <c r="F23" s="20">
        <f>YEAR(Tableau13[[#This Row],[POINTAGE]])</f>
        <v>2016</v>
      </c>
      <c r="G23" s="20">
        <f>MONTH(Tableau13[[#This Row],[POINTAGE]])</f>
        <v>1</v>
      </c>
      <c r="H2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4" spans="1:8">
      <c r="A24">
        <v>2</v>
      </c>
      <c r="B24" s="8">
        <v>42382.300459999999</v>
      </c>
      <c r="C24">
        <v>1</v>
      </c>
      <c r="D24" s="17">
        <f>INT(Tableau13[[#This Row],[POINTAGE]])</f>
        <v>42382</v>
      </c>
      <c r="E24" s="18">
        <f>-MOD(Tableau13[[#This Row],[POINTAGE]],1)*Tableau13[[#This Row],[SENS]]*24</f>
        <v>-7.2110399999655783</v>
      </c>
      <c r="F24" s="20">
        <f>YEAR(Tableau13[[#This Row],[POINTAGE]])</f>
        <v>2016</v>
      </c>
      <c r="G24" s="20">
        <f>MONTH(Tableau13[[#This Row],[POINTAGE]])</f>
        <v>1</v>
      </c>
      <c r="H2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5" spans="1:8">
      <c r="A25">
        <v>2</v>
      </c>
      <c r="B25" s="8">
        <v>42382.611680000002</v>
      </c>
      <c r="C25">
        <v>-1</v>
      </c>
      <c r="D25" s="17">
        <f>INT(Tableau13[[#This Row],[POINTAGE]])</f>
        <v>42382</v>
      </c>
      <c r="E25" s="18">
        <f>-MOD(Tableau13[[#This Row],[POINTAGE]],1)*Tableau13[[#This Row],[SENS]]*24</f>
        <v>14.680320000043139</v>
      </c>
      <c r="F25" s="20">
        <f>YEAR(Tableau13[[#This Row],[POINTAGE]])</f>
        <v>2016</v>
      </c>
      <c r="G25" s="20">
        <f>MONTH(Tableau13[[#This Row],[POINTAGE]])</f>
        <v>1</v>
      </c>
      <c r="H2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6" spans="1:8">
      <c r="A26">
        <v>3</v>
      </c>
      <c r="B26" s="8">
        <v>42382.312420000002</v>
      </c>
      <c r="C26">
        <v>1</v>
      </c>
      <c r="D26" s="17">
        <f>INT(Tableau13[[#This Row],[POINTAGE]])</f>
        <v>42382</v>
      </c>
      <c r="E26" s="18">
        <f>-MOD(Tableau13[[#This Row],[POINTAGE]],1)*Tableau13[[#This Row],[SENS]]*24</f>
        <v>-7.4980800000485033</v>
      </c>
      <c r="F26" s="20">
        <f>YEAR(Tableau13[[#This Row],[POINTAGE]])</f>
        <v>2016</v>
      </c>
      <c r="G26" s="20">
        <f>MONTH(Tableau13[[#This Row],[POINTAGE]])</f>
        <v>1</v>
      </c>
      <c r="H2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7" spans="1:8">
      <c r="A27">
        <v>3</v>
      </c>
      <c r="B27" s="8">
        <v>42382.607320000003</v>
      </c>
      <c r="C27">
        <v>-1</v>
      </c>
      <c r="D27" s="17">
        <f>INT(Tableau13[[#This Row],[POINTAGE]])</f>
        <v>42382</v>
      </c>
      <c r="E27" s="18">
        <f>-MOD(Tableau13[[#This Row],[POINTAGE]],1)*Tableau13[[#This Row],[SENS]]*24</f>
        <v>14.575680000067223</v>
      </c>
      <c r="F27" s="20">
        <f>YEAR(Tableau13[[#This Row],[POINTAGE]])</f>
        <v>2016</v>
      </c>
      <c r="G27" s="20">
        <f>MONTH(Tableau13[[#This Row],[POINTAGE]])</f>
        <v>1</v>
      </c>
      <c r="H2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8" spans="1:8">
      <c r="A28">
        <v>4</v>
      </c>
      <c r="B28" s="8">
        <v>42382.315739999998</v>
      </c>
      <c r="C28">
        <v>1</v>
      </c>
      <c r="D28" s="17">
        <f>INT(Tableau13[[#This Row],[POINTAGE]])</f>
        <v>42382</v>
      </c>
      <c r="E28" s="18">
        <f>-MOD(Tableau13[[#This Row],[POINTAGE]],1)*Tableau13[[#This Row],[SENS]]*24</f>
        <v>-7.57775999995647</v>
      </c>
      <c r="F28" s="20">
        <f>YEAR(Tableau13[[#This Row],[POINTAGE]])</f>
        <v>2016</v>
      </c>
      <c r="G28" s="20">
        <f>MONTH(Tableau13[[#This Row],[POINTAGE]])</f>
        <v>1</v>
      </c>
      <c r="H2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9" spans="1:8">
      <c r="A29">
        <v>4</v>
      </c>
      <c r="B29" s="8">
        <v>42382.618560000003</v>
      </c>
      <c r="C29">
        <v>-1</v>
      </c>
      <c r="D29" s="17">
        <f>INT(Tableau13[[#This Row],[POINTAGE]])</f>
        <v>42382</v>
      </c>
      <c r="E29" s="18">
        <f>-MOD(Tableau13[[#This Row],[POINTAGE]],1)*Tableau13[[#This Row],[SENS]]*24</f>
        <v>14.845440000062808</v>
      </c>
      <c r="F29" s="20">
        <f>YEAR(Tableau13[[#This Row],[POINTAGE]])</f>
        <v>2016</v>
      </c>
      <c r="G29" s="20">
        <f>MONTH(Tableau13[[#This Row],[POINTAGE]])</f>
        <v>1</v>
      </c>
      <c r="H2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0" spans="1:8">
      <c r="A30">
        <v>5</v>
      </c>
      <c r="B30" s="8">
        <v>42382.310899999997</v>
      </c>
      <c r="C30">
        <v>1</v>
      </c>
      <c r="D30" s="17">
        <f>INT(Tableau13[[#This Row],[POINTAGE]])</f>
        <v>42382</v>
      </c>
      <c r="E30" s="18">
        <f>-MOD(Tableau13[[#This Row],[POINTAGE]],1)*Tableau13[[#This Row],[SENS]]*24</f>
        <v>-7.4615999999223277</v>
      </c>
      <c r="F30" s="20">
        <f>YEAR(Tableau13[[#This Row],[POINTAGE]])</f>
        <v>2016</v>
      </c>
      <c r="G30" s="20">
        <f>MONTH(Tableau13[[#This Row],[POINTAGE]])</f>
        <v>1</v>
      </c>
      <c r="H3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1" spans="1:8">
      <c r="A31">
        <v>5</v>
      </c>
      <c r="B31" s="8">
        <v>42382.618300000002</v>
      </c>
      <c r="C31">
        <v>-1</v>
      </c>
      <c r="D31" s="17">
        <f>INT(Tableau13[[#This Row],[POINTAGE]])</f>
        <v>42382</v>
      </c>
      <c r="E31" s="18">
        <f>-MOD(Tableau13[[#This Row],[POINTAGE]],1)*Tableau13[[#This Row],[SENS]]*24</f>
        <v>14.839200000045821</v>
      </c>
      <c r="F31" s="20">
        <f>YEAR(Tableau13[[#This Row],[POINTAGE]])</f>
        <v>2016</v>
      </c>
      <c r="G31" s="20">
        <f>MONTH(Tableau13[[#This Row],[POINTAGE]])</f>
        <v>1</v>
      </c>
      <c r="H3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2" spans="1:8">
      <c r="A32">
        <v>1</v>
      </c>
      <c r="B32" s="8">
        <v>42383.312080000003</v>
      </c>
      <c r="C32">
        <v>1</v>
      </c>
      <c r="D32" s="17">
        <f>INT(Tableau13[[#This Row],[POINTAGE]])</f>
        <v>42383</v>
      </c>
      <c r="E32" s="18">
        <f>-MOD(Tableau13[[#This Row],[POINTAGE]],1)*Tableau13[[#This Row],[SENS]]*24</f>
        <v>-7.4899200000800192</v>
      </c>
      <c r="F32" s="20">
        <f>YEAR(Tableau13[[#This Row],[POINTAGE]])</f>
        <v>2016</v>
      </c>
      <c r="G32" s="20">
        <f>MONTH(Tableau13[[#This Row],[POINTAGE]])</f>
        <v>1</v>
      </c>
      <c r="H3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3" spans="1:8">
      <c r="A33">
        <v>1</v>
      </c>
      <c r="B33" s="8">
        <v>42383.603139999999</v>
      </c>
      <c r="C33">
        <v>-1</v>
      </c>
      <c r="D33" s="17">
        <f>INT(Tableau13[[#This Row],[POINTAGE]])</f>
        <v>42383</v>
      </c>
      <c r="E33" s="18">
        <f>-MOD(Tableau13[[#This Row],[POINTAGE]],1)*Tableau13[[#This Row],[SENS]]*24</f>
        <v>14.475359999982174</v>
      </c>
      <c r="F33" s="20">
        <f>YEAR(Tableau13[[#This Row],[POINTAGE]])</f>
        <v>2016</v>
      </c>
      <c r="G33" s="20">
        <f>MONTH(Tableau13[[#This Row],[POINTAGE]])</f>
        <v>1</v>
      </c>
      <c r="H3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4" spans="1:8">
      <c r="A34">
        <v>2</v>
      </c>
      <c r="B34" s="8">
        <v>42383.315620000001</v>
      </c>
      <c r="C34">
        <v>1</v>
      </c>
      <c r="D34" s="17">
        <f>INT(Tableau13[[#This Row],[POINTAGE]])</f>
        <v>42383</v>
      </c>
      <c r="E34" s="18">
        <f>-MOD(Tableau13[[#This Row],[POINTAGE]],1)*Tableau13[[#This Row],[SENS]]*24</f>
        <v>-7.5748800000292249</v>
      </c>
      <c r="F34" s="20">
        <f>YEAR(Tableau13[[#This Row],[POINTAGE]])</f>
        <v>2016</v>
      </c>
      <c r="G34" s="20">
        <f>MONTH(Tableau13[[#This Row],[POINTAGE]])</f>
        <v>1</v>
      </c>
      <c r="H3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5" spans="1:8">
      <c r="A35">
        <v>2</v>
      </c>
      <c r="B35" s="8">
        <v>42383.607340000002</v>
      </c>
      <c r="C35">
        <v>-1</v>
      </c>
      <c r="D35" s="17">
        <f>INT(Tableau13[[#This Row],[POINTAGE]])</f>
        <v>42383</v>
      </c>
      <c r="E35" s="18">
        <f>-MOD(Tableau13[[#This Row],[POINTAGE]],1)*Tableau13[[#This Row],[SENS]]*24</f>
        <v>14.576160000055097</v>
      </c>
      <c r="F35" s="20">
        <f>YEAR(Tableau13[[#This Row],[POINTAGE]])</f>
        <v>2016</v>
      </c>
      <c r="G35" s="20">
        <f>MONTH(Tableau13[[#This Row],[POINTAGE]])</f>
        <v>1</v>
      </c>
      <c r="H3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6" spans="1:8">
      <c r="A36">
        <v>3</v>
      </c>
      <c r="B36" s="8">
        <v>42383.3001</v>
      </c>
      <c r="C36">
        <v>1</v>
      </c>
      <c r="D36" s="17">
        <f>INT(Tableau13[[#This Row],[POINTAGE]])</f>
        <v>42383</v>
      </c>
      <c r="E36" s="18">
        <f>-MOD(Tableau13[[#This Row],[POINTAGE]],1)*Tableau13[[#This Row],[SENS]]*24</f>
        <v>-7.2024000000092201</v>
      </c>
      <c r="F36" s="20">
        <f>YEAR(Tableau13[[#This Row],[POINTAGE]])</f>
        <v>2016</v>
      </c>
      <c r="G36" s="20">
        <f>MONTH(Tableau13[[#This Row],[POINTAGE]])</f>
        <v>1</v>
      </c>
      <c r="H3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7" spans="1:8">
      <c r="A37">
        <v>3</v>
      </c>
      <c r="B37" s="8">
        <v>42383.605839999997</v>
      </c>
      <c r="C37">
        <v>-1</v>
      </c>
      <c r="D37" s="17">
        <f>INT(Tableau13[[#This Row],[POINTAGE]])</f>
        <v>42383</v>
      </c>
      <c r="E37" s="18">
        <f>-MOD(Tableau13[[#This Row],[POINTAGE]],1)*Tableau13[[#This Row],[SENS]]*24</f>
        <v>14.540159999916796</v>
      </c>
      <c r="F37" s="20">
        <f>YEAR(Tableau13[[#This Row],[POINTAGE]])</f>
        <v>2016</v>
      </c>
      <c r="G37" s="20">
        <f>MONTH(Tableau13[[#This Row],[POINTAGE]])</f>
        <v>1</v>
      </c>
      <c r="H3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8" spans="1:8">
      <c r="A38">
        <v>4</v>
      </c>
      <c r="B38" s="8">
        <v>42383.301659999997</v>
      </c>
      <c r="C38">
        <v>1</v>
      </c>
      <c r="D38" s="17">
        <f>INT(Tableau13[[#This Row],[POINTAGE]])</f>
        <v>42383</v>
      </c>
      <c r="E38" s="18">
        <f>-MOD(Tableau13[[#This Row],[POINTAGE]],1)*Tableau13[[#This Row],[SENS]]*24</f>
        <v>-7.2398399999365211</v>
      </c>
      <c r="F38" s="20">
        <f>YEAR(Tableau13[[#This Row],[POINTAGE]])</f>
        <v>2016</v>
      </c>
      <c r="G38" s="20">
        <f>MONTH(Tableau13[[#This Row],[POINTAGE]])</f>
        <v>1</v>
      </c>
      <c r="H3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9" spans="1:8">
      <c r="A39">
        <v>4</v>
      </c>
      <c r="B39" s="8">
        <v>42383.604520000001</v>
      </c>
      <c r="C39">
        <v>-1</v>
      </c>
      <c r="D39" s="17">
        <f>INT(Tableau13[[#This Row],[POINTAGE]])</f>
        <v>42383</v>
      </c>
      <c r="E39" s="18">
        <f>-MOD(Tableau13[[#This Row],[POINTAGE]],1)*Tableau13[[#This Row],[SENS]]*24</f>
        <v>14.508480000018608</v>
      </c>
      <c r="F39" s="20">
        <f>YEAR(Tableau13[[#This Row],[POINTAGE]])</f>
        <v>2016</v>
      </c>
      <c r="G39" s="20">
        <f>MONTH(Tableau13[[#This Row],[POINTAGE]])</f>
        <v>1</v>
      </c>
      <c r="H3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0" spans="1:8">
      <c r="A40">
        <v>5</v>
      </c>
      <c r="B40" s="8">
        <v>42383.307339999999</v>
      </c>
      <c r="C40">
        <v>1</v>
      </c>
      <c r="D40" s="17">
        <f>INT(Tableau13[[#This Row],[POINTAGE]])</f>
        <v>42383</v>
      </c>
      <c r="E40" s="18">
        <f>-MOD(Tableau13[[#This Row],[POINTAGE]],1)*Tableau13[[#This Row],[SENS]]*24</f>
        <v>-7.3761599999852479</v>
      </c>
      <c r="F40" s="20">
        <f>YEAR(Tableau13[[#This Row],[POINTAGE]])</f>
        <v>2016</v>
      </c>
      <c r="G40" s="20">
        <f>MONTH(Tableau13[[#This Row],[POINTAGE]])</f>
        <v>1</v>
      </c>
      <c r="H4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1" spans="1:8">
      <c r="A41">
        <v>5</v>
      </c>
      <c r="B41" s="8">
        <v>42383.618240000003</v>
      </c>
      <c r="C41">
        <v>-1</v>
      </c>
      <c r="D41" s="17">
        <f>INT(Tableau13[[#This Row],[POINTAGE]])</f>
        <v>42383</v>
      </c>
      <c r="E41" s="18">
        <f>-MOD(Tableau13[[#This Row],[POINTAGE]],1)*Tableau13[[#This Row],[SENS]]*24</f>
        <v>14.837760000082199</v>
      </c>
      <c r="F41" s="20">
        <f>YEAR(Tableau13[[#This Row],[POINTAGE]])</f>
        <v>2016</v>
      </c>
      <c r="G41" s="20">
        <f>MONTH(Tableau13[[#This Row],[POINTAGE]])</f>
        <v>1</v>
      </c>
      <c r="H4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2" spans="1:8">
      <c r="A42">
        <v>1</v>
      </c>
      <c r="B42" s="8">
        <v>42384.30068</v>
      </c>
      <c r="C42">
        <v>1</v>
      </c>
      <c r="D42" s="17">
        <f>INT(Tableau13[[#This Row],[POINTAGE]])</f>
        <v>42384</v>
      </c>
      <c r="E42" s="18">
        <f>-MOD(Tableau13[[#This Row],[POINTAGE]],1)*Tableau13[[#This Row],[SENS]]*24</f>
        <v>-7.2163200000068173</v>
      </c>
      <c r="F42" s="20">
        <f>YEAR(Tableau13[[#This Row],[POINTAGE]])</f>
        <v>2016</v>
      </c>
      <c r="G42" s="20">
        <f>MONTH(Tableau13[[#This Row],[POINTAGE]])</f>
        <v>1</v>
      </c>
      <c r="H4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3" spans="1:8">
      <c r="A43">
        <v>1</v>
      </c>
      <c r="B43" s="8">
        <v>42384.6014</v>
      </c>
      <c r="C43">
        <v>-1</v>
      </c>
      <c r="D43" s="17">
        <f>INT(Tableau13[[#This Row],[POINTAGE]])</f>
        <v>42384</v>
      </c>
      <c r="E43" s="18">
        <f>-MOD(Tableau13[[#This Row],[POINTAGE]],1)*Tableau13[[#This Row],[SENS]]*24</f>
        <v>14.433599999989383</v>
      </c>
      <c r="F43" s="20">
        <f>YEAR(Tableau13[[#This Row],[POINTAGE]])</f>
        <v>2016</v>
      </c>
      <c r="G43" s="20">
        <f>MONTH(Tableau13[[#This Row],[POINTAGE]])</f>
        <v>1</v>
      </c>
      <c r="H4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4" spans="1:8">
      <c r="A44">
        <v>2</v>
      </c>
      <c r="B44" s="8">
        <v>42384.315640000001</v>
      </c>
      <c r="C44">
        <v>1</v>
      </c>
      <c r="D44" s="17">
        <f>INT(Tableau13[[#This Row],[POINTAGE]])</f>
        <v>42384</v>
      </c>
      <c r="E44" s="18">
        <f>-MOD(Tableau13[[#This Row],[POINTAGE]],1)*Tableau13[[#This Row],[SENS]]*24</f>
        <v>-7.5753600000170991</v>
      </c>
      <c r="F44" s="20">
        <f>YEAR(Tableau13[[#This Row],[POINTAGE]])</f>
        <v>2016</v>
      </c>
      <c r="G44" s="20">
        <f>MONTH(Tableau13[[#This Row],[POINTAGE]])</f>
        <v>1</v>
      </c>
      <c r="H4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5" spans="1:8">
      <c r="A45">
        <v>2</v>
      </c>
      <c r="B45" s="8">
        <v>42384.605439999999</v>
      </c>
      <c r="C45">
        <v>-1</v>
      </c>
      <c r="D45" s="17">
        <f>INT(Tableau13[[#This Row],[POINTAGE]])</f>
        <v>42384</v>
      </c>
      <c r="E45" s="18">
        <f>-MOD(Tableau13[[#This Row],[POINTAGE]],1)*Tableau13[[#This Row],[SENS]]*24</f>
        <v>14.530559999984689</v>
      </c>
      <c r="F45" s="20">
        <f>YEAR(Tableau13[[#This Row],[POINTAGE]])</f>
        <v>2016</v>
      </c>
      <c r="G45" s="20">
        <f>MONTH(Tableau13[[#This Row],[POINTAGE]])</f>
        <v>1</v>
      </c>
      <c r="H4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6" spans="1:8">
      <c r="A46">
        <v>3</v>
      </c>
      <c r="B46" s="8">
        <v>42384.30618</v>
      </c>
      <c r="C46">
        <v>1</v>
      </c>
      <c r="D46" s="17">
        <f>INT(Tableau13[[#This Row],[POINTAGE]])</f>
        <v>42384</v>
      </c>
      <c r="E46" s="18">
        <f>-MOD(Tableau13[[#This Row],[POINTAGE]],1)*Tableau13[[#This Row],[SENS]]*24</f>
        <v>-7.3483199999900535</v>
      </c>
      <c r="F46" s="20">
        <f>YEAR(Tableau13[[#This Row],[POINTAGE]])</f>
        <v>2016</v>
      </c>
      <c r="G46" s="20">
        <f>MONTH(Tableau13[[#This Row],[POINTAGE]])</f>
        <v>1</v>
      </c>
      <c r="H4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7" spans="1:8">
      <c r="A47">
        <v>3</v>
      </c>
      <c r="B47" s="8">
        <v>42384.614020000001</v>
      </c>
      <c r="C47">
        <v>-1</v>
      </c>
      <c r="D47" s="17">
        <f>INT(Tableau13[[#This Row],[POINTAGE]])</f>
        <v>42384</v>
      </c>
      <c r="E47" s="18">
        <f>-MOD(Tableau13[[#This Row],[POINTAGE]],1)*Tableau13[[#This Row],[SENS]]*24</f>
        <v>14.736480000021402</v>
      </c>
      <c r="F47" s="20">
        <f>YEAR(Tableau13[[#This Row],[POINTAGE]])</f>
        <v>2016</v>
      </c>
      <c r="G47" s="20">
        <f>MONTH(Tableau13[[#This Row],[POINTAGE]])</f>
        <v>1</v>
      </c>
      <c r="H4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8" spans="1:8">
      <c r="A48">
        <v>4</v>
      </c>
      <c r="B48" s="8">
        <v>42384.314200000001</v>
      </c>
      <c r="C48">
        <v>1</v>
      </c>
      <c r="D48" s="17">
        <f>INT(Tableau13[[#This Row],[POINTAGE]])</f>
        <v>42384</v>
      </c>
      <c r="E48" s="18">
        <f>-MOD(Tableau13[[#This Row],[POINTAGE]],1)*Tableau13[[#This Row],[SENS]]*24</f>
        <v>-7.5408000000170432</v>
      </c>
      <c r="F48" s="20">
        <f>YEAR(Tableau13[[#This Row],[POINTAGE]])</f>
        <v>2016</v>
      </c>
      <c r="G48" s="20">
        <f>MONTH(Tableau13[[#This Row],[POINTAGE]])</f>
        <v>1</v>
      </c>
      <c r="H4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9" spans="1:8">
      <c r="A49">
        <v>4</v>
      </c>
      <c r="B49" s="8">
        <v>42384.612699999998</v>
      </c>
      <c r="C49">
        <v>-1</v>
      </c>
      <c r="D49" s="17">
        <f>INT(Tableau13[[#This Row],[POINTAGE]])</f>
        <v>42384</v>
      </c>
      <c r="E49" s="18">
        <f>-MOD(Tableau13[[#This Row],[POINTAGE]],1)*Tableau13[[#This Row],[SENS]]*24</f>
        <v>14.704799999948591</v>
      </c>
      <c r="F49" s="20">
        <f>YEAR(Tableau13[[#This Row],[POINTAGE]])</f>
        <v>2016</v>
      </c>
      <c r="G49" s="20">
        <f>MONTH(Tableau13[[#This Row],[POINTAGE]])</f>
        <v>1</v>
      </c>
      <c r="H4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0" spans="1:8">
      <c r="A50">
        <v>5</v>
      </c>
      <c r="B50" s="8">
        <v>42384.314460000001</v>
      </c>
      <c r="C50">
        <v>1</v>
      </c>
      <c r="D50" s="17">
        <f>INT(Tableau13[[#This Row],[POINTAGE]])</f>
        <v>42384</v>
      </c>
      <c r="E50" s="18">
        <f>-MOD(Tableau13[[#This Row],[POINTAGE]],1)*Tableau13[[#This Row],[SENS]]*24</f>
        <v>-7.5470400000340305</v>
      </c>
      <c r="F50" s="20">
        <f>YEAR(Tableau13[[#This Row],[POINTAGE]])</f>
        <v>2016</v>
      </c>
      <c r="G50" s="20">
        <f>MONTH(Tableau13[[#This Row],[POINTAGE]])</f>
        <v>1</v>
      </c>
      <c r="H5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1" spans="1:8">
      <c r="A51">
        <v>5</v>
      </c>
      <c r="B51" s="8">
        <v>42384.61318</v>
      </c>
      <c r="C51">
        <v>-1</v>
      </c>
      <c r="D51" s="17">
        <f>INT(Tableau13[[#This Row],[POINTAGE]])</f>
        <v>42384</v>
      </c>
      <c r="E51" s="18">
        <f>-MOD(Tableau13[[#This Row],[POINTAGE]],1)*Tableau13[[#This Row],[SENS]]*24</f>
        <v>14.716320000006817</v>
      </c>
      <c r="F51" s="20">
        <f>YEAR(Tableau13[[#This Row],[POINTAGE]])</f>
        <v>2016</v>
      </c>
      <c r="G51" s="20">
        <f>MONTH(Tableau13[[#This Row],[POINTAGE]])</f>
        <v>1</v>
      </c>
      <c r="H5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2" spans="1:8">
      <c r="A52">
        <v>1</v>
      </c>
      <c r="B52" s="8">
        <v>42387.313860000002</v>
      </c>
      <c r="C52">
        <v>1</v>
      </c>
      <c r="D52" s="17">
        <f>INT(Tableau13[[#This Row],[POINTAGE]])</f>
        <v>42387</v>
      </c>
      <c r="E52" s="18">
        <f>-MOD(Tableau13[[#This Row],[POINTAGE]],1)*Tableau13[[#This Row],[SENS]]*24</f>
        <v>-7.5326400000485592</v>
      </c>
      <c r="F52" s="20">
        <f>YEAR(Tableau13[[#This Row],[POINTAGE]])</f>
        <v>2016</v>
      </c>
      <c r="G52" s="20">
        <f>MONTH(Tableau13[[#This Row],[POINTAGE]])</f>
        <v>1</v>
      </c>
      <c r="H5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3" spans="1:8">
      <c r="A53">
        <v>1</v>
      </c>
      <c r="B53" s="8">
        <v>42387.61666</v>
      </c>
      <c r="C53">
        <v>-1</v>
      </c>
      <c r="D53" s="17">
        <f>INT(Tableau13[[#This Row],[POINTAGE]])</f>
        <v>42387</v>
      </c>
      <c r="E53" s="18">
        <f>-MOD(Tableau13[[#This Row],[POINTAGE]],1)*Tableau13[[#This Row],[SENS]]*24</f>
        <v>14.7998399999924</v>
      </c>
      <c r="F53" s="20">
        <f>YEAR(Tableau13[[#This Row],[POINTAGE]])</f>
        <v>2016</v>
      </c>
      <c r="G53" s="20">
        <f>MONTH(Tableau13[[#This Row],[POINTAGE]])</f>
        <v>1</v>
      </c>
      <c r="H5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4" spans="1:8">
      <c r="A54">
        <v>2</v>
      </c>
      <c r="B54" s="8">
        <v>42387.305099999998</v>
      </c>
      <c r="C54">
        <v>1</v>
      </c>
      <c r="D54" s="17">
        <f>INT(Tableau13[[#This Row],[POINTAGE]])</f>
        <v>42387</v>
      </c>
      <c r="E54" s="18">
        <f>-MOD(Tableau13[[#This Row],[POINTAGE]],1)*Tableau13[[#This Row],[SENS]]*24</f>
        <v>-7.3223999999463558</v>
      </c>
      <c r="F54" s="20">
        <f>YEAR(Tableau13[[#This Row],[POINTAGE]])</f>
        <v>2016</v>
      </c>
      <c r="G54" s="20">
        <f>MONTH(Tableau13[[#This Row],[POINTAGE]])</f>
        <v>1</v>
      </c>
      <c r="H5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5" spans="1:8">
      <c r="A55">
        <v>2</v>
      </c>
      <c r="B55" s="8">
        <v>42387.603300000002</v>
      </c>
      <c r="C55">
        <v>-1</v>
      </c>
      <c r="D55" s="17">
        <f>INT(Tableau13[[#This Row],[POINTAGE]])</f>
        <v>42387</v>
      </c>
      <c r="E55" s="18">
        <f>-MOD(Tableau13[[#This Row],[POINTAGE]],1)*Tableau13[[#This Row],[SENS]]*24</f>
        <v>14.479200000059791</v>
      </c>
      <c r="F55" s="20">
        <f>YEAR(Tableau13[[#This Row],[POINTAGE]])</f>
        <v>2016</v>
      </c>
      <c r="G55" s="20">
        <f>MONTH(Tableau13[[#This Row],[POINTAGE]])</f>
        <v>1</v>
      </c>
      <c r="H5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6" spans="1:8">
      <c r="A56">
        <v>3</v>
      </c>
      <c r="B56" s="8">
        <v>42387.304960000001</v>
      </c>
      <c r="C56">
        <v>1</v>
      </c>
      <c r="D56" s="17">
        <f>INT(Tableau13[[#This Row],[POINTAGE]])</f>
        <v>42387</v>
      </c>
      <c r="E56" s="18">
        <f>-MOD(Tableau13[[#This Row],[POINTAGE]],1)*Tableau13[[#This Row],[SENS]]*24</f>
        <v>-7.3190400000312366</v>
      </c>
      <c r="F56" s="20">
        <f>YEAR(Tableau13[[#This Row],[POINTAGE]])</f>
        <v>2016</v>
      </c>
      <c r="G56" s="20">
        <f>MONTH(Tableau13[[#This Row],[POINTAGE]])</f>
        <v>1</v>
      </c>
      <c r="H5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7" spans="1:8">
      <c r="A57">
        <v>3</v>
      </c>
      <c r="B57" s="8">
        <v>42387.614719999998</v>
      </c>
      <c r="C57">
        <v>-1</v>
      </c>
      <c r="D57" s="17">
        <f>INT(Tableau13[[#This Row],[POINTAGE]])</f>
        <v>42387</v>
      </c>
      <c r="E57" s="18">
        <f>-MOD(Tableau13[[#This Row],[POINTAGE]],1)*Tableau13[[#This Row],[SENS]]*24</f>
        <v>14.753279999946244</v>
      </c>
      <c r="F57" s="20">
        <f>YEAR(Tableau13[[#This Row],[POINTAGE]])</f>
        <v>2016</v>
      </c>
      <c r="G57" s="20">
        <f>MONTH(Tableau13[[#This Row],[POINTAGE]])</f>
        <v>1</v>
      </c>
      <c r="H5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8" spans="1:8">
      <c r="A58">
        <v>4</v>
      </c>
      <c r="B58" s="8">
        <v>42387.312019999998</v>
      </c>
      <c r="C58">
        <v>1</v>
      </c>
      <c r="D58" s="17">
        <f>INT(Tableau13[[#This Row],[POINTAGE]])</f>
        <v>42387</v>
      </c>
      <c r="E58" s="18">
        <f>-MOD(Tableau13[[#This Row],[POINTAGE]],1)*Tableau13[[#This Row],[SENS]]*24</f>
        <v>-7.4884799999417737</v>
      </c>
      <c r="F58" s="20">
        <f>YEAR(Tableau13[[#This Row],[POINTAGE]])</f>
        <v>2016</v>
      </c>
      <c r="G58" s="20">
        <f>MONTH(Tableau13[[#This Row],[POINTAGE]])</f>
        <v>1</v>
      </c>
      <c r="H5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9" spans="1:8">
      <c r="A59">
        <v>4</v>
      </c>
      <c r="B59" s="8">
        <v>42387.611799999999</v>
      </c>
      <c r="C59">
        <v>-1</v>
      </c>
      <c r="D59" s="17">
        <f>INT(Tableau13[[#This Row],[POINTAGE]])</f>
        <v>42387</v>
      </c>
      <c r="E59" s="18">
        <f>-MOD(Tableau13[[#This Row],[POINTAGE]],1)*Tableau13[[#This Row],[SENS]]*24</f>
        <v>14.683199999970384</v>
      </c>
      <c r="F59" s="20">
        <f>YEAR(Tableau13[[#This Row],[POINTAGE]])</f>
        <v>2016</v>
      </c>
      <c r="G59" s="20">
        <f>MONTH(Tableau13[[#This Row],[POINTAGE]])</f>
        <v>1</v>
      </c>
      <c r="H5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0" spans="1:8">
      <c r="A60">
        <v>5</v>
      </c>
      <c r="B60" s="8">
        <v>42387.303720000004</v>
      </c>
      <c r="C60">
        <v>1</v>
      </c>
      <c r="D60" s="17">
        <f>INT(Tableau13[[#This Row],[POINTAGE]])</f>
        <v>42387</v>
      </c>
      <c r="E60" s="18">
        <f>-MOD(Tableau13[[#This Row],[POINTAGE]],1)*Tableau13[[#This Row],[SENS]]*24</f>
        <v>-7.2892800000845455</v>
      </c>
      <c r="F60" s="20">
        <f>YEAR(Tableau13[[#This Row],[POINTAGE]])</f>
        <v>2016</v>
      </c>
      <c r="G60" s="20">
        <f>MONTH(Tableau13[[#This Row],[POINTAGE]])</f>
        <v>1</v>
      </c>
      <c r="H6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1" spans="1:8">
      <c r="A61">
        <v>5</v>
      </c>
      <c r="B61" s="8">
        <v>42387.615539999999</v>
      </c>
      <c r="C61">
        <v>-1</v>
      </c>
      <c r="D61" s="17">
        <f>INT(Tableau13[[#This Row],[POINTAGE]])</f>
        <v>42387</v>
      </c>
      <c r="E61" s="18">
        <f>-MOD(Tableau13[[#This Row],[POINTAGE]],1)*Tableau13[[#This Row],[SENS]]*24</f>
        <v>14.772959999972954</v>
      </c>
      <c r="F61" s="20">
        <f>YEAR(Tableau13[[#This Row],[POINTAGE]])</f>
        <v>2016</v>
      </c>
      <c r="G61" s="20">
        <f>MONTH(Tableau13[[#This Row],[POINTAGE]])</f>
        <v>1</v>
      </c>
      <c r="H6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2" spans="1:8">
      <c r="A62">
        <v>1</v>
      </c>
      <c r="B62" s="8">
        <v>42388.306759999999</v>
      </c>
      <c r="C62">
        <v>1</v>
      </c>
      <c r="D62" s="17">
        <f>INT(Tableau13[[#This Row],[POINTAGE]])</f>
        <v>42388</v>
      </c>
      <c r="E62" s="18">
        <f>-MOD(Tableau13[[#This Row],[POINTAGE]],1)*Tableau13[[#This Row],[SENS]]*24</f>
        <v>-7.3622399999876507</v>
      </c>
      <c r="F62" s="20">
        <f>YEAR(Tableau13[[#This Row],[POINTAGE]])</f>
        <v>2016</v>
      </c>
      <c r="G62" s="20">
        <f>MONTH(Tableau13[[#This Row],[POINTAGE]])</f>
        <v>1</v>
      </c>
      <c r="H6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3" spans="1:8">
      <c r="A63">
        <v>1</v>
      </c>
      <c r="B63" s="8">
        <v>42388.608520000002</v>
      </c>
      <c r="C63">
        <v>-1</v>
      </c>
      <c r="D63" s="17">
        <f>INT(Tableau13[[#This Row],[POINTAGE]])</f>
        <v>42388</v>
      </c>
      <c r="E63" s="18">
        <f>-MOD(Tableau13[[#This Row],[POINTAGE]],1)*Tableau13[[#This Row],[SENS]]*24</f>
        <v>14.604480000038166</v>
      </c>
      <c r="F63" s="20">
        <f>YEAR(Tableau13[[#This Row],[POINTAGE]])</f>
        <v>2016</v>
      </c>
      <c r="G63" s="20">
        <f>MONTH(Tableau13[[#This Row],[POINTAGE]])</f>
        <v>1</v>
      </c>
      <c r="H6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4" spans="1:8">
      <c r="A64">
        <v>2</v>
      </c>
      <c r="B64" s="8">
        <v>42388.315300000002</v>
      </c>
      <c r="C64">
        <v>1</v>
      </c>
      <c r="D64" s="17">
        <f>INT(Tableau13[[#This Row],[POINTAGE]])</f>
        <v>42388</v>
      </c>
      <c r="E64" s="18">
        <f>-MOD(Tableau13[[#This Row],[POINTAGE]],1)*Tableau13[[#This Row],[SENS]]*24</f>
        <v>-7.567200000048615</v>
      </c>
      <c r="F64" s="20">
        <f>YEAR(Tableau13[[#This Row],[POINTAGE]])</f>
        <v>2016</v>
      </c>
      <c r="G64" s="20">
        <f>MONTH(Tableau13[[#This Row],[POINTAGE]])</f>
        <v>1</v>
      </c>
      <c r="H6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5" spans="1:8">
      <c r="A65">
        <v>2</v>
      </c>
      <c r="B65" s="8">
        <v>42388.607320000003</v>
      </c>
      <c r="C65">
        <v>-1</v>
      </c>
      <c r="D65" s="17">
        <f>INT(Tableau13[[#This Row],[POINTAGE]])</f>
        <v>42388</v>
      </c>
      <c r="E65" s="18">
        <f>-MOD(Tableau13[[#This Row],[POINTAGE]],1)*Tableau13[[#This Row],[SENS]]*24</f>
        <v>14.575680000067223</v>
      </c>
      <c r="F65" s="20">
        <f>YEAR(Tableau13[[#This Row],[POINTAGE]])</f>
        <v>2016</v>
      </c>
      <c r="G65" s="20">
        <f>MONTH(Tableau13[[#This Row],[POINTAGE]])</f>
        <v>1</v>
      </c>
      <c r="H6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6" spans="1:8">
      <c r="A66">
        <v>3</v>
      </c>
      <c r="B66" s="8">
        <v>42388.31596</v>
      </c>
      <c r="C66">
        <v>1</v>
      </c>
      <c r="D66" s="17">
        <f>INT(Tableau13[[#This Row],[POINTAGE]])</f>
        <v>42388</v>
      </c>
      <c r="E66" s="18">
        <f>-MOD(Tableau13[[#This Row],[POINTAGE]],1)*Tableau13[[#This Row],[SENS]]*24</f>
        <v>-7.5830399999977089</v>
      </c>
      <c r="F66" s="20">
        <f>YEAR(Tableau13[[#This Row],[POINTAGE]])</f>
        <v>2016</v>
      </c>
      <c r="G66" s="20">
        <f>MONTH(Tableau13[[#This Row],[POINTAGE]])</f>
        <v>1</v>
      </c>
      <c r="H6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7" spans="1:8">
      <c r="A67">
        <v>3</v>
      </c>
      <c r="B67" s="8">
        <v>42388.615319999997</v>
      </c>
      <c r="C67">
        <v>-1</v>
      </c>
      <c r="D67" s="17">
        <f>INT(Tableau13[[#This Row],[POINTAGE]])</f>
        <v>42388</v>
      </c>
      <c r="E67" s="18">
        <f>-MOD(Tableau13[[#This Row],[POINTAGE]],1)*Tableau13[[#This Row],[SENS]]*24</f>
        <v>14.767679999931715</v>
      </c>
      <c r="F67" s="20">
        <f>YEAR(Tableau13[[#This Row],[POINTAGE]])</f>
        <v>2016</v>
      </c>
      <c r="G67" s="20">
        <f>MONTH(Tableau13[[#This Row],[POINTAGE]])</f>
        <v>1</v>
      </c>
      <c r="H6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8" spans="1:8">
      <c r="A68">
        <v>4</v>
      </c>
      <c r="B68" s="8">
        <v>42388.314980000003</v>
      </c>
      <c r="C68">
        <v>1</v>
      </c>
      <c r="D68" s="17">
        <f>INT(Tableau13[[#This Row],[POINTAGE]])</f>
        <v>42388</v>
      </c>
      <c r="E68" s="18">
        <f>-MOD(Tableau13[[#This Row],[POINTAGE]],1)*Tableau13[[#This Row],[SENS]]*24</f>
        <v>-7.5595200000680052</v>
      </c>
      <c r="F68" s="20">
        <f>YEAR(Tableau13[[#This Row],[POINTAGE]])</f>
        <v>2016</v>
      </c>
      <c r="G68" s="20">
        <f>MONTH(Tableau13[[#This Row],[POINTAGE]])</f>
        <v>1</v>
      </c>
      <c r="H6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9" spans="1:8">
      <c r="A69">
        <v>4</v>
      </c>
      <c r="B69" s="8">
        <v>42388.600639999997</v>
      </c>
      <c r="C69">
        <v>-1</v>
      </c>
      <c r="D69" s="17">
        <f>INT(Tableau13[[#This Row],[POINTAGE]])</f>
        <v>42388</v>
      </c>
      <c r="E69" s="18">
        <f>-MOD(Tableau13[[#This Row],[POINTAGE]],1)*Tableau13[[#This Row],[SENS]]*24</f>
        <v>14.415359999926295</v>
      </c>
      <c r="F69" s="20">
        <f>YEAR(Tableau13[[#This Row],[POINTAGE]])</f>
        <v>2016</v>
      </c>
      <c r="G69" s="20">
        <f>MONTH(Tableau13[[#This Row],[POINTAGE]])</f>
        <v>1</v>
      </c>
      <c r="H6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0" spans="1:8">
      <c r="A70">
        <v>5</v>
      </c>
      <c r="B70" s="8">
        <v>42388.318339999998</v>
      </c>
      <c r="C70">
        <v>1</v>
      </c>
      <c r="D70" s="17">
        <f>INT(Tableau13[[#This Row],[POINTAGE]])</f>
        <v>42388</v>
      </c>
      <c r="E70" s="18">
        <f>-MOD(Tableau13[[#This Row],[POINTAGE]],1)*Tableau13[[#This Row],[SENS]]*24</f>
        <v>-7.6401599999517202</v>
      </c>
      <c r="F70" s="20">
        <f>YEAR(Tableau13[[#This Row],[POINTAGE]])</f>
        <v>2016</v>
      </c>
      <c r="G70" s="20">
        <f>MONTH(Tableau13[[#This Row],[POINTAGE]])</f>
        <v>1</v>
      </c>
      <c r="H7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1" spans="1:8">
      <c r="A71">
        <v>5</v>
      </c>
      <c r="B71" s="8">
        <v>42388.600460000001</v>
      </c>
      <c r="C71">
        <v>-1</v>
      </c>
      <c r="D71" s="17">
        <f>INT(Tableau13[[#This Row],[POINTAGE]])</f>
        <v>42388</v>
      </c>
      <c r="E71" s="18">
        <f>-MOD(Tableau13[[#This Row],[POINTAGE]],1)*Tableau13[[#This Row],[SENS]]*24</f>
        <v>14.411040000035428</v>
      </c>
      <c r="F71" s="20">
        <f>YEAR(Tableau13[[#This Row],[POINTAGE]])</f>
        <v>2016</v>
      </c>
      <c r="G71" s="20">
        <f>MONTH(Tableau13[[#This Row],[POINTAGE]])</f>
        <v>1</v>
      </c>
      <c r="H7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2" spans="1:8">
      <c r="A72">
        <v>1</v>
      </c>
      <c r="B72" s="8">
        <v>42389.31684</v>
      </c>
      <c r="C72">
        <v>1</v>
      </c>
      <c r="D72" s="17">
        <f>INT(Tableau13[[#This Row],[POINTAGE]])</f>
        <v>42389</v>
      </c>
      <c r="E72" s="18">
        <f>-MOD(Tableau13[[#This Row],[POINTAGE]],1)*Tableau13[[#This Row],[SENS]]*24</f>
        <v>-7.6041599999880418</v>
      </c>
      <c r="F72" s="20">
        <f>YEAR(Tableau13[[#This Row],[POINTAGE]])</f>
        <v>2016</v>
      </c>
      <c r="G72" s="20">
        <f>MONTH(Tableau13[[#This Row],[POINTAGE]])</f>
        <v>1</v>
      </c>
      <c r="H7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3" spans="1:8">
      <c r="A73">
        <v>1</v>
      </c>
      <c r="B73" s="8">
        <v>42389.619140000003</v>
      </c>
      <c r="C73">
        <v>-1</v>
      </c>
      <c r="D73" s="17">
        <f>INT(Tableau13[[#This Row],[POINTAGE]])</f>
        <v>42389</v>
      </c>
      <c r="E73" s="18">
        <f>-MOD(Tableau13[[#This Row],[POINTAGE]],1)*Tableau13[[#This Row],[SENS]]*24</f>
        <v>14.859360000060406</v>
      </c>
      <c r="F73" s="20">
        <f>YEAR(Tableau13[[#This Row],[POINTAGE]])</f>
        <v>2016</v>
      </c>
      <c r="G73" s="20">
        <f>MONTH(Tableau13[[#This Row],[POINTAGE]])</f>
        <v>1</v>
      </c>
      <c r="H7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4" spans="1:8">
      <c r="A74">
        <v>2</v>
      </c>
      <c r="B74" s="8">
        <v>42389.3007</v>
      </c>
      <c r="C74">
        <v>1</v>
      </c>
      <c r="D74" s="17">
        <f>INT(Tableau13[[#This Row],[POINTAGE]])</f>
        <v>42389</v>
      </c>
      <c r="E74" s="18">
        <f>-MOD(Tableau13[[#This Row],[POINTAGE]],1)*Tableau13[[#This Row],[SENS]]*24</f>
        <v>-7.2167999999946915</v>
      </c>
      <c r="F74" s="20">
        <f>YEAR(Tableau13[[#This Row],[POINTAGE]])</f>
        <v>2016</v>
      </c>
      <c r="G74" s="20">
        <f>MONTH(Tableau13[[#This Row],[POINTAGE]])</f>
        <v>1</v>
      </c>
      <c r="H7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5" spans="1:8">
      <c r="A75">
        <v>2</v>
      </c>
      <c r="B75" s="8">
        <v>42389.616179999997</v>
      </c>
      <c r="C75">
        <v>-1</v>
      </c>
      <c r="D75" s="17">
        <f>INT(Tableau13[[#This Row],[POINTAGE]])</f>
        <v>42389</v>
      </c>
      <c r="E75" s="18">
        <f>-MOD(Tableau13[[#This Row],[POINTAGE]],1)*Tableau13[[#This Row],[SENS]]*24</f>
        <v>14.788319999934174</v>
      </c>
      <c r="F75" s="20">
        <f>YEAR(Tableau13[[#This Row],[POINTAGE]])</f>
        <v>2016</v>
      </c>
      <c r="G75" s="20">
        <f>MONTH(Tableau13[[#This Row],[POINTAGE]])</f>
        <v>1</v>
      </c>
      <c r="H7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6" spans="1:8">
      <c r="A76">
        <v>3</v>
      </c>
      <c r="B76" s="8">
        <v>42389.319199999998</v>
      </c>
      <c r="C76">
        <v>1</v>
      </c>
      <c r="D76" s="17">
        <f>INT(Tableau13[[#This Row],[POINTAGE]])</f>
        <v>42389</v>
      </c>
      <c r="E76" s="18">
        <f>-MOD(Tableau13[[#This Row],[POINTAGE]],1)*Tableau13[[#This Row],[SENS]]*24</f>
        <v>-7.6607999999541789</v>
      </c>
      <c r="F76" s="20">
        <f>YEAR(Tableau13[[#This Row],[POINTAGE]])</f>
        <v>2016</v>
      </c>
      <c r="G76" s="20">
        <f>MONTH(Tableau13[[#This Row],[POINTAGE]])</f>
        <v>1</v>
      </c>
      <c r="H7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7" spans="1:8">
      <c r="A77">
        <v>3</v>
      </c>
      <c r="B77" s="8">
        <v>42389.611779999999</v>
      </c>
      <c r="C77">
        <v>-1</v>
      </c>
      <c r="D77" s="17">
        <f>INT(Tableau13[[#This Row],[POINTAGE]])</f>
        <v>42389</v>
      </c>
      <c r="E77" s="18">
        <f>-MOD(Tableau13[[#This Row],[POINTAGE]],1)*Tableau13[[#This Row],[SENS]]*24</f>
        <v>14.68271999998251</v>
      </c>
      <c r="F77" s="20">
        <f>YEAR(Tableau13[[#This Row],[POINTAGE]])</f>
        <v>2016</v>
      </c>
      <c r="G77" s="20">
        <f>MONTH(Tableau13[[#This Row],[POINTAGE]])</f>
        <v>1</v>
      </c>
      <c r="H7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8" spans="1:8">
      <c r="A78">
        <v>4</v>
      </c>
      <c r="B78" s="8">
        <v>42389.312919999997</v>
      </c>
      <c r="C78">
        <v>1</v>
      </c>
      <c r="D78" s="17">
        <f>INT(Tableau13[[#This Row],[POINTAGE]])</f>
        <v>42389</v>
      </c>
      <c r="E78" s="18">
        <f>-MOD(Tableau13[[#This Row],[POINTAGE]],1)*Tableau13[[#This Row],[SENS]]*24</f>
        <v>-7.5100799999199808</v>
      </c>
      <c r="F78" s="20">
        <f>YEAR(Tableau13[[#This Row],[POINTAGE]])</f>
        <v>2016</v>
      </c>
      <c r="G78" s="20">
        <f>MONTH(Tableau13[[#This Row],[POINTAGE]])</f>
        <v>1</v>
      </c>
      <c r="H7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9" spans="1:8">
      <c r="A79">
        <v>4</v>
      </c>
      <c r="B79" s="8">
        <v>42389.601519999997</v>
      </c>
      <c r="C79">
        <v>-1</v>
      </c>
      <c r="D79" s="17">
        <f>INT(Tableau13[[#This Row],[POINTAGE]])</f>
        <v>42389</v>
      </c>
      <c r="E79" s="18">
        <f>-MOD(Tableau13[[#This Row],[POINTAGE]],1)*Tableau13[[#This Row],[SENS]]*24</f>
        <v>14.436479999916628</v>
      </c>
      <c r="F79" s="20">
        <f>YEAR(Tableau13[[#This Row],[POINTAGE]])</f>
        <v>2016</v>
      </c>
      <c r="G79" s="20">
        <f>MONTH(Tableau13[[#This Row],[POINTAGE]])</f>
        <v>1</v>
      </c>
      <c r="H7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0" spans="1:8">
      <c r="A80">
        <v>5</v>
      </c>
      <c r="B80" s="8">
        <v>42389.30618</v>
      </c>
      <c r="C80">
        <v>1</v>
      </c>
      <c r="D80" s="17">
        <f>INT(Tableau13[[#This Row],[POINTAGE]])</f>
        <v>42389</v>
      </c>
      <c r="E80" s="18">
        <f>-MOD(Tableau13[[#This Row],[POINTAGE]],1)*Tableau13[[#This Row],[SENS]]*24</f>
        <v>-7.3483199999900535</v>
      </c>
      <c r="F80" s="20">
        <f>YEAR(Tableau13[[#This Row],[POINTAGE]])</f>
        <v>2016</v>
      </c>
      <c r="G80" s="20">
        <f>MONTH(Tableau13[[#This Row],[POINTAGE]])</f>
        <v>1</v>
      </c>
      <c r="H8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1" spans="1:8">
      <c r="A81">
        <v>5</v>
      </c>
      <c r="B81" s="8">
        <v>42389.615879999998</v>
      </c>
      <c r="C81">
        <v>-1</v>
      </c>
      <c r="D81" s="17">
        <f>INT(Tableau13[[#This Row],[POINTAGE]])</f>
        <v>42389</v>
      </c>
      <c r="E81" s="18">
        <f>-MOD(Tableau13[[#This Row],[POINTAGE]],1)*Tableau13[[#This Row],[SENS]]*24</f>
        <v>14.781119999941438</v>
      </c>
      <c r="F81" s="20">
        <f>YEAR(Tableau13[[#This Row],[POINTAGE]])</f>
        <v>2016</v>
      </c>
      <c r="G81" s="20">
        <f>MONTH(Tableau13[[#This Row],[POINTAGE]])</f>
        <v>1</v>
      </c>
      <c r="H8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2" spans="1:8">
      <c r="A82">
        <v>1</v>
      </c>
      <c r="B82" s="8">
        <v>42390.31798</v>
      </c>
      <c r="C82">
        <v>1</v>
      </c>
      <c r="D82" s="17">
        <f>INT(Tableau13[[#This Row],[POINTAGE]])</f>
        <v>42390</v>
      </c>
      <c r="E82" s="18">
        <f>-MOD(Tableau13[[#This Row],[POINTAGE]],1)*Tableau13[[#This Row],[SENS]]*24</f>
        <v>-7.631519999995362</v>
      </c>
      <c r="F82" s="20">
        <f>YEAR(Tableau13[[#This Row],[POINTAGE]])</f>
        <v>2016</v>
      </c>
      <c r="G82" s="20">
        <f>MONTH(Tableau13[[#This Row],[POINTAGE]])</f>
        <v>1</v>
      </c>
      <c r="H8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3" spans="1:8">
      <c r="A83">
        <v>1</v>
      </c>
      <c r="B83" s="8">
        <v>42390.613340000004</v>
      </c>
      <c r="C83">
        <v>-1</v>
      </c>
      <c r="D83" s="17">
        <f>INT(Tableau13[[#This Row],[POINTAGE]])</f>
        <v>42390</v>
      </c>
      <c r="E83" s="18">
        <f>-MOD(Tableau13[[#This Row],[POINTAGE]],1)*Tableau13[[#This Row],[SENS]]*24</f>
        <v>14.720160000084434</v>
      </c>
      <c r="F83" s="20">
        <f>YEAR(Tableau13[[#This Row],[POINTAGE]])</f>
        <v>2016</v>
      </c>
      <c r="G83" s="20">
        <f>MONTH(Tableau13[[#This Row],[POINTAGE]])</f>
        <v>1</v>
      </c>
      <c r="H8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4" spans="1:8">
      <c r="A84">
        <v>2</v>
      </c>
      <c r="B84" s="8">
        <v>42390.315499999997</v>
      </c>
      <c r="C84">
        <v>1</v>
      </c>
      <c r="D84" s="17">
        <f>INT(Tableau13[[#This Row],[POINTAGE]])</f>
        <v>42390</v>
      </c>
      <c r="E84" s="18">
        <f>-MOD(Tableau13[[#This Row],[POINTAGE]],1)*Tableau13[[#This Row],[SENS]]*24</f>
        <v>-7.5719999999273568</v>
      </c>
      <c r="F84" s="20">
        <f>YEAR(Tableau13[[#This Row],[POINTAGE]])</f>
        <v>2016</v>
      </c>
      <c r="G84" s="20">
        <f>MONTH(Tableau13[[#This Row],[POINTAGE]])</f>
        <v>1</v>
      </c>
      <c r="H8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5" spans="1:8">
      <c r="A85">
        <v>2</v>
      </c>
      <c r="B85" s="8">
        <v>42390.618640000001</v>
      </c>
      <c r="C85">
        <v>-1</v>
      </c>
      <c r="D85" s="17">
        <f>INT(Tableau13[[#This Row],[POINTAGE]])</f>
        <v>42390</v>
      </c>
      <c r="E85" s="18">
        <f>-MOD(Tableau13[[#This Row],[POINTAGE]],1)*Tableau13[[#This Row],[SENS]]*24</f>
        <v>14.847360000014305</v>
      </c>
      <c r="F85" s="20">
        <f>YEAR(Tableau13[[#This Row],[POINTAGE]])</f>
        <v>2016</v>
      </c>
      <c r="G85" s="20">
        <f>MONTH(Tableau13[[#This Row],[POINTAGE]])</f>
        <v>1</v>
      </c>
      <c r="H8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6" spans="1:8">
      <c r="A86">
        <v>3</v>
      </c>
      <c r="B86" s="8">
        <v>42390.317040000002</v>
      </c>
      <c r="C86">
        <v>1</v>
      </c>
      <c r="D86" s="17">
        <f>INT(Tableau13[[#This Row],[POINTAGE]])</f>
        <v>42390</v>
      </c>
      <c r="E86" s="18">
        <f>-MOD(Tableau13[[#This Row],[POINTAGE]],1)*Tableau13[[#This Row],[SENS]]*24</f>
        <v>-7.6089600000414066</v>
      </c>
      <c r="F86" s="20">
        <f>YEAR(Tableau13[[#This Row],[POINTAGE]])</f>
        <v>2016</v>
      </c>
      <c r="G86" s="20">
        <f>MONTH(Tableau13[[#This Row],[POINTAGE]])</f>
        <v>1</v>
      </c>
      <c r="H8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7" spans="1:8">
      <c r="A87">
        <v>3</v>
      </c>
      <c r="B87" s="8">
        <v>42390.610639999999</v>
      </c>
      <c r="C87">
        <v>-1</v>
      </c>
      <c r="D87" s="17">
        <f>INT(Tableau13[[#This Row],[POINTAGE]])</f>
        <v>42390</v>
      </c>
      <c r="E87" s="18">
        <f>-MOD(Tableau13[[#This Row],[POINTAGE]],1)*Tableau13[[#This Row],[SENS]]*24</f>
        <v>14.65535999997519</v>
      </c>
      <c r="F87" s="20">
        <f>YEAR(Tableau13[[#This Row],[POINTAGE]])</f>
        <v>2016</v>
      </c>
      <c r="G87" s="20">
        <f>MONTH(Tableau13[[#This Row],[POINTAGE]])</f>
        <v>1</v>
      </c>
      <c r="H8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8" spans="1:8">
      <c r="A88">
        <v>4</v>
      </c>
      <c r="B88" s="8">
        <v>42390.314939999997</v>
      </c>
      <c r="C88">
        <v>1</v>
      </c>
      <c r="D88" s="17">
        <f>INT(Tableau13[[#This Row],[POINTAGE]])</f>
        <v>42390</v>
      </c>
      <c r="E88" s="18">
        <f>-MOD(Tableau13[[#This Row],[POINTAGE]],1)*Tableau13[[#This Row],[SENS]]*24</f>
        <v>-7.5585599999176338</v>
      </c>
      <c r="F88" s="20">
        <f>YEAR(Tableau13[[#This Row],[POINTAGE]])</f>
        <v>2016</v>
      </c>
      <c r="G88" s="20">
        <f>MONTH(Tableau13[[#This Row],[POINTAGE]])</f>
        <v>1</v>
      </c>
      <c r="H8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9" spans="1:8">
      <c r="A89">
        <v>4</v>
      </c>
      <c r="B89" s="8">
        <v>42390.613039999997</v>
      </c>
      <c r="C89">
        <v>-1</v>
      </c>
      <c r="D89" s="17">
        <f>INT(Tableau13[[#This Row],[POINTAGE]])</f>
        <v>42390</v>
      </c>
      <c r="E89" s="18">
        <f>-MOD(Tableau13[[#This Row],[POINTAGE]],1)*Tableau13[[#This Row],[SENS]]*24</f>
        <v>14.712959999917075</v>
      </c>
      <c r="F89" s="20">
        <f>YEAR(Tableau13[[#This Row],[POINTAGE]])</f>
        <v>2016</v>
      </c>
      <c r="G89" s="20">
        <f>MONTH(Tableau13[[#This Row],[POINTAGE]])</f>
        <v>1</v>
      </c>
      <c r="H8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0" spans="1:8">
      <c r="A90">
        <v>5</v>
      </c>
      <c r="B90" s="8">
        <v>42390.30618</v>
      </c>
      <c r="C90">
        <v>1</v>
      </c>
      <c r="D90" s="17">
        <f>INT(Tableau13[[#This Row],[POINTAGE]])</f>
        <v>42390</v>
      </c>
      <c r="E90" s="18">
        <f>-MOD(Tableau13[[#This Row],[POINTAGE]],1)*Tableau13[[#This Row],[SENS]]*24</f>
        <v>-7.3483199999900535</v>
      </c>
      <c r="F90" s="20">
        <f>YEAR(Tableau13[[#This Row],[POINTAGE]])</f>
        <v>2016</v>
      </c>
      <c r="G90" s="20">
        <f>MONTH(Tableau13[[#This Row],[POINTAGE]])</f>
        <v>1</v>
      </c>
      <c r="H9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1" spans="1:8">
      <c r="A91">
        <v>5</v>
      </c>
      <c r="B91" s="8">
        <v>42390.611559999998</v>
      </c>
      <c r="C91">
        <v>-1</v>
      </c>
      <c r="D91" s="17">
        <f>INT(Tableau13[[#This Row],[POINTAGE]])</f>
        <v>42390</v>
      </c>
      <c r="E91" s="18">
        <f>-MOD(Tableau13[[#This Row],[POINTAGE]],1)*Tableau13[[#This Row],[SENS]]*24</f>
        <v>14.677439999941271</v>
      </c>
      <c r="F91" s="20">
        <f>YEAR(Tableau13[[#This Row],[POINTAGE]])</f>
        <v>2016</v>
      </c>
      <c r="G91" s="20">
        <f>MONTH(Tableau13[[#This Row],[POINTAGE]])</f>
        <v>1</v>
      </c>
      <c r="H9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2" spans="1:8">
      <c r="A92">
        <v>1</v>
      </c>
      <c r="B92" s="8">
        <v>42391.312160000001</v>
      </c>
      <c r="C92">
        <v>1</v>
      </c>
      <c r="D92" s="17">
        <f>INT(Tableau13[[#This Row],[POINTAGE]])</f>
        <v>42391</v>
      </c>
      <c r="E92" s="18">
        <f>-MOD(Tableau13[[#This Row],[POINTAGE]],1)*Tableau13[[#This Row],[SENS]]*24</f>
        <v>-7.491840000031516</v>
      </c>
      <c r="F92" s="20">
        <f>YEAR(Tableau13[[#This Row],[POINTAGE]])</f>
        <v>2016</v>
      </c>
      <c r="G92" s="20">
        <f>MONTH(Tableau13[[#This Row],[POINTAGE]])</f>
        <v>1</v>
      </c>
      <c r="H9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3" spans="1:8">
      <c r="A93">
        <v>1</v>
      </c>
      <c r="B93" s="8">
        <v>42391.617019999998</v>
      </c>
      <c r="C93">
        <v>-1</v>
      </c>
      <c r="D93" s="17">
        <f>INT(Tableau13[[#This Row],[POINTAGE]])</f>
        <v>42391</v>
      </c>
      <c r="E93" s="18">
        <f>-MOD(Tableau13[[#This Row],[POINTAGE]],1)*Tableau13[[#This Row],[SENS]]*24</f>
        <v>14.808479999948759</v>
      </c>
      <c r="F93" s="20">
        <f>YEAR(Tableau13[[#This Row],[POINTAGE]])</f>
        <v>2016</v>
      </c>
      <c r="G93" s="20">
        <f>MONTH(Tableau13[[#This Row],[POINTAGE]])</f>
        <v>1</v>
      </c>
      <c r="H9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4" spans="1:8">
      <c r="A94">
        <v>2</v>
      </c>
      <c r="B94" s="8">
        <v>42391.310160000001</v>
      </c>
      <c r="C94">
        <v>1</v>
      </c>
      <c r="D94" s="17">
        <f>INT(Tableau13[[#This Row],[POINTAGE]])</f>
        <v>42391</v>
      </c>
      <c r="E94" s="18">
        <f>-MOD(Tableau13[[#This Row],[POINTAGE]],1)*Tableau13[[#This Row],[SENS]]*24</f>
        <v>-7.4438400000217371</v>
      </c>
      <c r="F94" s="20">
        <f>YEAR(Tableau13[[#This Row],[POINTAGE]])</f>
        <v>2016</v>
      </c>
      <c r="G94" s="20">
        <f>MONTH(Tableau13[[#This Row],[POINTAGE]])</f>
        <v>1</v>
      </c>
      <c r="H9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5" spans="1:8">
      <c r="A95">
        <v>2</v>
      </c>
      <c r="B95" s="8">
        <v>42391.607580000004</v>
      </c>
      <c r="C95">
        <v>-1</v>
      </c>
      <c r="D95" s="17">
        <f>INT(Tableau13[[#This Row],[POINTAGE]])</f>
        <v>42391</v>
      </c>
      <c r="E95" s="18">
        <f>-MOD(Tableau13[[#This Row],[POINTAGE]],1)*Tableau13[[#This Row],[SENS]]*24</f>
        <v>14.58192000008421</v>
      </c>
      <c r="F95" s="20">
        <f>YEAR(Tableau13[[#This Row],[POINTAGE]])</f>
        <v>2016</v>
      </c>
      <c r="G95" s="20">
        <f>MONTH(Tableau13[[#This Row],[POINTAGE]])</f>
        <v>1</v>
      </c>
      <c r="H9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6" spans="1:8">
      <c r="A96">
        <v>3</v>
      </c>
      <c r="B96" s="8">
        <v>42391.302640000002</v>
      </c>
      <c r="C96">
        <v>1</v>
      </c>
      <c r="D96" s="17">
        <f>INT(Tableau13[[#This Row],[POINTAGE]])</f>
        <v>42391</v>
      </c>
      <c r="E96" s="18">
        <f>-MOD(Tableau13[[#This Row],[POINTAGE]],1)*Tableau13[[#This Row],[SENS]]*24</f>
        <v>-7.2633600000408478</v>
      </c>
      <c r="F96" s="20">
        <f>YEAR(Tableau13[[#This Row],[POINTAGE]])</f>
        <v>2016</v>
      </c>
      <c r="G96" s="20">
        <f>MONTH(Tableau13[[#This Row],[POINTAGE]])</f>
        <v>1</v>
      </c>
      <c r="H9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7" spans="1:8">
      <c r="A97">
        <v>3</v>
      </c>
      <c r="B97" s="8">
        <v>42391.605300000003</v>
      </c>
      <c r="C97">
        <v>-1</v>
      </c>
      <c r="D97" s="17">
        <f>INT(Tableau13[[#This Row],[POINTAGE]])</f>
        <v>42391</v>
      </c>
      <c r="E97" s="18">
        <f>-MOD(Tableau13[[#This Row],[POINTAGE]],1)*Tableau13[[#This Row],[SENS]]*24</f>
        <v>14.52720000006957</v>
      </c>
      <c r="F97" s="20">
        <f>YEAR(Tableau13[[#This Row],[POINTAGE]])</f>
        <v>2016</v>
      </c>
      <c r="G97" s="20">
        <f>MONTH(Tableau13[[#This Row],[POINTAGE]])</f>
        <v>1</v>
      </c>
      <c r="H9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8" spans="1:8">
      <c r="A98">
        <v>4</v>
      </c>
      <c r="B98" s="8">
        <v>42391.30646</v>
      </c>
      <c r="C98">
        <v>1</v>
      </c>
      <c r="D98" s="17">
        <f>INT(Tableau13[[#This Row],[POINTAGE]])</f>
        <v>42391</v>
      </c>
      <c r="E98" s="18">
        <f>-MOD(Tableau13[[#This Row],[POINTAGE]],1)*Tableau13[[#This Row],[SENS]]*24</f>
        <v>-7.355039999994915</v>
      </c>
      <c r="F98" s="20">
        <f>YEAR(Tableau13[[#This Row],[POINTAGE]])</f>
        <v>2016</v>
      </c>
      <c r="G98" s="20">
        <f>MONTH(Tableau13[[#This Row],[POINTAGE]])</f>
        <v>1</v>
      </c>
      <c r="H9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9" spans="1:8">
      <c r="A99">
        <v>4</v>
      </c>
      <c r="B99" s="8">
        <v>42391.605159999999</v>
      </c>
      <c r="C99">
        <v>-1</v>
      </c>
      <c r="D99" s="17">
        <f>INT(Tableau13[[#This Row],[POINTAGE]])</f>
        <v>42391</v>
      </c>
      <c r="E99" s="18">
        <f>-MOD(Tableau13[[#This Row],[POINTAGE]],1)*Tableau13[[#This Row],[SENS]]*24</f>
        <v>14.523839999979828</v>
      </c>
      <c r="F99" s="20">
        <f>YEAR(Tableau13[[#This Row],[POINTAGE]])</f>
        <v>2016</v>
      </c>
      <c r="G99" s="20">
        <f>MONTH(Tableau13[[#This Row],[POINTAGE]])</f>
        <v>1</v>
      </c>
      <c r="H9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0" spans="1:8">
      <c r="A100">
        <v>5</v>
      </c>
      <c r="B100" s="8">
        <v>42391.31854</v>
      </c>
      <c r="C100">
        <v>1</v>
      </c>
      <c r="D100" s="17">
        <f>INT(Tableau13[[#This Row],[POINTAGE]])</f>
        <v>42391</v>
      </c>
      <c r="E100" s="18">
        <f>-MOD(Tableau13[[#This Row],[POINTAGE]],1)*Tableau13[[#This Row],[SENS]]*24</f>
        <v>-7.644960000005085</v>
      </c>
      <c r="F100" s="20">
        <f>YEAR(Tableau13[[#This Row],[POINTAGE]])</f>
        <v>2016</v>
      </c>
      <c r="G100" s="20">
        <f>MONTH(Tableau13[[#This Row],[POINTAGE]])</f>
        <v>1</v>
      </c>
      <c r="H10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1" spans="1:8">
      <c r="A101">
        <v>5</v>
      </c>
      <c r="B101" s="8">
        <v>42391.61492</v>
      </c>
      <c r="C101">
        <v>-1</v>
      </c>
      <c r="D101" s="17">
        <f>INT(Tableau13[[#This Row],[POINTAGE]])</f>
        <v>42391</v>
      </c>
      <c r="E101" s="18">
        <f>-MOD(Tableau13[[#This Row],[POINTAGE]],1)*Tableau13[[#This Row],[SENS]]*24</f>
        <v>14.758079999999609</v>
      </c>
      <c r="F101" s="20">
        <f>YEAR(Tableau13[[#This Row],[POINTAGE]])</f>
        <v>2016</v>
      </c>
      <c r="G101" s="20">
        <f>MONTH(Tableau13[[#This Row],[POINTAGE]])</f>
        <v>1</v>
      </c>
      <c r="H10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2" spans="1:8">
      <c r="A102">
        <v>1</v>
      </c>
      <c r="B102" s="8">
        <v>42394.313139999998</v>
      </c>
      <c r="C102">
        <v>1</v>
      </c>
      <c r="D102" s="17">
        <f>INT(Tableau13[[#This Row],[POINTAGE]])</f>
        <v>42394</v>
      </c>
      <c r="E102" s="18">
        <f>-MOD(Tableau13[[#This Row],[POINTAGE]],1)*Tableau13[[#This Row],[SENS]]*24</f>
        <v>-7.5153599999612197</v>
      </c>
      <c r="F102" s="20">
        <f>YEAR(Tableau13[[#This Row],[POINTAGE]])</f>
        <v>2016</v>
      </c>
      <c r="G102" s="20">
        <f>MONTH(Tableau13[[#This Row],[POINTAGE]])</f>
        <v>1</v>
      </c>
      <c r="H10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3" spans="1:8">
      <c r="A103">
        <v>1</v>
      </c>
      <c r="B103" s="8">
        <v>42394.601739999998</v>
      </c>
      <c r="C103">
        <v>-1</v>
      </c>
      <c r="D103" s="17">
        <f>INT(Tableau13[[#This Row],[POINTAGE]])</f>
        <v>42394</v>
      </c>
      <c r="E103" s="18">
        <f>-MOD(Tableau13[[#This Row],[POINTAGE]],1)*Tableau13[[#This Row],[SENS]]*24</f>
        <v>14.441759999957867</v>
      </c>
      <c r="F103" s="20">
        <f>YEAR(Tableau13[[#This Row],[POINTAGE]])</f>
        <v>2016</v>
      </c>
      <c r="G103" s="20">
        <f>MONTH(Tableau13[[#This Row],[POINTAGE]])</f>
        <v>1</v>
      </c>
      <c r="H10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4" spans="1:8">
      <c r="A104">
        <v>2</v>
      </c>
      <c r="B104" s="8">
        <v>42394.307580000001</v>
      </c>
      <c r="C104">
        <v>1</v>
      </c>
      <c r="D104" s="17">
        <f>INT(Tableau13[[#This Row],[POINTAGE]])</f>
        <v>42394</v>
      </c>
      <c r="E104" s="18">
        <f>-MOD(Tableau13[[#This Row],[POINTAGE]],1)*Tableau13[[#This Row],[SENS]]*24</f>
        <v>-7.381920000014361</v>
      </c>
      <c r="F104" s="20">
        <f>YEAR(Tableau13[[#This Row],[POINTAGE]])</f>
        <v>2016</v>
      </c>
      <c r="G104" s="20">
        <f>MONTH(Tableau13[[#This Row],[POINTAGE]])</f>
        <v>1</v>
      </c>
      <c r="H10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5" spans="1:8">
      <c r="A105">
        <v>2</v>
      </c>
      <c r="B105" s="8">
        <v>42394.613140000001</v>
      </c>
      <c r="C105">
        <v>-1</v>
      </c>
      <c r="D105" s="17">
        <f>INT(Tableau13[[#This Row],[POINTAGE]])</f>
        <v>42394</v>
      </c>
      <c r="E105" s="18">
        <f>-MOD(Tableau13[[#This Row],[POINTAGE]],1)*Tableau13[[#This Row],[SENS]]*24</f>
        <v>14.715360000031069</v>
      </c>
      <c r="F105" s="20">
        <f>YEAR(Tableau13[[#This Row],[POINTAGE]])</f>
        <v>2016</v>
      </c>
      <c r="G105" s="20">
        <f>MONTH(Tableau13[[#This Row],[POINTAGE]])</f>
        <v>1</v>
      </c>
      <c r="H10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6" spans="1:8">
      <c r="A106">
        <v>3</v>
      </c>
      <c r="B106" s="8">
        <v>42394.315580000002</v>
      </c>
      <c r="C106">
        <v>1</v>
      </c>
      <c r="D106" s="17">
        <f>INT(Tableau13[[#This Row],[POINTAGE]])</f>
        <v>42394</v>
      </c>
      <c r="E106" s="18">
        <f>-MOD(Tableau13[[#This Row],[POINTAGE]],1)*Tableau13[[#This Row],[SENS]]*24</f>
        <v>-7.5739200000534765</v>
      </c>
      <c r="F106" s="20">
        <f>YEAR(Tableau13[[#This Row],[POINTAGE]])</f>
        <v>2016</v>
      </c>
      <c r="G106" s="20">
        <f>MONTH(Tableau13[[#This Row],[POINTAGE]])</f>
        <v>1</v>
      </c>
      <c r="H10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7" spans="1:8">
      <c r="A107">
        <v>3</v>
      </c>
      <c r="B107" s="8">
        <v>42394.60254</v>
      </c>
      <c r="C107">
        <v>-1</v>
      </c>
      <c r="D107" s="17">
        <f>INT(Tableau13[[#This Row],[POINTAGE]])</f>
        <v>42394</v>
      </c>
      <c r="E107" s="18">
        <f>-MOD(Tableau13[[#This Row],[POINTAGE]],1)*Tableau13[[#This Row],[SENS]]*24</f>
        <v>14.460959999996703</v>
      </c>
      <c r="F107" s="20">
        <f>YEAR(Tableau13[[#This Row],[POINTAGE]])</f>
        <v>2016</v>
      </c>
      <c r="G107" s="20">
        <f>MONTH(Tableau13[[#This Row],[POINTAGE]])</f>
        <v>1</v>
      </c>
      <c r="H10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8" spans="1:8">
      <c r="A108">
        <v>4</v>
      </c>
      <c r="B108" s="8">
        <v>42394.310519999999</v>
      </c>
      <c r="C108">
        <v>1</v>
      </c>
      <c r="D108" s="17">
        <f>INT(Tableau13[[#This Row],[POINTAGE]])</f>
        <v>42394</v>
      </c>
      <c r="E108" s="18">
        <f>-MOD(Tableau13[[#This Row],[POINTAGE]],1)*Tableau13[[#This Row],[SENS]]*24</f>
        <v>-7.4524799999780953</v>
      </c>
      <c r="F108" s="20">
        <f>YEAR(Tableau13[[#This Row],[POINTAGE]])</f>
        <v>2016</v>
      </c>
      <c r="G108" s="20">
        <f>MONTH(Tableau13[[#This Row],[POINTAGE]])</f>
        <v>1</v>
      </c>
      <c r="H10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9" spans="1:8">
      <c r="A109">
        <v>4</v>
      </c>
      <c r="B109" s="8">
        <v>42394.600380000003</v>
      </c>
      <c r="C109">
        <v>-1</v>
      </c>
      <c r="D109" s="17">
        <f>INT(Tableau13[[#This Row],[POINTAGE]])</f>
        <v>42394</v>
      </c>
      <c r="E109" s="18">
        <f>-MOD(Tableau13[[#This Row],[POINTAGE]],1)*Tableau13[[#This Row],[SENS]]*24</f>
        <v>14.409120000083931</v>
      </c>
      <c r="F109" s="20">
        <f>YEAR(Tableau13[[#This Row],[POINTAGE]])</f>
        <v>2016</v>
      </c>
      <c r="G109" s="20">
        <f>MONTH(Tableau13[[#This Row],[POINTAGE]])</f>
        <v>1</v>
      </c>
      <c r="H10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0" spans="1:8">
      <c r="A110">
        <v>5</v>
      </c>
      <c r="B110" s="8">
        <v>42394.30444</v>
      </c>
      <c r="C110">
        <v>1</v>
      </c>
      <c r="D110" s="17">
        <f>INT(Tableau13[[#This Row],[POINTAGE]])</f>
        <v>42394</v>
      </c>
      <c r="E110" s="18">
        <f>-MOD(Tableau13[[#This Row],[POINTAGE]],1)*Tableau13[[#This Row],[SENS]]*24</f>
        <v>-7.3065599999972619</v>
      </c>
      <c r="F110" s="20">
        <f>YEAR(Tableau13[[#This Row],[POINTAGE]])</f>
        <v>2016</v>
      </c>
      <c r="G110" s="20">
        <f>MONTH(Tableau13[[#This Row],[POINTAGE]])</f>
        <v>1</v>
      </c>
      <c r="H1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1" spans="1:8">
      <c r="A111">
        <v>5</v>
      </c>
      <c r="B111" s="8">
        <v>42394.618040000001</v>
      </c>
      <c r="C111">
        <v>-1</v>
      </c>
      <c r="D111" s="17">
        <f>INT(Tableau13[[#This Row],[POINTAGE]])</f>
        <v>42394</v>
      </c>
      <c r="E111" s="18">
        <f>-MOD(Tableau13[[#This Row],[POINTAGE]],1)*Tableau13[[#This Row],[SENS]]*24</f>
        <v>14.832960000028834</v>
      </c>
      <c r="F111" s="20">
        <f>YEAR(Tableau13[[#This Row],[POINTAGE]])</f>
        <v>2016</v>
      </c>
      <c r="G111" s="20">
        <f>MONTH(Tableau13[[#This Row],[POINTAGE]])</f>
        <v>1</v>
      </c>
      <c r="H1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2" spans="1:8">
      <c r="A112">
        <v>1</v>
      </c>
      <c r="B112" s="8">
        <v>42395.318639999998</v>
      </c>
      <c r="C112">
        <v>1</v>
      </c>
      <c r="D112" s="17">
        <f>INT(Tableau13[[#This Row],[POINTAGE]])</f>
        <v>42395</v>
      </c>
      <c r="E112" s="18">
        <f>-MOD(Tableau13[[#This Row],[POINTAGE]],1)*Tableau13[[#This Row],[SENS]]*24</f>
        <v>-7.6473599999444559</v>
      </c>
      <c r="F112" s="20">
        <f>YEAR(Tableau13[[#This Row],[POINTAGE]])</f>
        <v>2016</v>
      </c>
      <c r="G112" s="20">
        <f>MONTH(Tableau13[[#This Row],[POINTAGE]])</f>
        <v>1</v>
      </c>
      <c r="H1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3" spans="1:8">
      <c r="A113">
        <v>1</v>
      </c>
      <c r="B113" s="8">
        <v>42395.612999999998</v>
      </c>
      <c r="C113">
        <v>-1</v>
      </c>
      <c r="D113" s="17">
        <f>INT(Tableau13[[#This Row],[POINTAGE]])</f>
        <v>42395</v>
      </c>
      <c r="E113" s="18">
        <f>-MOD(Tableau13[[#This Row],[POINTAGE]],1)*Tableau13[[#This Row],[SENS]]*24</f>
        <v>14.711999999941327</v>
      </c>
      <c r="F113" s="20">
        <f>YEAR(Tableau13[[#This Row],[POINTAGE]])</f>
        <v>2016</v>
      </c>
      <c r="G113" s="20">
        <f>MONTH(Tableau13[[#This Row],[POINTAGE]])</f>
        <v>1</v>
      </c>
      <c r="H1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4" spans="1:8">
      <c r="A114">
        <v>2</v>
      </c>
      <c r="B114" s="8">
        <v>42395.305840000001</v>
      </c>
      <c r="C114">
        <v>1</v>
      </c>
      <c r="D114" s="17">
        <f>INT(Tableau13[[#This Row],[POINTAGE]])</f>
        <v>42395</v>
      </c>
      <c r="E114" s="18">
        <f>-MOD(Tableau13[[#This Row],[POINTAGE]],1)*Tableau13[[#This Row],[SENS]]*24</f>
        <v>-7.3401600000215694</v>
      </c>
      <c r="F114" s="20">
        <f>YEAR(Tableau13[[#This Row],[POINTAGE]])</f>
        <v>2016</v>
      </c>
      <c r="G114" s="20">
        <f>MONTH(Tableau13[[#This Row],[POINTAGE]])</f>
        <v>1</v>
      </c>
      <c r="H1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5" spans="1:8">
      <c r="A115">
        <v>2</v>
      </c>
      <c r="B115" s="8">
        <v>42395.60744</v>
      </c>
      <c r="C115">
        <v>-1</v>
      </c>
      <c r="D115" s="17">
        <f>INT(Tableau13[[#This Row],[POINTAGE]])</f>
        <v>42395</v>
      </c>
      <c r="E115" s="18">
        <f>-MOD(Tableau13[[#This Row],[POINTAGE]],1)*Tableau13[[#This Row],[SENS]]*24</f>
        <v>14.578559999994468</v>
      </c>
      <c r="F115" s="20">
        <f>YEAR(Tableau13[[#This Row],[POINTAGE]])</f>
        <v>2016</v>
      </c>
      <c r="G115" s="20">
        <f>MONTH(Tableau13[[#This Row],[POINTAGE]])</f>
        <v>1</v>
      </c>
      <c r="H1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6" spans="1:8">
      <c r="A116">
        <v>3</v>
      </c>
      <c r="B116" s="8">
        <v>42395.310340000004</v>
      </c>
      <c r="C116">
        <v>1</v>
      </c>
      <c r="D116" s="17">
        <f>INT(Tableau13[[#This Row],[POINTAGE]])</f>
        <v>42395</v>
      </c>
      <c r="E116" s="18">
        <f>-MOD(Tableau13[[#This Row],[POINTAGE]],1)*Tableau13[[#This Row],[SENS]]*24</f>
        <v>-7.4481600000872277</v>
      </c>
      <c r="F116" s="20">
        <f>YEAR(Tableau13[[#This Row],[POINTAGE]])</f>
        <v>2016</v>
      </c>
      <c r="G116" s="20">
        <f>MONTH(Tableau13[[#This Row],[POINTAGE]])</f>
        <v>1</v>
      </c>
      <c r="H1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7" spans="1:8">
      <c r="A117">
        <v>3</v>
      </c>
      <c r="B117" s="8">
        <v>42395.613080000003</v>
      </c>
      <c r="C117">
        <v>-1</v>
      </c>
      <c r="D117" s="17">
        <f>INT(Tableau13[[#This Row],[POINTAGE]])</f>
        <v>42395</v>
      </c>
      <c r="E117" s="18">
        <f>-MOD(Tableau13[[#This Row],[POINTAGE]],1)*Tableau13[[#This Row],[SENS]]*24</f>
        <v>14.713920000067446</v>
      </c>
      <c r="F117" s="20">
        <f>YEAR(Tableau13[[#This Row],[POINTAGE]])</f>
        <v>2016</v>
      </c>
      <c r="G117" s="20">
        <f>MONTH(Tableau13[[#This Row],[POINTAGE]])</f>
        <v>1</v>
      </c>
      <c r="H1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8" spans="1:8">
      <c r="A118">
        <v>4</v>
      </c>
      <c r="B118" s="8">
        <v>42395.310140000001</v>
      </c>
      <c r="C118">
        <v>1</v>
      </c>
      <c r="D118" s="17">
        <f>INT(Tableau13[[#This Row],[POINTAGE]])</f>
        <v>42395</v>
      </c>
      <c r="E118" s="18">
        <f>-MOD(Tableau13[[#This Row],[POINTAGE]],1)*Tableau13[[#This Row],[SENS]]*24</f>
        <v>-7.4433600000338629</v>
      </c>
      <c r="F118" s="20">
        <f>YEAR(Tableau13[[#This Row],[POINTAGE]])</f>
        <v>2016</v>
      </c>
      <c r="G118" s="20">
        <f>MONTH(Tableau13[[#This Row],[POINTAGE]])</f>
        <v>1</v>
      </c>
      <c r="H1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9" spans="1:8">
      <c r="A119">
        <v>4</v>
      </c>
      <c r="B119" s="8">
        <v>42395.602480000001</v>
      </c>
      <c r="C119">
        <v>-1</v>
      </c>
      <c r="D119" s="17">
        <f>INT(Tableau13[[#This Row],[POINTAGE]])</f>
        <v>42395</v>
      </c>
      <c r="E119" s="18">
        <f>-MOD(Tableau13[[#This Row],[POINTAGE]],1)*Tableau13[[#This Row],[SENS]]*24</f>
        <v>14.459520000033081</v>
      </c>
      <c r="F119" s="20">
        <f>YEAR(Tableau13[[#This Row],[POINTAGE]])</f>
        <v>2016</v>
      </c>
      <c r="G119" s="20">
        <f>MONTH(Tableau13[[#This Row],[POINTAGE]])</f>
        <v>1</v>
      </c>
      <c r="H1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0" spans="1:8">
      <c r="A120">
        <v>5</v>
      </c>
      <c r="B120" s="8">
        <v>42395.308620000003</v>
      </c>
      <c r="C120">
        <v>1</v>
      </c>
      <c r="D120" s="17">
        <f>INT(Tableau13[[#This Row],[POINTAGE]])</f>
        <v>42395</v>
      </c>
      <c r="E120" s="18">
        <f>-MOD(Tableau13[[#This Row],[POINTAGE]],1)*Tableau13[[#This Row],[SENS]]*24</f>
        <v>-7.4068800000823103</v>
      </c>
      <c r="F120" s="20">
        <f>YEAR(Tableau13[[#This Row],[POINTAGE]])</f>
        <v>2016</v>
      </c>
      <c r="G120" s="20">
        <f>MONTH(Tableau13[[#This Row],[POINTAGE]])</f>
        <v>1</v>
      </c>
      <c r="H1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1" spans="1:8">
      <c r="A121">
        <v>5</v>
      </c>
      <c r="B121" s="8">
        <v>42395.611219999999</v>
      </c>
      <c r="C121">
        <v>-1</v>
      </c>
      <c r="D121" s="17">
        <f>INT(Tableau13[[#This Row],[POINTAGE]])</f>
        <v>42395</v>
      </c>
      <c r="E121" s="18">
        <f>-MOD(Tableau13[[#This Row],[POINTAGE]],1)*Tableau13[[#This Row],[SENS]]*24</f>
        <v>14.669279999972787</v>
      </c>
      <c r="F121" s="20">
        <f>YEAR(Tableau13[[#This Row],[POINTAGE]])</f>
        <v>2016</v>
      </c>
      <c r="G121" s="20">
        <f>MONTH(Tableau13[[#This Row],[POINTAGE]])</f>
        <v>1</v>
      </c>
      <c r="H1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2" spans="1:8">
      <c r="A122" s="12">
        <v>1</v>
      </c>
      <c r="B122" s="8">
        <v>42396.31684</v>
      </c>
      <c r="C122" s="12">
        <v>1</v>
      </c>
      <c r="D122" s="21">
        <f>INT(Tableau13[[#This Row],[POINTAGE]])</f>
        <v>42396</v>
      </c>
      <c r="E122" s="22">
        <f>-MOD(Tableau13[[#This Row],[POINTAGE]],1)*Tableau13[[#This Row],[SENS]]*24</f>
        <v>-7.6041599999880418</v>
      </c>
      <c r="F122" s="23">
        <f>YEAR(Tableau13[[#This Row],[POINTAGE]])</f>
        <v>2016</v>
      </c>
      <c r="G122" s="23">
        <f>MONTH(Tableau13[[#This Row],[POINTAGE]])</f>
        <v>1</v>
      </c>
      <c r="H122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3" spans="1:8">
      <c r="A123" s="12">
        <v>1</v>
      </c>
      <c r="B123" s="8">
        <v>42396.619140000003</v>
      </c>
      <c r="C123" s="12">
        <v>-1</v>
      </c>
      <c r="D123" s="21">
        <f>INT(Tableau13[[#This Row],[POINTAGE]])</f>
        <v>42396</v>
      </c>
      <c r="E123" s="22">
        <f>-MOD(Tableau13[[#This Row],[POINTAGE]],1)*Tableau13[[#This Row],[SENS]]*24</f>
        <v>14.859360000060406</v>
      </c>
      <c r="F123" s="23">
        <f>YEAR(Tableau13[[#This Row],[POINTAGE]])</f>
        <v>2016</v>
      </c>
      <c r="G123" s="23">
        <f>MONTH(Tableau13[[#This Row],[POINTAGE]])</f>
        <v>1</v>
      </c>
      <c r="H123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4" spans="1:8">
      <c r="A124" s="12">
        <v>2</v>
      </c>
      <c r="B124" s="8">
        <v>42396.3007</v>
      </c>
      <c r="C124" s="12">
        <v>1</v>
      </c>
      <c r="D124" s="21">
        <f>INT(Tableau13[[#This Row],[POINTAGE]])</f>
        <v>42396</v>
      </c>
      <c r="E124" s="22">
        <f>-MOD(Tableau13[[#This Row],[POINTAGE]],1)*Tableau13[[#This Row],[SENS]]*24</f>
        <v>-7.2167999999946915</v>
      </c>
      <c r="F124" s="23">
        <f>YEAR(Tableau13[[#This Row],[POINTAGE]])</f>
        <v>2016</v>
      </c>
      <c r="G124" s="23">
        <f>MONTH(Tableau13[[#This Row],[POINTAGE]])</f>
        <v>1</v>
      </c>
      <c r="H124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5" spans="1:8">
      <c r="A125" s="12">
        <v>2</v>
      </c>
      <c r="B125" s="8">
        <v>42396.616179999997</v>
      </c>
      <c r="C125" s="12">
        <v>-1</v>
      </c>
      <c r="D125" s="21">
        <f>INT(Tableau13[[#This Row],[POINTAGE]])</f>
        <v>42396</v>
      </c>
      <c r="E125" s="22">
        <f>-MOD(Tableau13[[#This Row],[POINTAGE]],1)*Tableau13[[#This Row],[SENS]]*24</f>
        <v>14.788319999934174</v>
      </c>
      <c r="F125" s="23">
        <f>YEAR(Tableau13[[#This Row],[POINTAGE]])</f>
        <v>2016</v>
      </c>
      <c r="G125" s="23">
        <f>MONTH(Tableau13[[#This Row],[POINTAGE]])</f>
        <v>1</v>
      </c>
      <c r="H125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6" spans="1:8">
      <c r="A126" s="12">
        <v>3</v>
      </c>
      <c r="B126" s="8">
        <v>42396.319199999998</v>
      </c>
      <c r="C126" s="12">
        <v>1</v>
      </c>
      <c r="D126" s="21">
        <f>INT(Tableau13[[#This Row],[POINTAGE]])</f>
        <v>42396</v>
      </c>
      <c r="E126" s="22">
        <f>-MOD(Tableau13[[#This Row],[POINTAGE]],1)*Tableau13[[#This Row],[SENS]]*24</f>
        <v>-7.6607999999541789</v>
      </c>
      <c r="F126" s="23">
        <f>YEAR(Tableau13[[#This Row],[POINTAGE]])</f>
        <v>2016</v>
      </c>
      <c r="G126" s="23">
        <f>MONTH(Tableau13[[#This Row],[POINTAGE]])</f>
        <v>1</v>
      </c>
      <c r="H126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7" spans="1:8">
      <c r="A127" s="12">
        <v>3</v>
      </c>
      <c r="B127" s="8">
        <v>42396.611779999999</v>
      </c>
      <c r="C127" s="12">
        <v>-1</v>
      </c>
      <c r="D127" s="21">
        <f>INT(Tableau13[[#This Row],[POINTAGE]])</f>
        <v>42396</v>
      </c>
      <c r="E127" s="22">
        <f>-MOD(Tableau13[[#This Row],[POINTAGE]],1)*Tableau13[[#This Row],[SENS]]*24</f>
        <v>14.68271999998251</v>
      </c>
      <c r="F127" s="23">
        <f>YEAR(Tableau13[[#This Row],[POINTAGE]])</f>
        <v>2016</v>
      </c>
      <c r="G127" s="23">
        <f>MONTH(Tableau13[[#This Row],[POINTAGE]])</f>
        <v>1</v>
      </c>
      <c r="H127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8" spans="1:8">
      <c r="A128" s="12">
        <v>4</v>
      </c>
      <c r="B128" s="8">
        <v>42396.312919999997</v>
      </c>
      <c r="C128" s="12">
        <v>1</v>
      </c>
      <c r="D128" s="21">
        <f>INT(Tableau13[[#This Row],[POINTAGE]])</f>
        <v>42396</v>
      </c>
      <c r="E128" s="22">
        <f>-MOD(Tableau13[[#This Row],[POINTAGE]],1)*Tableau13[[#This Row],[SENS]]*24</f>
        <v>-7.5100799999199808</v>
      </c>
      <c r="F128" s="23">
        <f>YEAR(Tableau13[[#This Row],[POINTAGE]])</f>
        <v>2016</v>
      </c>
      <c r="G128" s="23">
        <f>MONTH(Tableau13[[#This Row],[POINTAGE]])</f>
        <v>1</v>
      </c>
      <c r="H128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9" spans="1:8">
      <c r="A129" s="12">
        <v>4</v>
      </c>
      <c r="B129" s="8">
        <v>42396.601519999997</v>
      </c>
      <c r="C129" s="12">
        <v>-1</v>
      </c>
      <c r="D129" s="21">
        <f>INT(Tableau13[[#This Row],[POINTAGE]])</f>
        <v>42396</v>
      </c>
      <c r="E129" s="22">
        <f>-MOD(Tableau13[[#This Row],[POINTAGE]],1)*Tableau13[[#This Row],[SENS]]*24</f>
        <v>14.436479999916628</v>
      </c>
      <c r="F129" s="23">
        <f>YEAR(Tableau13[[#This Row],[POINTAGE]])</f>
        <v>2016</v>
      </c>
      <c r="G129" s="23">
        <f>MONTH(Tableau13[[#This Row],[POINTAGE]])</f>
        <v>1</v>
      </c>
      <c r="H129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0" spans="1:8">
      <c r="A130" s="12">
        <v>5</v>
      </c>
      <c r="B130" s="8">
        <v>42396.30618</v>
      </c>
      <c r="C130" s="12">
        <v>1</v>
      </c>
      <c r="D130" s="21">
        <f>INT(Tableau13[[#This Row],[POINTAGE]])</f>
        <v>42396</v>
      </c>
      <c r="E130" s="22">
        <f>-MOD(Tableau13[[#This Row],[POINTAGE]],1)*Tableau13[[#This Row],[SENS]]*24</f>
        <v>-7.3483199999900535</v>
      </c>
      <c r="F130" s="23">
        <f>YEAR(Tableau13[[#This Row],[POINTAGE]])</f>
        <v>2016</v>
      </c>
      <c r="G130" s="23">
        <f>MONTH(Tableau13[[#This Row],[POINTAGE]])</f>
        <v>1</v>
      </c>
      <c r="H130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1" spans="1:8">
      <c r="A131" s="12">
        <v>5</v>
      </c>
      <c r="B131" s="8">
        <v>42396.615879999998</v>
      </c>
      <c r="C131" s="12">
        <v>-1</v>
      </c>
      <c r="D131" s="21">
        <f>INT(Tableau13[[#This Row],[POINTAGE]])</f>
        <v>42396</v>
      </c>
      <c r="E131" s="22">
        <f>-MOD(Tableau13[[#This Row],[POINTAGE]],1)*Tableau13[[#This Row],[SENS]]*24</f>
        <v>14.781119999941438</v>
      </c>
      <c r="F131" s="23">
        <f>YEAR(Tableau13[[#This Row],[POINTAGE]])</f>
        <v>2016</v>
      </c>
      <c r="G131" s="23">
        <f>MONTH(Tableau13[[#This Row],[POINTAGE]])</f>
        <v>1</v>
      </c>
      <c r="H131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POINTAGES</vt:lpstr>
      <vt:lpstr>DATA</vt:lpstr>
      <vt:lpstr>TCD</vt:lpstr>
      <vt:lpstr>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Staelens Michel</cp:lastModifiedBy>
  <dcterms:created xsi:type="dcterms:W3CDTF">2016-01-28T09:15:40Z</dcterms:created>
  <dcterms:modified xsi:type="dcterms:W3CDTF">2016-01-28T13:40:15Z</dcterms:modified>
</cp:coreProperties>
</file>