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tabRatio="755" activeTab="1"/>
  </bookViews>
  <sheets>
    <sheet name="Postes" sheetId="6" r:id="rId1"/>
    <sheet name="Vue hebdomadaire" sheetId="5" r:id="rId2"/>
    <sheet name="JFP" sheetId="7" state="hidden" r:id="rId3"/>
  </sheets>
  <calcPr calcId="152511"/>
</workbook>
</file>

<file path=xl/calcChain.xml><?xml version="1.0" encoding="utf-8"?>
<calcChain xmlns="http://schemas.openxmlformats.org/spreadsheetml/2006/main">
  <c r="D19" i="5" l="1" a="1"/>
  <c r="D19" i="5" s="1"/>
  <c r="E19" i="5" a="1"/>
  <c r="E19" i="5"/>
  <c r="F19" i="5" a="1"/>
  <c r="F19" i="5" s="1"/>
  <c r="G19" i="5" a="1"/>
  <c r="G19" i="5"/>
  <c r="H19" i="5" a="1"/>
  <c r="H19" i="5" s="1"/>
  <c r="I19" i="5" a="1"/>
  <c r="I19" i="5"/>
  <c r="D20" i="5" a="1"/>
  <c r="D20" i="5" s="1"/>
  <c r="E20" i="5" a="1"/>
  <c r="E20" i="5"/>
  <c r="F20" i="5" a="1"/>
  <c r="F20" i="5" s="1"/>
  <c r="G20" i="5" a="1"/>
  <c r="G20" i="5"/>
  <c r="H20" i="5" a="1"/>
  <c r="H20" i="5" s="1"/>
  <c r="I20" i="5" a="1"/>
  <c r="I20" i="5"/>
  <c r="D21" i="5" a="1"/>
  <c r="D21" i="5" s="1"/>
  <c r="E21" i="5" a="1"/>
  <c r="E21" i="5"/>
  <c r="F21" i="5" a="1"/>
  <c r="F21" i="5" s="1"/>
  <c r="G21" i="5" a="1"/>
  <c r="G21" i="5"/>
  <c r="H21" i="5" a="1"/>
  <c r="H21" i="5" s="1"/>
  <c r="I21" i="5" a="1"/>
  <c r="I21" i="5"/>
  <c r="D22" i="5" a="1"/>
  <c r="D22" i="5" s="1"/>
  <c r="E22" i="5" a="1"/>
  <c r="E22" i="5"/>
  <c r="F22" i="5" a="1"/>
  <c r="F22" i="5" s="1"/>
  <c r="G22" i="5" a="1"/>
  <c r="G22" i="5" s="1"/>
  <c r="H22" i="5" a="1"/>
  <c r="H22" i="5" s="1"/>
  <c r="I22" i="5" a="1"/>
  <c r="I22" i="5"/>
  <c r="C20" i="5" a="1"/>
  <c r="C20" i="5" s="1"/>
  <c r="C21" i="5" a="1"/>
  <c r="C21" i="5" s="1"/>
  <c r="C22" i="5" a="1"/>
  <c r="C22" i="5" s="1"/>
  <c r="C19" i="5" a="1"/>
  <c r="C19" i="5" s="1"/>
  <c r="D9" i="5" a="1"/>
  <c r="D9" i="5"/>
  <c r="E9" i="5" a="1"/>
  <c r="E9" i="5"/>
  <c r="F9" i="5" a="1"/>
  <c r="F9" i="5"/>
  <c r="G9" i="5" a="1"/>
  <c r="G9" i="5"/>
  <c r="H9" i="5" a="1"/>
  <c r="H9" i="5"/>
  <c r="I9" i="5" a="1"/>
  <c r="I9" i="5"/>
  <c r="D10" i="5" a="1"/>
  <c r="D10" i="5"/>
  <c r="E10" i="5" a="1"/>
  <c r="E10" i="5"/>
  <c r="F10" i="5" a="1"/>
  <c r="F10" i="5"/>
  <c r="G10" i="5" a="1"/>
  <c r="G10" i="5"/>
  <c r="H10" i="5" a="1"/>
  <c r="H10" i="5" s="1"/>
  <c r="I10" i="5" a="1"/>
  <c r="I10" i="5"/>
  <c r="D11" i="5" a="1"/>
  <c r="D11" i="5" s="1"/>
  <c r="E11" i="5" a="1"/>
  <c r="E11" i="5"/>
  <c r="F11" i="5" a="1"/>
  <c r="F11" i="5" s="1"/>
  <c r="G11" i="5" a="1"/>
  <c r="G11" i="5"/>
  <c r="H11" i="5" a="1"/>
  <c r="H11" i="5" s="1"/>
  <c r="I11" i="5" a="1"/>
  <c r="I11" i="5"/>
  <c r="D12" i="5" a="1"/>
  <c r="D12" i="5" s="1"/>
  <c r="E12" i="5" a="1"/>
  <c r="E12" i="5"/>
  <c r="F12" i="5" a="1"/>
  <c r="F12" i="5" s="1"/>
  <c r="G12" i="5" a="1"/>
  <c r="G12" i="5"/>
  <c r="H12" i="5" a="1"/>
  <c r="H12" i="5" s="1"/>
  <c r="I12" i="5" a="1"/>
  <c r="I12" i="5" s="1"/>
  <c r="C10" i="5" a="1"/>
  <c r="C10" i="5" s="1"/>
  <c r="C11" i="5" a="1"/>
  <c r="C11" i="5"/>
  <c r="C12" i="5" a="1"/>
  <c r="C12" i="5" s="1"/>
  <c r="C9" i="5" a="1"/>
  <c r="C9" i="5" s="1"/>
  <c r="D14" i="5" a="1"/>
  <c r="D14" i="5" s="1"/>
  <c r="E14" i="5" a="1"/>
  <c r="E14" i="5"/>
  <c r="F14" i="5" a="1"/>
  <c r="F14" i="5" s="1"/>
  <c r="G14" i="5" a="1"/>
  <c r="G14" i="5"/>
  <c r="H14" i="5" a="1"/>
  <c r="H14" i="5" s="1"/>
  <c r="I14" i="5" a="1"/>
  <c r="I14" i="5"/>
  <c r="D15" i="5" a="1"/>
  <c r="D15" i="5" s="1"/>
  <c r="E15" i="5" a="1"/>
  <c r="E15" i="5"/>
  <c r="F15" i="5" a="1"/>
  <c r="F15" i="5" s="1"/>
  <c r="G15" i="5" a="1"/>
  <c r="G15" i="5"/>
  <c r="H15" i="5" a="1"/>
  <c r="H15" i="5" s="1"/>
  <c r="I15" i="5" a="1"/>
  <c r="I15" i="5"/>
  <c r="D16" i="5" a="1"/>
  <c r="D16" i="5" s="1"/>
  <c r="E16" i="5" a="1"/>
  <c r="E16" i="5"/>
  <c r="F16" i="5" a="1"/>
  <c r="F16" i="5" s="1"/>
  <c r="G16" i="5" a="1"/>
  <c r="G16" i="5"/>
  <c r="H16" i="5" a="1"/>
  <c r="H16" i="5" s="1"/>
  <c r="I16" i="5" a="1"/>
  <c r="I16" i="5"/>
  <c r="D17" i="5" a="1"/>
  <c r="D17" i="5" s="1"/>
  <c r="E17" i="5" a="1"/>
  <c r="E17" i="5"/>
  <c r="F17" i="5" a="1"/>
  <c r="F17" i="5" s="1"/>
  <c r="G17" i="5" a="1"/>
  <c r="G17" i="5"/>
  <c r="H17" i="5" a="1"/>
  <c r="H17" i="5" s="1"/>
  <c r="I17" i="5" a="1"/>
  <c r="I17" i="5" s="1"/>
  <c r="C15" i="5" a="1"/>
  <c r="C15" i="5" s="1"/>
  <c r="C16" i="5" a="1"/>
  <c r="C16" i="5" s="1"/>
  <c r="C17" i="5" a="1"/>
  <c r="C17" i="5" s="1"/>
  <c r="C14" i="5" a="1"/>
  <c r="C14" i="5" s="1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A1" i="7"/>
  <c r="C26" i="7" l="1"/>
  <c r="C25" i="7" s="1"/>
  <c r="C27" i="7" l="1"/>
  <c r="C5" i="7"/>
  <c r="C3" i="7"/>
  <c r="C29" i="7"/>
  <c r="C23" i="7"/>
  <c r="C11" i="7"/>
  <c r="C20" i="7"/>
  <c r="C32" i="7"/>
  <c r="C8" i="7"/>
  <c r="C17" i="7"/>
  <c r="C6" i="5"/>
  <c r="C7" i="5" l="1"/>
  <c r="C31" i="7"/>
  <c r="C33" i="7"/>
  <c r="C30" i="7"/>
  <c r="C28" i="7"/>
  <c r="C19" i="7"/>
  <c r="C21" i="7"/>
  <c r="C2" i="7"/>
  <c r="C4" i="7"/>
  <c r="C16" i="7"/>
  <c r="C18" i="7"/>
  <c r="C10" i="7"/>
  <c r="C12" i="7"/>
  <c r="C7" i="7"/>
  <c r="C9" i="7"/>
  <c r="C22" i="7"/>
  <c r="C24" i="7"/>
  <c r="C13" i="7"/>
  <c r="C15" i="7"/>
  <c r="C6" i="7"/>
  <c r="D6" i="5"/>
  <c r="E6" i="5" l="1"/>
  <c r="C14" i="7"/>
  <c r="C8" i="5" l="1"/>
  <c r="D8" i="5"/>
  <c r="F6" i="5"/>
  <c r="E8" i="5"/>
  <c r="G6" i="5" l="1"/>
  <c r="F8" i="5"/>
  <c r="H6" i="5" l="1"/>
  <c r="G8" i="5"/>
  <c r="I6" i="5" l="1"/>
  <c r="H8" i="5"/>
  <c r="I7" i="5" l="1"/>
  <c r="I8" i="5"/>
</calcChain>
</file>

<file path=xl/sharedStrings.xml><?xml version="1.0" encoding="utf-8"?>
<sst xmlns="http://schemas.openxmlformats.org/spreadsheetml/2006/main" count="105" uniqueCount="34">
  <si>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</si>
  <si>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</si>
  <si>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</si>
  <si>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</si>
  <si>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</si>
  <si>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</si>
  <si>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</si>
  <si>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</si>
  <si>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</si>
  <si>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</si>
  <si>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</si>
  <si>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</si>
  <si>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</si>
  <si>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</si>
  <si>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</si>
  <si>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</si>
  <si>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</si>
  <si>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</si>
  <si>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</si>
  <si>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</si>
  <si>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</si>
  <si>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DATE_JFP</t>
  </si>
  <si>
    <t>JF_Ponts</t>
  </si>
  <si>
    <t>AFFECTATION</t>
  </si>
  <si>
    <t>NOM</t>
  </si>
  <si>
    <t>DATE</t>
  </si>
  <si>
    <t>JEAN-CLAUDE</t>
  </si>
  <si>
    <t>CUISINE</t>
  </si>
  <si>
    <t>MAXIME</t>
  </si>
  <si>
    <t>JADE</t>
  </si>
  <si>
    <t>SALLE</t>
  </si>
  <si>
    <t>NADIA</t>
  </si>
  <si>
    <t>REPOS</t>
  </si>
  <si>
    <t>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</si>
</sst>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SEM. &quot;0"/>
    <numFmt numFmtId="165" formatCode="dd"/>
    <numFmt numFmtId="166" formatCode="mmmm\ yyyy"/>
    <numFmt numFmtId="167" formatCode="ddd\ dd/mm/yyyy"/>
  </numFmts>
  <fonts count="26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sz val="11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b/>
      <sz val="12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1" tint="0.1499984740745262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2"/>
      <color theme="0"/>
      <name val="Cambria"/>
      <family val="2"/>
      <scheme val="minor"/>
    </font>
    <font>
      <sz val="12"/>
      <color theme="1" tint="0.14999847407452621"/>
      <name val="Cambria"/>
      <family val="2"/>
      <scheme val="minor"/>
    </font>
    <font>
      <sz val="16"/>
      <color theme="0"/>
      <name val="Cambria"/>
      <family val="2"/>
      <scheme val="minor"/>
    </font>
    <font>
      <sz val="16"/>
      <color theme="0"/>
      <name val="Tahoma"/>
      <family val="2"/>
      <scheme val="major"/>
    </font>
    <font>
      <strike/>
      <outline/>
      <shadow/>
      <sz val="12"/>
      <color theme="1" tint="0.14996795556505021"/>
      <name val="Cambria"/>
      <family val="1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3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</cellStyleXfs>
  <cellXfs count="35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0" fillId="0" borderId="0" xfId="0" applyNumberFormat="1" applyAlignment="1">
      <alignment horizontal="right" vertical="center" indent="1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14" fillId="6" borderId="2" xfId="0" applyFont="1" applyFill="1" applyBorder="1" applyAlignment="1">
      <alignment horizontal="left" vertical="center" indent="4"/>
    </xf>
    <xf numFmtId="0" fontId="15" fillId="0" borderId="10" xfId="0" applyFont="1" applyFill="1" applyBorder="1" applyAlignment="1">
      <alignment horizontal="left" vertical="center" indent="1"/>
    </xf>
    <xf numFmtId="0" fontId="16" fillId="7" borderId="0" xfId="0" applyFont="1" applyFill="1" applyBorder="1" applyAlignment="1">
      <alignment horizontal="center"/>
    </xf>
    <xf numFmtId="0" fontId="17" fillId="7" borderId="0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167" fontId="18" fillId="0" borderId="0" xfId="0" applyNumberFormat="1" applyFont="1" applyBorder="1" applyAlignment="1">
      <alignment horizontal="center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16" fontId="0" fillId="0" borderId="0" xfId="0" applyNumberFormat="1">
      <alignment vertical="center"/>
    </xf>
    <xf numFmtId="0" fontId="0" fillId="0" borderId="0" xfId="0" applyFont="1" applyFill="1">
      <alignment vertical="center"/>
    </xf>
    <xf numFmtId="0" fontId="19" fillId="0" borderId="7" xfId="2" applyFont="1" applyFill="1" applyBorder="1" applyAlignment="1">
      <alignment horizontal="center" vertical="center"/>
    </xf>
    <xf numFmtId="0" fontId="11" fillId="3" borderId="2" xfId="0" applyFont="1" applyFill="1" applyBorder="1" applyAlignment="1" applyProtection="1">
      <alignment horizontal="left" vertical="center" indent="1"/>
    </xf>
    <xf numFmtId="167" fontId="20" fillId="0" borderId="0" xfId="0" applyNumberFormat="1" applyFont="1" applyBorder="1" applyAlignment="1">
      <alignment horizontal="center"/>
    </xf>
    <xf numFmtId="0" fontId="4" fillId="5" borderId="8" xfId="0" applyFont="1" applyFill="1" applyBorder="1" applyAlignment="1">
      <alignment horizontal="left" vertical="center" indent="6"/>
    </xf>
    <xf numFmtId="0" fontId="22" fillId="0" borderId="7" xfId="2" applyFont="1" applyFill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21" fillId="4" borderId="11" xfId="1" applyNumberFormat="1" applyFont="1" applyFill="1" applyBorder="1" applyAlignment="1">
      <alignment horizontal="center" vertical="center" textRotation="90"/>
    </xf>
    <xf numFmtId="0" fontId="21" fillId="4" borderId="12" xfId="1" applyNumberFormat="1" applyFont="1" applyFill="1" applyBorder="1" applyAlignment="1">
      <alignment horizontal="center" vertical="center" textRotation="90"/>
    </xf>
    <xf numFmtId="14" fontId="0" fillId="0" borderId="0" xfId="0" applyNumberFormat="1" applyFill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4" fillId="6" borderId="2" xfId="0" applyFont="1" applyFill="1" applyBorder="1" applyAlignment="1">
      <alignment horizontal="left" vertical="center" indent="6"/>
    </xf>
    <xf numFmtId="0" fontId="23" fillId="0" borderId="0" xfId="0" applyFont="1">
      <alignment vertical="center"/>
    </xf>
    <xf numFmtId="0" fontId="24" fillId="5" borderId="4" xfId="1" applyFont="1" applyFill="1" applyBorder="1" applyAlignment="1">
      <alignment horizontal="left" vertical="center" indent="1"/>
    </xf>
    <xf numFmtId="0" fontId="24" fillId="5" borderId="5" xfId="1" applyFont="1" applyFill="1" applyBorder="1" applyAlignment="1">
      <alignment horizontal="left" vertical="center" indent="1"/>
    </xf>
    <xf numFmtId="0" fontId="24" fillId="5" borderId="3" xfId="1" applyFont="1" applyFill="1" applyBorder="1" applyAlignment="1">
      <alignment horizontal="left" vertical="center" indent="1"/>
    </xf>
    <xf numFmtId="0" fontId="25" fillId="0" borderId="0" xfId="0" applyFont="1">
      <alignment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2">
    <dxf>
      <numFmt numFmtId="21" formatCode="dd\-mmm"/>
    </dxf>
    <dxf>
      <alignment horizontal="left" vertical="center" textRotation="0" wrapText="0" indent="0" justifyLastLine="0" shrinkToFit="0" readingOrder="0"/>
    </dxf>
    <dxf>
      <font>
        <color theme="1" tint="0.14993743705557422"/>
      </font>
      <numFmt numFmtId="168" formatCode="mm/dd/yy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dashed">
          <color theme="0" tint="-0.24994659260841701"/>
        </top>
        <bottom style="dashed">
          <color theme="0" tint="-0.24994659260841701"/>
        </bottom>
      </border>
    </dxf>
    <dxf>
      <numFmt numFmtId="19" formatCode="dd/mm/yyyy"/>
      <alignment horizontal="right" vertical="center" textRotation="0" wrapText="0" indent="1" justifyLastLine="0" shrinkToFit="0" readingOrder="0"/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D$2" max="53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Vue hebdomadair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Postes!A1"/><Relationship Id="rId1" Type="http://schemas.openxmlformats.org/officeDocument/2006/relationships/hyperlink" Target="#Devoir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107950</xdr:colOff>
      <xdr:row>1</xdr:row>
      <xdr:rowOff>14129</xdr:rowOff>
    </xdr:from>
    <xdr:to>
      <xdr:col>2</xdr:col>
      <xdr:colOff>2108330</xdr:colOff>
      <xdr:row>2</xdr:row>
      <xdr:rowOff>9176</xdr:rowOff>
    </xdr:to>
    <xdr:grpSp>
      <xdr:nvGrpSpPr>
        <xdr:cNvPr id="22" name="Bouton Vue hebdomadaire" descr="&quot;&quot;" title="Bouton de navigation Vue hebdomadaire">
          <a:hlinkClick xmlns:r="http://schemas.openxmlformats.org/officeDocument/2006/relationships" r:id="rId1" tooltip="Cliquez pour afficher les devoirs par semaine"/>
        </xdr:cNvPr>
        <xdr:cNvGrpSpPr/>
      </xdr:nvGrpSpPr>
      <xdr:grpSpPr>
        <a:xfrm>
          <a:off x="1924050" y="128429"/>
          <a:ext cx="1549530" cy="337947"/>
          <a:chOff x="3016634" y="163354"/>
          <a:chExt cx="1225296" cy="347472"/>
        </a:xfrm>
      </xdr:grpSpPr>
      <xdr:sp macro="" textlink="">
        <xdr:nvSpPr>
          <xdr:cNvPr id="4" name="Rectangle 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1027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9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1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2" name="Forme libre 7"/>
            <xdr:cNvSpPr>
              <a:spLocks/>
            </xdr:cNvSpPr>
          </xdr:nvSpPr>
          <xdr:spPr bwMode="auto">
            <a:xfrm>
              <a:off x="329" y="34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2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85725</xdr:colOff>
      <xdr:row>3</xdr:row>
      <xdr:rowOff>66675</xdr:rowOff>
    </xdr:from>
    <xdr:to>
      <xdr:col>1</xdr:col>
      <xdr:colOff>342900</xdr:colOff>
      <xdr:row>3</xdr:row>
      <xdr:rowOff>361950</xdr:rowOff>
    </xdr:to>
    <xdr:grpSp>
      <xdr:nvGrpSpPr>
        <xdr:cNvPr id="15" name="Icône Devoir" descr="&quot;&quot;" title="Icône Crayon"/>
        <xdr:cNvGrpSpPr>
          <a:grpSpLocks noChangeAspect="1"/>
        </xdr:cNvGrpSpPr>
      </xdr:nvGrpSpPr>
      <xdr:grpSpPr bwMode="auto">
        <a:xfrm>
          <a:off x="244475" y="688975"/>
          <a:ext cx="257175" cy="295275"/>
          <a:chOff x="29" y="100"/>
          <a:chExt cx="27" cy="31"/>
        </a:xfrm>
      </xdr:grpSpPr>
      <xdr:sp macro="" textlink="">
        <xdr:nvSpPr>
          <xdr:cNvPr id="17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</xdr:col>
      <xdr:colOff>85725</xdr:colOff>
      <xdr:row>3</xdr:row>
      <xdr:rowOff>66675</xdr:rowOff>
    </xdr:from>
    <xdr:to>
      <xdr:col>2</xdr:col>
      <xdr:colOff>342900</xdr:colOff>
      <xdr:row>3</xdr:row>
      <xdr:rowOff>361950</xdr:rowOff>
    </xdr:to>
    <xdr:grpSp>
      <xdr:nvGrpSpPr>
        <xdr:cNvPr id="29" name="Icône Devoir" descr="&quot;&quot;" title="Icône Crayon"/>
        <xdr:cNvGrpSpPr>
          <a:grpSpLocks noChangeAspect="1"/>
        </xdr:cNvGrpSpPr>
      </xdr:nvGrpSpPr>
      <xdr:grpSpPr bwMode="auto">
        <a:xfrm>
          <a:off x="1901825" y="688975"/>
          <a:ext cx="257175" cy="295275"/>
          <a:chOff x="29" y="100"/>
          <a:chExt cx="27" cy="31"/>
        </a:xfrm>
      </xdr:grpSpPr>
      <xdr:sp macro="" textlink="">
        <xdr:nvSpPr>
          <xdr:cNvPr id="30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2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3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155575</xdr:colOff>
      <xdr:row>3</xdr:row>
      <xdr:rowOff>85725</xdr:rowOff>
    </xdr:from>
    <xdr:to>
      <xdr:col>3</xdr:col>
      <xdr:colOff>412750</xdr:colOff>
      <xdr:row>3</xdr:row>
      <xdr:rowOff>381000</xdr:rowOff>
    </xdr:to>
    <xdr:grpSp>
      <xdr:nvGrpSpPr>
        <xdr:cNvPr id="28" name="Icône Devoir" descr="&quot;&quot;" title="Icône Crayon"/>
        <xdr:cNvGrpSpPr>
          <a:grpSpLocks noChangeAspect="1"/>
        </xdr:cNvGrpSpPr>
      </xdr:nvGrpSpPr>
      <xdr:grpSpPr bwMode="auto">
        <a:xfrm>
          <a:off x="3629025" y="708025"/>
          <a:ext cx="257175" cy="295275"/>
          <a:chOff x="29" y="100"/>
          <a:chExt cx="27" cy="31"/>
        </a:xfrm>
      </xdr:grpSpPr>
      <xdr:sp macro="" textlink="">
        <xdr:nvSpPr>
          <xdr:cNvPr id="35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7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8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9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1</xdr:row>
          <xdr:rowOff>19050</xdr:rowOff>
        </xdr:from>
        <xdr:to>
          <xdr:col>4</xdr:col>
          <xdr:colOff>12700</xdr:colOff>
          <xdr:row>1</xdr:row>
          <xdr:rowOff>323850</xdr:rowOff>
        </xdr:to>
        <xdr:sp macro="" textlink="">
          <xdr:nvSpPr>
            <xdr:cNvPr id="5123" name="Compteur Semaine" descr="Bouton Compteur. Modifie le nombre de semaines civiles dans la cellule C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76200</xdr:colOff>
      <xdr:row>3</xdr:row>
      <xdr:rowOff>76199</xdr:rowOff>
    </xdr:from>
    <xdr:to>
      <xdr:col>2</xdr:col>
      <xdr:colOff>471532</xdr:colOff>
      <xdr:row>3</xdr:row>
      <xdr:rowOff>447674</xdr:rowOff>
    </xdr:to>
    <xdr:grpSp>
      <xdr:nvGrpSpPr>
        <xdr:cNvPr id="31" name="Icône Vue hebdomadaire" descr="&quot;&quot;" title="Icône Loupe"/>
        <xdr:cNvGrpSpPr>
          <a:grpSpLocks noChangeAspect="1"/>
        </xdr:cNvGrpSpPr>
      </xdr:nvGrpSpPr>
      <xdr:grpSpPr bwMode="auto">
        <a:xfrm>
          <a:off x="536575" y="711199"/>
          <a:ext cx="395332" cy="371475"/>
          <a:chOff x="318" y="23"/>
          <a:chExt cx="29" cy="29"/>
        </a:xfrm>
      </xdr:grpSpPr>
      <xdr:sp macro="" textlink="">
        <xdr:nvSpPr>
          <xdr:cNvPr id="42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44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45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381000</xdr:colOff>
      <xdr:row>1</xdr:row>
      <xdr:rowOff>0</xdr:rowOff>
    </xdr:from>
    <xdr:to>
      <xdr:col>7</xdr:col>
      <xdr:colOff>1336813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1" tooltip="Cliquez pour afficher tous les devoirs"/>
        </xdr:cNvPr>
        <xdr:cNvGrpSpPr/>
      </xdr:nvGrpSpPr>
      <xdr:grpSpPr>
        <a:xfrm>
          <a:off x="8024813" y="166688"/>
          <a:ext cx="955813" cy="300228"/>
          <a:chOff x="7158163" y="124045"/>
          <a:chExt cx="1223964" cy="347472"/>
        </a:xfrm>
      </xdr:grpSpPr>
      <xdr:sp macro="" textlink="">
        <xdr:nvSpPr>
          <xdr:cNvPr id="53" name="Rectangle 52">
            <a:hlinkClick xmlns:r="http://schemas.openxmlformats.org/officeDocument/2006/relationships" r:id="rId2"/>
          </xdr:cNvPr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</a:rPr>
              <a:t>POSTES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tables/table1.xml><?xml version="1.0" encoding="utf-8"?>
<table xmlns="http://schemas.openxmlformats.org/spreadsheetml/2006/main" id="1" name="Postes" displayName="Postes" ref="B4:E32" totalsRowShown="0" headerRowDxfId="8">
  <autoFilter ref="B4:E32"/>
  <tableColumns count="4">
    <tableColumn id="1" name="DATE" dataDxfId="3"/>
    <tableColumn id="2" name="NOM" dataDxfId="2"/>
    <tableColumn id="3" name="AFFECTATION" dataDxfId="1"/>
    <tableColumn id="4" name="CLE" dataDxfId="0">
      <calculatedColumnFormula>Postes[[#This Row],[DATE]]&amp;Postes[[#This Row],[AFFECTATION]]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C1:D33" totalsRowShown="0" headerRowDxfId="7">
  <autoFilter ref="C1:D33"/>
  <tableColumns count="2">
    <tableColumn id="1" name="DATE_JFP" dataDxfId="6"/>
    <tableColumn id="2" name="JF_Ponts" dataDxfId="5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E32"/>
  <sheetViews>
    <sheetView showGridLines="0" zoomScaleNormal="100" workbookViewId="0">
      <pane ySplit="4" topLeftCell="A5" activePane="bottomLeft" state="frozen"/>
      <selection pane="bottomLeft"/>
    </sheetView>
  </sheetViews>
  <sheetFormatPr baseColWidth="10" defaultColWidth="9.1796875" defaultRowHeight="18" customHeight="1" x14ac:dyDescent="0.25"/>
  <cols>
    <col min="1" max="1" width="2.26953125" customWidth="1"/>
    <col min="2" max="2" width="23.7265625" style="26" customWidth="1"/>
    <col min="3" max="3" width="23.7265625" style="27" customWidth="1"/>
    <col min="4" max="4" width="28.6328125" style="27" customWidth="1"/>
    <col min="5" max="5" width="0" hidden="1" customWidth="1"/>
  </cols>
  <sheetData>
    <row r="1" spans="1:5" ht="9" customHeight="1" x14ac:dyDescent="0.25">
      <c r="A1" s="2"/>
      <c r="B1" s="24"/>
    </row>
    <row r="2" spans="1:5" ht="27" customHeight="1" x14ac:dyDescent="0.25">
      <c r="A2" s="2"/>
      <c r="B2" s="24"/>
      <c r="C2" s="28"/>
    </row>
    <row r="3" spans="1:5" ht="13" thickBot="1" x14ac:dyDescent="0.3">
      <c r="A3" s="2"/>
      <c r="B3" s="24"/>
    </row>
    <row r="4" spans="1:5" ht="35.25" customHeight="1" thickTop="1" thickBot="1" x14ac:dyDescent="0.3">
      <c r="B4" s="25" t="s">
        <v>25</v>
      </c>
      <c r="C4" s="7" t="s">
        <v>24</v>
      </c>
      <c r="D4" s="29" t="s">
        <v>23</v>
      </c>
      <c r="E4" s="34" t="s">
        <v>33</v>
      </c>
    </row>
    <row r="5" spans="1:5" ht="18" customHeight="1" thickTop="1" x14ac:dyDescent="0.25">
      <c r="B5" s="3">
        <v>43101</v>
      </c>
      <c r="C5" s="8" t="s">
        <v>26</v>
      </c>
      <c r="D5" s="27" t="s">
        <v>27</v>
      </c>
      <c r="E5" s="14" t="str">
        <f>Postes[[#This Row],[DATE]]&amp;Postes[[#This Row],[AFFECTATION]]</f>
        <v>43101CUISINE</v>
      </c>
    </row>
    <row r="6" spans="1:5" ht="18" customHeight="1" x14ac:dyDescent="0.25">
      <c r="B6" s="3">
        <v>43101</v>
      </c>
      <c r="C6" s="8" t="s">
        <v>28</v>
      </c>
      <c r="D6" s="27" t="s">
        <v>27</v>
      </c>
      <c r="E6" s="14" t="str">
        <f>Postes[[#This Row],[DATE]]&amp;Postes[[#This Row],[AFFECTATION]]</f>
        <v>43101CUISINE</v>
      </c>
    </row>
    <row r="7" spans="1:5" ht="18" customHeight="1" x14ac:dyDescent="0.25">
      <c r="B7" s="3">
        <v>43101</v>
      </c>
      <c r="C7" s="8" t="s">
        <v>29</v>
      </c>
      <c r="D7" s="27" t="s">
        <v>30</v>
      </c>
      <c r="E7" s="14" t="str">
        <f>Postes[[#This Row],[DATE]]&amp;Postes[[#This Row],[AFFECTATION]]</f>
        <v>43101SALLE</v>
      </c>
    </row>
    <row r="8" spans="1:5" ht="18" customHeight="1" x14ac:dyDescent="0.25">
      <c r="B8" s="3">
        <v>43101</v>
      </c>
      <c r="C8" s="8" t="s">
        <v>31</v>
      </c>
      <c r="D8" s="27" t="s">
        <v>30</v>
      </c>
      <c r="E8" s="14" t="str">
        <f>Postes[[#This Row],[DATE]]&amp;Postes[[#This Row],[AFFECTATION]]</f>
        <v>43101SALLE</v>
      </c>
    </row>
    <row r="9" spans="1:5" ht="18" customHeight="1" x14ac:dyDescent="0.25">
      <c r="B9" s="3">
        <v>43102</v>
      </c>
      <c r="C9" s="8" t="s">
        <v>26</v>
      </c>
      <c r="D9" s="27" t="s">
        <v>27</v>
      </c>
      <c r="E9" s="14" t="str">
        <f>Postes[[#This Row],[DATE]]&amp;Postes[[#This Row],[AFFECTATION]]</f>
        <v>43102CUISINE</v>
      </c>
    </row>
    <row r="10" spans="1:5" ht="18" customHeight="1" x14ac:dyDescent="0.25">
      <c r="B10" s="3">
        <v>43102</v>
      </c>
      <c r="C10" s="8" t="s">
        <v>28</v>
      </c>
      <c r="D10" s="27" t="s">
        <v>27</v>
      </c>
      <c r="E10" s="14" t="str">
        <f>Postes[[#This Row],[DATE]]&amp;Postes[[#This Row],[AFFECTATION]]</f>
        <v>43102CUISINE</v>
      </c>
    </row>
    <row r="11" spans="1:5" ht="18" customHeight="1" x14ac:dyDescent="0.25">
      <c r="B11" s="3">
        <v>43102</v>
      </c>
      <c r="C11" s="8" t="s">
        <v>29</v>
      </c>
      <c r="D11" s="27" t="s">
        <v>30</v>
      </c>
      <c r="E11" s="14" t="str">
        <f>Postes[[#This Row],[DATE]]&amp;Postes[[#This Row],[AFFECTATION]]</f>
        <v>43102SALLE</v>
      </c>
    </row>
    <row r="12" spans="1:5" ht="18" customHeight="1" x14ac:dyDescent="0.25">
      <c r="B12" s="3">
        <v>43102</v>
      </c>
      <c r="C12" s="8" t="s">
        <v>31</v>
      </c>
      <c r="D12" s="27" t="s">
        <v>30</v>
      </c>
      <c r="E12" s="14" t="str">
        <f>Postes[[#This Row],[DATE]]&amp;Postes[[#This Row],[AFFECTATION]]</f>
        <v>43102SALLE</v>
      </c>
    </row>
    <row r="13" spans="1:5" ht="18" customHeight="1" x14ac:dyDescent="0.25">
      <c r="B13" s="3">
        <v>43103</v>
      </c>
      <c r="C13" s="8" t="s">
        <v>26</v>
      </c>
      <c r="D13" s="27" t="s">
        <v>32</v>
      </c>
      <c r="E13" s="14" t="str">
        <f>Postes[[#This Row],[DATE]]&amp;Postes[[#This Row],[AFFECTATION]]</f>
        <v>43103REPOS</v>
      </c>
    </row>
    <row r="14" spans="1:5" ht="18" customHeight="1" x14ac:dyDescent="0.25">
      <c r="B14" s="3">
        <v>43103</v>
      </c>
      <c r="C14" s="8" t="s">
        <v>28</v>
      </c>
      <c r="D14" s="27" t="s">
        <v>27</v>
      </c>
      <c r="E14" s="14" t="str">
        <f>Postes[[#This Row],[DATE]]&amp;Postes[[#This Row],[AFFECTATION]]</f>
        <v>43103CUISINE</v>
      </c>
    </row>
    <row r="15" spans="1:5" ht="18" customHeight="1" x14ac:dyDescent="0.25">
      <c r="B15" s="3">
        <v>43103</v>
      </c>
      <c r="C15" s="8" t="s">
        <v>29</v>
      </c>
      <c r="D15" s="27" t="s">
        <v>30</v>
      </c>
      <c r="E15" s="14" t="str">
        <f>Postes[[#This Row],[DATE]]&amp;Postes[[#This Row],[AFFECTATION]]</f>
        <v>43103SALLE</v>
      </c>
    </row>
    <row r="16" spans="1:5" ht="18" customHeight="1" x14ac:dyDescent="0.25">
      <c r="B16" s="3">
        <v>43103</v>
      </c>
      <c r="C16" s="8" t="s">
        <v>31</v>
      </c>
      <c r="D16" s="27" t="s">
        <v>30</v>
      </c>
      <c r="E16" s="14" t="str">
        <f>Postes[[#This Row],[DATE]]&amp;Postes[[#This Row],[AFFECTATION]]</f>
        <v>43103SALLE</v>
      </c>
    </row>
    <row r="17" spans="2:5" ht="18" customHeight="1" x14ac:dyDescent="0.25">
      <c r="B17" s="3">
        <v>43104</v>
      </c>
      <c r="C17" s="8" t="s">
        <v>26</v>
      </c>
      <c r="D17" s="27" t="s">
        <v>27</v>
      </c>
      <c r="E17" s="14" t="str">
        <f>Postes[[#This Row],[DATE]]&amp;Postes[[#This Row],[AFFECTATION]]</f>
        <v>43104CUISINE</v>
      </c>
    </row>
    <row r="18" spans="2:5" ht="18" customHeight="1" x14ac:dyDescent="0.25">
      <c r="B18" s="3">
        <v>43104</v>
      </c>
      <c r="C18" s="8" t="s">
        <v>28</v>
      </c>
      <c r="D18" s="27" t="s">
        <v>32</v>
      </c>
      <c r="E18" s="14" t="str">
        <f>Postes[[#This Row],[DATE]]&amp;Postes[[#This Row],[AFFECTATION]]</f>
        <v>43104REPOS</v>
      </c>
    </row>
    <row r="19" spans="2:5" ht="18" customHeight="1" x14ac:dyDescent="0.25">
      <c r="B19" s="3">
        <v>43104</v>
      </c>
      <c r="C19" s="8" t="s">
        <v>29</v>
      </c>
      <c r="D19" s="27" t="s">
        <v>30</v>
      </c>
      <c r="E19" s="14" t="str">
        <f>Postes[[#This Row],[DATE]]&amp;Postes[[#This Row],[AFFECTATION]]</f>
        <v>43104SALLE</v>
      </c>
    </row>
    <row r="20" spans="2:5" ht="18" customHeight="1" x14ac:dyDescent="0.25">
      <c r="B20" s="3">
        <v>43104</v>
      </c>
      <c r="C20" s="8" t="s">
        <v>31</v>
      </c>
      <c r="D20" s="27" t="s">
        <v>30</v>
      </c>
      <c r="E20" s="14" t="str">
        <f>Postes[[#This Row],[DATE]]&amp;Postes[[#This Row],[AFFECTATION]]</f>
        <v>43104SALLE</v>
      </c>
    </row>
    <row r="21" spans="2:5" ht="18" customHeight="1" x14ac:dyDescent="0.25">
      <c r="B21" s="3">
        <v>43105</v>
      </c>
      <c r="C21" s="8" t="s">
        <v>26</v>
      </c>
      <c r="D21" s="27" t="s">
        <v>27</v>
      </c>
      <c r="E21" s="14" t="str">
        <f>Postes[[#This Row],[DATE]]&amp;Postes[[#This Row],[AFFECTATION]]</f>
        <v>43105CUISINE</v>
      </c>
    </row>
    <row r="22" spans="2:5" ht="18" customHeight="1" x14ac:dyDescent="0.25">
      <c r="B22" s="3">
        <v>43105</v>
      </c>
      <c r="C22" s="8" t="s">
        <v>28</v>
      </c>
      <c r="D22" s="27" t="s">
        <v>27</v>
      </c>
      <c r="E22" s="14" t="str">
        <f>Postes[[#This Row],[DATE]]&amp;Postes[[#This Row],[AFFECTATION]]</f>
        <v>43105CUISINE</v>
      </c>
    </row>
    <row r="23" spans="2:5" ht="18" customHeight="1" x14ac:dyDescent="0.25">
      <c r="B23" s="3">
        <v>43105</v>
      </c>
      <c r="C23" s="8" t="s">
        <v>29</v>
      </c>
      <c r="D23" s="27" t="s">
        <v>32</v>
      </c>
      <c r="E23" s="14" t="str">
        <f>Postes[[#This Row],[DATE]]&amp;Postes[[#This Row],[AFFECTATION]]</f>
        <v>43105REPOS</v>
      </c>
    </row>
    <row r="24" spans="2:5" ht="18" customHeight="1" x14ac:dyDescent="0.25">
      <c r="B24" s="3">
        <v>43105</v>
      </c>
      <c r="C24" s="8" t="s">
        <v>31</v>
      </c>
      <c r="D24" s="27" t="s">
        <v>30</v>
      </c>
      <c r="E24" s="14" t="str">
        <f>Postes[[#This Row],[DATE]]&amp;Postes[[#This Row],[AFFECTATION]]</f>
        <v>43105SALLE</v>
      </c>
    </row>
    <row r="25" spans="2:5" ht="18" customHeight="1" x14ac:dyDescent="0.25">
      <c r="B25" s="3">
        <v>43106</v>
      </c>
      <c r="C25" s="8" t="s">
        <v>26</v>
      </c>
      <c r="D25" s="27" t="s">
        <v>27</v>
      </c>
      <c r="E25" s="14" t="str">
        <f>Postes[[#This Row],[DATE]]&amp;Postes[[#This Row],[AFFECTATION]]</f>
        <v>43106CUISINE</v>
      </c>
    </row>
    <row r="26" spans="2:5" ht="18" customHeight="1" x14ac:dyDescent="0.25">
      <c r="B26" s="3">
        <v>43106</v>
      </c>
      <c r="C26" s="8" t="s">
        <v>28</v>
      </c>
      <c r="D26" s="27" t="s">
        <v>27</v>
      </c>
      <c r="E26" s="14" t="str">
        <f>Postes[[#This Row],[DATE]]&amp;Postes[[#This Row],[AFFECTATION]]</f>
        <v>43106CUISINE</v>
      </c>
    </row>
    <row r="27" spans="2:5" ht="18" customHeight="1" x14ac:dyDescent="0.25">
      <c r="B27" s="3">
        <v>43106</v>
      </c>
      <c r="C27" s="8" t="s">
        <v>29</v>
      </c>
      <c r="D27" s="27" t="s">
        <v>30</v>
      </c>
      <c r="E27" s="14" t="str">
        <f>Postes[[#This Row],[DATE]]&amp;Postes[[#This Row],[AFFECTATION]]</f>
        <v>43106SALLE</v>
      </c>
    </row>
    <row r="28" spans="2:5" ht="18" customHeight="1" x14ac:dyDescent="0.25">
      <c r="B28" s="3">
        <v>43106</v>
      </c>
      <c r="C28" s="8" t="s">
        <v>31</v>
      </c>
      <c r="D28" s="27" t="s">
        <v>32</v>
      </c>
      <c r="E28" s="14" t="str">
        <f>Postes[[#This Row],[DATE]]&amp;Postes[[#This Row],[AFFECTATION]]</f>
        <v>43106REPOS</v>
      </c>
    </row>
    <row r="29" spans="2:5" ht="18" customHeight="1" x14ac:dyDescent="0.25">
      <c r="B29" s="3">
        <v>43107</v>
      </c>
      <c r="C29" s="8" t="s">
        <v>26</v>
      </c>
      <c r="D29" s="27" t="s">
        <v>27</v>
      </c>
      <c r="E29" s="14" t="str">
        <f>Postes[[#This Row],[DATE]]&amp;Postes[[#This Row],[AFFECTATION]]</f>
        <v>43107CUISINE</v>
      </c>
    </row>
    <row r="30" spans="2:5" ht="18" customHeight="1" x14ac:dyDescent="0.25">
      <c r="B30" s="3">
        <v>43107</v>
      </c>
      <c r="C30" s="8" t="s">
        <v>28</v>
      </c>
      <c r="D30" s="27" t="s">
        <v>27</v>
      </c>
      <c r="E30" s="14" t="str">
        <f>Postes[[#This Row],[DATE]]&amp;Postes[[#This Row],[AFFECTATION]]</f>
        <v>43107CUISINE</v>
      </c>
    </row>
    <row r="31" spans="2:5" ht="18" customHeight="1" x14ac:dyDescent="0.25">
      <c r="B31" s="3">
        <v>43107</v>
      </c>
      <c r="C31" s="8" t="s">
        <v>29</v>
      </c>
      <c r="D31" s="27" t="s">
        <v>30</v>
      </c>
      <c r="E31" s="14" t="str">
        <f>Postes[[#This Row],[DATE]]&amp;Postes[[#This Row],[AFFECTATION]]</f>
        <v>43107SALLE</v>
      </c>
    </row>
    <row r="32" spans="2:5" ht="18" customHeight="1" x14ac:dyDescent="0.25">
      <c r="B32" s="3">
        <v>43107</v>
      </c>
      <c r="C32" s="8" t="s">
        <v>31</v>
      </c>
      <c r="D32" s="27" t="s">
        <v>30</v>
      </c>
      <c r="E32" s="14" t="str">
        <f>Postes[[#This Row],[DATE]]&amp;Postes[[#This Row],[AFFECTATION]]</f>
        <v>43107SALLE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8"/>
    <pageSetUpPr autoPageBreaks="0" fitToPage="1"/>
  </sheetPr>
  <dimension ref="B1:I23"/>
  <sheetViews>
    <sheetView showGridLines="0" tabSelected="1" zoomScale="80" zoomScaleNormal="80" workbookViewId="0"/>
  </sheetViews>
  <sheetFormatPr baseColWidth="10" defaultColWidth="9.1796875" defaultRowHeight="12.5" x14ac:dyDescent="0.25"/>
  <cols>
    <col min="1" max="1" width="2.26953125" customWidth="1"/>
    <col min="2" max="2" width="4.26953125" bestFit="1" customWidth="1"/>
    <col min="3" max="9" width="20.54296875" customWidth="1"/>
    <col min="10" max="10" width="1.7265625" customWidth="1"/>
    <col min="11" max="11" width="11.453125" customWidth="1"/>
  </cols>
  <sheetData>
    <row r="1" spans="2:9" ht="13" thickBot="1" x14ac:dyDescent="0.3"/>
    <row r="2" spans="2:9" s="4" customFormat="1" ht="23.5" thickTop="1" thickBot="1" x14ac:dyDescent="0.3">
      <c r="C2" s="17">
        <v>2018</v>
      </c>
      <c r="D2" s="13">
        <v>1</v>
      </c>
      <c r="E2"/>
    </row>
    <row r="3" spans="2:9" ht="13" thickTop="1" x14ac:dyDescent="0.25"/>
    <row r="4" spans="2:9" ht="37.5" thickBot="1" x14ac:dyDescent="0.3">
      <c r="C4" s="19" t="s">
        <v>7</v>
      </c>
      <c r="D4" s="19"/>
      <c r="E4" s="19"/>
      <c r="F4" s="19"/>
      <c r="G4" s="19"/>
      <c r="H4" s="19"/>
      <c r="I4" s="19"/>
    </row>
    <row r="5" spans="2:9" s="30" customFormat="1" ht="20.5" thickTop="1" x14ac:dyDescent="0.25">
      <c r="C5" s="31" t="s">
        <v>1</v>
      </c>
      <c r="D5" s="31" t="s">
        <v>2</v>
      </c>
      <c r="E5" s="31" t="s">
        <v>3</v>
      </c>
      <c r="F5" s="31" t="s">
        <v>4</v>
      </c>
      <c r="G5" s="31" t="s">
        <v>5</v>
      </c>
      <c r="H5" s="32" t="s">
        <v>6</v>
      </c>
      <c r="I5" s="33" t="s">
        <v>0</v>
      </c>
    </row>
    <row r="6" spans="2:9" ht="27" x14ac:dyDescent="0.25">
      <c r="C6" s="5">
        <f>(D2-1)*7+IF(WEEKDAY(DATE(C2,1,1),2)&gt;4,7,0)+DATE(C2,1,1)-WEEKDAY(DATE(C2,1,1),2)+1</f>
        <v>43101</v>
      </c>
      <c r="D6" s="5">
        <f>C6+1</f>
        <v>43102</v>
      </c>
      <c r="E6" s="5">
        <f t="shared" ref="E6:I6" si="0">D6+1</f>
        <v>43103</v>
      </c>
      <c r="F6" s="5">
        <f t="shared" si="0"/>
        <v>43104</v>
      </c>
      <c r="G6" s="5">
        <f t="shared" si="0"/>
        <v>43105</v>
      </c>
      <c r="H6" s="5">
        <f t="shared" si="0"/>
        <v>43106</v>
      </c>
      <c r="I6" s="5">
        <f t="shared" si="0"/>
        <v>43107</v>
      </c>
    </row>
    <row r="7" spans="2:9" x14ac:dyDescent="0.25">
      <c r="C7" s="6">
        <f>C6</f>
        <v>43101</v>
      </c>
      <c r="D7" s="1"/>
      <c r="E7" s="1"/>
      <c r="F7" s="1"/>
      <c r="G7" s="1"/>
      <c r="H7" s="1"/>
      <c r="I7" s="6">
        <f>I6</f>
        <v>43107</v>
      </c>
    </row>
    <row r="8" spans="2:9" s="15" customFormat="1" ht="12.5" customHeight="1" x14ac:dyDescent="0.25">
      <c r="C8" s="16" t="str">
        <f>IFERROR(VLOOKUP(C6,JF_P[],2,0),"")</f>
        <v>Premier de l'AN</v>
      </c>
      <c r="D8" s="16" t="str">
        <f>IFERROR(VLOOKUP(D6,JF_P[],2,0),"")</f>
        <v/>
      </c>
      <c r="E8" s="16" t="str">
        <f>IFERROR(VLOOKUP(E6,JF_P[],2,0),"")</f>
        <v/>
      </c>
      <c r="F8" s="16" t="str">
        <f>IFERROR(VLOOKUP(F6,JF_P[],2,0),"")</f>
        <v/>
      </c>
      <c r="G8" s="16" t="str">
        <f>IFERROR(VLOOKUP(G6,JF_P[],2,0),"")</f>
        <v/>
      </c>
      <c r="H8" s="16" t="str">
        <f>IFERROR(VLOOKUP(H6,JF_P[],2,0),"")</f>
        <v/>
      </c>
      <c r="I8" s="16" t="str">
        <f>IFERROR(VLOOKUP(I6,JF_P[],2,0),"")</f>
        <v/>
      </c>
    </row>
    <row r="9" spans="2:9" s="21" customFormat="1" ht="12.5" customHeight="1" x14ac:dyDescent="0.25">
      <c r="B9" s="22" t="s">
        <v>27</v>
      </c>
      <c r="C9" s="20" t="str">
        <f t="array" ref="C9">IF(ROW($A1)&gt;COUNTIF(Postes[CLE],C$6&amp;$B$9),"",INDEX(Postes[NOM],-1+SMALL(IF(Postes[CLE]=C$6&amp;$B$9,ROW(Postes[DATE])+1-ROW(Postes[[#Headers],[DATE]]),""),ROW($A1))))</f>
        <v>JEAN-CLAUDE</v>
      </c>
      <c r="D9" s="20" t="str">
        <f t="array" ref="D9">IF(ROW($A1)&gt;COUNTIF(Postes[CLE],D$6&amp;$B$9),"",INDEX(Postes[NOM],-1+SMALL(IF(Postes[CLE]=D$6&amp;$B$9,ROW(Postes[DATE])+1-ROW(Postes[[#Headers],[DATE]]),""),ROW($A1))))</f>
        <v>JEAN-CLAUDE</v>
      </c>
      <c r="E9" s="20" t="str">
        <f t="array" ref="E9">IF(ROW($A1)&gt;COUNTIF(Postes[CLE],E$6&amp;$B$9),"",INDEX(Postes[NOM],-1+SMALL(IF(Postes[CLE]=E$6&amp;$B$9,ROW(Postes[DATE])+1-ROW(Postes[[#Headers],[DATE]]),""),ROW($A1))))</f>
        <v>MAXIME</v>
      </c>
      <c r="F9" s="20" t="str">
        <f t="array" ref="F9">IF(ROW($A1)&gt;COUNTIF(Postes[CLE],F$6&amp;$B$9),"",INDEX(Postes[NOM],-1+SMALL(IF(Postes[CLE]=F$6&amp;$B$9,ROW(Postes[DATE])+1-ROW(Postes[[#Headers],[DATE]]),""),ROW($A1))))</f>
        <v>JEAN-CLAUDE</v>
      </c>
      <c r="G9" s="20" t="str">
        <f t="array" ref="G9">IF(ROW($A1)&gt;COUNTIF(Postes[CLE],G$6&amp;$B$9),"",INDEX(Postes[NOM],-1+SMALL(IF(Postes[CLE]=G$6&amp;$B$9,ROW(Postes[DATE])+1-ROW(Postes[[#Headers],[DATE]]),""),ROW($A1))))</f>
        <v>JEAN-CLAUDE</v>
      </c>
      <c r="H9" s="20" t="str">
        <f t="array" ref="H9">IF(ROW($A1)&gt;COUNTIF(Postes[CLE],H$6&amp;$B$9),"",INDEX(Postes[NOM],-1+SMALL(IF(Postes[CLE]=H$6&amp;$B$9,ROW(Postes[DATE])+1-ROW(Postes[[#Headers],[DATE]]),""),ROW($A1))))</f>
        <v>JEAN-CLAUDE</v>
      </c>
      <c r="I9" s="20" t="str">
        <f t="array" ref="I9">IF(ROW($A1)&gt;COUNTIF(Postes[CLE],I$6&amp;$B$9),"",INDEX(Postes[NOM],-1+SMALL(IF(Postes[CLE]=I$6&amp;$B$9,ROW(Postes[DATE])+1-ROW(Postes[[#Headers],[DATE]]),""),ROW($A1))))</f>
        <v>JEAN-CLAUDE</v>
      </c>
    </row>
    <row r="10" spans="2:9" s="21" customFormat="1" ht="15" x14ac:dyDescent="0.25">
      <c r="B10" s="22"/>
      <c r="C10" s="20" t="str">
        <f t="array" ref="C10">IF(ROW($A2)&gt;COUNTIF(Postes[CLE],C$6&amp;$B$9),"",INDEX(Postes[NOM],-1+SMALL(IF(Postes[CLE]=C$6&amp;$B$9,ROW(Postes[DATE])+1-ROW(Postes[[#Headers],[DATE]]),""),ROW($A2))))</f>
        <v>MAXIME</v>
      </c>
      <c r="D10" s="20" t="str">
        <f t="array" ref="D10">IF(ROW($A2)&gt;COUNTIF(Postes[CLE],D$6&amp;$B$9),"",INDEX(Postes[NOM],-1+SMALL(IF(Postes[CLE]=D$6&amp;$B$9,ROW(Postes[DATE])+1-ROW(Postes[[#Headers],[DATE]]),""),ROW($A2))))</f>
        <v>MAXIME</v>
      </c>
      <c r="E10" s="20" t="str">
        <f t="array" ref="E10">IF(ROW($A2)&gt;COUNTIF(Postes[CLE],E$6&amp;$B$9),"",INDEX(Postes[NOM],-1+SMALL(IF(Postes[CLE]=E$6&amp;$B$9,ROW(Postes[DATE])+1-ROW(Postes[[#Headers],[DATE]]),""),ROW($A2))))</f>
        <v/>
      </c>
      <c r="F10" s="20" t="str">
        <f t="array" ref="F10">IF(ROW($A2)&gt;COUNTIF(Postes[CLE],F$6&amp;$B$9),"",INDEX(Postes[NOM],-1+SMALL(IF(Postes[CLE]=F$6&amp;$B$9,ROW(Postes[DATE])+1-ROW(Postes[[#Headers],[DATE]]),""),ROW($A2))))</f>
        <v/>
      </c>
      <c r="G10" s="20" t="str">
        <f t="array" ref="G10">IF(ROW($A2)&gt;COUNTIF(Postes[CLE],G$6&amp;$B$9),"",INDEX(Postes[NOM],-1+SMALL(IF(Postes[CLE]=G$6&amp;$B$9,ROW(Postes[DATE])+1-ROW(Postes[[#Headers],[DATE]]),""),ROW($A2))))</f>
        <v>MAXIME</v>
      </c>
      <c r="H10" s="20" t="str">
        <f t="array" ref="H10">IF(ROW($A2)&gt;COUNTIF(Postes[CLE],H$6&amp;$B$9),"",INDEX(Postes[NOM],-1+SMALL(IF(Postes[CLE]=H$6&amp;$B$9,ROW(Postes[DATE])+1-ROW(Postes[[#Headers],[DATE]]),""),ROW($A2))))</f>
        <v>MAXIME</v>
      </c>
      <c r="I10" s="20" t="str">
        <f t="array" ref="I10">IF(ROW($A2)&gt;COUNTIF(Postes[CLE],I$6&amp;$B$9),"",INDEX(Postes[NOM],-1+SMALL(IF(Postes[CLE]=I$6&amp;$B$9,ROW(Postes[DATE])+1-ROW(Postes[[#Headers],[DATE]]),""),ROW($A2))))</f>
        <v>MAXIME</v>
      </c>
    </row>
    <row r="11" spans="2:9" s="21" customFormat="1" ht="15" x14ac:dyDescent="0.25">
      <c r="B11" s="22"/>
      <c r="C11" s="20" t="str">
        <f t="array" ref="C11">IF(ROW($A3)&gt;COUNTIF(Postes[CLE],C$6&amp;$B$9),"",INDEX(Postes[NOM],-1+SMALL(IF(Postes[CLE]=C$6&amp;$B$9,ROW(Postes[DATE])+1-ROW(Postes[[#Headers],[DATE]]),""),ROW($A3))))</f>
        <v/>
      </c>
      <c r="D11" s="20" t="str">
        <f t="array" ref="D11">IF(ROW($A3)&gt;COUNTIF(Postes[CLE],D$6&amp;$B$9),"",INDEX(Postes[NOM],-1+SMALL(IF(Postes[CLE]=D$6&amp;$B$9,ROW(Postes[DATE])+1-ROW(Postes[[#Headers],[DATE]]),""),ROW($A3))))</f>
        <v/>
      </c>
      <c r="E11" s="20" t="str">
        <f t="array" ref="E11">IF(ROW($A3)&gt;COUNTIF(Postes[CLE],E$6&amp;$B$9),"",INDEX(Postes[NOM],-1+SMALL(IF(Postes[CLE]=E$6&amp;$B$9,ROW(Postes[DATE])+1-ROW(Postes[[#Headers],[DATE]]),""),ROW($A3))))</f>
        <v/>
      </c>
      <c r="F11" s="20" t="str">
        <f t="array" ref="F11">IF(ROW($A3)&gt;COUNTIF(Postes[CLE],F$6&amp;$B$9),"",INDEX(Postes[NOM],-1+SMALL(IF(Postes[CLE]=F$6&amp;$B$9,ROW(Postes[DATE])+1-ROW(Postes[[#Headers],[DATE]]),""),ROW($A3))))</f>
        <v/>
      </c>
      <c r="G11" s="20" t="str">
        <f t="array" ref="G11">IF(ROW($A3)&gt;COUNTIF(Postes[CLE],G$6&amp;$B$9),"",INDEX(Postes[NOM],-1+SMALL(IF(Postes[CLE]=G$6&amp;$B$9,ROW(Postes[DATE])+1-ROW(Postes[[#Headers],[DATE]]),""),ROW($A3))))</f>
        <v/>
      </c>
      <c r="H11" s="20" t="str">
        <f t="array" ref="H11">IF(ROW($A3)&gt;COUNTIF(Postes[CLE],H$6&amp;$B$9),"",INDEX(Postes[NOM],-1+SMALL(IF(Postes[CLE]=H$6&amp;$B$9,ROW(Postes[DATE])+1-ROW(Postes[[#Headers],[DATE]]),""),ROW($A3))))</f>
        <v/>
      </c>
      <c r="I11" s="20" t="str">
        <f t="array" ref="I11">IF(ROW($A3)&gt;COUNTIF(Postes[CLE],I$6&amp;$B$9),"",INDEX(Postes[NOM],-1+SMALL(IF(Postes[CLE]=I$6&amp;$B$9,ROW(Postes[DATE])+1-ROW(Postes[[#Headers],[DATE]]),""),ROW($A3))))</f>
        <v/>
      </c>
    </row>
    <row r="12" spans="2:9" s="21" customFormat="1" ht="15.5" thickBot="1" x14ac:dyDescent="0.3">
      <c r="B12" s="23"/>
      <c r="C12" s="20" t="str">
        <f t="array" ref="C12">IF(ROW($A4)&gt;COUNTIF(Postes[CLE],C$6&amp;$B$9),"",INDEX(Postes[NOM],-1+SMALL(IF(Postes[CLE]=C$6&amp;$B$9,ROW(Postes[DATE])+1-ROW(Postes[[#Headers],[DATE]]),""),ROW($A4))))</f>
        <v/>
      </c>
      <c r="D12" s="20" t="str">
        <f t="array" ref="D12">IF(ROW($A4)&gt;COUNTIF(Postes[CLE],D$6&amp;$B$9),"",INDEX(Postes[NOM],-1+SMALL(IF(Postes[CLE]=D$6&amp;$B$9,ROW(Postes[DATE])+1-ROW(Postes[[#Headers],[DATE]]),""),ROW($A4))))</f>
        <v/>
      </c>
      <c r="E12" s="20" t="str">
        <f t="array" ref="E12">IF(ROW($A4)&gt;COUNTIF(Postes[CLE],E$6&amp;$B$9),"",INDEX(Postes[NOM],-1+SMALL(IF(Postes[CLE]=E$6&amp;$B$9,ROW(Postes[DATE])+1-ROW(Postes[[#Headers],[DATE]]),""),ROW($A4))))</f>
        <v/>
      </c>
      <c r="F12" s="20" t="str">
        <f t="array" ref="F12">IF(ROW($A4)&gt;COUNTIF(Postes[CLE],F$6&amp;$B$9),"",INDEX(Postes[NOM],-1+SMALL(IF(Postes[CLE]=F$6&amp;$B$9,ROW(Postes[DATE])+1-ROW(Postes[[#Headers],[DATE]]),""),ROW($A4))))</f>
        <v/>
      </c>
      <c r="G12" s="20" t="str">
        <f t="array" ref="G12">IF(ROW($A4)&gt;COUNTIF(Postes[CLE],G$6&amp;$B$9),"",INDEX(Postes[NOM],-1+SMALL(IF(Postes[CLE]=G$6&amp;$B$9,ROW(Postes[DATE])+1-ROW(Postes[[#Headers],[DATE]]),""),ROW($A4))))</f>
        <v/>
      </c>
      <c r="H12" s="20" t="str">
        <f t="array" ref="H12">IF(ROW($A4)&gt;COUNTIF(Postes[CLE],H$6&amp;$B$9),"",INDEX(Postes[NOM],-1+SMALL(IF(Postes[CLE]=H$6&amp;$B$9,ROW(Postes[DATE])+1-ROW(Postes[[#Headers],[DATE]]),""),ROW($A4))))</f>
        <v/>
      </c>
      <c r="I12" s="20" t="str">
        <f t="array" ref="I12">IF(ROW($A4)&gt;COUNTIF(Postes[CLE],I$6&amp;$B$9),"",INDEX(Postes[NOM],-1+SMALL(IF(Postes[CLE]=I$6&amp;$B$9,ROW(Postes[DATE])+1-ROW(Postes[[#Headers],[DATE]]),""),ROW($A4))))</f>
        <v/>
      </c>
    </row>
    <row r="13" spans="2:9" ht="13" thickTop="1" x14ac:dyDescent="0.25"/>
    <row r="14" spans="2:9" ht="15" x14ac:dyDescent="0.25">
      <c r="B14" s="22" t="s">
        <v>30</v>
      </c>
      <c r="C14" s="20" t="str">
        <f t="array" ref="C14">IF(ROW($A1)&gt;COUNTIF(Postes[CLE],C$6&amp;$B$14),"",INDEX(Postes[NOM],-1+SMALL(IF(Postes[CLE]=C$6&amp;$B$14,ROW(Postes[DATE])+1-ROW(Postes[[#Headers],[DATE]]),""),ROW($A1))))</f>
        <v>JADE</v>
      </c>
      <c r="D14" s="20" t="str">
        <f t="array" ref="D14">IF(ROW($A1)&gt;COUNTIF(Postes[CLE],D$6&amp;$B$14),"",INDEX(Postes[NOM],-1+SMALL(IF(Postes[CLE]=D$6&amp;$B$14,ROW(Postes[DATE])+1-ROW(Postes[[#Headers],[DATE]]),""),ROW($A1))))</f>
        <v>JADE</v>
      </c>
      <c r="E14" s="20" t="str">
        <f t="array" ref="E14">IF(ROW($A1)&gt;COUNTIF(Postes[CLE],E$6&amp;$B$14),"",INDEX(Postes[NOM],-1+SMALL(IF(Postes[CLE]=E$6&amp;$B$14,ROW(Postes[DATE])+1-ROW(Postes[[#Headers],[DATE]]),""),ROW($A1))))</f>
        <v>JADE</v>
      </c>
      <c r="F14" s="20" t="str">
        <f t="array" ref="F14">IF(ROW($A1)&gt;COUNTIF(Postes[CLE],F$6&amp;$B$14),"",INDEX(Postes[NOM],-1+SMALL(IF(Postes[CLE]=F$6&amp;$B$14,ROW(Postes[DATE])+1-ROW(Postes[[#Headers],[DATE]]),""),ROW($A1))))</f>
        <v>JADE</v>
      </c>
      <c r="G14" s="20" t="str">
        <f t="array" ref="G14">IF(ROW($A1)&gt;COUNTIF(Postes[CLE],G$6&amp;$B$14),"",INDEX(Postes[NOM],-1+SMALL(IF(Postes[CLE]=G$6&amp;$B$14,ROW(Postes[DATE])+1-ROW(Postes[[#Headers],[DATE]]),""),ROW($A1))))</f>
        <v>NADIA</v>
      </c>
      <c r="H14" s="20" t="str">
        <f t="array" ref="H14">IF(ROW($A1)&gt;COUNTIF(Postes[CLE],H$6&amp;$B$14),"",INDEX(Postes[NOM],-1+SMALL(IF(Postes[CLE]=H$6&amp;$B$14,ROW(Postes[DATE])+1-ROW(Postes[[#Headers],[DATE]]),""),ROW($A1))))</f>
        <v>JADE</v>
      </c>
      <c r="I14" s="20" t="str">
        <f t="array" ref="I14">IF(ROW($A1)&gt;COUNTIF(Postes[CLE],I$6&amp;$B$14),"",INDEX(Postes[NOM],-1+SMALL(IF(Postes[CLE]=I$6&amp;$B$14,ROW(Postes[DATE])+1-ROW(Postes[[#Headers],[DATE]]),""),ROW($A1))))</f>
        <v>JADE</v>
      </c>
    </row>
    <row r="15" spans="2:9" ht="15" x14ac:dyDescent="0.25">
      <c r="B15" s="22"/>
      <c r="C15" s="20" t="str">
        <f t="array" ref="C15">IF(ROW($A2)&gt;COUNTIF(Postes[CLE],C$6&amp;$B$14),"",INDEX(Postes[NOM],-1+SMALL(IF(Postes[CLE]=C$6&amp;$B$14,ROW(Postes[DATE])+1-ROW(Postes[[#Headers],[DATE]]),""),ROW($A2))))</f>
        <v>NADIA</v>
      </c>
      <c r="D15" s="20" t="str">
        <f t="array" ref="D15">IF(ROW($A2)&gt;COUNTIF(Postes[CLE],D$6&amp;$B$14),"",INDEX(Postes[NOM],-1+SMALL(IF(Postes[CLE]=D$6&amp;$B$14,ROW(Postes[DATE])+1-ROW(Postes[[#Headers],[DATE]]),""),ROW($A2))))</f>
        <v>NADIA</v>
      </c>
      <c r="E15" s="20" t="str">
        <f t="array" ref="E15">IF(ROW($A2)&gt;COUNTIF(Postes[CLE],E$6&amp;$B$14),"",INDEX(Postes[NOM],-1+SMALL(IF(Postes[CLE]=E$6&amp;$B$14,ROW(Postes[DATE])+1-ROW(Postes[[#Headers],[DATE]]),""),ROW($A2))))</f>
        <v>NADIA</v>
      </c>
      <c r="F15" s="20" t="str">
        <f t="array" ref="F15">IF(ROW($A2)&gt;COUNTIF(Postes[CLE],F$6&amp;$B$14),"",INDEX(Postes[NOM],-1+SMALL(IF(Postes[CLE]=F$6&amp;$B$14,ROW(Postes[DATE])+1-ROW(Postes[[#Headers],[DATE]]),""),ROW($A2))))</f>
        <v>NADIA</v>
      </c>
      <c r="G15" s="20" t="str">
        <f t="array" ref="G15">IF(ROW($A2)&gt;COUNTIF(Postes[CLE],G$6&amp;$B$14),"",INDEX(Postes[NOM],-1+SMALL(IF(Postes[CLE]=G$6&amp;$B$14,ROW(Postes[DATE])+1-ROW(Postes[[#Headers],[DATE]]),""),ROW($A2))))</f>
        <v/>
      </c>
      <c r="H15" s="20" t="str">
        <f t="array" ref="H15">IF(ROW($A2)&gt;COUNTIF(Postes[CLE],H$6&amp;$B$14),"",INDEX(Postes[NOM],-1+SMALL(IF(Postes[CLE]=H$6&amp;$B$14,ROW(Postes[DATE])+1-ROW(Postes[[#Headers],[DATE]]),""),ROW($A2))))</f>
        <v/>
      </c>
      <c r="I15" s="20" t="str">
        <f t="array" ref="I15">IF(ROW($A2)&gt;COUNTIF(Postes[CLE],I$6&amp;$B$14),"",INDEX(Postes[NOM],-1+SMALL(IF(Postes[CLE]=I$6&amp;$B$14,ROW(Postes[DATE])+1-ROW(Postes[[#Headers],[DATE]]),""),ROW($A2))))</f>
        <v>NADIA</v>
      </c>
    </row>
    <row r="16" spans="2:9" ht="15" x14ac:dyDescent="0.25">
      <c r="B16" s="22"/>
      <c r="C16" s="20" t="str">
        <f t="array" ref="C16">IF(ROW($A3)&gt;COUNTIF(Postes[CLE],C$6&amp;$B$14),"",INDEX(Postes[NOM],-1+SMALL(IF(Postes[CLE]=C$6&amp;$B$14,ROW(Postes[DATE])+1-ROW(Postes[[#Headers],[DATE]]),""),ROW($A3))))</f>
        <v/>
      </c>
      <c r="D16" s="20" t="str">
        <f t="array" ref="D16">IF(ROW($A3)&gt;COUNTIF(Postes[CLE],D$6&amp;$B$14),"",INDEX(Postes[NOM],-1+SMALL(IF(Postes[CLE]=D$6&amp;$B$14,ROW(Postes[DATE])+1-ROW(Postes[[#Headers],[DATE]]),""),ROW($A3))))</f>
        <v/>
      </c>
      <c r="E16" s="20" t="str">
        <f t="array" ref="E16">IF(ROW($A3)&gt;COUNTIF(Postes[CLE],E$6&amp;$B$14),"",INDEX(Postes[NOM],-1+SMALL(IF(Postes[CLE]=E$6&amp;$B$14,ROW(Postes[DATE])+1-ROW(Postes[[#Headers],[DATE]]),""),ROW($A3))))</f>
        <v/>
      </c>
      <c r="F16" s="20" t="str">
        <f t="array" ref="F16">IF(ROW($A3)&gt;COUNTIF(Postes[CLE],F$6&amp;$B$14),"",INDEX(Postes[NOM],-1+SMALL(IF(Postes[CLE]=F$6&amp;$B$14,ROW(Postes[DATE])+1-ROW(Postes[[#Headers],[DATE]]),""),ROW($A3))))</f>
        <v/>
      </c>
      <c r="G16" s="20" t="str">
        <f t="array" ref="G16">IF(ROW($A3)&gt;COUNTIF(Postes[CLE],G$6&amp;$B$14),"",INDEX(Postes[NOM],-1+SMALL(IF(Postes[CLE]=G$6&amp;$B$14,ROW(Postes[DATE])+1-ROW(Postes[[#Headers],[DATE]]),""),ROW($A3))))</f>
        <v/>
      </c>
      <c r="H16" s="20" t="str">
        <f t="array" ref="H16">IF(ROW($A3)&gt;COUNTIF(Postes[CLE],H$6&amp;$B$14),"",INDEX(Postes[NOM],-1+SMALL(IF(Postes[CLE]=H$6&amp;$B$14,ROW(Postes[DATE])+1-ROW(Postes[[#Headers],[DATE]]),""),ROW($A3))))</f>
        <v/>
      </c>
      <c r="I16" s="20" t="str">
        <f t="array" ref="I16">IF(ROW($A3)&gt;COUNTIF(Postes[CLE],I$6&amp;$B$14),"",INDEX(Postes[NOM],-1+SMALL(IF(Postes[CLE]=I$6&amp;$B$14,ROW(Postes[DATE])+1-ROW(Postes[[#Headers],[DATE]]),""),ROW($A3))))</f>
        <v/>
      </c>
    </row>
    <row r="17" spans="2:9" ht="15.5" thickBot="1" x14ac:dyDescent="0.3">
      <c r="B17" s="23"/>
      <c r="C17" s="20" t="str">
        <f t="array" ref="C17">IF(ROW($A4)&gt;COUNTIF(Postes[CLE],C$6&amp;$B$14),"",INDEX(Postes[NOM],-1+SMALL(IF(Postes[CLE]=C$6&amp;$B$14,ROW(Postes[DATE])+1-ROW(Postes[[#Headers],[DATE]]),""),ROW($A4))))</f>
        <v/>
      </c>
      <c r="D17" s="20" t="str">
        <f t="array" ref="D17">IF(ROW($A4)&gt;COUNTIF(Postes[CLE],D$6&amp;$B$14),"",INDEX(Postes[NOM],-1+SMALL(IF(Postes[CLE]=D$6&amp;$B$14,ROW(Postes[DATE])+1-ROW(Postes[[#Headers],[DATE]]),""),ROW($A4))))</f>
        <v/>
      </c>
      <c r="E17" s="20" t="str">
        <f t="array" ref="E17">IF(ROW($A4)&gt;COUNTIF(Postes[CLE],E$6&amp;$B$14),"",INDEX(Postes[NOM],-1+SMALL(IF(Postes[CLE]=E$6&amp;$B$14,ROW(Postes[DATE])+1-ROW(Postes[[#Headers],[DATE]]),""),ROW($A4))))</f>
        <v/>
      </c>
      <c r="F17" s="20" t="str">
        <f t="array" ref="F17">IF(ROW($A4)&gt;COUNTIF(Postes[CLE],F$6&amp;$B$14),"",INDEX(Postes[NOM],-1+SMALL(IF(Postes[CLE]=F$6&amp;$B$14,ROW(Postes[DATE])+1-ROW(Postes[[#Headers],[DATE]]),""),ROW($A4))))</f>
        <v/>
      </c>
      <c r="G17" s="20" t="str">
        <f t="array" ref="G17">IF(ROW($A4)&gt;COUNTIF(Postes[CLE],G$6&amp;$B$14),"",INDEX(Postes[NOM],-1+SMALL(IF(Postes[CLE]=G$6&amp;$B$14,ROW(Postes[DATE])+1-ROW(Postes[[#Headers],[DATE]]),""),ROW($A4))))</f>
        <v/>
      </c>
      <c r="H17" s="20" t="str">
        <f t="array" ref="H17">IF(ROW($A4)&gt;COUNTIF(Postes[CLE],H$6&amp;$B$14),"",INDEX(Postes[NOM],-1+SMALL(IF(Postes[CLE]=H$6&amp;$B$14,ROW(Postes[DATE])+1-ROW(Postes[[#Headers],[DATE]]),""),ROW($A4))))</f>
        <v/>
      </c>
      <c r="I17" s="20" t="str">
        <f t="array" ref="I17">IF(ROW($A4)&gt;COUNTIF(Postes[CLE],I$6&amp;$B$14),"",INDEX(Postes[NOM],-1+SMALL(IF(Postes[CLE]=I$6&amp;$B$14,ROW(Postes[DATE])+1-ROW(Postes[[#Headers],[DATE]]),""),ROW($A4))))</f>
        <v/>
      </c>
    </row>
    <row r="18" spans="2:9" ht="13" thickTop="1" x14ac:dyDescent="0.25"/>
    <row r="19" spans="2:9" ht="15" x14ac:dyDescent="0.25">
      <c r="B19" s="22" t="s">
        <v>32</v>
      </c>
      <c r="C19" s="20" t="str">
        <f t="array" ref="C19">IF(ROW($A1)&gt;COUNTIF(Postes[CLE],C$6&amp;$B$19),"",INDEX(Postes[NOM],-1+SMALL(IF(Postes[CLE]=C$6&amp;$B$19,ROW(Postes[DATE])+1-ROW(Postes[[#Headers],[DATE]]),""),ROW($A1))))</f>
        <v/>
      </c>
      <c r="D19" s="20" t="str">
        <f t="array" ref="D19">IF(ROW($A1)&gt;COUNTIF(Postes[CLE],D$6&amp;$B$19),"",INDEX(Postes[NOM],-1+SMALL(IF(Postes[CLE]=D$6&amp;$B$19,ROW(Postes[DATE])+1-ROW(Postes[[#Headers],[DATE]]),""),ROW($A1))))</f>
        <v/>
      </c>
      <c r="E19" s="20" t="str">
        <f t="array" ref="E19">IF(ROW($A1)&gt;COUNTIF(Postes[CLE],E$6&amp;$B$19),"",INDEX(Postes[NOM],-1+SMALL(IF(Postes[CLE]=E$6&amp;$B$19,ROW(Postes[DATE])+1-ROW(Postes[[#Headers],[DATE]]),""),ROW($A1))))</f>
        <v>JEAN-CLAUDE</v>
      </c>
      <c r="F19" s="20" t="str">
        <f t="array" ref="F19">IF(ROW($A1)&gt;COUNTIF(Postes[CLE],F$6&amp;$B$19),"",INDEX(Postes[NOM],-1+SMALL(IF(Postes[CLE]=F$6&amp;$B$19,ROW(Postes[DATE])+1-ROW(Postes[[#Headers],[DATE]]),""),ROW($A1))))</f>
        <v>MAXIME</v>
      </c>
      <c r="G19" s="20" t="str">
        <f t="array" ref="G19">IF(ROW($A1)&gt;COUNTIF(Postes[CLE],G$6&amp;$B$19),"",INDEX(Postes[NOM],-1+SMALL(IF(Postes[CLE]=G$6&amp;$B$19,ROW(Postes[DATE])+1-ROW(Postes[[#Headers],[DATE]]),""),ROW($A1))))</f>
        <v>JADE</v>
      </c>
      <c r="H19" s="20" t="str">
        <f t="array" ref="H19">IF(ROW($A1)&gt;COUNTIF(Postes[CLE],H$6&amp;$B$19),"",INDEX(Postes[NOM],-1+SMALL(IF(Postes[CLE]=H$6&amp;$B$19,ROW(Postes[DATE])+1-ROW(Postes[[#Headers],[DATE]]),""),ROW($A1))))</f>
        <v>NADIA</v>
      </c>
      <c r="I19" s="20" t="str">
        <f t="array" ref="I19">IF(ROW($A1)&gt;COUNTIF(Postes[CLE],I$6&amp;$B$19),"",INDEX(Postes[NOM],-1+SMALL(IF(Postes[CLE]=I$6&amp;$B$19,ROW(Postes[DATE])+1-ROW(Postes[[#Headers],[DATE]]),""),ROW($A1))))</f>
        <v/>
      </c>
    </row>
    <row r="20" spans="2:9" ht="15" x14ac:dyDescent="0.25">
      <c r="B20" s="22"/>
      <c r="C20" s="20" t="str">
        <f t="array" ref="C20">IF(ROW($A2)&gt;COUNTIF(Postes[CLE],C$6&amp;$B$19),"",INDEX(Postes[NOM],-1+SMALL(IF(Postes[CLE]=C$6&amp;$B$19,ROW(Postes[DATE])+1-ROW(Postes[[#Headers],[DATE]]),""),ROW($A2))))</f>
        <v/>
      </c>
      <c r="D20" s="20" t="str">
        <f t="array" ref="D20">IF(ROW($A2)&gt;COUNTIF(Postes[CLE],D$6&amp;$B$19),"",INDEX(Postes[NOM],-1+SMALL(IF(Postes[CLE]=D$6&amp;$B$19,ROW(Postes[DATE])+1-ROW(Postes[[#Headers],[DATE]]),""),ROW($A2))))</f>
        <v/>
      </c>
      <c r="E20" s="20" t="str">
        <f t="array" ref="E20">IF(ROW($A2)&gt;COUNTIF(Postes[CLE],E$6&amp;$B$19),"",INDEX(Postes[NOM],-1+SMALL(IF(Postes[CLE]=E$6&amp;$B$19,ROW(Postes[DATE])+1-ROW(Postes[[#Headers],[DATE]]),""),ROW($A2))))</f>
        <v/>
      </c>
      <c r="F20" s="20" t="str">
        <f t="array" ref="F20">IF(ROW($A2)&gt;COUNTIF(Postes[CLE],F$6&amp;$B$19),"",INDEX(Postes[NOM],-1+SMALL(IF(Postes[CLE]=F$6&amp;$B$19,ROW(Postes[DATE])+1-ROW(Postes[[#Headers],[DATE]]),""),ROW($A2))))</f>
        <v/>
      </c>
      <c r="G20" s="20" t="str">
        <f t="array" ref="G20">IF(ROW($A2)&gt;COUNTIF(Postes[CLE],G$6&amp;$B$19),"",INDEX(Postes[NOM],-1+SMALL(IF(Postes[CLE]=G$6&amp;$B$19,ROW(Postes[DATE])+1-ROW(Postes[[#Headers],[DATE]]),""),ROW($A2))))</f>
        <v/>
      </c>
      <c r="H20" s="20" t="str">
        <f t="array" ref="H20">IF(ROW($A2)&gt;COUNTIF(Postes[CLE],H$6&amp;$B$19),"",INDEX(Postes[NOM],-1+SMALL(IF(Postes[CLE]=H$6&amp;$B$19,ROW(Postes[DATE])+1-ROW(Postes[[#Headers],[DATE]]),""),ROW($A2))))</f>
        <v/>
      </c>
      <c r="I20" s="20" t="str">
        <f t="array" ref="I20">IF(ROW($A2)&gt;COUNTIF(Postes[CLE],I$6&amp;$B$19),"",INDEX(Postes[NOM],-1+SMALL(IF(Postes[CLE]=I$6&amp;$B$19,ROW(Postes[DATE])+1-ROW(Postes[[#Headers],[DATE]]),""),ROW($A2))))</f>
        <v/>
      </c>
    </row>
    <row r="21" spans="2:9" ht="15" x14ac:dyDescent="0.25">
      <c r="B21" s="22"/>
      <c r="C21" s="20" t="str">
        <f t="array" ref="C21">IF(ROW($A3)&gt;COUNTIF(Postes[CLE],C$6&amp;$B$19),"",INDEX(Postes[NOM],-1+SMALL(IF(Postes[CLE]=C$6&amp;$B$19,ROW(Postes[DATE])+1-ROW(Postes[[#Headers],[DATE]]),""),ROW($A3))))</f>
        <v/>
      </c>
      <c r="D21" s="20" t="str">
        <f t="array" ref="D21">IF(ROW($A3)&gt;COUNTIF(Postes[CLE],D$6&amp;$B$19),"",INDEX(Postes[NOM],-1+SMALL(IF(Postes[CLE]=D$6&amp;$B$19,ROW(Postes[DATE])+1-ROW(Postes[[#Headers],[DATE]]),""),ROW($A3))))</f>
        <v/>
      </c>
      <c r="E21" s="20" t="str">
        <f t="array" ref="E21">IF(ROW($A3)&gt;COUNTIF(Postes[CLE],E$6&amp;$B$19),"",INDEX(Postes[NOM],-1+SMALL(IF(Postes[CLE]=E$6&amp;$B$19,ROW(Postes[DATE])+1-ROW(Postes[[#Headers],[DATE]]),""),ROW($A3))))</f>
        <v/>
      </c>
      <c r="F21" s="20" t="str">
        <f t="array" ref="F21">IF(ROW($A3)&gt;COUNTIF(Postes[CLE],F$6&amp;$B$19),"",INDEX(Postes[NOM],-1+SMALL(IF(Postes[CLE]=F$6&amp;$B$19,ROW(Postes[DATE])+1-ROW(Postes[[#Headers],[DATE]]),""),ROW($A3))))</f>
        <v/>
      </c>
      <c r="G21" s="20" t="str">
        <f t="array" ref="G21">IF(ROW($A3)&gt;COUNTIF(Postes[CLE],G$6&amp;$B$19),"",INDEX(Postes[NOM],-1+SMALL(IF(Postes[CLE]=G$6&amp;$B$19,ROW(Postes[DATE])+1-ROW(Postes[[#Headers],[DATE]]),""),ROW($A3))))</f>
        <v/>
      </c>
      <c r="H21" s="20" t="str">
        <f t="array" ref="H21">IF(ROW($A3)&gt;COUNTIF(Postes[CLE],H$6&amp;$B$19),"",INDEX(Postes[NOM],-1+SMALL(IF(Postes[CLE]=H$6&amp;$B$19,ROW(Postes[DATE])+1-ROW(Postes[[#Headers],[DATE]]),""),ROW($A3))))</f>
        <v/>
      </c>
      <c r="I21" s="20" t="str">
        <f t="array" ref="I21">IF(ROW($A3)&gt;COUNTIF(Postes[CLE],I$6&amp;$B$19),"",INDEX(Postes[NOM],-1+SMALL(IF(Postes[CLE]=I$6&amp;$B$19,ROW(Postes[DATE])+1-ROW(Postes[[#Headers],[DATE]]),""),ROW($A3))))</f>
        <v/>
      </c>
    </row>
    <row r="22" spans="2:9" ht="15.5" thickBot="1" x14ac:dyDescent="0.3">
      <c r="B22" s="23"/>
      <c r="C22" s="20" t="str">
        <f t="array" ref="C22">IF(ROW($A4)&gt;COUNTIF(Postes[CLE],C$6&amp;$B$19),"",INDEX(Postes[NOM],-1+SMALL(IF(Postes[CLE]=C$6&amp;$B$19,ROW(Postes[DATE])+1-ROW(Postes[[#Headers],[DATE]]),""),ROW($A4))))</f>
        <v/>
      </c>
      <c r="D22" s="20" t="str">
        <f t="array" ref="D22">IF(ROW($A4)&gt;COUNTIF(Postes[CLE],D$6&amp;$B$19),"",INDEX(Postes[NOM],-1+SMALL(IF(Postes[CLE]=D$6&amp;$B$19,ROW(Postes[DATE])+1-ROW(Postes[[#Headers],[DATE]]),""),ROW($A4))))</f>
        <v/>
      </c>
      <c r="E22" s="20" t="str">
        <f t="array" ref="E22">IF(ROW($A4)&gt;COUNTIF(Postes[CLE],E$6&amp;$B$19),"",INDEX(Postes[NOM],-1+SMALL(IF(Postes[CLE]=E$6&amp;$B$19,ROW(Postes[DATE])+1-ROW(Postes[[#Headers],[DATE]]),""),ROW($A4))))</f>
        <v/>
      </c>
      <c r="F22" s="20" t="str">
        <f t="array" ref="F22">IF(ROW($A4)&gt;COUNTIF(Postes[CLE],F$6&amp;$B$19),"",INDEX(Postes[NOM],-1+SMALL(IF(Postes[CLE]=F$6&amp;$B$19,ROW(Postes[DATE])+1-ROW(Postes[[#Headers],[DATE]]),""),ROW($A4))))</f>
        <v/>
      </c>
      <c r="G22" s="20" t="str">
        <f t="array" ref="G22">IF(ROW($A4)&gt;COUNTIF(Postes[CLE],G$6&amp;$B$19),"",INDEX(Postes[NOM],-1+SMALL(IF(Postes[CLE]=G$6&amp;$B$19,ROW(Postes[DATE])+1-ROW(Postes[[#Headers],[DATE]]),""),ROW($A4))))</f>
        <v/>
      </c>
      <c r="H22" s="20" t="str">
        <f t="array" ref="H22">IF(ROW($A4)&gt;COUNTIF(Postes[CLE],H$6&amp;$B$19),"",INDEX(Postes[NOM],-1+SMALL(IF(Postes[CLE]=H$6&amp;$B$19,ROW(Postes[DATE])+1-ROW(Postes[[#Headers],[DATE]]),""),ROW($A4))))</f>
        <v/>
      </c>
      <c r="I22" s="20" t="str">
        <f t="array" ref="I22">IF(ROW($A4)&gt;COUNTIF(Postes[CLE],I$6&amp;$B$19),"",INDEX(Postes[NOM],-1+SMALL(IF(Postes[CLE]=I$6&amp;$B$19,ROW(Postes[DATE])+1-ROW(Postes[[#Headers],[DATE]]),""),ROW($A4))))</f>
        <v/>
      </c>
    </row>
    <row r="23" spans="2:9" ht="13" thickTop="1" x14ac:dyDescent="0.25"/>
  </sheetData>
  <mergeCells count="4">
    <mergeCell ref="B19:B22"/>
    <mergeCell ref="C4:I4"/>
    <mergeCell ref="B9:B12"/>
    <mergeCell ref="B14:B17"/>
  </mergeCells>
  <conditionalFormatting sqref="C6:I7">
    <cfRule type="expression" dxfId="4" priority="1">
      <formula>YEAR(C6)&lt;&gt;$C$2</formula>
    </cfRule>
  </conditionalFormatting>
  <printOptions horizontalCentered="1" verticalCentered="1"/>
  <pageMargins left="0.25" right="0.25" top="0.75" bottom="0.75" header="0.3" footer="0.3"/>
  <pageSetup scale="9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3</xdr:col>
                    <xdr:colOff>1238250</xdr:colOff>
                    <xdr:row>1</xdr:row>
                    <xdr:rowOff>19050</xdr:rowOff>
                  </from>
                  <to>
                    <xdr:col>4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D33"/>
  <sheetViews>
    <sheetView showZeros="0" workbookViewId="0"/>
  </sheetViews>
  <sheetFormatPr baseColWidth="10" defaultColWidth="18.6328125" defaultRowHeight="12.5" x14ac:dyDescent="0.25"/>
  <sheetData>
    <row r="1" spans="1:4" x14ac:dyDescent="0.25">
      <c r="A1" s="9">
        <f>'Vue hebdomadaire'!C2</f>
        <v>2018</v>
      </c>
      <c r="B1" s="11"/>
      <c r="C1" s="10" t="s">
        <v>21</v>
      </c>
      <c r="D1" s="10" t="s">
        <v>22</v>
      </c>
    </row>
    <row r="2" spans="1:4" x14ac:dyDescent="0.25">
      <c r="A2" s="11"/>
      <c r="B2" s="11"/>
      <c r="C2" s="12">
        <f>IF(WEEKDAY(C3,2)=2,C3-1,0)</f>
        <v>0</v>
      </c>
      <c r="D2" s="11" t="s">
        <v>8</v>
      </c>
    </row>
    <row r="3" spans="1:4" x14ac:dyDescent="0.25">
      <c r="A3" s="11"/>
      <c r="B3" s="11"/>
      <c r="C3" s="18">
        <f>DATE(A1,1,1)</f>
        <v>43101</v>
      </c>
      <c r="D3" s="11" t="s">
        <v>9</v>
      </c>
    </row>
    <row r="4" spans="1:4" x14ac:dyDescent="0.25">
      <c r="A4" s="11"/>
      <c r="B4" s="11"/>
      <c r="C4" s="12">
        <f>IF(WEEKDAY(C3,2)=4,C3+1,0)</f>
        <v>0</v>
      </c>
      <c r="D4" s="11" t="s">
        <v>8</v>
      </c>
    </row>
    <row r="5" spans="1:4" x14ac:dyDescent="0.25">
      <c r="A5" s="11"/>
      <c r="B5" s="11"/>
      <c r="C5" s="18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D5" s="11" t="s">
        <v>10</v>
      </c>
    </row>
    <row r="6" spans="1:4" x14ac:dyDescent="0.25">
      <c r="A6" s="11"/>
      <c r="B6" s="11"/>
      <c r="C6" s="18">
        <f>C5+1</f>
        <v>43192</v>
      </c>
      <c r="D6" s="11" t="s">
        <v>11</v>
      </c>
    </row>
    <row r="7" spans="1:4" x14ac:dyDescent="0.25">
      <c r="A7" s="11"/>
      <c r="B7" s="11"/>
      <c r="C7" s="12">
        <f>IF(WEEKDAY(C8,2)=2,C8-1,0)</f>
        <v>43220</v>
      </c>
      <c r="D7" s="11" t="s">
        <v>8</v>
      </c>
    </row>
    <row r="8" spans="1:4" x14ac:dyDescent="0.25">
      <c r="A8" s="11"/>
      <c r="B8" s="11"/>
      <c r="C8" s="18">
        <f>DATE(A1,5,1)</f>
        <v>43221</v>
      </c>
      <c r="D8" s="11" t="s">
        <v>12</v>
      </c>
    </row>
    <row r="9" spans="1:4" x14ac:dyDescent="0.25">
      <c r="A9" s="11"/>
      <c r="B9" s="11"/>
      <c r="C9" s="12">
        <f>IF(WEEKDAY(C8,2)=4,C8+1,0)</f>
        <v>0</v>
      </c>
      <c r="D9" s="11" t="s">
        <v>8</v>
      </c>
    </row>
    <row r="10" spans="1:4" x14ac:dyDescent="0.25">
      <c r="A10" s="11"/>
      <c r="B10" s="11"/>
      <c r="C10" s="12">
        <f>IF(WEEKDAY(C11,2)=2,C11-1,0)</f>
        <v>43227</v>
      </c>
      <c r="D10" s="11" t="s">
        <v>8</v>
      </c>
    </row>
    <row r="11" spans="1:4" x14ac:dyDescent="0.25">
      <c r="A11" s="11"/>
      <c r="B11" s="11"/>
      <c r="C11" s="18">
        <f>DATE(A1,5,8)</f>
        <v>43228</v>
      </c>
      <c r="D11" s="11" t="s">
        <v>13</v>
      </c>
    </row>
    <row r="12" spans="1:4" x14ac:dyDescent="0.25">
      <c r="A12" s="11"/>
      <c r="B12" s="11"/>
      <c r="C12" s="12">
        <f>IF(WEEKDAY(C11,2)=4,C11+1,0)</f>
        <v>0</v>
      </c>
      <c r="D12" s="11" t="s">
        <v>8</v>
      </c>
    </row>
    <row r="13" spans="1:4" x14ac:dyDescent="0.25">
      <c r="A13" s="11"/>
      <c r="B13" s="11"/>
      <c r="C13" s="18">
        <f>C5+39</f>
        <v>43230</v>
      </c>
      <c r="D13" s="11" t="s">
        <v>14</v>
      </c>
    </row>
    <row r="14" spans="1:4" x14ac:dyDescent="0.25">
      <c r="A14" s="11"/>
      <c r="B14" s="11"/>
      <c r="C14" s="12">
        <f>IF(WEEKDAY(C13,2)=4,C13+1,0)</f>
        <v>43231</v>
      </c>
      <c r="D14" s="11" t="s">
        <v>8</v>
      </c>
    </row>
    <row r="15" spans="1:4" x14ac:dyDescent="0.25">
      <c r="A15" s="11"/>
      <c r="B15" s="11"/>
      <c r="C15" s="18">
        <f>C5+50</f>
        <v>43241</v>
      </c>
      <c r="D15" s="11" t="s">
        <v>15</v>
      </c>
    </row>
    <row r="16" spans="1:4" x14ac:dyDescent="0.25">
      <c r="A16" s="11"/>
      <c r="B16" s="11"/>
      <c r="C16" s="12">
        <f>IF(WEEKDAY(C17,2)=2,C17-1,0)</f>
        <v>0</v>
      </c>
      <c r="D16" s="11" t="s">
        <v>8</v>
      </c>
    </row>
    <row r="17" spans="1:4" x14ac:dyDescent="0.25">
      <c r="A17" s="11"/>
      <c r="B17" s="11"/>
      <c r="C17" s="18">
        <f>DATE(A1,7,14)</f>
        <v>43295</v>
      </c>
      <c r="D17" s="11" t="s">
        <v>16</v>
      </c>
    </row>
    <row r="18" spans="1:4" x14ac:dyDescent="0.25">
      <c r="A18" s="11"/>
      <c r="B18" s="11"/>
      <c r="C18" s="12">
        <f>IF(WEEKDAY(C17,2)=4,C17+1,0)</f>
        <v>0</v>
      </c>
      <c r="D18" s="11" t="s">
        <v>8</v>
      </c>
    </row>
    <row r="19" spans="1:4" x14ac:dyDescent="0.25">
      <c r="A19" s="11"/>
      <c r="B19" s="11"/>
      <c r="C19" s="12">
        <f>IF(WEEKDAY(C20,2)=2,C20-1,0)</f>
        <v>0</v>
      </c>
      <c r="D19" s="11" t="s">
        <v>8</v>
      </c>
    </row>
    <row r="20" spans="1:4" x14ac:dyDescent="0.25">
      <c r="A20" s="11"/>
      <c r="B20" s="11"/>
      <c r="C20" s="18">
        <f>DATE(A1,8,15)</f>
        <v>43327</v>
      </c>
      <c r="D20" s="11" t="s">
        <v>17</v>
      </c>
    </row>
    <row r="21" spans="1:4" x14ac:dyDescent="0.25">
      <c r="A21" s="11"/>
      <c r="B21" s="11"/>
      <c r="C21" s="12">
        <f>IF(WEEKDAY(C20,2)=4,C20+1,0)</f>
        <v>0</v>
      </c>
      <c r="D21" s="11" t="s">
        <v>8</v>
      </c>
    </row>
    <row r="22" spans="1:4" x14ac:dyDescent="0.25">
      <c r="A22" s="11"/>
      <c r="B22" s="11"/>
      <c r="C22" s="12">
        <f>IF(WEEKDAY(C23,2)=2,C23-1,0)</f>
        <v>0</v>
      </c>
      <c r="D22" s="11" t="s">
        <v>8</v>
      </c>
    </row>
    <row r="23" spans="1:4" x14ac:dyDescent="0.25">
      <c r="A23" s="11"/>
      <c r="B23" s="11"/>
      <c r="C23" s="18">
        <f>DATE(A1,11,1)</f>
        <v>43405</v>
      </c>
      <c r="D23" s="11" t="s">
        <v>18</v>
      </c>
    </row>
    <row r="24" spans="1:4" x14ac:dyDescent="0.25">
      <c r="A24" s="11"/>
      <c r="B24" s="11"/>
      <c r="C24" s="12">
        <f>IF(WEEKDAY(C23,2)=4,C23+1,0)</f>
        <v>43406</v>
      </c>
      <c r="D24" s="11" t="s">
        <v>8</v>
      </c>
    </row>
    <row r="25" spans="1:4" x14ac:dyDescent="0.25">
      <c r="A25" s="11"/>
      <c r="B25" s="11"/>
      <c r="C25" s="12">
        <f>IF(WEEKDAY(C26,2)=2,C26-1,0)</f>
        <v>0</v>
      </c>
      <c r="D25" s="11" t="s">
        <v>8</v>
      </c>
    </row>
    <row r="26" spans="1:4" x14ac:dyDescent="0.25">
      <c r="A26" s="11"/>
      <c r="B26" s="11"/>
      <c r="C26" s="18">
        <f>DATE(A1,11,11)</f>
        <v>43415</v>
      </c>
      <c r="D26" s="11" t="s">
        <v>19</v>
      </c>
    </row>
    <row r="27" spans="1:4" x14ac:dyDescent="0.25">
      <c r="A27" s="11"/>
      <c r="B27" s="11"/>
      <c r="C27" s="12">
        <f>IF(WEEKDAY(C26,2)=4,C26+1,0)</f>
        <v>0</v>
      </c>
      <c r="D27" s="11" t="s">
        <v>8</v>
      </c>
    </row>
    <row r="28" spans="1:4" x14ac:dyDescent="0.25">
      <c r="A28" s="11"/>
      <c r="B28" s="11"/>
      <c r="C28" s="12">
        <f>IF(WEEKDAY(C29,2)=2,C29-1,0)</f>
        <v>43458</v>
      </c>
      <c r="D28" s="11" t="s">
        <v>8</v>
      </c>
    </row>
    <row r="29" spans="1:4" x14ac:dyDescent="0.25">
      <c r="A29" s="11"/>
      <c r="B29" s="11"/>
      <c r="C29" s="18">
        <f>DATE(A1,12,25)</f>
        <v>43459</v>
      </c>
      <c r="D29" s="11" t="s">
        <v>20</v>
      </c>
    </row>
    <row r="30" spans="1:4" x14ac:dyDescent="0.25">
      <c r="A30" s="11"/>
      <c r="B30" s="11"/>
      <c r="C30" s="12">
        <f>IF(WEEKDAY(C29,2)=4,C29+1,0)</f>
        <v>0</v>
      </c>
      <c r="D30" s="11" t="s">
        <v>8</v>
      </c>
    </row>
    <row r="31" spans="1:4" x14ac:dyDescent="0.25">
      <c r="A31" s="11"/>
      <c r="B31" s="11"/>
      <c r="C31" s="12">
        <f>IF(WEEKDAY(C32,2)=2,C32-1,0)</f>
        <v>43465</v>
      </c>
      <c r="D31" s="11" t="s">
        <v>8</v>
      </c>
    </row>
    <row r="32" spans="1:4" x14ac:dyDescent="0.25">
      <c r="A32" s="11"/>
      <c r="B32" s="11"/>
      <c r="C32" s="18">
        <f>DATE(A1+1,1,1)</f>
        <v>43466</v>
      </c>
      <c r="D32" s="11" t="s">
        <v>9</v>
      </c>
    </row>
    <row r="33" spans="3:4" x14ac:dyDescent="0.25">
      <c r="C33" s="12">
        <f>IF(WEEKDAY(C32,2)=4,C32+1,0)</f>
        <v>0</v>
      </c>
      <c r="D33" s="11" t="s">
        <v>8</v>
      </c>
    </row>
  </sheetData>
  <sheetProtection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Postes</vt:lpstr>
      <vt:lpstr>Vue hebdomadaire</vt:lpstr>
      <vt:lpstr>JFP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2018-04-28T16:30:27Z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