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789"/>
  </bookViews>
  <sheets>
    <sheet name="Cours" sheetId="1" r:id="rId1"/>
  </sheets>
  <definedNames>
    <definedName name="a">#REF!</definedName>
    <definedName name="ab">#REF!</definedName>
    <definedName name="aep">#REF!</definedName>
    <definedName name="aepj">#REF!</definedName>
    <definedName name="asfer">#REF!</definedName>
    <definedName name="Aviva">#REF!</definedName>
    <definedName name="b">#REF!</definedName>
    <definedName name="brutafer">#REF!</definedName>
    <definedName name="Cotation">Cours!$D$3</definedName>
    <definedName name="cpee">#REF!</definedName>
    <definedName name="csfer">#REF!</definedName>
    <definedName name="g">#REF!</definedName>
    <definedName name="gaep">#REF!</definedName>
    <definedName name="gsfer">#REF!</definedName>
    <definedName name="ia">#REF!</definedName>
    <definedName name="Int_Rate" hidden="1">#REF!</definedName>
    <definedName name="Loan_Amount" hidden="1">#REF!</definedName>
    <definedName name="nbmt">#REF!</definedName>
    <definedName name="Num_Pmts" hidden="1">#REF!</definedName>
    <definedName name="Num_Years" hidden="1">#REF!</definedName>
    <definedName name="peej">#REF!</definedName>
    <definedName name="peemt">#REF!</definedName>
    <definedName name="REF">Cours!$B$3</definedName>
    <definedName name="rmt">#REF!</definedName>
    <definedName name="sae">#REF!</definedName>
    <definedName name="sfer">#REF!</definedName>
    <definedName name="tsfer">#REF!</definedName>
    <definedName name="WWW">Cours!$C$3</definedName>
  </definedNames>
  <calcPr calcId="152511"/>
  <fileRecoveryPr autoRecover="0"/>
</workbook>
</file>

<file path=xl/calcChain.xml><?xml version="1.0" encoding="utf-8"?>
<calcChain xmlns="http://schemas.openxmlformats.org/spreadsheetml/2006/main">
  <c r="C31" i="1" l="1"/>
  <c r="A32" i="1" l="1"/>
  <c r="A31" i="1"/>
  <c r="J10" i="1"/>
  <c r="K10" i="1" s="1"/>
  <c r="J25" i="1"/>
  <c r="K25" i="1" s="1"/>
  <c r="J24" i="1"/>
  <c r="K24" i="1" s="1"/>
  <c r="J23" i="1"/>
  <c r="K23" i="1" s="1"/>
  <c r="J22" i="1"/>
  <c r="K22" i="1" s="1"/>
  <c r="J21" i="1"/>
  <c r="K21" i="1" s="1"/>
  <c r="J20" i="1"/>
  <c r="K20" i="1" s="1"/>
  <c r="J19" i="1"/>
  <c r="K19" i="1" s="1"/>
  <c r="J18" i="1"/>
  <c r="K18" i="1" s="1"/>
  <c r="J17" i="1"/>
  <c r="K17" i="1" s="1"/>
  <c r="J16" i="1"/>
  <c r="K16" i="1" s="1"/>
  <c r="J15" i="1"/>
  <c r="K15" i="1" s="1"/>
  <c r="J14" i="1"/>
  <c r="K14" i="1" s="1"/>
  <c r="J13" i="1"/>
  <c r="K13" i="1" s="1"/>
  <c r="J12" i="1"/>
  <c r="K12" i="1" s="1"/>
  <c r="J11" i="1"/>
  <c r="K11" i="1" s="1"/>
  <c r="Y27" i="1"/>
  <c r="Y26" i="1"/>
  <c r="Y25" i="1"/>
  <c r="Y24" i="1"/>
  <c r="Y23" i="1"/>
  <c r="Y22" i="1"/>
  <c r="Y21" i="1"/>
  <c r="Y20" i="1"/>
  <c r="Y19" i="1"/>
  <c r="Y18" i="1"/>
  <c r="Y17" i="1"/>
  <c r="Y16" i="1"/>
  <c r="Y15" i="1"/>
  <c r="Y14" i="1"/>
  <c r="Y13" i="1"/>
  <c r="Y12" i="1"/>
  <c r="Y11" i="1"/>
  <c r="Y10" i="1"/>
  <c r="Y8" i="1"/>
  <c r="Y6" i="1"/>
  <c r="Y5" i="1"/>
  <c r="Y4" i="1"/>
  <c r="S6" i="1"/>
  <c r="G6" i="1" s="1"/>
  <c r="M6" i="1"/>
  <c r="O6" i="1" s="1"/>
  <c r="K6" i="1"/>
  <c r="J6" i="1"/>
  <c r="R5" i="1"/>
  <c r="M5" i="1"/>
  <c r="O5" i="1" s="1"/>
  <c r="K5" i="1"/>
  <c r="J5" i="1"/>
  <c r="M27" i="1"/>
  <c r="N27" i="1"/>
  <c r="O27" i="1"/>
  <c r="M26" i="1"/>
  <c r="N26" i="1"/>
  <c r="O26" i="1"/>
  <c r="M25" i="1"/>
  <c r="N25" i="1" s="1"/>
  <c r="O25" i="1" s="1"/>
  <c r="M24" i="1"/>
  <c r="N24" i="1" s="1"/>
  <c r="O24" i="1" s="1"/>
  <c r="M23" i="1"/>
  <c r="N23" i="1" s="1"/>
  <c r="O23" i="1" s="1"/>
  <c r="M22" i="1"/>
  <c r="N22" i="1" s="1"/>
  <c r="O22" i="1" s="1"/>
  <c r="M21" i="1"/>
  <c r="N21" i="1" s="1"/>
  <c r="O21" i="1" s="1"/>
  <c r="M20" i="1"/>
  <c r="N20" i="1" s="1"/>
  <c r="O20" i="1" s="1"/>
  <c r="M19" i="1"/>
  <c r="N19" i="1" s="1"/>
  <c r="O19" i="1" s="1"/>
  <c r="M18" i="1"/>
  <c r="N18" i="1" s="1"/>
  <c r="O18" i="1" s="1"/>
  <c r="M17" i="1"/>
  <c r="N17" i="1" s="1"/>
  <c r="O17" i="1" s="1"/>
  <c r="M16" i="1"/>
  <c r="N16" i="1" s="1"/>
  <c r="O16" i="1" s="1"/>
  <c r="M15" i="1"/>
  <c r="N15" i="1" s="1"/>
  <c r="O15" i="1" s="1"/>
  <c r="M14" i="1"/>
  <c r="N14" i="1" s="1"/>
  <c r="O14" i="1" s="1"/>
  <c r="M13" i="1"/>
  <c r="N13" i="1" s="1"/>
  <c r="O13" i="1" s="1"/>
  <c r="M12" i="1"/>
  <c r="N12" i="1" s="1"/>
  <c r="O12" i="1" s="1"/>
  <c r="M11" i="1"/>
  <c r="N11" i="1" s="1"/>
  <c r="O11" i="1" s="1"/>
  <c r="M10" i="1"/>
  <c r="N10" i="1" s="1"/>
  <c r="O10" i="1" s="1"/>
  <c r="M8" i="1"/>
  <c r="N8" i="1" s="1"/>
  <c r="O8" i="1" s="1"/>
  <c r="M4" i="1"/>
  <c r="Q27" i="1"/>
  <c r="R27" i="1"/>
  <c r="S27" i="1"/>
  <c r="R26" i="1"/>
  <c r="S26" i="1"/>
  <c r="R25" i="1"/>
  <c r="S25" i="1" s="1"/>
  <c r="R24" i="1"/>
  <c r="S24" i="1" s="1"/>
  <c r="R23" i="1"/>
  <c r="S23" i="1" s="1"/>
  <c r="R22" i="1"/>
  <c r="S22" i="1" s="1"/>
  <c r="R21" i="1"/>
  <c r="S21" i="1" s="1"/>
  <c r="R20" i="1"/>
  <c r="S20" i="1" s="1"/>
  <c r="R19" i="1"/>
  <c r="S19" i="1" s="1"/>
  <c r="R18" i="1"/>
  <c r="S18" i="1" s="1"/>
  <c r="R17" i="1"/>
  <c r="S17" i="1" s="1"/>
  <c r="R16" i="1"/>
  <c r="S16" i="1" s="1"/>
  <c r="R15" i="1"/>
  <c r="S15" i="1" s="1"/>
  <c r="R14" i="1"/>
  <c r="S14" i="1" s="1"/>
  <c r="R13" i="1"/>
  <c r="S13" i="1" s="1"/>
  <c r="R12" i="1"/>
  <c r="S12" i="1" s="1"/>
  <c r="R11" i="1"/>
  <c r="S11" i="1" s="1"/>
  <c r="R10" i="1"/>
  <c r="S10" i="1" s="1"/>
  <c r="R8" i="1"/>
  <c r="S8" i="1" s="1"/>
  <c r="S4" i="1"/>
  <c r="F4" i="1" s="1"/>
  <c r="A4" i="1" s="1"/>
  <c r="F14" i="1"/>
  <c r="G14" i="1" s="1"/>
  <c r="D31" i="1"/>
  <c r="I1" i="1"/>
  <c r="G30" i="1" s="1"/>
  <c r="M1" i="1"/>
  <c r="U1" i="1"/>
  <c r="Q1" i="1"/>
  <c r="J30" i="1"/>
  <c r="I30" i="1"/>
  <c r="D30" i="1"/>
  <c r="A1" i="1"/>
  <c r="J4" i="1"/>
  <c r="K4" i="1"/>
  <c r="J8" i="1"/>
  <c r="K8" i="1" s="1"/>
  <c r="F11" i="1"/>
  <c r="G11" i="1"/>
  <c r="F12" i="1"/>
  <c r="G12" i="1"/>
  <c r="F13" i="1"/>
  <c r="G13" i="1"/>
  <c r="F15" i="1"/>
  <c r="G15" i="1"/>
  <c r="F16" i="1"/>
  <c r="G16" i="1"/>
  <c r="F17" i="1"/>
  <c r="G17" i="1"/>
  <c r="F18" i="1"/>
  <c r="G18" i="1"/>
  <c r="F19" i="1"/>
  <c r="G19" i="1"/>
  <c r="F20" i="1"/>
  <c r="G20" i="1"/>
  <c r="F21" i="1"/>
  <c r="G21" i="1"/>
  <c r="F22" i="1"/>
  <c r="G22" i="1"/>
  <c r="F23" i="1"/>
  <c r="G23" i="1"/>
  <c r="F24" i="1"/>
  <c r="G24" i="1"/>
  <c r="F25" i="1"/>
  <c r="G25" i="1"/>
  <c r="F26" i="1"/>
  <c r="G26" i="1"/>
  <c r="F27" i="1"/>
  <c r="G27" i="1"/>
  <c r="F10" i="1"/>
  <c r="G10" i="1"/>
  <c r="J27" i="1"/>
  <c r="K27" i="1"/>
  <c r="J26" i="1"/>
  <c r="K26" i="1"/>
  <c r="R4" i="1"/>
  <c r="R6" i="1"/>
  <c r="S5" i="1"/>
  <c r="G5" i="1" s="1"/>
  <c r="D32" i="1"/>
  <c r="N6" i="1"/>
  <c r="N5" i="1"/>
  <c r="F8" i="1"/>
  <c r="G8" i="1"/>
  <c r="H8" i="1" s="1"/>
  <c r="D1" i="1" s="1"/>
  <c r="G31" i="1" s="1"/>
  <c r="I31" i="1" l="1"/>
  <c r="H27" i="1"/>
  <c r="G1" i="1" s="1"/>
  <c r="G32" i="1" s="1"/>
  <c r="I32" i="1" s="1"/>
  <c r="J32" i="1" s="1"/>
  <c r="O4" i="1"/>
  <c r="N4" i="1"/>
  <c r="G34" i="1" l="1"/>
  <c r="I34" i="1"/>
  <c r="J31" i="1"/>
</calcChain>
</file>

<file path=xl/sharedStrings.xml><?xml version="1.0" encoding="utf-8"?>
<sst xmlns="http://schemas.openxmlformats.org/spreadsheetml/2006/main" count="84" uniqueCount="80">
  <si>
    <t>REF</t>
  </si>
  <si>
    <t>WWW</t>
  </si>
  <si>
    <t>LU0476876676</t>
  </si>
  <si>
    <t>FR0000014292</t>
  </si>
  <si>
    <t>FR0000097495</t>
  </si>
  <si>
    <t>Moneta Multi Caps C</t>
  </si>
  <si>
    <t>FR0010298596</t>
  </si>
  <si>
    <t>GB00B1VMCY93</t>
  </si>
  <si>
    <t>LU0227384020</t>
  </si>
  <si>
    <t>FR0010187898</t>
  </si>
  <si>
    <t>FR0007027404</t>
  </si>
  <si>
    <t>FR0010035592</t>
  </si>
  <si>
    <t>FR0007008750</t>
  </si>
  <si>
    <t>FR0011445378</t>
  </si>
  <si>
    <t>FR0011600410</t>
  </si>
  <si>
    <t>Nbre</t>
  </si>
  <si>
    <t>LU0935229400</t>
  </si>
  <si>
    <t>AVIVA Patrimoine Immobilier</t>
  </si>
  <si>
    <t>LU1207761260</t>
  </si>
  <si>
    <t>Afer Sfer</t>
  </si>
  <si>
    <t>Aberdeen gl.Japan.eq.s2 ccy exp.c</t>
  </si>
  <si>
    <t>M&amp;G Optimal Income Fd AH Eur acc</t>
  </si>
  <si>
    <t>Natixis Seeyond Eur Minvar R/A c</t>
  </si>
  <si>
    <t>Nordea 1 - Stable Return BP Eur</t>
  </si>
  <si>
    <t>R Conviction Euro C Eur</t>
  </si>
  <si>
    <t>R Opal Absolu</t>
  </si>
  <si>
    <t>R Opal Biens Reels C</t>
  </si>
  <si>
    <t>R Euro Credit C Eur</t>
  </si>
  <si>
    <t>R Opal Emergents C Eur</t>
  </si>
  <si>
    <t>Natixis Actions US Growth R Eur</t>
  </si>
  <si>
    <t>En %</t>
  </si>
  <si>
    <t>FR0003500008 PX1</t>
  </si>
  <si>
    <t>31/12/16</t>
  </si>
  <si>
    <t>31/12/17</t>
  </si>
  <si>
    <t>31/12/18</t>
  </si>
  <si>
    <t>Derniers Cours</t>
  </si>
  <si>
    <t>Var. €uros</t>
  </si>
  <si>
    <t>AVIVA Actif Garanti</t>
  </si>
  <si>
    <t>AVIVA i-Multi Str Target</t>
  </si>
  <si>
    <t>AVIVA Convertibles A</t>
  </si>
  <si>
    <t>AVIVA Oblig International</t>
  </si>
  <si>
    <t>AVIVA Monetaire ISR A</t>
  </si>
  <si>
    <t>FR0007437546</t>
  </si>
  <si>
    <t>LU1438969518</t>
  </si>
  <si>
    <t xml:space="preserve">T. Rowe Price US Equity A EUR </t>
  </si>
  <si>
    <t>DOW JONES INDUSTRIAL</t>
  </si>
  <si>
    <t>US2605661048 DJI</t>
  </si>
  <si>
    <t>NIKKEI 225</t>
  </si>
  <si>
    <t>XC0009692440</t>
  </si>
  <si>
    <t>Var. €uros 2017</t>
  </si>
  <si>
    <t>Var. €uros 2018</t>
  </si>
  <si>
    <t>Var. €uros 2019</t>
  </si>
  <si>
    <t>Evol 2016 à J</t>
  </si>
  <si>
    <t>Evolution Année 2018</t>
  </si>
  <si>
    <t>FR0000299364</t>
  </si>
  <si>
    <t>https://www.boursorama.com/bourse/opcvm/cours/MP-663453/</t>
  </si>
  <si>
    <t>/</t>
  </si>
  <si>
    <t>https://www.boursorama.com/cours/cours/1rPCAC</t>
  </si>
  <si>
    <t>https://www.boursorama.com/cours/cours/%24INDU</t>
  </si>
  <si>
    <t>https://www.boursorama.com/cours/cours/1xN225</t>
  </si>
  <si>
    <t>https://www.boursorama.com/bourse/opcvm/cours/MP-829936/</t>
  </si>
  <si>
    <t>https://www.boursorama.com/bourse/opcvm/cours/0P00015MBL/</t>
  </si>
  <si>
    <t>https://www.boursorama.com/bourse/opcvm/cours/MP-828069/</t>
  </si>
  <si>
    <t>https://www.boursorama.com/bourse/opcvm/cours/MP-809749/</t>
  </si>
  <si>
    <t>https://www.boursorama.com/bourse/opcvm/cours/MP-802757/</t>
  </si>
  <si>
    <t>https://www.boursorama.com/bourse/opcvm/cours/MP-807288/</t>
  </si>
  <si>
    <t>https://www.boursorama.com/bourse/opcvm/cours/MP-228322/</t>
  </si>
  <si>
    <t>https://www.boursorama.com/bourse/opcvm/cours/0P000111GL/</t>
  </si>
  <si>
    <t>https://www.boursorama.com/bourse/opcvm/cours/MP-119964/</t>
  </si>
  <si>
    <t>https://www.boursorama.com/bourse/opcvm/cours/MP-806533/</t>
  </si>
  <si>
    <t>https://www.boursorama.com/bourse/opcvm/cours/MP-803544/</t>
  </si>
  <si>
    <t>https://www.boursorama.com/bourse/opcvm/cours/MP-807388/</t>
  </si>
  <si>
    <t>https://www.boursorama.com/bourse/opcvm/cours/MP-806235/</t>
  </si>
  <si>
    <t>https://www.boursorama.com/bourse/opcvm/cours/0P0000YAD1/</t>
  </si>
  <si>
    <t>https://www.boursorama.com/bourse/opcvm/cours/0P00013YF0/</t>
  </si>
  <si>
    <t>https://www.boursorama.com/bourse/opcvm/cours/0P00018DYB/</t>
  </si>
  <si>
    <t>2 540.750</t>
  </si>
  <si>
    <t>1 766.160</t>
  </si>
  <si>
    <t>1 711.340</t>
  </si>
  <si>
    <t>19 059.490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</si>
</sst>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5" formatCode="#,##0\ &quot;€&quot;;\-#,##0\ &quot;€&quot;"/>
    <numFmt numFmtId="6" formatCode="#,##0\ &quot;€&quot;;[Red]\-#,##0\ &quot;€&quot;"/>
    <numFmt numFmtId="8" formatCode="#,##0.00\ &quot;€&quot;;[Red]\-#,##0.00\ &quot;€&quot;"/>
    <numFmt numFmtId="164" formatCode="0.00000_ ;[Red]\-0.00000\ "/>
    <numFmt numFmtId="165" formatCode="0.0000_ ;[Red]\-0.0000\ "/>
    <numFmt numFmtId="166" formatCode="0.0000"/>
    <numFmt numFmtId="167" formatCode="#,##0.00_ ;[Red]\-#,##0.00\ "/>
    <numFmt numFmtId="168" formatCode="[$-40C]d\-mmm;@"/>
    <numFmt numFmtId="169" formatCode="#,##0.0000_ ;[Red]\-#,##0.0000\ "/>
    <numFmt numFmtId="170" formatCode="dd\ mmm\ yyyy\ hh:mm"/>
    <numFmt numFmtId="171" formatCode="0.00%;[Red]\-0.00%;"/>
  </numFmts>
  <fonts count="2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name val="Tahoma"/>
      <family val="2"/>
    </font>
    <font>
      <sz val="10"/>
      <name val="Tahoma"/>
      <family val="2"/>
    </font>
    <font>
      <u/>
      <sz val="21.5"/>
      <color theme="10"/>
      <name val="Tahoma"/>
      <family val="2"/>
    </font>
    <font>
      <sz val="11"/>
      <color theme="0"/>
      <name val="Arial Narrow"/>
      <family val="2"/>
    </font>
    <font>
      <b/>
      <sz val="11"/>
      <name val="Arial Narrow"/>
      <family val="2"/>
    </font>
    <font>
      <sz val="11"/>
      <color theme="1"/>
      <name val="Arial Narrow"/>
      <family val="2"/>
    </font>
    <font>
      <b/>
      <sz val="11"/>
      <color rgb="FFFFFF00"/>
      <name val="Arial Narrow"/>
      <family val="2"/>
    </font>
    <font>
      <sz val="11"/>
      <color theme="1"/>
      <name val="Calibri"/>
      <family val="2"/>
    </font>
    <font>
      <sz val="10"/>
      <color theme="1"/>
      <name val="Arial Narrow"/>
      <family val="2"/>
    </font>
    <font>
      <sz val="9"/>
      <color theme="1"/>
      <name val="Arial Narrow"/>
      <family val="2"/>
    </font>
    <font>
      <b/>
      <sz val="10"/>
      <color theme="1"/>
      <name val="Arial Narrow"/>
      <family val="2"/>
    </font>
    <font>
      <sz val="12"/>
      <color theme="1"/>
      <name val="Calibri"/>
      <family val="2"/>
    </font>
    <font>
      <sz val="10"/>
      <color theme="1"/>
      <name val="Calibri"/>
      <family val="2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  <font>
      <u/>
      <sz val="11"/>
      <color theme="10"/>
      <name val="Arial Narrow"/>
      <family val="2"/>
    </font>
    <font>
      <b/>
      <u/>
      <sz val="11"/>
      <color theme="10"/>
      <name val="Arial Narrow"/>
      <family val="2"/>
    </font>
    <font>
      <sz val="11"/>
      <color rgb="FF333333"/>
      <name val="Arial Narrow"/>
      <family val="2"/>
    </font>
    <font>
      <b/>
      <i/>
      <sz val="11"/>
      <color theme="1"/>
      <name val="Arial Narrow"/>
      <family val="2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1" fillId="0" borderId="0" applyNumberFormat="0" applyFill="0" applyBorder="0" applyAlignment="0" applyProtection="0"/>
    <xf numFmtId="0" fontId="4" fillId="0" borderId="0" applyAlignment="0"/>
    <xf numFmtId="0" fontId="5" fillId="0" borderId="0" applyAlignment="0"/>
    <xf numFmtId="0" fontId="6" fillId="0" borderId="0" applyNumberFormat="0" applyFill="0" applyBorder="0" applyAlignment="0" applyProtection="0">
      <alignment vertical="top"/>
      <protection locked="0"/>
    </xf>
    <xf numFmtId="9" fontId="5" fillId="0" borderId="0" applyFont="0" applyFill="0" applyBorder="0" applyAlignment="0" applyProtection="0"/>
  </cellStyleXfs>
  <cellXfs count="215">
    <xf numFmtId="0" fontId="0" fillId="0" borderId="0" xfId="0"/>
    <xf numFmtId="0" fontId="11" fillId="0" borderId="0" xfId="0" applyFont="1"/>
    <xf numFmtId="0" fontId="12" fillId="0" borderId="0" xfId="0" applyFont="1"/>
    <xf numFmtId="164" fontId="12" fillId="0" borderId="0" xfId="0" applyNumberFormat="1" applyFont="1"/>
    <xf numFmtId="8" fontId="12" fillId="0" borderId="0" xfId="0" applyNumberFormat="1" applyFont="1"/>
    <xf numFmtId="0" fontId="13" fillId="0" borderId="0" xfId="0" applyFont="1"/>
    <xf numFmtId="0" fontId="12" fillId="0" borderId="0" xfId="0" applyFont="1" applyAlignment="1">
      <alignment horizontal="center"/>
    </xf>
    <xf numFmtId="164" fontId="14" fillId="0" borderId="0" xfId="0" applyNumberFormat="1" applyFont="1" applyAlignment="1">
      <alignment horizontal="center" vertical="center"/>
    </xf>
    <xf numFmtId="167" fontId="14" fillId="9" borderId="19" xfId="0" quotePrefix="1" applyNumberFormat="1" applyFont="1" applyFill="1" applyBorder="1" applyAlignment="1">
      <alignment horizontal="center" vertical="center"/>
    </xf>
    <xf numFmtId="0" fontId="14" fillId="9" borderId="21" xfId="0" applyFont="1" applyFill="1" applyBorder="1" applyAlignment="1">
      <alignment horizontal="center" vertical="center" wrapText="1"/>
    </xf>
    <xf numFmtId="0" fontId="14" fillId="9" borderId="18" xfId="0" applyFont="1" applyFill="1" applyBorder="1" applyAlignment="1">
      <alignment horizontal="center" vertical="center"/>
    </xf>
    <xf numFmtId="167" fontId="14" fillId="5" borderId="19" xfId="0" quotePrefix="1" applyNumberFormat="1" applyFont="1" applyFill="1" applyBorder="1" applyAlignment="1">
      <alignment horizontal="center" vertical="center"/>
    </xf>
    <xf numFmtId="0" fontId="14" fillId="5" borderId="21" xfId="0" applyFont="1" applyFill="1" applyBorder="1" applyAlignment="1">
      <alignment horizontal="center" vertical="center" wrapText="1"/>
    </xf>
    <xf numFmtId="0" fontId="14" fillId="5" borderId="18" xfId="0" applyFont="1" applyFill="1" applyBorder="1" applyAlignment="1">
      <alignment horizontal="center" vertical="center"/>
    </xf>
    <xf numFmtId="167" fontId="14" fillId="8" borderId="19" xfId="0" quotePrefix="1" applyNumberFormat="1" applyFont="1" applyFill="1" applyBorder="1" applyAlignment="1">
      <alignment horizontal="center" vertical="center"/>
    </xf>
    <xf numFmtId="0" fontId="14" fillId="8" borderId="21" xfId="0" applyFont="1" applyFill="1" applyBorder="1" applyAlignment="1">
      <alignment horizontal="center" vertical="center" wrapText="1"/>
    </xf>
    <xf numFmtId="0" fontId="14" fillId="8" borderId="18" xfId="0" applyFont="1" applyFill="1" applyBorder="1" applyAlignment="1">
      <alignment horizontal="center" vertical="center"/>
    </xf>
    <xf numFmtId="0" fontId="15" fillId="0" borderId="0" xfId="0" applyFont="1"/>
    <xf numFmtId="8" fontId="15" fillId="0" borderId="0" xfId="0" applyNumberFormat="1" applyFont="1"/>
    <xf numFmtId="0" fontId="16" fillId="0" borderId="0" xfId="0" applyFont="1"/>
    <xf numFmtId="164" fontId="15" fillId="0" borderId="0" xfId="0" applyNumberFormat="1" applyFont="1"/>
    <xf numFmtId="8" fontId="16" fillId="0" borderId="0" xfId="0" applyNumberFormat="1" applyFont="1"/>
    <xf numFmtId="164" fontId="16" fillId="0" borderId="0" xfId="0" applyNumberFormat="1" applyFont="1"/>
    <xf numFmtId="167" fontId="17" fillId="5" borderId="13" xfId="0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167" fontId="17" fillId="8" borderId="13" xfId="0" applyNumberFormat="1" applyFont="1" applyFill="1" applyBorder="1" applyAlignment="1">
      <alignment horizontal="right" vertical="center"/>
    </xf>
    <xf numFmtId="167" fontId="17" fillId="8" borderId="23" xfId="0" applyNumberFormat="1" applyFont="1" applyFill="1" applyBorder="1" applyAlignment="1">
      <alignment horizontal="right" vertical="center"/>
    </xf>
    <xf numFmtId="10" fontId="17" fillId="8" borderId="20" xfId="0" applyNumberFormat="1" applyFont="1" applyFill="1" applyBorder="1" applyAlignment="1">
      <alignment horizontal="right" vertical="center"/>
    </xf>
    <xf numFmtId="0" fontId="17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167" fontId="17" fillId="0" borderId="0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167" fontId="17" fillId="9" borderId="13" xfId="0" applyNumberFormat="1" applyFont="1" applyFill="1" applyBorder="1" applyAlignment="1">
      <alignment vertical="center"/>
    </xf>
    <xf numFmtId="167" fontId="17" fillId="9" borderId="23" xfId="0" applyNumberFormat="1" applyFont="1" applyFill="1" applyBorder="1" applyAlignment="1">
      <alignment vertical="center"/>
    </xf>
    <xf numFmtId="10" fontId="17" fillId="9" borderId="20" xfId="0" applyNumberFormat="1" applyFont="1" applyFill="1" applyBorder="1" applyAlignment="1">
      <alignment vertical="center"/>
    </xf>
    <xf numFmtId="167" fontId="17" fillId="5" borderId="23" xfId="0" applyNumberFormat="1" applyFont="1" applyFill="1" applyBorder="1" applyAlignment="1">
      <alignment vertical="center"/>
    </xf>
    <xf numFmtId="10" fontId="17" fillId="5" borderId="20" xfId="0" applyNumberFormat="1" applyFont="1" applyFill="1" applyBorder="1" applyAlignment="1">
      <alignment vertical="center"/>
    </xf>
    <xf numFmtId="0" fontId="9" fillId="0" borderId="0" xfId="0" applyFont="1" applyAlignment="1">
      <alignment vertical="center"/>
    </xf>
    <xf numFmtId="167" fontId="17" fillId="0" borderId="0" xfId="0" applyNumberFormat="1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167" fontId="17" fillId="9" borderId="19" xfId="0" applyNumberFormat="1" applyFont="1" applyFill="1" applyBorder="1" applyAlignment="1">
      <alignment vertical="center"/>
    </xf>
    <xf numFmtId="167" fontId="17" fillId="9" borderId="21" xfId="0" applyNumberFormat="1" applyFont="1" applyFill="1" applyBorder="1" applyAlignment="1">
      <alignment vertical="center"/>
    </xf>
    <xf numFmtId="10" fontId="17" fillId="9" borderId="18" xfId="0" applyNumberFormat="1" applyFont="1" applyFill="1" applyBorder="1" applyAlignment="1">
      <alignment vertical="center"/>
    </xf>
    <xf numFmtId="167" fontId="17" fillId="5" borderId="21" xfId="0" applyNumberFormat="1" applyFont="1" applyFill="1" applyBorder="1" applyAlignment="1">
      <alignment vertical="center"/>
    </xf>
    <xf numFmtId="10" fontId="17" fillId="5" borderId="18" xfId="0" applyNumberFormat="1" applyFont="1" applyFill="1" applyBorder="1" applyAlignment="1">
      <alignment vertical="center"/>
    </xf>
    <xf numFmtId="167" fontId="17" fillId="8" borderId="21" xfId="0" applyNumberFormat="1" applyFont="1" applyFill="1" applyBorder="1" applyAlignment="1">
      <alignment horizontal="right" vertical="center"/>
    </xf>
    <xf numFmtId="10" fontId="17" fillId="8" borderId="18" xfId="0" applyNumberFormat="1" applyFont="1" applyFill="1" applyBorder="1" applyAlignment="1">
      <alignment horizontal="right" vertical="center"/>
    </xf>
    <xf numFmtId="167" fontId="17" fillId="9" borderId="17" xfId="0" applyNumberFormat="1" applyFont="1" applyFill="1" applyBorder="1" applyAlignment="1">
      <alignment vertical="center"/>
    </xf>
    <xf numFmtId="167" fontId="17" fillId="9" borderId="0" xfId="0" applyNumberFormat="1" applyFont="1" applyFill="1" applyBorder="1" applyAlignment="1">
      <alignment vertical="center"/>
    </xf>
    <xf numFmtId="10" fontId="17" fillId="9" borderId="16" xfId="0" applyNumberFormat="1" applyFont="1" applyFill="1" applyBorder="1" applyAlignment="1">
      <alignment vertical="center"/>
    </xf>
    <xf numFmtId="167" fontId="17" fillId="5" borderId="0" xfId="0" applyNumberFormat="1" applyFont="1" applyFill="1" applyBorder="1" applyAlignment="1">
      <alignment vertical="center"/>
    </xf>
    <xf numFmtId="10" fontId="17" fillId="5" borderId="16" xfId="0" applyNumberFormat="1" applyFont="1" applyFill="1" applyBorder="1" applyAlignment="1">
      <alignment vertical="center"/>
    </xf>
    <xf numFmtId="167" fontId="17" fillId="8" borderId="0" xfId="0" applyNumberFormat="1" applyFont="1" applyFill="1" applyBorder="1" applyAlignment="1">
      <alignment horizontal="right" vertical="center"/>
    </xf>
    <xf numFmtId="10" fontId="17" fillId="8" borderId="16" xfId="0" applyNumberFormat="1" applyFont="1" applyFill="1" applyBorder="1" applyAlignment="1">
      <alignment horizontal="right" vertical="center"/>
    </xf>
    <xf numFmtId="0" fontId="17" fillId="0" borderId="0" xfId="0" applyFont="1" applyAlignment="1">
      <alignment vertical="center"/>
    </xf>
    <xf numFmtId="169" fontId="17" fillId="9" borderId="17" xfId="0" applyNumberFormat="1" applyFont="1" applyFill="1" applyBorder="1" applyAlignment="1">
      <alignment vertical="center"/>
    </xf>
    <xf numFmtId="167" fontId="17" fillId="9" borderId="15" xfId="0" applyNumberFormat="1" applyFont="1" applyFill="1" applyBorder="1" applyAlignment="1">
      <alignment vertical="center"/>
    </xf>
    <xf numFmtId="10" fontId="17" fillId="9" borderId="14" xfId="0" applyNumberFormat="1" applyFont="1" applyFill="1" applyBorder="1" applyAlignment="1">
      <alignment vertical="center"/>
    </xf>
    <xf numFmtId="10" fontId="17" fillId="5" borderId="14" xfId="0" applyNumberFormat="1" applyFont="1" applyFill="1" applyBorder="1" applyAlignment="1">
      <alignment vertical="center"/>
    </xf>
    <xf numFmtId="167" fontId="17" fillId="8" borderId="22" xfId="0" applyNumberFormat="1" applyFont="1" applyFill="1" applyBorder="1" applyAlignment="1">
      <alignment horizontal="right" vertical="center"/>
    </xf>
    <xf numFmtId="10" fontId="17" fillId="8" borderId="14" xfId="0" applyNumberFormat="1" applyFont="1" applyFill="1" applyBorder="1" applyAlignment="1">
      <alignment horizontal="right" vertical="center"/>
    </xf>
    <xf numFmtId="167" fontId="17" fillId="9" borderId="22" xfId="0" applyNumberFormat="1" applyFont="1" applyFill="1" applyBorder="1" applyAlignment="1">
      <alignment vertical="center"/>
    </xf>
    <xf numFmtId="167" fontId="17" fillId="5" borderId="22" xfId="0" applyNumberFormat="1" applyFont="1" applyFill="1" applyBorder="1" applyAlignment="1">
      <alignment vertical="center"/>
    </xf>
    <xf numFmtId="0" fontId="18" fillId="2" borderId="2" xfId="0" applyFont="1" applyFill="1" applyBorder="1" applyAlignment="1">
      <alignment horizontal="center" vertical="center"/>
    </xf>
    <xf numFmtId="0" fontId="9" fillId="0" borderId="0" xfId="0" applyFont="1"/>
    <xf numFmtId="0" fontId="17" fillId="0" borderId="0" xfId="0" applyFont="1" applyAlignment="1">
      <alignment horizontal="center" vertical="center"/>
    </xf>
    <xf numFmtId="0" fontId="3" fillId="0" borderId="0" xfId="0" applyFont="1"/>
    <xf numFmtId="164" fontId="3" fillId="0" borderId="0" xfId="0" applyNumberFormat="1" applyFont="1"/>
    <xf numFmtId="8" fontId="3" fillId="0" borderId="0" xfId="0" applyNumberFormat="1" applyFont="1"/>
    <xf numFmtId="167" fontId="3" fillId="0" borderId="0" xfId="0" applyNumberFormat="1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9" fillId="0" borderId="12" xfId="1" applyFont="1" applyBorder="1" applyAlignment="1">
      <alignment vertical="center"/>
    </xf>
    <xf numFmtId="167" fontId="17" fillId="0" borderId="23" xfId="0" applyNumberFormat="1" applyFont="1" applyBorder="1" applyAlignment="1">
      <alignment vertical="center"/>
    </xf>
    <xf numFmtId="10" fontId="17" fillId="0" borderId="20" xfId="0" applyNumberFormat="1" applyFont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10" fontId="17" fillId="0" borderId="0" xfId="0" applyNumberFormat="1" applyFont="1" applyFill="1" applyBorder="1" applyAlignment="1">
      <alignment horizontal="right" vertical="center"/>
    </xf>
    <xf numFmtId="167" fontId="17" fillId="0" borderId="21" xfId="0" applyNumberFormat="1" applyFont="1" applyBorder="1" applyAlignment="1">
      <alignment vertical="center"/>
    </xf>
    <xf numFmtId="10" fontId="17" fillId="0" borderId="18" xfId="0" applyNumberFormat="1" applyFont="1" applyBorder="1" applyAlignment="1">
      <alignment horizontal="right" vertical="center"/>
    </xf>
    <xf numFmtId="167" fontId="17" fillId="0" borderId="0" xfId="0" applyNumberFormat="1" applyFont="1" applyBorder="1" applyAlignment="1">
      <alignment vertical="center"/>
    </xf>
    <xf numFmtId="10" fontId="17" fillId="0" borderId="16" xfId="0" applyNumberFormat="1" applyFont="1" applyBorder="1" applyAlignment="1">
      <alignment horizontal="right" vertical="center"/>
    </xf>
    <xf numFmtId="0" fontId="19" fillId="0" borderId="0" xfId="1" applyFont="1" applyFill="1" applyBorder="1" applyAlignment="1">
      <alignment vertical="center"/>
    </xf>
    <xf numFmtId="167" fontId="17" fillId="0" borderId="22" xfId="0" applyNumberFormat="1" applyFont="1" applyBorder="1" applyAlignment="1">
      <alignment vertical="center"/>
    </xf>
    <xf numFmtId="10" fontId="17" fillId="0" borderId="14" xfId="0" applyNumberFormat="1" applyFont="1" applyBorder="1" applyAlignment="1">
      <alignment horizontal="right" vertical="center"/>
    </xf>
    <xf numFmtId="8" fontId="18" fillId="2" borderId="8" xfId="0" applyNumberFormat="1" applyFont="1" applyFill="1" applyBorder="1" applyAlignment="1">
      <alignment horizontal="center" vertical="center"/>
    </xf>
    <xf numFmtId="8" fontId="17" fillId="0" borderId="0" xfId="0" applyNumberFormat="1" applyFont="1" applyAlignment="1">
      <alignment horizontal="center" vertical="center"/>
    </xf>
    <xf numFmtId="168" fontId="18" fillId="2" borderId="4" xfId="0" applyNumberFormat="1" applyFont="1" applyFill="1" applyBorder="1" applyAlignment="1">
      <alignment horizontal="center" vertical="center"/>
    </xf>
    <xf numFmtId="8" fontId="18" fillId="2" borderId="4" xfId="0" applyNumberFormat="1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8" fontId="9" fillId="0" borderId="0" xfId="0" applyNumberFormat="1" applyFont="1" applyAlignment="1">
      <alignment horizontal="center" vertical="center"/>
    </xf>
    <xf numFmtId="0" fontId="18" fillId="2" borderId="6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8" fontId="10" fillId="0" borderId="0" xfId="0" applyNumberFormat="1" applyFont="1" applyFill="1" applyAlignment="1">
      <alignment horizontal="center" vertical="center"/>
    </xf>
    <xf numFmtId="8" fontId="9" fillId="0" borderId="0" xfId="0" applyNumberFormat="1" applyFont="1" applyFill="1" applyAlignment="1">
      <alignment horizontal="center" vertical="center"/>
    </xf>
    <xf numFmtId="8" fontId="18" fillId="0" borderId="5" xfId="0" applyNumberFormat="1" applyFont="1" applyFill="1" applyBorder="1" applyAlignment="1">
      <alignment horizontal="center" vertical="center"/>
    </xf>
    <xf numFmtId="6" fontId="18" fillId="0" borderId="2" xfId="0" applyNumberFormat="1" applyFont="1" applyFill="1" applyBorder="1" applyAlignment="1">
      <alignment horizontal="center" vertical="center"/>
    </xf>
    <xf numFmtId="6" fontId="18" fillId="2" borderId="1" xfId="0" applyNumberFormat="1" applyFont="1" applyFill="1" applyBorder="1" applyAlignment="1">
      <alignment horizontal="center" vertical="center"/>
    </xf>
    <xf numFmtId="5" fontId="18" fillId="2" borderId="3" xfId="0" applyNumberFormat="1" applyFont="1" applyFill="1" applyBorder="1" applyAlignment="1">
      <alignment horizontal="center" vertical="center"/>
    </xf>
    <xf numFmtId="8" fontId="18" fillId="2" borderId="24" xfId="0" applyNumberFormat="1" applyFont="1" applyFill="1" applyBorder="1"/>
    <xf numFmtId="8" fontId="17" fillId="0" borderId="0" xfId="0" applyNumberFormat="1" applyFont="1" applyFill="1" applyBorder="1"/>
    <xf numFmtId="8" fontId="18" fillId="2" borderId="25" xfId="0" applyNumberFormat="1" applyFont="1" applyFill="1" applyBorder="1" applyAlignment="1">
      <alignment vertical="center"/>
    </xf>
    <xf numFmtId="8" fontId="18" fillId="2" borderId="26" xfId="0" applyNumberFormat="1" applyFont="1" applyFill="1" applyBorder="1" applyAlignment="1">
      <alignment vertical="center"/>
    </xf>
    <xf numFmtId="8" fontId="18" fillId="2" borderId="27" xfId="0" applyNumberFormat="1" applyFont="1" applyFill="1" applyBorder="1" applyAlignment="1">
      <alignment vertical="center"/>
    </xf>
    <xf numFmtId="8" fontId="18" fillId="2" borderId="9" xfId="0" applyNumberFormat="1" applyFont="1" applyFill="1" applyBorder="1" applyAlignment="1">
      <alignment horizontal="center" vertical="center"/>
    </xf>
    <xf numFmtId="6" fontId="18" fillId="2" borderId="11" xfId="0" applyNumberFormat="1" applyFont="1" applyFill="1" applyBorder="1" applyAlignment="1">
      <alignment horizontal="right" vertical="center"/>
    </xf>
    <xf numFmtId="8" fontId="9" fillId="0" borderId="0" xfId="0" applyNumberFormat="1" applyFont="1" applyAlignment="1">
      <alignment horizontal="right" vertical="center"/>
    </xf>
    <xf numFmtId="6" fontId="18" fillId="2" borderId="5" xfId="0" applyNumberFormat="1" applyFont="1" applyFill="1" applyBorder="1" applyAlignment="1">
      <alignment horizontal="right" vertical="center"/>
    </xf>
    <xf numFmtId="5" fontId="18" fillId="2" borderId="5" xfId="0" applyNumberFormat="1" applyFont="1" applyFill="1" applyBorder="1" applyAlignment="1">
      <alignment horizontal="right" vertical="center"/>
    </xf>
    <xf numFmtId="6" fontId="18" fillId="2" borderId="10" xfId="0" applyNumberFormat="1" applyFont="1" applyFill="1" applyBorder="1" applyAlignment="1">
      <alignment horizontal="right" vertical="center"/>
    </xf>
    <xf numFmtId="6" fontId="18" fillId="2" borderId="6" xfId="0" applyNumberFormat="1" applyFont="1" applyFill="1" applyBorder="1" applyAlignment="1">
      <alignment horizontal="right" vertical="center"/>
    </xf>
    <xf numFmtId="5" fontId="18" fillId="2" borderId="6" xfId="0" applyNumberFormat="1" applyFont="1" applyFill="1" applyBorder="1" applyAlignment="1">
      <alignment horizontal="right" vertical="center"/>
    </xf>
    <xf numFmtId="167" fontId="17" fillId="5" borderId="19" xfId="0" applyNumberFormat="1" applyFont="1" applyFill="1" applyBorder="1" applyAlignment="1">
      <alignment horizontal="right" vertical="center"/>
    </xf>
    <xf numFmtId="167" fontId="17" fillId="5" borderId="17" xfId="0" applyNumberFormat="1" applyFont="1" applyFill="1" applyBorder="1" applyAlignment="1">
      <alignment horizontal="right" vertical="center"/>
    </xf>
    <xf numFmtId="167" fontId="17" fillId="5" borderId="15" xfId="0" applyNumberFormat="1" applyFont="1" applyFill="1" applyBorder="1" applyAlignment="1">
      <alignment horizontal="right" vertical="center"/>
    </xf>
    <xf numFmtId="167" fontId="17" fillId="8" borderId="19" xfId="0" applyNumberFormat="1" applyFont="1" applyFill="1" applyBorder="1" applyAlignment="1">
      <alignment horizontal="right" vertical="center"/>
    </xf>
    <xf numFmtId="167" fontId="17" fillId="8" borderId="17" xfId="0" applyNumberFormat="1" applyFont="1" applyFill="1" applyBorder="1" applyAlignment="1">
      <alignment horizontal="right" vertical="center"/>
    </xf>
    <xf numFmtId="167" fontId="17" fillId="8" borderId="15" xfId="0" applyNumberFormat="1" applyFont="1" applyFill="1" applyBorder="1" applyAlignment="1">
      <alignment horizontal="right" vertical="center"/>
    </xf>
    <xf numFmtId="169" fontId="17" fillId="0" borderId="17" xfId="0" applyNumberFormat="1" applyFont="1" applyBorder="1" applyAlignment="1">
      <alignment horizontal="right" vertical="center"/>
    </xf>
    <xf numFmtId="167" fontId="17" fillId="0" borderId="15" xfId="0" applyNumberFormat="1" applyFont="1" applyBorder="1" applyAlignment="1">
      <alignment horizontal="right" vertical="center"/>
    </xf>
    <xf numFmtId="167" fontId="17" fillId="0" borderId="19" xfId="0" applyNumberFormat="1" applyFont="1" applyBorder="1" applyAlignment="1">
      <alignment horizontal="right" vertical="center"/>
    </xf>
    <xf numFmtId="167" fontId="17" fillId="0" borderId="17" xfId="0" applyNumberFormat="1" applyFont="1" applyBorder="1" applyAlignment="1">
      <alignment horizontal="right" vertical="center"/>
    </xf>
    <xf numFmtId="0" fontId="17" fillId="0" borderId="0" xfId="0" applyFont="1" applyBorder="1" applyAlignment="1">
      <alignment horizontal="right" vertical="center" wrapText="1"/>
    </xf>
    <xf numFmtId="167" fontId="17" fillId="0" borderId="13" xfId="0" applyNumberFormat="1" applyFont="1" applyBorder="1" applyAlignment="1">
      <alignment horizontal="right" vertical="center"/>
    </xf>
    <xf numFmtId="167" fontId="17" fillId="0" borderId="0" xfId="0" applyNumberFormat="1" applyFont="1" applyFill="1" applyBorder="1" applyAlignment="1">
      <alignment horizontal="right" vertical="center"/>
    </xf>
    <xf numFmtId="169" fontId="17" fillId="5" borderId="17" xfId="0" applyNumberFormat="1" applyFont="1" applyFill="1" applyBorder="1" applyAlignment="1">
      <alignment horizontal="right" vertical="center"/>
    </xf>
    <xf numFmtId="169" fontId="17" fillId="8" borderId="17" xfId="0" applyNumberFormat="1" applyFont="1" applyFill="1" applyBorder="1" applyAlignment="1">
      <alignment horizontal="right" vertical="center"/>
    </xf>
    <xf numFmtId="0" fontId="17" fillId="7" borderId="25" xfId="0" applyFont="1" applyFill="1" applyBorder="1" applyAlignment="1">
      <alignment horizontal="center" vertical="center"/>
    </xf>
    <xf numFmtId="0" fontId="17" fillId="7" borderId="2" xfId="0" applyFont="1" applyFill="1" applyBorder="1" applyAlignment="1">
      <alignment vertical="center"/>
    </xf>
    <xf numFmtId="0" fontId="20" fillId="7" borderId="2" xfId="1" applyFont="1" applyFill="1" applyBorder="1" applyAlignment="1">
      <alignment vertical="center"/>
    </xf>
    <xf numFmtId="0" fontId="9" fillId="0" borderId="0" xfId="0" applyFont="1" applyBorder="1"/>
    <xf numFmtId="0" fontId="9" fillId="0" borderId="0" xfId="0" applyFont="1" applyAlignment="1">
      <alignment horizontal="center"/>
    </xf>
    <xf numFmtId="167" fontId="17" fillId="0" borderId="21" xfId="0" applyNumberFormat="1" applyFont="1" applyFill="1" applyBorder="1" applyAlignment="1">
      <alignment vertical="center"/>
    </xf>
    <xf numFmtId="10" fontId="17" fillId="0" borderId="18" xfId="0" applyNumberFormat="1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67" fontId="17" fillId="9" borderId="21" xfId="0" applyNumberFormat="1" applyFont="1" applyFill="1" applyBorder="1" applyAlignment="1">
      <alignment horizontal="right" vertical="center"/>
    </xf>
    <xf numFmtId="10" fontId="17" fillId="9" borderId="18" xfId="0" applyNumberFormat="1" applyFont="1" applyFill="1" applyBorder="1" applyAlignment="1">
      <alignment horizontal="right" vertical="center"/>
    </xf>
    <xf numFmtId="167" fontId="17" fillId="5" borderId="21" xfId="0" applyNumberFormat="1" applyFont="1" applyFill="1" applyBorder="1" applyAlignment="1">
      <alignment horizontal="right" vertical="center"/>
    </xf>
    <xf numFmtId="10" fontId="17" fillId="5" borderId="18" xfId="0" applyNumberFormat="1" applyFont="1" applyFill="1" applyBorder="1" applyAlignment="1">
      <alignment horizontal="right" vertical="center"/>
    </xf>
    <xf numFmtId="0" fontId="17" fillId="7" borderId="26" xfId="0" applyFont="1" applyFill="1" applyBorder="1" applyAlignment="1">
      <alignment horizontal="center" vertical="center"/>
    </xf>
    <xf numFmtId="0" fontId="20" fillId="7" borderId="12" xfId="1" applyFont="1" applyFill="1" applyBorder="1" applyAlignment="1">
      <alignment vertical="center"/>
    </xf>
    <xf numFmtId="164" fontId="17" fillId="0" borderId="0" xfId="0" applyNumberFormat="1" applyFont="1" applyBorder="1" applyAlignment="1">
      <alignment horizontal="center" vertical="center"/>
    </xf>
    <xf numFmtId="10" fontId="17" fillId="0" borderId="16" xfId="0" applyNumberFormat="1" applyFont="1" applyFill="1" applyBorder="1" applyAlignment="1">
      <alignment horizontal="right" vertical="center"/>
    </xf>
    <xf numFmtId="167" fontId="17" fillId="9" borderId="0" xfId="0" applyNumberFormat="1" applyFont="1" applyFill="1" applyBorder="1" applyAlignment="1">
      <alignment horizontal="right" vertical="center"/>
    </xf>
    <xf numFmtId="10" fontId="17" fillId="9" borderId="16" xfId="0" applyNumberFormat="1" applyFont="1" applyFill="1" applyBorder="1" applyAlignment="1">
      <alignment horizontal="right" vertical="center"/>
    </xf>
    <xf numFmtId="167" fontId="17" fillId="5" borderId="0" xfId="0" applyNumberFormat="1" applyFont="1" applyFill="1" applyBorder="1" applyAlignment="1">
      <alignment horizontal="right" vertical="center"/>
    </xf>
    <xf numFmtId="10" fontId="17" fillId="5" borderId="16" xfId="0" applyNumberFormat="1" applyFont="1" applyFill="1" applyBorder="1" applyAlignment="1">
      <alignment horizontal="right" vertical="center"/>
    </xf>
    <xf numFmtId="0" fontId="17" fillId="7" borderId="27" xfId="0" applyFont="1" applyFill="1" applyBorder="1" applyAlignment="1">
      <alignment horizontal="center" vertical="center"/>
    </xf>
    <xf numFmtId="167" fontId="17" fillId="0" borderId="22" xfId="0" applyNumberFormat="1" applyFont="1" applyFill="1" applyBorder="1" applyAlignment="1">
      <alignment vertical="center"/>
    </xf>
    <xf numFmtId="10" fontId="17" fillId="0" borderId="14" xfId="0" applyNumberFormat="1" applyFont="1" applyFill="1" applyBorder="1" applyAlignment="1">
      <alignment horizontal="right" vertical="center"/>
    </xf>
    <xf numFmtId="167" fontId="17" fillId="9" borderId="22" xfId="0" applyNumberFormat="1" applyFont="1" applyFill="1" applyBorder="1" applyAlignment="1">
      <alignment horizontal="right" vertical="center"/>
    </xf>
    <xf numFmtId="10" fontId="17" fillId="9" borderId="14" xfId="0" applyNumberFormat="1" applyFont="1" applyFill="1" applyBorder="1" applyAlignment="1">
      <alignment horizontal="right" vertical="center"/>
    </xf>
    <xf numFmtId="167" fontId="17" fillId="5" borderId="22" xfId="0" applyNumberFormat="1" applyFont="1" applyFill="1" applyBorder="1" applyAlignment="1">
      <alignment horizontal="right" vertical="center"/>
    </xf>
    <xf numFmtId="10" fontId="17" fillId="5" borderId="14" xfId="0" applyNumberFormat="1" applyFont="1" applyFill="1" applyBorder="1" applyAlignment="1">
      <alignment horizontal="right" vertical="center"/>
    </xf>
    <xf numFmtId="0" fontId="9" fillId="0" borderId="0" xfId="0" applyFont="1" applyBorder="1" applyAlignment="1">
      <alignment horizontal="center"/>
    </xf>
    <xf numFmtId="0" fontId="17" fillId="0" borderId="12" xfId="0" applyFont="1" applyBorder="1" applyAlignment="1">
      <alignment vertical="center"/>
    </xf>
    <xf numFmtId="8" fontId="17" fillId="0" borderId="0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/>
    </xf>
    <xf numFmtId="0" fontId="17" fillId="0" borderId="0" xfId="0" applyFont="1" applyBorder="1" applyAlignment="1">
      <alignment vertical="center"/>
    </xf>
    <xf numFmtId="0" fontId="9" fillId="0" borderId="0" xfId="0" applyFont="1" applyFill="1" applyBorder="1"/>
    <xf numFmtId="0" fontId="19" fillId="0" borderId="0" xfId="1" applyFont="1" applyFill="1" applyBorder="1"/>
    <xf numFmtId="165" fontId="8" fillId="6" borderId="13" xfId="0" applyNumberFormat="1" applyFont="1" applyFill="1" applyBorder="1"/>
    <xf numFmtId="8" fontId="7" fillId="0" borderId="0" xfId="0" applyNumberFormat="1" applyFont="1"/>
    <xf numFmtId="0" fontId="17" fillId="0" borderId="0" xfId="0" applyFont="1" applyFill="1" applyAlignment="1">
      <alignment vertical="center"/>
    </xf>
    <xf numFmtId="165" fontId="8" fillId="0" borderId="0" xfId="0" applyNumberFormat="1" applyFont="1" applyFill="1" applyBorder="1"/>
    <xf numFmtId="0" fontId="7" fillId="0" borderId="0" xfId="0" applyFont="1" applyFill="1"/>
    <xf numFmtId="0" fontId="9" fillId="0" borderId="0" xfId="0" applyFont="1" applyFill="1"/>
    <xf numFmtId="0" fontId="9" fillId="0" borderId="0" xfId="0" applyFont="1" applyFill="1" applyBorder="1" applyAlignment="1">
      <alignment vertical="center"/>
    </xf>
    <xf numFmtId="166" fontId="8" fillId="6" borderId="19" xfId="0" applyNumberFormat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49" fontId="21" fillId="0" borderId="0" xfId="0" applyNumberFormat="1" applyFont="1" applyFill="1" applyBorder="1" applyAlignment="1">
      <alignment horizontal="left" vertical="center"/>
    </xf>
    <xf numFmtId="166" fontId="8" fillId="6" borderId="17" xfId="0" applyNumberFormat="1" applyFont="1" applyFill="1" applyBorder="1" applyAlignment="1">
      <alignment vertical="center"/>
    </xf>
    <xf numFmtId="0" fontId="17" fillId="0" borderId="0" xfId="0" applyFont="1"/>
    <xf numFmtId="167" fontId="9" fillId="0" borderId="0" xfId="0" applyNumberFormat="1" applyFont="1" applyFill="1" applyBorder="1" applyAlignment="1">
      <alignment vertical="center"/>
    </xf>
    <xf numFmtId="166" fontId="8" fillId="6" borderId="15" xfId="0" applyNumberFormat="1" applyFont="1" applyFill="1" applyBorder="1" applyAlignment="1">
      <alignment vertical="center"/>
    </xf>
    <xf numFmtId="8" fontId="7" fillId="0" borderId="0" xfId="0" applyNumberFormat="1" applyFont="1" applyAlignment="1">
      <alignment vertical="center"/>
    </xf>
    <xf numFmtId="8" fontId="9" fillId="0" borderId="0" xfId="0" applyNumberFormat="1" applyFont="1"/>
    <xf numFmtId="164" fontId="9" fillId="0" borderId="0" xfId="0" applyNumberFormat="1" applyFont="1"/>
    <xf numFmtId="8" fontId="9" fillId="0" borderId="0" xfId="0" applyNumberFormat="1" applyFont="1" applyAlignment="1">
      <alignment vertical="center"/>
    </xf>
    <xf numFmtId="164" fontId="9" fillId="0" borderId="0" xfId="0" applyNumberFormat="1" applyFont="1" applyAlignment="1">
      <alignment vertical="center"/>
    </xf>
    <xf numFmtId="0" fontId="9" fillId="0" borderId="0" xfId="0" applyFont="1" applyAlignment="1">
      <alignment horizontal="right" vertical="center"/>
    </xf>
    <xf numFmtId="0" fontId="18" fillId="2" borderId="1" xfId="0" applyFont="1" applyFill="1" applyBorder="1" applyAlignment="1">
      <alignment horizontal="center" vertical="center"/>
    </xf>
    <xf numFmtId="6" fontId="18" fillId="2" borderId="2" xfId="0" applyNumberFormat="1" applyFont="1" applyFill="1" applyBorder="1" applyAlignment="1">
      <alignment horizontal="center" vertical="center"/>
    </xf>
    <xf numFmtId="6" fontId="18" fillId="0" borderId="0" xfId="0" applyNumberFormat="1" applyFont="1" applyFill="1" applyBorder="1" applyAlignment="1">
      <alignment horizontal="center" vertical="center"/>
    </xf>
    <xf numFmtId="6" fontId="18" fillId="2" borderId="7" xfId="0" applyNumberFormat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right"/>
    </xf>
    <xf numFmtId="0" fontId="9" fillId="0" borderId="0" xfId="0" applyFont="1" applyFill="1" applyAlignment="1">
      <alignment horizontal="right"/>
    </xf>
    <xf numFmtId="10" fontId="22" fillId="0" borderId="17" xfId="0" applyNumberFormat="1" applyFont="1" applyBorder="1" applyAlignment="1">
      <alignment horizontal="center" vertical="center"/>
    </xf>
    <xf numFmtId="10" fontId="22" fillId="0" borderId="16" xfId="0" applyNumberFormat="1" applyFont="1" applyBorder="1" applyAlignment="1">
      <alignment horizontal="center" vertical="center"/>
    </xf>
    <xf numFmtId="10" fontId="22" fillId="0" borderId="15" xfId="0" applyNumberFormat="1" applyFont="1" applyBorder="1" applyAlignment="1">
      <alignment horizontal="center" vertical="center"/>
    </xf>
    <xf numFmtId="10" fontId="22" fillId="0" borderId="14" xfId="0" applyNumberFormat="1" applyFont="1" applyBorder="1" applyAlignment="1">
      <alignment horizontal="center" vertical="center"/>
    </xf>
    <xf numFmtId="167" fontId="23" fillId="4" borderId="0" xfId="0" applyNumberFormat="1" applyFont="1" applyFill="1" applyBorder="1" applyAlignment="1">
      <alignment vertical="center"/>
    </xf>
    <xf numFmtId="169" fontId="10" fillId="3" borderId="7" xfId="0" applyNumberFormat="1" applyFont="1" applyFill="1" applyBorder="1" applyAlignment="1">
      <alignment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/>
    </xf>
    <xf numFmtId="8" fontId="14" fillId="0" borderId="24" xfId="0" applyNumberFormat="1" applyFont="1" applyBorder="1" applyAlignment="1">
      <alignment horizontal="center" vertical="center" wrapText="1"/>
    </xf>
    <xf numFmtId="167" fontId="24" fillId="0" borderId="19" xfId="0" applyNumberFormat="1" applyFont="1" applyBorder="1"/>
    <xf numFmtId="167" fontId="24" fillId="0" borderId="17" xfId="0" applyNumberFormat="1" applyFont="1" applyBorder="1"/>
    <xf numFmtId="167" fontId="24" fillId="0" borderId="15" xfId="0" applyNumberFormat="1" applyFont="1" applyBorder="1"/>
    <xf numFmtId="0" fontId="17" fillId="7" borderId="24" xfId="0" applyFont="1" applyFill="1" applyBorder="1" applyAlignment="1">
      <alignment horizontal="center" vertical="center" wrapText="1"/>
    </xf>
    <xf numFmtId="10" fontId="17" fillId="7" borderId="25" xfId="0" applyNumberFormat="1" applyFont="1" applyFill="1" applyBorder="1" applyAlignment="1">
      <alignment horizontal="right"/>
    </xf>
    <xf numFmtId="10" fontId="17" fillId="7" borderId="26" xfId="0" applyNumberFormat="1" applyFont="1" applyFill="1" applyBorder="1" applyAlignment="1">
      <alignment horizontal="right"/>
    </xf>
    <xf numFmtId="10" fontId="17" fillId="7" borderId="27" xfId="0" applyNumberFormat="1" applyFont="1" applyFill="1" applyBorder="1" applyAlignment="1">
      <alignment horizontal="right"/>
    </xf>
    <xf numFmtId="10" fontId="17" fillId="7" borderId="24" xfId="0" applyNumberFormat="1" applyFont="1" applyFill="1" applyBorder="1" applyAlignment="1">
      <alignment horizontal="right"/>
    </xf>
    <xf numFmtId="171" fontId="18" fillId="2" borderId="11" xfId="0" applyNumberFormat="1" applyFont="1" applyFill="1" applyBorder="1" applyAlignment="1">
      <alignment horizontal="center" vertical="center"/>
    </xf>
    <xf numFmtId="171" fontId="18" fillId="2" borderId="10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vertical="center"/>
    </xf>
    <xf numFmtId="167" fontId="17" fillId="0" borderId="0" xfId="0" applyNumberFormat="1" applyFont="1" applyAlignment="1">
      <alignment horizontal="center" vertical="center"/>
    </xf>
    <xf numFmtId="10" fontId="22" fillId="0" borderId="19" xfId="0" applyNumberFormat="1" applyFont="1" applyBorder="1" applyAlignment="1">
      <alignment horizontal="center" vertical="center"/>
    </xf>
    <xf numFmtId="10" fontId="22" fillId="0" borderId="18" xfId="0" applyNumberFormat="1" applyFont="1" applyBorder="1" applyAlignment="1">
      <alignment horizontal="center" vertical="center"/>
    </xf>
    <xf numFmtId="170" fontId="18" fillId="2" borderId="0" xfId="0" applyNumberFormat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</cellXfs>
  <cellStyles count="8">
    <cellStyle name="Lien hypertexte" xfId="1" builtinId="8"/>
    <cellStyle name="Lien hypertexte 2" xfId="3"/>
    <cellStyle name="Lien hypertexte 3" xfId="6"/>
    <cellStyle name="Normal" xfId="0" builtinId="0"/>
    <cellStyle name="Normal 2" xfId="4"/>
    <cellStyle name="Normal 2 2" xfId="5"/>
    <cellStyle name="Normal 3" xfId="2"/>
    <cellStyle name="Pourcentage 2" xfId="7"/>
  </cellStyles>
  <dxfs count="37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206375</xdr:colOff>
      <xdr:row>2</xdr:row>
      <xdr:rowOff>47625</xdr:rowOff>
    </xdr:from>
    <xdr:ext cx="944169" cy="264560"/>
    <xdr:sp macro="[0]!MajCotations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206375" y="400050"/>
          <a:ext cx="944169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mettre à jour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boursorama.com/bourse/opcvm/opcvm.phtml?symbole=MP-806533" TargetMode="External"/><Relationship Id="rId13" Type="http://schemas.openxmlformats.org/officeDocument/2006/relationships/hyperlink" Target="http://www.boursorama.com/bourse/opcvm/opcvm.phtml?symbole=0P00013YF0" TargetMode="External"/><Relationship Id="rId18" Type="http://schemas.openxmlformats.org/officeDocument/2006/relationships/hyperlink" Target="http://www.boursorama.com/bourse/opcvm/opcvm.phtml?symbole=0P00018DYB" TargetMode="External"/><Relationship Id="rId3" Type="http://schemas.openxmlformats.org/officeDocument/2006/relationships/hyperlink" Target="http://www.boursorama.com/bourse/opcvm/opcvm.phtml?symbole=MP-828069" TargetMode="External"/><Relationship Id="rId21" Type="http://schemas.openxmlformats.org/officeDocument/2006/relationships/drawing" Target="../drawings/drawing1.xml"/><Relationship Id="rId7" Type="http://schemas.openxmlformats.org/officeDocument/2006/relationships/hyperlink" Target="http://www.boursorama.com/bourse/opcvm/opcvm.phtml?symbole=MP-119964" TargetMode="External"/><Relationship Id="rId12" Type="http://schemas.openxmlformats.org/officeDocument/2006/relationships/hyperlink" Target="http://www.boursorama.com/bourse/opcvm/opcvm.phtml?symbole=0P0000YAD1" TargetMode="External"/><Relationship Id="rId17" Type="http://schemas.openxmlformats.org/officeDocument/2006/relationships/hyperlink" Target="http://www.boursorama.com/bourse/opcvm/opcvm.phtml?symbole=MP-802757" TargetMode="External"/><Relationship Id="rId2" Type="http://schemas.openxmlformats.org/officeDocument/2006/relationships/hyperlink" Target="http://www.boursorama.com/bourse/opcvm/opcvm.phtml?symbole=MP-663453" TargetMode="External"/><Relationship Id="rId16" Type="http://schemas.openxmlformats.org/officeDocument/2006/relationships/hyperlink" Target="http://www.boursorama.com/cours.phtml?symbole=1rPCAC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://www.boursorama.com/bourse/opcvm/opcvm.phtml?symbole=MP-829936" TargetMode="External"/><Relationship Id="rId6" Type="http://schemas.openxmlformats.org/officeDocument/2006/relationships/hyperlink" Target="http://www.boursorama.com/bourse/opcvm/opcvm.phtml?symbole=MP-228322" TargetMode="External"/><Relationship Id="rId11" Type="http://schemas.openxmlformats.org/officeDocument/2006/relationships/hyperlink" Target="http://www.boursorama.com/bourse/opcvm/opcvm.phtml?symbole=MP-806235" TargetMode="External"/><Relationship Id="rId5" Type="http://schemas.openxmlformats.org/officeDocument/2006/relationships/hyperlink" Target="http://www.boursorama.com/bourse/opcvm/opcvm.phtml?symbole=MP-807288" TargetMode="External"/><Relationship Id="rId15" Type="http://schemas.openxmlformats.org/officeDocument/2006/relationships/hyperlink" Target="http://www.boursorama.com/bourse/opcvm/opcvm.phtml?symbole=0P00015MBL" TargetMode="External"/><Relationship Id="rId10" Type="http://schemas.openxmlformats.org/officeDocument/2006/relationships/hyperlink" Target="http://www.boursorama.com/bourse/opcvm/opcvm.phtml?symbole=MP-807388" TargetMode="External"/><Relationship Id="rId19" Type="http://schemas.openxmlformats.org/officeDocument/2006/relationships/hyperlink" Target="https://www.boursorama.com/bourse/opcvm/cours/MP-663453/" TargetMode="External"/><Relationship Id="rId4" Type="http://schemas.openxmlformats.org/officeDocument/2006/relationships/hyperlink" Target="http://www.boursorama.com/bourse/opcvm/opcvm.phtml?symbole=MP-809749" TargetMode="External"/><Relationship Id="rId9" Type="http://schemas.openxmlformats.org/officeDocument/2006/relationships/hyperlink" Target="http://www.boursorama.com/bourse/opcvm/opcvm.phtml?symbole=MP-803544" TargetMode="External"/><Relationship Id="rId14" Type="http://schemas.openxmlformats.org/officeDocument/2006/relationships/hyperlink" Target="http://www.boursorama.com/bourse/opcvm/opcvm.phtml?symbole=0P000111G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141"/>
  <sheetViews>
    <sheetView showGridLines="0" tabSelected="1" workbookViewId="0">
      <pane xSplit="4" ySplit="6" topLeftCell="E12" activePane="bottomRight" state="frozen"/>
      <selection pane="topRight" activeCell="E1" sqref="E1"/>
      <selection pane="bottomLeft" activeCell="A8" sqref="A8"/>
      <selection pane="bottomRight" activeCell="C12" sqref="C12"/>
    </sheetView>
  </sheetViews>
  <sheetFormatPr baseColWidth="10" defaultColWidth="9.08984375" defaultRowHeight="13" x14ac:dyDescent="0.3"/>
  <cols>
    <col min="1" max="1" width="30" style="2" customWidth="1"/>
    <col min="2" max="2" width="15.453125" style="2" bestFit="1" customWidth="1"/>
    <col min="3" max="3" width="59.81640625" style="2" bestFit="1" customWidth="1"/>
    <col min="4" max="4" width="9.54296875" style="4" bestFit="1" customWidth="1"/>
    <col min="5" max="5" width="0.453125" style="4" customWidth="1"/>
    <col min="6" max="6" width="5.54296875" style="3" bestFit="1" customWidth="1"/>
    <col min="7" max="7" width="9.6328125" style="4" bestFit="1" customWidth="1"/>
    <col min="8" max="8" width="0.453125" style="2" customWidth="1"/>
    <col min="9" max="9" width="10" style="2" bestFit="1" customWidth="1"/>
    <col min="10" max="10" width="6.6328125" style="2" customWidth="1"/>
    <col min="11" max="11" width="6.453125" style="5" bestFit="1" customWidth="1"/>
    <col min="12" max="12" width="0.453125" style="2" customWidth="1"/>
    <col min="13" max="13" width="9.6328125" style="2" hidden="1" customWidth="1"/>
    <col min="14" max="14" width="8.90625" style="2" hidden="1" customWidth="1"/>
    <col min="15" max="15" width="6.453125" style="2" hidden="1" customWidth="1"/>
    <col min="16" max="16" width="0.453125" style="2" hidden="1" customWidth="1"/>
    <col min="17" max="17" width="9.6328125" style="2" bestFit="1" customWidth="1"/>
    <col min="18" max="18" width="8.90625" style="2" customWidth="1"/>
    <col min="19" max="19" width="6.453125" style="2" bestFit="1" customWidth="1"/>
    <col min="20" max="20" width="0.54296875" style="2" customWidth="1"/>
    <col min="21" max="21" width="9.6328125" style="2" bestFit="1" customWidth="1"/>
    <col min="22" max="22" width="8.90625" style="2" bestFit="1" customWidth="1"/>
    <col min="23" max="23" width="7.453125" style="2" bestFit="1" customWidth="1"/>
    <col min="24" max="24" width="0.54296875" style="2" customWidth="1"/>
    <col min="25" max="16384" width="9.08984375" style="2"/>
  </cols>
  <sheetData>
    <row r="1" spans="1:25" s="1" customFormat="1" ht="14.5" x14ac:dyDescent="0.35">
      <c r="A1" s="183" t="e">
        <f>IF(a=0,"","AFER SFER &amp; AVIVA AEP")</f>
        <v>#REF!</v>
      </c>
      <c r="B1" s="65"/>
      <c r="C1" s="65"/>
      <c r="D1" s="184" t="e">
        <f>H8</f>
        <v>#REF!</v>
      </c>
      <c r="E1" s="185"/>
      <c r="F1" s="66"/>
      <c r="G1" s="186" t="e">
        <f>IF(a=0,"",H27)</f>
        <v>#REF!</v>
      </c>
      <c r="H1" s="66"/>
      <c r="I1" s="213" t="e">
        <f ca="1">IF(a=0,"",NOW())</f>
        <v>#REF!</v>
      </c>
      <c r="J1" s="213"/>
      <c r="K1" s="213"/>
      <c r="L1" s="213"/>
      <c r="M1" s="210" t="e">
        <f>IF(#REF!=0,"","Cours au 31/12/2018")</f>
        <v>#REF!</v>
      </c>
      <c r="N1" s="210"/>
      <c r="O1" s="210"/>
      <c r="P1" s="210"/>
      <c r="Q1" s="210" t="e">
        <f>IF(#REF!=0,"","Cours au 31/12/2017")</f>
        <v>#REF!</v>
      </c>
      <c r="R1" s="210"/>
      <c r="S1" s="210"/>
      <c r="T1" s="210"/>
      <c r="U1" s="210" t="e">
        <f>IF(#REF!=0,"","Cours au 31/12/2016")</f>
        <v>#REF!</v>
      </c>
      <c r="V1" s="210"/>
      <c r="W1" s="210"/>
    </row>
    <row r="2" spans="1:25" ht="3" customHeight="1" thickBot="1" x14ac:dyDescent="0.4">
      <c r="A2" s="68"/>
      <c r="B2" s="68"/>
      <c r="C2" s="68"/>
      <c r="D2"/>
      <c r="E2" s="66"/>
      <c r="F2" s="69"/>
      <c r="G2" s="70"/>
      <c r="H2" s="68"/>
      <c r="I2" s="68"/>
      <c r="J2" s="68"/>
      <c r="L2" s="68"/>
      <c r="M2" s="71"/>
      <c r="N2" s="68"/>
      <c r="O2" s="68"/>
      <c r="P2" s="68"/>
      <c r="Q2" s="71"/>
      <c r="R2" s="68"/>
      <c r="S2" s="68"/>
      <c r="T2" s="68"/>
      <c r="U2" s="68"/>
      <c r="V2" s="68"/>
      <c r="W2" s="68"/>
    </row>
    <row r="3" spans="1:25" s="6" customFormat="1" ht="33" customHeight="1" thickBot="1" x14ac:dyDescent="0.4">
      <c r="A3" s="72"/>
      <c r="B3" s="72" t="s">
        <v>0</v>
      </c>
      <c r="C3" s="72" t="s">
        <v>1</v>
      </c>
      <c r="D3"/>
      <c r="E3" s="68"/>
      <c r="F3" s="7" t="s">
        <v>15</v>
      </c>
      <c r="G3" s="198" t="s">
        <v>53</v>
      </c>
      <c r="H3" s="72"/>
      <c r="I3" s="195" t="s">
        <v>35</v>
      </c>
      <c r="J3" s="196" t="s">
        <v>36</v>
      </c>
      <c r="K3" s="197" t="s">
        <v>30</v>
      </c>
      <c r="L3" s="73"/>
      <c r="M3" s="8" t="s">
        <v>34</v>
      </c>
      <c r="N3" s="9" t="s">
        <v>51</v>
      </c>
      <c r="O3" s="10" t="s">
        <v>30</v>
      </c>
      <c r="P3" s="73"/>
      <c r="Q3" s="11" t="s">
        <v>33</v>
      </c>
      <c r="R3" s="12" t="s">
        <v>50</v>
      </c>
      <c r="S3" s="13" t="s">
        <v>30</v>
      </c>
      <c r="T3" s="73"/>
      <c r="U3" s="14" t="s">
        <v>32</v>
      </c>
      <c r="V3" s="15" t="s">
        <v>49</v>
      </c>
      <c r="W3" s="16" t="s">
        <v>30</v>
      </c>
      <c r="Y3" s="202" t="s">
        <v>52</v>
      </c>
    </row>
    <row r="4" spans="1:25" s="133" customFormat="1" ht="15.65" customHeight="1" x14ac:dyDescent="0.35">
      <c r="A4" s="129" t="str">
        <f>IF(F4&lt;-0.01%," CAC 40 en Baisse sur 2018","CAC 40 en Hausse sur 2018")</f>
        <v xml:space="preserve"> CAC 40 en Baisse sur 2018</v>
      </c>
      <c r="B4" s="130" t="s">
        <v>31</v>
      </c>
      <c r="C4" s="131" t="s">
        <v>57</v>
      </c>
      <c r="D4"/>
      <c r="E4" s="132"/>
      <c r="F4" s="211">
        <f>S4</f>
        <v>-1</v>
      </c>
      <c r="G4" s="212"/>
      <c r="I4" s="199">
        <v>5222.84</v>
      </c>
      <c r="J4" s="134">
        <f>D4-I4</f>
        <v>-5222.84</v>
      </c>
      <c r="K4" s="135">
        <f>(D4-I4)/I4</f>
        <v>-1</v>
      </c>
      <c r="L4" s="136"/>
      <c r="M4" s="42">
        <f>D4</f>
        <v>0</v>
      </c>
      <c r="N4" s="137">
        <f>D4-M4</f>
        <v>0</v>
      </c>
      <c r="O4" s="138" t="e">
        <f>(D4-M4)/M4</f>
        <v>#DIV/0!</v>
      </c>
      <c r="P4" s="136"/>
      <c r="Q4" s="114">
        <v>5312.56</v>
      </c>
      <c r="R4" s="139">
        <f>D4-Q4</f>
        <v>-5312.56</v>
      </c>
      <c r="S4" s="140">
        <f>(D4-Q4)/Q4</f>
        <v>-1</v>
      </c>
      <c r="T4" s="24"/>
      <c r="U4" s="117">
        <v>4862.3100000000004</v>
      </c>
      <c r="V4" s="47">
        <v>450.25</v>
      </c>
      <c r="W4" s="48">
        <v>9.2600019332374939E-2</v>
      </c>
      <c r="Y4" s="203">
        <f>(D4-U4)/U4</f>
        <v>-1</v>
      </c>
    </row>
    <row r="5" spans="1:25" s="133" customFormat="1" ht="15.65" customHeight="1" x14ac:dyDescent="0.35">
      <c r="A5" s="141" t="s">
        <v>45</v>
      </c>
      <c r="B5" s="56" t="s">
        <v>46</v>
      </c>
      <c r="C5" s="142" t="s">
        <v>58</v>
      </c>
      <c r="D5"/>
      <c r="E5" s="132"/>
      <c r="F5" s="189"/>
      <c r="G5" s="190">
        <f>S5</f>
        <v>-1</v>
      </c>
      <c r="I5" s="200">
        <v>24610.91</v>
      </c>
      <c r="J5" s="39">
        <f t="shared" ref="J5:J6" si="0">D5-I5</f>
        <v>-24610.91</v>
      </c>
      <c r="K5" s="144">
        <f t="shared" ref="K5:K6" si="1">(D5-I5)/I5</f>
        <v>-1</v>
      </c>
      <c r="L5" s="136"/>
      <c r="M5" s="49">
        <f t="shared" ref="M5:M6" si="2">D5</f>
        <v>0</v>
      </c>
      <c r="N5" s="145">
        <f t="shared" ref="N5:N6" si="3">D5-M5</f>
        <v>0</v>
      </c>
      <c r="O5" s="146" t="e">
        <f t="shared" ref="O5:O6" si="4">(D5-M5)/M5</f>
        <v>#DIV/0!</v>
      </c>
      <c r="P5" s="136"/>
      <c r="Q5" s="115">
        <v>24719.22</v>
      </c>
      <c r="R5" s="147">
        <f t="shared" ref="R5:R6" si="5">D5-Q5</f>
        <v>-24719.22</v>
      </c>
      <c r="S5" s="148">
        <f t="shared" ref="S5:S6" si="6">(D5-Q5)/Q5</f>
        <v>-1</v>
      </c>
      <c r="T5" s="24"/>
      <c r="U5" s="118">
        <v>19762.599999999999</v>
      </c>
      <c r="V5" s="54">
        <v>4956.6200000000026</v>
      </c>
      <c r="W5" s="55">
        <v>0.2508080920526653</v>
      </c>
      <c r="Y5" s="204">
        <f t="shared" ref="Y5:Y6" si="7">(D5-U5)/U5</f>
        <v>-1</v>
      </c>
    </row>
    <row r="6" spans="1:25" s="133" customFormat="1" ht="15.65" customHeight="1" thickBot="1" x14ac:dyDescent="0.4">
      <c r="A6" s="149" t="s">
        <v>47</v>
      </c>
      <c r="B6" s="56" t="s">
        <v>48</v>
      </c>
      <c r="C6" s="142" t="s">
        <v>59</v>
      </c>
      <c r="D6"/>
      <c r="E6" s="132"/>
      <c r="F6" s="191"/>
      <c r="G6" s="192">
        <f>S6</f>
        <v>-1</v>
      </c>
      <c r="I6" s="201">
        <v>21380.97</v>
      </c>
      <c r="J6" s="150">
        <f t="shared" si="0"/>
        <v>-21380.97</v>
      </c>
      <c r="K6" s="151">
        <f t="shared" si="1"/>
        <v>-1</v>
      </c>
      <c r="L6" s="136"/>
      <c r="M6" s="58">
        <f t="shared" si="2"/>
        <v>0</v>
      </c>
      <c r="N6" s="152">
        <f t="shared" si="3"/>
        <v>0</v>
      </c>
      <c r="O6" s="153" t="e">
        <f t="shared" si="4"/>
        <v>#DIV/0!</v>
      </c>
      <c r="P6" s="136"/>
      <c r="Q6" s="116">
        <v>22764.84</v>
      </c>
      <c r="R6" s="154">
        <f t="shared" si="5"/>
        <v>-22764.84</v>
      </c>
      <c r="S6" s="155">
        <f t="shared" si="6"/>
        <v>-1</v>
      </c>
      <c r="T6" s="24"/>
      <c r="U6" s="119">
        <v>19114.37</v>
      </c>
      <c r="V6" s="61">
        <v>3650.5699999999997</v>
      </c>
      <c r="W6" s="62">
        <v>0.19098563018294612</v>
      </c>
      <c r="Y6" s="205">
        <f t="shared" si="7"/>
        <v>-1</v>
      </c>
    </row>
    <row r="7" spans="1:25" s="156" customFormat="1" ht="3" customHeight="1" thickBot="1" x14ac:dyDescent="0.4">
      <c r="B7" s="157"/>
      <c r="C7" s="74"/>
      <c r="D7"/>
      <c r="E7" s="132"/>
      <c r="F7" s="143"/>
      <c r="G7" s="158"/>
      <c r="H7" s="159"/>
      <c r="I7" s="124"/>
      <c r="J7" s="28"/>
      <c r="K7" s="28"/>
      <c r="L7" s="29"/>
      <c r="M7" s="39"/>
      <c r="N7" s="30"/>
      <c r="O7" s="31"/>
      <c r="P7" s="29"/>
      <c r="Q7" s="126"/>
      <c r="R7" s="30"/>
      <c r="S7" s="31"/>
      <c r="T7" s="32"/>
      <c r="U7" s="126"/>
      <c r="V7" s="30"/>
      <c r="W7" s="31"/>
      <c r="Y7" s="187"/>
    </row>
    <row r="8" spans="1:25" s="66" customFormat="1" ht="15" thickBot="1" x14ac:dyDescent="0.4">
      <c r="A8" s="160" t="s">
        <v>19</v>
      </c>
      <c r="B8" s="209" t="s">
        <v>54</v>
      </c>
      <c r="C8" s="162" t="s">
        <v>60</v>
      </c>
      <c r="D8">
        <v>62.04</v>
      </c>
      <c r="E8" s="132"/>
      <c r="F8" s="163" t="e">
        <f>IF(a=0,"",#REF!)</f>
        <v>#REF!</v>
      </c>
      <c r="G8" s="101" t="e">
        <f>IF(a=0,"",F8*D8)</f>
        <v>#REF!</v>
      </c>
      <c r="H8" s="164" t="e">
        <f>G8</f>
        <v>#REF!</v>
      </c>
      <c r="I8" s="125">
        <v>62.42</v>
      </c>
      <c r="J8" s="75">
        <f>D8-I8</f>
        <v>-0.38000000000000256</v>
      </c>
      <c r="K8" s="76">
        <f>J8/D8</f>
        <v>-6.1250805931657411E-3</v>
      </c>
      <c r="L8" s="77"/>
      <c r="M8" s="33">
        <f>D8</f>
        <v>62.04</v>
      </c>
      <c r="N8" s="34">
        <f>D8-M8</f>
        <v>0</v>
      </c>
      <c r="O8" s="35">
        <f>N8/M8</f>
        <v>0</v>
      </c>
      <c r="P8" s="77"/>
      <c r="Q8" s="23">
        <v>63.02</v>
      </c>
      <c r="R8" s="36">
        <f>D8-Q8</f>
        <v>-0.98000000000000398</v>
      </c>
      <c r="S8" s="37">
        <f>R8/Q8</f>
        <v>-1.5550618851158425E-2</v>
      </c>
      <c r="T8" s="38"/>
      <c r="U8" s="25">
        <v>58.67</v>
      </c>
      <c r="V8" s="26">
        <v>4.3500000000000014</v>
      </c>
      <c r="W8" s="27">
        <v>7.414351457303564E-2</v>
      </c>
      <c r="Y8" s="206">
        <f>(D8-U8)/U8</f>
        <v>5.7439918186466633E-2</v>
      </c>
    </row>
    <row r="9" spans="1:25" s="168" customFormat="1" ht="3" customHeight="1" thickBot="1" x14ac:dyDescent="0.4">
      <c r="A9" s="165"/>
      <c r="B9" s="161"/>
      <c r="C9" s="162" t="s">
        <v>56</v>
      </c>
      <c r="D9"/>
      <c r="E9" s="161"/>
      <c r="F9" s="166"/>
      <c r="G9" s="102"/>
      <c r="H9" s="167"/>
      <c r="I9" s="126"/>
      <c r="J9" s="39"/>
      <c r="K9" s="78"/>
      <c r="L9" s="41"/>
      <c r="M9" s="39"/>
      <c r="N9" s="39"/>
      <c r="O9" s="40"/>
      <c r="P9" s="41"/>
      <c r="Q9" s="126"/>
      <c r="R9" s="39"/>
      <c r="S9" s="40"/>
      <c r="T9" s="41"/>
      <c r="U9" s="126"/>
      <c r="V9" s="39"/>
      <c r="W9" s="40"/>
      <c r="Y9" s="188"/>
    </row>
    <row r="10" spans="1:25" s="38" customFormat="1" ht="15.65" customHeight="1" x14ac:dyDescent="0.35">
      <c r="A10" s="56" t="s">
        <v>38</v>
      </c>
      <c r="B10" s="169" t="s">
        <v>18</v>
      </c>
      <c r="C10" s="83" t="s">
        <v>61</v>
      </c>
      <c r="D10">
        <v>952.25900000000001</v>
      </c>
      <c r="E10" s="77"/>
      <c r="F10" s="170" t="e">
        <f>#REF!</f>
        <v>#REF!</v>
      </c>
      <c r="G10" s="103" t="e">
        <f>F10*D10</f>
        <v>#REF!</v>
      </c>
      <c r="H10" s="171"/>
      <c r="I10" s="122">
        <v>954.99800000000005</v>
      </c>
      <c r="J10" s="79">
        <f>D10-I10</f>
        <v>-2.7390000000000327</v>
      </c>
      <c r="K10" s="80">
        <f t="shared" ref="K10:K27" si="8">J10/D10</f>
        <v>-2.8763183125599576E-3</v>
      </c>
      <c r="M10" s="42">
        <f t="shared" ref="M10:M27" si="9">D10</f>
        <v>952.25900000000001</v>
      </c>
      <c r="N10" s="43">
        <f t="shared" ref="N10:N27" si="10">D10-M10</f>
        <v>0</v>
      </c>
      <c r="O10" s="44">
        <f t="shared" ref="O10:O27" si="11">N10/M10</f>
        <v>0</v>
      </c>
      <c r="Q10" s="114">
        <v>945.31700000000001</v>
      </c>
      <c r="R10" s="45">
        <f t="shared" ref="R10:R27" si="12">D10-Q10</f>
        <v>6.9420000000000073</v>
      </c>
      <c r="S10" s="46">
        <f t="shared" ref="S10:S27" si="13">R10/Q10</f>
        <v>7.3435683479721693E-3</v>
      </c>
      <c r="U10" s="117">
        <v>984.25</v>
      </c>
      <c r="V10" s="47">
        <v>-38.932999999999993</v>
      </c>
      <c r="W10" s="48">
        <v>-3.9556007112014215E-2</v>
      </c>
      <c r="Y10" s="203">
        <f t="shared" ref="Y10:Y27" si="14">(D10-U10)/U10</f>
        <v>-3.2502921005841998E-2</v>
      </c>
    </row>
    <row r="11" spans="1:25" s="38" customFormat="1" ht="14.5" x14ac:dyDescent="0.35">
      <c r="A11" s="56" t="s">
        <v>20</v>
      </c>
      <c r="B11" s="172" t="s">
        <v>2</v>
      </c>
      <c r="C11" s="83" t="s">
        <v>55</v>
      </c>
      <c r="D11">
        <v>13.257999999999999</v>
      </c>
      <c r="E11" s="77"/>
      <c r="F11" s="173" t="e">
        <f>#REF!</f>
        <v>#REF!</v>
      </c>
      <c r="G11" s="104" t="e">
        <f t="shared" ref="G11:G27" si="15">F11*D11</f>
        <v>#REF!</v>
      </c>
      <c r="H11" s="171"/>
      <c r="I11" s="123">
        <v>13.237</v>
      </c>
      <c r="J11" s="81">
        <f t="shared" ref="J11:J25" si="16">D11-I11</f>
        <v>2.0999999999999019E-2</v>
      </c>
      <c r="K11" s="82">
        <f t="shared" si="8"/>
        <v>1.5839493136218903E-3</v>
      </c>
      <c r="M11" s="49">
        <f t="shared" si="9"/>
        <v>13.257999999999999</v>
      </c>
      <c r="N11" s="50">
        <f t="shared" si="10"/>
        <v>0</v>
      </c>
      <c r="O11" s="51">
        <f t="shared" si="11"/>
        <v>0</v>
      </c>
      <c r="Q11" s="115">
        <v>14.143000000000001</v>
      </c>
      <c r="R11" s="52">
        <f t="shared" si="12"/>
        <v>-0.88500000000000156</v>
      </c>
      <c r="S11" s="53">
        <f t="shared" si="13"/>
        <v>-6.25751255037829E-2</v>
      </c>
      <c r="U11" s="118">
        <v>12.0595</v>
      </c>
      <c r="V11" s="54">
        <v>2.0835000000000008</v>
      </c>
      <c r="W11" s="55">
        <v>0.17276835689705219</v>
      </c>
      <c r="Y11" s="204">
        <f t="shared" si="14"/>
        <v>9.9382229777353892E-2</v>
      </c>
    </row>
    <row r="12" spans="1:25" s="38" customFormat="1" ht="14.5" x14ac:dyDescent="0.35">
      <c r="A12" s="56" t="s">
        <v>39</v>
      </c>
      <c r="B12" s="172" t="s">
        <v>3</v>
      </c>
      <c r="C12" s="83" t="s">
        <v>62</v>
      </c>
      <c r="D12">
        <v>48.85</v>
      </c>
      <c r="E12" s="77"/>
      <c r="F12" s="173" t="e">
        <f>#REF!</f>
        <v>#REF!</v>
      </c>
      <c r="G12" s="104" t="e">
        <f t="shared" si="15"/>
        <v>#REF!</v>
      </c>
      <c r="H12" s="171"/>
      <c r="I12" s="123">
        <v>48.98</v>
      </c>
      <c r="J12" s="81">
        <f t="shared" si="16"/>
        <v>-0.12999999999999545</v>
      </c>
      <c r="K12" s="82">
        <f t="shared" si="8"/>
        <v>-2.661207778914953E-3</v>
      </c>
      <c r="M12" s="49">
        <f t="shared" si="9"/>
        <v>48.85</v>
      </c>
      <c r="N12" s="50">
        <f t="shared" si="10"/>
        <v>0</v>
      </c>
      <c r="O12" s="51">
        <f t="shared" si="11"/>
        <v>0</v>
      </c>
      <c r="Q12" s="115">
        <v>49.9</v>
      </c>
      <c r="R12" s="52">
        <f t="shared" si="12"/>
        <v>-1.0499999999999972</v>
      </c>
      <c r="S12" s="53">
        <f t="shared" si="13"/>
        <v>-2.1042084168336618E-2</v>
      </c>
      <c r="U12" s="118">
        <v>46.6</v>
      </c>
      <c r="V12" s="54">
        <v>3.2999999999999972</v>
      </c>
      <c r="W12" s="55">
        <v>7.0815450643776756E-2</v>
      </c>
      <c r="Y12" s="204">
        <f t="shared" si="14"/>
        <v>4.8283261802575105E-2</v>
      </c>
    </row>
    <row r="13" spans="1:25" s="38" customFormat="1" ht="14.5" x14ac:dyDescent="0.35">
      <c r="A13" s="56" t="s">
        <v>40</v>
      </c>
      <c r="B13" s="172" t="s">
        <v>4</v>
      </c>
      <c r="C13" s="83" t="s">
        <v>63</v>
      </c>
      <c r="D13">
        <v>127.4</v>
      </c>
      <c r="E13" s="77"/>
      <c r="F13" s="173" t="e">
        <f>#REF!</f>
        <v>#REF!</v>
      </c>
      <c r="G13" s="104" t="e">
        <f t="shared" si="15"/>
        <v>#REF!</v>
      </c>
      <c r="H13" s="171"/>
      <c r="I13" s="123">
        <v>127.86</v>
      </c>
      <c r="J13" s="81">
        <f t="shared" si="16"/>
        <v>-0.45999999999999375</v>
      </c>
      <c r="K13" s="82">
        <f t="shared" si="8"/>
        <v>-3.6106750392464184E-3</v>
      </c>
      <c r="M13" s="49">
        <f t="shared" si="9"/>
        <v>127.4</v>
      </c>
      <c r="N13" s="50">
        <f t="shared" si="10"/>
        <v>0</v>
      </c>
      <c r="O13" s="51">
        <f t="shared" si="11"/>
        <v>0</v>
      </c>
      <c r="Q13" s="115">
        <v>127.98</v>
      </c>
      <c r="R13" s="52">
        <f t="shared" si="12"/>
        <v>-0.57999999999999829</v>
      </c>
      <c r="S13" s="53">
        <f t="shared" si="13"/>
        <v>-4.531958118455995E-3</v>
      </c>
      <c r="U13" s="118">
        <v>120.9</v>
      </c>
      <c r="V13" s="54">
        <v>7.0799999999999983</v>
      </c>
      <c r="W13" s="55">
        <v>5.8560794044664993E-2</v>
      </c>
      <c r="Y13" s="204">
        <f t="shared" si="14"/>
        <v>5.3763440860215055E-2</v>
      </c>
    </row>
    <row r="14" spans="1:25" s="38" customFormat="1" ht="14.5" x14ac:dyDescent="0.35">
      <c r="A14" s="56" t="s">
        <v>41</v>
      </c>
      <c r="B14" s="38" t="s">
        <v>42</v>
      </c>
      <c r="C14" s="83" t="s">
        <v>64</v>
      </c>
      <c r="D14" t="s">
        <v>76</v>
      </c>
      <c r="E14" s="77"/>
      <c r="F14" s="173" t="e">
        <f>#REF!</f>
        <v>#REF!</v>
      </c>
      <c r="G14" s="104" t="e">
        <f t="shared" ref="G14" si="17">F14*D14</f>
        <v>#REF!</v>
      </c>
      <c r="H14" s="171"/>
      <c r="I14" s="123">
        <v>2540.94</v>
      </c>
      <c r="J14" s="81" t="e">
        <f t="shared" si="16"/>
        <v>#VALUE!</v>
      </c>
      <c r="K14" s="82" t="e">
        <f t="shared" ref="K14" si="18">J14/D14</f>
        <v>#VALUE!</v>
      </c>
      <c r="L14" s="56"/>
      <c r="M14" s="49" t="str">
        <f t="shared" si="9"/>
        <v>2 540.750</v>
      </c>
      <c r="N14" s="50" t="e">
        <f t="shared" ref="N14" si="19">D14-M14</f>
        <v>#VALUE!</v>
      </c>
      <c r="O14" s="51" t="e">
        <f>N14/M14</f>
        <v>#VALUE!</v>
      </c>
      <c r="P14" s="56"/>
      <c r="Q14" s="115">
        <v>2543.8000000000002</v>
      </c>
      <c r="R14" s="52" t="e">
        <f t="shared" ref="R14" si="20">D14-Q14</f>
        <v>#VALUE!</v>
      </c>
      <c r="S14" s="53" t="e">
        <f t="shared" ref="S14" si="21">R14/Q14</f>
        <v>#VALUE!</v>
      </c>
      <c r="T14" s="56"/>
      <c r="U14" s="118">
        <v>2553.6</v>
      </c>
      <c r="V14" s="54">
        <v>-9.7999999999997272</v>
      </c>
      <c r="W14" s="55">
        <v>-3.8377192982455071E-3</v>
      </c>
      <c r="Y14" s="204" t="e">
        <f t="shared" si="14"/>
        <v>#VALUE!</v>
      </c>
    </row>
    <row r="15" spans="1:25" s="38" customFormat="1" ht="14.5" x14ac:dyDescent="0.35">
      <c r="A15" s="56" t="s">
        <v>5</v>
      </c>
      <c r="B15" s="169" t="s">
        <v>6</v>
      </c>
      <c r="C15" s="83" t="s">
        <v>65</v>
      </c>
      <c r="D15">
        <v>273.08999999999997</v>
      </c>
      <c r="E15" s="77"/>
      <c r="F15" s="173" t="e">
        <f>#REF!</f>
        <v>#REF!</v>
      </c>
      <c r="G15" s="104" t="e">
        <f t="shared" si="15"/>
        <v>#REF!</v>
      </c>
      <c r="H15" s="171"/>
      <c r="I15" s="123">
        <v>275.54000000000002</v>
      </c>
      <c r="J15" s="81">
        <f t="shared" si="16"/>
        <v>-2.4500000000000455</v>
      </c>
      <c r="K15" s="82">
        <f t="shared" si="8"/>
        <v>-8.9714013695120498E-3</v>
      </c>
      <c r="M15" s="49">
        <f t="shared" si="9"/>
        <v>273.08999999999997</v>
      </c>
      <c r="N15" s="50">
        <f t="shared" si="10"/>
        <v>0</v>
      </c>
      <c r="O15" s="51">
        <f t="shared" si="11"/>
        <v>0</v>
      </c>
      <c r="Q15" s="115">
        <v>278.3</v>
      </c>
      <c r="R15" s="52">
        <f t="shared" si="12"/>
        <v>-5.2100000000000364</v>
      </c>
      <c r="S15" s="53">
        <f t="shared" si="13"/>
        <v>-1.8720804886812922E-2</v>
      </c>
      <c r="U15" s="118">
        <v>237.7</v>
      </c>
      <c r="V15" s="54">
        <v>40.600000000000023</v>
      </c>
      <c r="W15" s="55">
        <v>0.17080353386621802</v>
      </c>
      <c r="Y15" s="204">
        <f t="shared" si="14"/>
        <v>0.14888514934791749</v>
      </c>
    </row>
    <row r="16" spans="1:25" s="38" customFormat="1" ht="14.5" x14ac:dyDescent="0.35">
      <c r="A16" s="56" t="s">
        <v>21</v>
      </c>
      <c r="B16" s="172" t="s">
        <v>7</v>
      </c>
      <c r="C16" s="83" t="s">
        <v>66</v>
      </c>
      <c r="D16">
        <v>20.169</v>
      </c>
      <c r="E16" s="77"/>
      <c r="F16" s="173" t="e">
        <f>#REF!</f>
        <v>#REF!</v>
      </c>
      <c r="G16" s="104" t="e">
        <f t="shared" si="15"/>
        <v>#REF!</v>
      </c>
      <c r="H16" s="171"/>
      <c r="I16" s="123">
        <v>20.167000000000002</v>
      </c>
      <c r="J16" s="81">
        <f t="shared" si="16"/>
        <v>1.9999999999988916E-3</v>
      </c>
      <c r="K16" s="82">
        <f t="shared" si="8"/>
        <v>9.9162080420392266E-5</v>
      </c>
      <c r="M16" s="49">
        <f t="shared" si="9"/>
        <v>20.169</v>
      </c>
      <c r="N16" s="50">
        <f t="shared" si="10"/>
        <v>0</v>
      </c>
      <c r="O16" s="51">
        <f t="shared" si="11"/>
        <v>0</v>
      </c>
      <c r="Q16" s="115">
        <v>20.292999999999999</v>
      </c>
      <c r="R16" s="52">
        <f t="shared" si="12"/>
        <v>-0.12399999999999878</v>
      </c>
      <c r="S16" s="53">
        <f t="shared" si="13"/>
        <v>-6.1104814468042569E-3</v>
      </c>
      <c r="U16" s="118">
        <v>19.459599999999998</v>
      </c>
      <c r="V16" s="54">
        <v>0.83340000000000103</v>
      </c>
      <c r="W16" s="55">
        <v>4.2827190692511723E-2</v>
      </c>
      <c r="Y16" s="204">
        <f t="shared" si="14"/>
        <v>3.6455014491562125E-2</v>
      </c>
    </row>
    <row r="17" spans="1:25" s="38" customFormat="1" ht="14.5" x14ac:dyDescent="0.35">
      <c r="A17" s="56" t="s">
        <v>22</v>
      </c>
      <c r="B17" s="172" t="s">
        <v>16</v>
      </c>
      <c r="C17" s="83" t="s">
        <v>67</v>
      </c>
      <c r="D17" t="s">
        <v>77</v>
      </c>
      <c r="E17" s="77"/>
      <c r="F17" s="173" t="e">
        <f>#REF!</f>
        <v>#REF!</v>
      </c>
      <c r="G17" s="104" t="e">
        <f t="shared" si="15"/>
        <v>#REF!</v>
      </c>
      <c r="H17" s="171"/>
      <c r="I17" s="123">
        <v>1775.99</v>
      </c>
      <c r="J17" s="81" t="e">
        <f t="shared" si="16"/>
        <v>#VALUE!</v>
      </c>
      <c r="K17" s="82" t="e">
        <f t="shared" si="8"/>
        <v>#VALUE!</v>
      </c>
      <c r="M17" s="49" t="str">
        <f t="shared" si="9"/>
        <v>1 766.160</v>
      </c>
      <c r="N17" s="50" t="e">
        <f t="shared" si="10"/>
        <v>#VALUE!</v>
      </c>
      <c r="O17" s="51" t="e">
        <f t="shared" si="11"/>
        <v>#VALUE!</v>
      </c>
      <c r="Q17" s="115">
        <v>1809.79</v>
      </c>
      <c r="R17" s="52" t="e">
        <f t="shared" si="12"/>
        <v>#VALUE!</v>
      </c>
      <c r="S17" s="53" t="e">
        <f t="shared" si="13"/>
        <v>#VALUE!</v>
      </c>
      <c r="U17" s="118">
        <v>1618.82</v>
      </c>
      <c r="V17" s="54">
        <v>190.97000000000003</v>
      </c>
      <c r="W17" s="55">
        <v>0.1179686438269851</v>
      </c>
      <c r="Y17" s="204" t="e">
        <f t="shared" si="14"/>
        <v>#VALUE!</v>
      </c>
    </row>
    <row r="18" spans="1:25" s="38" customFormat="1" ht="14.5" x14ac:dyDescent="0.35">
      <c r="A18" s="56" t="s">
        <v>23</v>
      </c>
      <c r="B18" s="169" t="s">
        <v>8</v>
      </c>
      <c r="C18" s="83" t="s">
        <v>68</v>
      </c>
      <c r="D18">
        <v>16.399999999999999</v>
      </c>
      <c r="E18" s="77"/>
      <c r="F18" s="173" t="e">
        <f>#REF!</f>
        <v>#REF!</v>
      </c>
      <c r="G18" s="104" t="e">
        <f t="shared" si="15"/>
        <v>#REF!</v>
      </c>
      <c r="H18" s="171"/>
      <c r="I18" s="123">
        <v>16.52</v>
      </c>
      <c r="J18" s="81">
        <f t="shared" si="16"/>
        <v>-0.12000000000000099</v>
      </c>
      <c r="K18" s="82">
        <f t="shared" si="8"/>
        <v>-7.3170731707317685E-3</v>
      </c>
      <c r="M18" s="49">
        <f t="shared" si="9"/>
        <v>16.399999999999999</v>
      </c>
      <c r="N18" s="50">
        <f t="shared" si="10"/>
        <v>0</v>
      </c>
      <c r="O18" s="51">
        <f t="shared" si="11"/>
        <v>0</v>
      </c>
      <c r="Q18" s="115">
        <v>16.78</v>
      </c>
      <c r="R18" s="52">
        <f t="shared" si="12"/>
        <v>-0.38000000000000256</v>
      </c>
      <c r="S18" s="53">
        <f t="shared" si="13"/>
        <v>-2.2646007151370832E-2</v>
      </c>
      <c r="U18" s="118">
        <v>16.350000000000001</v>
      </c>
      <c r="V18" s="54">
        <v>0.42999999999999972</v>
      </c>
      <c r="W18" s="55">
        <v>2.6299694189602426E-2</v>
      </c>
      <c r="Y18" s="204">
        <f t="shared" si="14"/>
        <v>3.0581039755349939E-3</v>
      </c>
    </row>
    <row r="19" spans="1:25" s="38" customFormat="1" ht="14.5" x14ac:dyDescent="0.35">
      <c r="A19" s="56" t="s">
        <v>24</v>
      </c>
      <c r="B19" s="172" t="s">
        <v>9</v>
      </c>
      <c r="C19" s="83" t="s">
        <v>69</v>
      </c>
      <c r="D19">
        <v>195.43</v>
      </c>
      <c r="E19" s="77"/>
      <c r="F19" s="173" t="e">
        <f>#REF!</f>
        <v>#REF!</v>
      </c>
      <c r="G19" s="104" t="e">
        <f t="shared" si="15"/>
        <v>#REF!</v>
      </c>
      <c r="H19" s="171"/>
      <c r="I19" s="123">
        <v>196.49</v>
      </c>
      <c r="J19" s="81">
        <f t="shared" si="16"/>
        <v>-1.0600000000000023</v>
      </c>
      <c r="K19" s="82">
        <f t="shared" si="8"/>
        <v>-5.4239369595251614E-3</v>
      </c>
      <c r="M19" s="49">
        <f t="shared" si="9"/>
        <v>195.43</v>
      </c>
      <c r="N19" s="50">
        <f t="shared" si="10"/>
        <v>0</v>
      </c>
      <c r="O19" s="51">
        <f t="shared" si="11"/>
        <v>0</v>
      </c>
      <c r="Q19" s="115">
        <v>195.67</v>
      </c>
      <c r="R19" s="52">
        <f t="shared" si="12"/>
        <v>-0.23999999999998067</v>
      </c>
      <c r="S19" s="53">
        <f t="shared" si="13"/>
        <v>-1.2265549138855251E-3</v>
      </c>
      <c r="U19" s="118">
        <v>169.73</v>
      </c>
      <c r="V19" s="54">
        <v>25.939999999999998</v>
      </c>
      <c r="W19" s="55">
        <v>0.15283096682967065</v>
      </c>
      <c r="Y19" s="204">
        <f t="shared" si="14"/>
        <v>0.15141695634242633</v>
      </c>
    </row>
    <row r="20" spans="1:25" s="38" customFormat="1" ht="14.5" x14ac:dyDescent="0.35">
      <c r="A20" s="56" t="s">
        <v>25</v>
      </c>
      <c r="B20" s="172" t="s">
        <v>10</v>
      </c>
      <c r="C20" s="83" t="s">
        <v>70</v>
      </c>
      <c r="D20">
        <v>266.67</v>
      </c>
      <c r="E20" s="77"/>
      <c r="F20" s="173" t="e">
        <f>#REF!</f>
        <v>#REF!</v>
      </c>
      <c r="G20" s="104" t="e">
        <f t="shared" si="15"/>
        <v>#REF!</v>
      </c>
      <c r="H20" s="171"/>
      <c r="I20" s="123">
        <v>267.06</v>
      </c>
      <c r="J20" s="81">
        <f t="shared" si="16"/>
        <v>-0.38999999999998636</v>
      </c>
      <c r="K20" s="82">
        <f t="shared" si="8"/>
        <v>-1.4624817189784615E-3</v>
      </c>
      <c r="M20" s="49">
        <f t="shared" si="9"/>
        <v>266.67</v>
      </c>
      <c r="N20" s="50">
        <f t="shared" si="10"/>
        <v>0</v>
      </c>
      <c r="O20" s="51">
        <f t="shared" si="11"/>
        <v>0</v>
      </c>
      <c r="Q20" s="115">
        <v>268.62</v>
      </c>
      <c r="R20" s="52">
        <f t="shared" si="12"/>
        <v>-1.9499999999999886</v>
      </c>
      <c r="S20" s="53">
        <f t="shared" si="13"/>
        <v>-7.2593254411435805E-3</v>
      </c>
      <c r="U20" s="118">
        <v>263.49</v>
      </c>
      <c r="V20" s="54">
        <v>5.1299999999999955</v>
      </c>
      <c r="W20" s="55">
        <v>1.9469429579870186E-2</v>
      </c>
      <c r="Y20" s="204">
        <f t="shared" si="14"/>
        <v>1.20687692132529E-2</v>
      </c>
    </row>
    <row r="21" spans="1:25" s="38" customFormat="1" ht="14.5" x14ac:dyDescent="0.35">
      <c r="A21" s="56" t="s">
        <v>26</v>
      </c>
      <c r="B21" s="172" t="s">
        <v>11</v>
      </c>
      <c r="C21" s="83" t="s">
        <v>71</v>
      </c>
      <c r="D21" t="s">
        <v>78</v>
      </c>
      <c r="E21" s="77"/>
      <c r="F21" s="173" t="e">
        <f>#REF!</f>
        <v>#REF!</v>
      </c>
      <c r="G21" s="104" t="e">
        <f t="shared" si="15"/>
        <v>#REF!</v>
      </c>
      <c r="H21" s="171"/>
      <c r="I21" s="123">
        <v>1716.61</v>
      </c>
      <c r="J21" s="81" t="e">
        <f t="shared" si="16"/>
        <v>#VALUE!</v>
      </c>
      <c r="K21" s="82" t="e">
        <f t="shared" si="8"/>
        <v>#VALUE!</v>
      </c>
      <c r="M21" s="49" t="str">
        <f t="shared" si="9"/>
        <v>1 711.340</v>
      </c>
      <c r="N21" s="50" t="e">
        <f t="shared" si="10"/>
        <v>#VALUE!</v>
      </c>
      <c r="O21" s="51" t="e">
        <f t="shared" si="11"/>
        <v>#VALUE!</v>
      </c>
      <c r="Q21" s="115">
        <v>1827.18</v>
      </c>
      <c r="R21" s="52" t="e">
        <f t="shared" si="12"/>
        <v>#VALUE!</v>
      </c>
      <c r="S21" s="53" t="e">
        <f t="shared" si="13"/>
        <v>#VALUE!</v>
      </c>
      <c r="U21" s="118">
        <v>1805.67</v>
      </c>
      <c r="V21" s="54">
        <v>21.509999999999991</v>
      </c>
      <c r="W21" s="55">
        <v>1.1912475701540142E-2</v>
      </c>
      <c r="Y21" s="204" t="e">
        <f t="shared" si="14"/>
        <v>#VALUE!</v>
      </c>
    </row>
    <row r="22" spans="1:25" s="38" customFormat="1" ht="14.5" x14ac:dyDescent="0.35">
      <c r="A22" s="56" t="s">
        <v>27</v>
      </c>
      <c r="B22" s="172" t="s">
        <v>12</v>
      </c>
      <c r="C22" s="83" t="s">
        <v>72</v>
      </c>
      <c r="D22">
        <v>449.03</v>
      </c>
      <c r="E22" s="77"/>
      <c r="F22" s="173" t="e">
        <f>#REF!</f>
        <v>#REF!</v>
      </c>
      <c r="G22" s="104" t="e">
        <f t="shared" si="15"/>
        <v>#REF!</v>
      </c>
      <c r="H22" s="171"/>
      <c r="I22" s="123">
        <v>449.99</v>
      </c>
      <c r="J22" s="81">
        <f t="shared" si="16"/>
        <v>-0.96000000000003638</v>
      </c>
      <c r="K22" s="82">
        <f t="shared" si="8"/>
        <v>-2.1379417856268769E-3</v>
      </c>
      <c r="M22" s="49">
        <f t="shared" si="9"/>
        <v>449.03</v>
      </c>
      <c r="N22" s="50">
        <f t="shared" si="10"/>
        <v>0</v>
      </c>
      <c r="O22" s="51">
        <f t="shared" si="11"/>
        <v>0</v>
      </c>
      <c r="Q22" s="115">
        <v>450.01</v>
      </c>
      <c r="R22" s="52">
        <f t="shared" si="12"/>
        <v>-0.98000000000001819</v>
      </c>
      <c r="S22" s="53">
        <f t="shared" si="13"/>
        <v>-2.1777293837915118E-3</v>
      </c>
      <c r="U22" s="118">
        <v>431.17</v>
      </c>
      <c r="V22" s="54">
        <v>18.839999999999975</v>
      </c>
      <c r="W22" s="55">
        <v>4.3695062272421488E-2</v>
      </c>
      <c r="Y22" s="204">
        <f t="shared" si="14"/>
        <v>4.1422176867592725E-2</v>
      </c>
    </row>
    <row r="23" spans="1:25" s="38" customFormat="1" ht="14.5" x14ac:dyDescent="0.35">
      <c r="A23" s="56" t="s">
        <v>28</v>
      </c>
      <c r="B23" s="172" t="s">
        <v>13</v>
      </c>
      <c r="C23" s="83" t="s">
        <v>73</v>
      </c>
      <c r="D23">
        <v>708.45</v>
      </c>
      <c r="E23" s="77"/>
      <c r="F23" s="173" t="e">
        <f>#REF!</f>
        <v>#REF!</v>
      </c>
      <c r="G23" s="104" t="e">
        <f t="shared" si="15"/>
        <v>#REF!</v>
      </c>
      <c r="H23" s="171"/>
      <c r="I23" s="123">
        <v>710.91</v>
      </c>
      <c r="J23" s="81">
        <f t="shared" si="16"/>
        <v>-2.4599999999999227</v>
      </c>
      <c r="K23" s="82">
        <f t="shared" si="8"/>
        <v>-3.472369256828178E-3</v>
      </c>
      <c r="M23" s="49">
        <f t="shared" si="9"/>
        <v>708.45</v>
      </c>
      <c r="N23" s="50">
        <f t="shared" si="10"/>
        <v>0</v>
      </c>
      <c r="O23" s="51">
        <f t="shared" si="11"/>
        <v>0</v>
      </c>
      <c r="Q23" s="115">
        <v>698.45</v>
      </c>
      <c r="R23" s="52">
        <f t="shared" si="12"/>
        <v>10</v>
      </c>
      <c r="S23" s="53">
        <f t="shared" si="13"/>
        <v>1.4317417137948313E-2</v>
      </c>
      <c r="U23" s="118">
        <v>580.92999999999995</v>
      </c>
      <c r="V23" s="54">
        <v>117.5200000000001</v>
      </c>
      <c r="W23" s="55">
        <v>0.2022963179729057</v>
      </c>
      <c r="Y23" s="204">
        <f t="shared" si="14"/>
        <v>0.21951009588074313</v>
      </c>
    </row>
    <row r="24" spans="1:25" s="38" customFormat="1" ht="14.5" x14ac:dyDescent="0.35">
      <c r="A24" s="56" t="s">
        <v>29</v>
      </c>
      <c r="B24" s="172" t="s">
        <v>14</v>
      </c>
      <c r="C24" s="83" t="s">
        <v>74</v>
      </c>
      <c r="D24" t="s">
        <v>79</v>
      </c>
      <c r="E24" s="77"/>
      <c r="F24" s="173" t="e">
        <f>#REF!</f>
        <v>#REF!</v>
      </c>
      <c r="G24" s="104" t="e">
        <f t="shared" si="15"/>
        <v>#REF!</v>
      </c>
      <c r="H24" s="171"/>
      <c r="I24" s="123">
        <v>19446.900000000001</v>
      </c>
      <c r="J24" s="81" t="e">
        <f t="shared" si="16"/>
        <v>#VALUE!</v>
      </c>
      <c r="K24" s="82" t="e">
        <f t="shared" si="8"/>
        <v>#VALUE!</v>
      </c>
      <c r="M24" s="49" t="str">
        <f t="shared" si="9"/>
        <v>19 059.490</v>
      </c>
      <c r="N24" s="50" t="e">
        <f t="shared" si="10"/>
        <v>#VALUE!</v>
      </c>
      <c r="O24" s="51" t="e">
        <f t="shared" si="11"/>
        <v>#VALUE!</v>
      </c>
      <c r="Q24" s="115">
        <v>19089.93</v>
      </c>
      <c r="R24" s="52" t="e">
        <f t="shared" si="12"/>
        <v>#VALUE!</v>
      </c>
      <c r="S24" s="53" t="e">
        <f t="shared" si="13"/>
        <v>#VALUE!</v>
      </c>
      <c r="U24" s="118">
        <v>16640.48</v>
      </c>
      <c r="V24" s="54">
        <v>2449.4500000000007</v>
      </c>
      <c r="W24" s="55">
        <v>0.14719827793429041</v>
      </c>
      <c r="Y24" s="204" t="e">
        <f t="shared" si="14"/>
        <v>#VALUE!</v>
      </c>
    </row>
    <row r="25" spans="1:25" s="38" customFormat="1" ht="14.5" x14ac:dyDescent="0.35">
      <c r="A25" s="174" t="s">
        <v>44</v>
      </c>
      <c r="B25" s="172" t="s">
        <v>43</v>
      </c>
      <c r="C25" s="83" t="s">
        <v>75</v>
      </c>
      <c r="D25">
        <v>11.24</v>
      </c>
      <c r="E25" s="77"/>
      <c r="F25" s="173" t="e">
        <f>#REF!</f>
        <v>#REF!</v>
      </c>
      <c r="G25" s="104" t="e">
        <f t="shared" si="15"/>
        <v>#REF!</v>
      </c>
      <c r="H25" s="171"/>
      <c r="I25" s="123">
        <v>11.41</v>
      </c>
      <c r="J25" s="81">
        <f t="shared" si="16"/>
        <v>-0.16999999999999993</v>
      </c>
      <c r="K25" s="82">
        <f t="shared" si="8"/>
        <v>-1.5124555160142342E-2</v>
      </c>
      <c r="M25" s="49">
        <f t="shared" si="9"/>
        <v>11.24</v>
      </c>
      <c r="N25" s="50">
        <f t="shared" si="10"/>
        <v>0</v>
      </c>
      <c r="O25" s="51">
        <f t="shared" si="11"/>
        <v>0</v>
      </c>
      <c r="Q25" s="115">
        <v>11.59</v>
      </c>
      <c r="R25" s="52">
        <f t="shared" si="12"/>
        <v>-0.34999999999999964</v>
      </c>
      <c r="S25" s="53">
        <f t="shared" si="13"/>
        <v>-3.0198446937014636E-2</v>
      </c>
      <c r="U25" s="118">
        <v>11.17</v>
      </c>
      <c r="V25" s="54">
        <v>0.41999999999999993</v>
      </c>
      <c r="W25" s="55">
        <v>3.7600716204118166E-2</v>
      </c>
      <c r="Y25" s="204">
        <f t="shared" si="14"/>
        <v>6.266786034019721E-3</v>
      </c>
    </row>
    <row r="26" spans="1:25" s="38" customFormat="1" ht="14" x14ac:dyDescent="0.3">
      <c r="A26" s="40" t="s">
        <v>17</v>
      </c>
      <c r="B26" s="169"/>
      <c r="C26" s="169"/>
      <c r="D26" s="194">
        <v>1.0153000000000001</v>
      </c>
      <c r="E26" s="175"/>
      <c r="F26" s="173" t="e">
        <f>#REF!</f>
        <v>#REF!</v>
      </c>
      <c r="G26" s="104" t="e">
        <f t="shared" si="15"/>
        <v>#REF!</v>
      </c>
      <c r="H26" s="171"/>
      <c r="I26" s="120">
        <v>1.0153000000000001</v>
      </c>
      <c r="J26" s="81">
        <f t="shared" ref="J26:J27" si="22">D26-I26</f>
        <v>0</v>
      </c>
      <c r="K26" s="82">
        <f t="shared" si="8"/>
        <v>0</v>
      </c>
      <c r="M26" s="57">
        <f t="shared" si="9"/>
        <v>1.0153000000000001</v>
      </c>
      <c r="N26" s="50">
        <f t="shared" si="10"/>
        <v>0</v>
      </c>
      <c r="O26" s="51">
        <f t="shared" si="11"/>
        <v>0</v>
      </c>
      <c r="Q26" s="127">
        <v>1.0187999999999999</v>
      </c>
      <c r="R26" s="52">
        <f t="shared" si="12"/>
        <v>-3.4999999999998366E-3</v>
      </c>
      <c r="S26" s="53">
        <f t="shared" si="13"/>
        <v>-3.4354142127992118E-3</v>
      </c>
      <c r="U26" s="128">
        <v>0.97640000000000005</v>
      </c>
      <c r="V26" s="54">
        <v>4.2399999999999882E-2</v>
      </c>
      <c r="W26" s="55">
        <v>4.3424825891028147E-2</v>
      </c>
      <c r="Y26" s="204">
        <f t="shared" si="14"/>
        <v>3.9840229414174561E-2</v>
      </c>
    </row>
    <row r="27" spans="1:25" s="38" customFormat="1" ht="15" thickBot="1" x14ac:dyDescent="0.35">
      <c r="A27" s="40" t="s">
        <v>37</v>
      </c>
      <c r="B27" s="169"/>
      <c r="C27" s="169"/>
      <c r="D27" s="193">
        <v>1524.49</v>
      </c>
      <c r="E27" s="175"/>
      <c r="F27" s="176" t="e">
        <f>#REF!</f>
        <v>#REF!</v>
      </c>
      <c r="G27" s="105" t="e">
        <f t="shared" si="15"/>
        <v>#REF!</v>
      </c>
      <c r="H27" s="177" t="e">
        <f>SUM(G10:G27)</f>
        <v>#REF!</v>
      </c>
      <c r="I27" s="121">
        <v>1524.49</v>
      </c>
      <c r="J27" s="84">
        <f t="shared" si="22"/>
        <v>0</v>
      </c>
      <c r="K27" s="85">
        <f t="shared" si="8"/>
        <v>0</v>
      </c>
      <c r="M27" s="58">
        <f t="shared" si="9"/>
        <v>1524.49</v>
      </c>
      <c r="N27" s="63">
        <f t="shared" si="10"/>
        <v>0</v>
      </c>
      <c r="O27" s="59">
        <f t="shared" si="11"/>
        <v>0</v>
      </c>
      <c r="Q27" s="116">
        <f t="shared" ref="Q27" si="23">D27</f>
        <v>1524.49</v>
      </c>
      <c r="R27" s="64">
        <f t="shared" si="12"/>
        <v>0</v>
      </c>
      <c r="S27" s="60">
        <f t="shared" si="13"/>
        <v>0</v>
      </c>
      <c r="U27" s="119">
        <v>1524.49</v>
      </c>
      <c r="V27" s="61">
        <v>0</v>
      </c>
      <c r="W27" s="62">
        <v>0</v>
      </c>
      <c r="Y27" s="205">
        <f t="shared" si="14"/>
        <v>0</v>
      </c>
    </row>
    <row r="28" spans="1:25" s="66" customFormat="1" ht="3" customHeight="1" x14ac:dyDescent="0.3">
      <c r="D28" s="178"/>
      <c r="E28" s="178"/>
      <c r="F28" s="179"/>
      <c r="G28" s="178"/>
    </row>
    <row r="29" spans="1:25" s="38" customFormat="1" ht="5.25" customHeight="1" x14ac:dyDescent="0.35">
      <c r="D29" s="180"/>
      <c r="E29" s="180"/>
      <c r="F29" s="181"/>
      <c r="G29" s="180"/>
    </row>
    <row r="30" spans="1:25" s="38" customFormat="1" ht="14" x14ac:dyDescent="0.35">
      <c r="A30" s="67"/>
      <c r="B30" s="67"/>
      <c r="C30" s="67"/>
      <c r="D30" s="86" t="e">
        <f>IF(a=0,"","Invest.")</f>
        <v>#REF!</v>
      </c>
      <c r="E30" s="87"/>
      <c r="F30" s="24"/>
      <c r="G30" s="88" t="e">
        <f ca="1">I1</f>
        <v>#REF!</v>
      </c>
      <c r="H30" s="24"/>
      <c r="I30" s="89" t="e">
        <f>IF(a=0,"","Gains")</f>
        <v>#REF!</v>
      </c>
      <c r="J30" s="106" t="e">
        <f>IF(a=0,"","En %")</f>
        <v>#REF!</v>
      </c>
    </row>
    <row r="31" spans="1:25" s="38" customFormat="1" ht="14" x14ac:dyDescent="0.35">
      <c r="A31" s="90" t="e">
        <f>IF(a=0,"","AFER SFER :")</f>
        <v>#REF!</v>
      </c>
      <c r="B31" s="24"/>
      <c r="C31" s="24" t="b">
        <f>C32=C11</f>
        <v>1</v>
      </c>
      <c r="D31" s="107" t="e">
        <f>asfer</f>
        <v>#REF!</v>
      </c>
      <c r="E31" s="108"/>
      <c r="F31" s="182"/>
      <c r="G31" s="109" t="e">
        <f>D1</f>
        <v>#REF!</v>
      </c>
      <c r="H31" s="182"/>
      <c r="I31" s="110" t="e">
        <f>IF(a=0,"",+G31-D31)</f>
        <v>#REF!</v>
      </c>
      <c r="J31" s="207" t="e">
        <f>IF(a=0,"",I31/D31)</f>
        <v>#REF!</v>
      </c>
    </row>
    <row r="32" spans="1:25" s="38" customFormat="1" ht="14.5" x14ac:dyDescent="0.35">
      <c r="A32" s="92" t="e">
        <f>IF(a=0,"","AVIVA EPARGNE PLURIEL :")</f>
        <v>#REF!</v>
      </c>
      <c r="B32" s="24"/>
      <c r="C32" s="214" t="s">
        <v>55</v>
      </c>
      <c r="D32" s="111" t="e">
        <f>IF(a=0,"",Aviva)</f>
        <v>#REF!</v>
      </c>
      <c r="E32" s="108"/>
      <c r="F32" s="182"/>
      <c r="G32" s="112" t="e">
        <f>IF(a=0,"",G1)</f>
        <v>#REF!</v>
      </c>
      <c r="H32" s="182"/>
      <c r="I32" s="113" t="e">
        <f>IF(a=0,"",G32-D32)</f>
        <v>#REF!</v>
      </c>
      <c r="J32" s="208" t="e">
        <f>IF(a=0,"",I32/D32)</f>
        <v>#REF!</v>
      </c>
    </row>
    <row r="33" spans="1:10" s="41" customFormat="1" ht="3" customHeight="1" x14ac:dyDescent="0.35">
      <c r="A33" s="93"/>
      <c r="B33" s="94"/>
      <c r="C33" s="24"/>
      <c r="D33" s="95"/>
      <c r="E33" s="96"/>
      <c r="F33" s="94"/>
      <c r="G33" s="97"/>
      <c r="H33" s="94"/>
      <c r="I33" s="98"/>
      <c r="J33" s="94"/>
    </row>
    <row r="34" spans="1:10" s="38" customFormat="1" ht="14" x14ac:dyDescent="0.35">
      <c r="A34" s="24"/>
      <c r="B34" s="24"/>
      <c r="C34" s="24"/>
      <c r="D34" s="91"/>
      <c r="E34" s="91"/>
      <c r="F34" s="24"/>
      <c r="G34" s="99" t="e">
        <f>IF(a=0,"",SUM(G31:G32))</f>
        <v>#REF!</v>
      </c>
      <c r="H34" s="24"/>
      <c r="I34" s="100" t="e">
        <f>IF(a=0,"",SUM(I31:I32))</f>
        <v>#REF!</v>
      </c>
      <c r="J34" s="24"/>
    </row>
    <row r="35" spans="1:10" ht="15.5" x14ac:dyDescent="0.35">
      <c r="A35" s="17"/>
      <c r="B35" s="17"/>
      <c r="C35" s="24"/>
      <c r="D35" s="18"/>
      <c r="E35" s="18"/>
      <c r="F35" s="18"/>
      <c r="G35" s="18"/>
      <c r="H35" s="19"/>
      <c r="I35" s="19"/>
    </row>
    <row r="36" spans="1:10" ht="15.5" x14ac:dyDescent="0.35">
      <c r="A36" s="17"/>
      <c r="B36" s="17"/>
      <c r="C36" s="24"/>
      <c r="D36" s="18"/>
      <c r="E36" s="18"/>
      <c r="F36" s="20"/>
      <c r="G36" s="18"/>
      <c r="H36" s="19"/>
      <c r="I36" s="19"/>
    </row>
    <row r="37" spans="1:10" ht="14" x14ac:dyDescent="0.3">
      <c r="A37" s="19"/>
      <c r="B37" s="19"/>
      <c r="C37" s="24"/>
      <c r="D37" s="21"/>
      <c r="E37" s="21"/>
      <c r="F37" s="22"/>
      <c r="G37" s="21"/>
      <c r="H37" s="19"/>
      <c r="I37" s="19"/>
    </row>
    <row r="38" spans="1:10" ht="14" x14ac:dyDescent="0.3">
      <c r="A38" s="19"/>
      <c r="B38" s="19"/>
      <c r="C38" s="24"/>
      <c r="D38" s="21"/>
      <c r="E38" s="21"/>
      <c r="F38" s="22"/>
      <c r="G38" s="21"/>
      <c r="H38" s="19"/>
      <c r="I38" s="19"/>
    </row>
    <row r="39" spans="1:10" ht="14" x14ac:dyDescent="0.3">
      <c r="A39" s="19"/>
      <c r="B39" s="19"/>
      <c r="C39" s="24"/>
      <c r="D39" s="21"/>
      <c r="E39" s="21"/>
      <c r="F39" s="22"/>
      <c r="G39" s="21"/>
      <c r="H39" s="19"/>
      <c r="I39" s="19"/>
    </row>
    <row r="40" spans="1:10" ht="14" x14ac:dyDescent="0.3">
      <c r="A40" s="19"/>
      <c r="B40" s="19"/>
      <c r="C40" s="24"/>
      <c r="D40" s="21"/>
      <c r="E40" s="21"/>
      <c r="F40" s="22"/>
      <c r="G40" s="21"/>
      <c r="H40" s="19"/>
      <c r="I40" s="19"/>
    </row>
    <row r="41" spans="1:10" ht="14" x14ac:dyDescent="0.3">
      <c r="A41" s="19"/>
      <c r="B41" s="19"/>
      <c r="C41" s="24"/>
      <c r="D41" s="21"/>
      <c r="E41" s="21"/>
      <c r="F41" s="22"/>
      <c r="G41" s="21"/>
      <c r="H41" s="19"/>
      <c r="I41" s="19"/>
    </row>
    <row r="42" spans="1:10" ht="14" x14ac:dyDescent="0.3">
      <c r="A42" s="19"/>
      <c r="B42" s="19"/>
      <c r="C42" s="24"/>
      <c r="D42" s="21"/>
      <c r="E42" s="21"/>
      <c r="F42" s="22"/>
      <c r="G42" s="21"/>
      <c r="H42" s="19"/>
      <c r="I42" s="19"/>
    </row>
    <row r="43" spans="1:10" ht="14" x14ac:dyDescent="0.3">
      <c r="A43" s="19"/>
      <c r="B43" s="19"/>
      <c r="C43" s="24"/>
      <c r="D43" s="21"/>
      <c r="E43" s="21"/>
      <c r="F43" s="22"/>
      <c r="G43" s="21"/>
      <c r="H43" s="19"/>
      <c r="I43" s="19"/>
    </row>
    <row r="44" spans="1:10" ht="14" x14ac:dyDescent="0.3">
      <c r="A44" s="19"/>
      <c r="B44" s="19"/>
      <c r="C44" s="24"/>
      <c r="D44" s="21"/>
      <c r="E44" s="21"/>
      <c r="F44" s="22"/>
      <c r="G44" s="21"/>
      <c r="H44" s="19"/>
      <c r="I44" s="19"/>
    </row>
    <row r="45" spans="1:10" ht="14" x14ac:dyDescent="0.3">
      <c r="C45" s="24"/>
    </row>
    <row r="46" spans="1:10" ht="14" x14ac:dyDescent="0.3">
      <c r="C46" s="24"/>
    </row>
    <row r="47" spans="1:10" ht="14" x14ac:dyDescent="0.3">
      <c r="C47" s="24"/>
    </row>
    <row r="48" spans="1:10" ht="14" x14ac:dyDescent="0.3">
      <c r="C48" s="24"/>
    </row>
    <row r="49" spans="3:3" ht="14" x14ac:dyDescent="0.3">
      <c r="C49" s="24"/>
    </row>
    <row r="50" spans="3:3" ht="14" x14ac:dyDescent="0.3">
      <c r="C50" s="24"/>
    </row>
    <row r="51" spans="3:3" ht="14" x14ac:dyDescent="0.3">
      <c r="C51" s="24"/>
    </row>
    <row r="52" spans="3:3" ht="14" x14ac:dyDescent="0.3">
      <c r="C52" s="24"/>
    </row>
    <row r="53" spans="3:3" ht="14" x14ac:dyDescent="0.3">
      <c r="C53" s="24"/>
    </row>
    <row r="54" spans="3:3" ht="14" x14ac:dyDescent="0.3">
      <c r="C54" s="24"/>
    </row>
    <row r="55" spans="3:3" ht="14" x14ac:dyDescent="0.3">
      <c r="C55" s="24"/>
    </row>
    <row r="56" spans="3:3" ht="14" x14ac:dyDescent="0.3">
      <c r="C56" s="24"/>
    </row>
    <row r="57" spans="3:3" ht="14" x14ac:dyDescent="0.3">
      <c r="C57" s="24"/>
    </row>
    <row r="58" spans="3:3" ht="14" x14ac:dyDescent="0.3">
      <c r="C58" s="24"/>
    </row>
    <row r="59" spans="3:3" ht="14" x14ac:dyDescent="0.3">
      <c r="C59" s="24"/>
    </row>
    <row r="60" spans="3:3" ht="14" x14ac:dyDescent="0.3">
      <c r="C60" s="24"/>
    </row>
    <row r="61" spans="3:3" ht="14" x14ac:dyDescent="0.3">
      <c r="C61" s="24"/>
    </row>
    <row r="62" spans="3:3" ht="14" x14ac:dyDescent="0.3">
      <c r="C62" s="24"/>
    </row>
    <row r="63" spans="3:3" ht="14" x14ac:dyDescent="0.3">
      <c r="C63" s="24"/>
    </row>
    <row r="64" spans="3:3" ht="14" x14ac:dyDescent="0.3">
      <c r="C64" s="24"/>
    </row>
    <row r="65" spans="3:3" ht="14" x14ac:dyDescent="0.3">
      <c r="C65" s="24"/>
    </row>
    <row r="66" spans="3:3" ht="14" x14ac:dyDescent="0.3">
      <c r="C66" s="24"/>
    </row>
    <row r="67" spans="3:3" ht="14" x14ac:dyDescent="0.3">
      <c r="C67" s="24"/>
    </row>
    <row r="68" spans="3:3" ht="14" x14ac:dyDescent="0.3">
      <c r="C68" s="24"/>
    </row>
    <row r="69" spans="3:3" ht="14" x14ac:dyDescent="0.3">
      <c r="C69" s="24"/>
    </row>
    <row r="70" spans="3:3" ht="14" x14ac:dyDescent="0.3">
      <c r="C70" s="24"/>
    </row>
    <row r="71" spans="3:3" ht="14" x14ac:dyDescent="0.3">
      <c r="C71" s="24"/>
    </row>
    <row r="72" spans="3:3" ht="14" x14ac:dyDescent="0.3">
      <c r="C72" s="24"/>
    </row>
    <row r="73" spans="3:3" ht="14" x14ac:dyDescent="0.3">
      <c r="C73" s="24"/>
    </row>
    <row r="74" spans="3:3" ht="14" x14ac:dyDescent="0.3">
      <c r="C74" s="24"/>
    </row>
    <row r="75" spans="3:3" ht="14" x14ac:dyDescent="0.3">
      <c r="C75" s="24"/>
    </row>
    <row r="76" spans="3:3" ht="14" x14ac:dyDescent="0.3">
      <c r="C76" s="24"/>
    </row>
    <row r="77" spans="3:3" ht="14" x14ac:dyDescent="0.3">
      <c r="C77" s="24"/>
    </row>
    <row r="78" spans="3:3" ht="14" x14ac:dyDescent="0.3">
      <c r="C78" s="24"/>
    </row>
    <row r="79" spans="3:3" ht="14" x14ac:dyDescent="0.3">
      <c r="C79" s="24"/>
    </row>
    <row r="80" spans="3:3" ht="14" x14ac:dyDescent="0.3">
      <c r="C80" s="24"/>
    </row>
    <row r="81" spans="3:3" ht="14" x14ac:dyDescent="0.3">
      <c r="C81" s="24"/>
    </row>
    <row r="82" spans="3:3" ht="14" x14ac:dyDescent="0.3">
      <c r="C82" s="24"/>
    </row>
    <row r="83" spans="3:3" ht="14" x14ac:dyDescent="0.3">
      <c r="C83" s="24"/>
    </row>
    <row r="84" spans="3:3" ht="14" x14ac:dyDescent="0.3">
      <c r="C84" s="24"/>
    </row>
    <row r="85" spans="3:3" ht="14" x14ac:dyDescent="0.3">
      <c r="C85" s="24"/>
    </row>
    <row r="86" spans="3:3" ht="14" x14ac:dyDescent="0.3">
      <c r="C86" s="24"/>
    </row>
    <row r="87" spans="3:3" ht="14" x14ac:dyDescent="0.3">
      <c r="C87" s="24"/>
    </row>
    <row r="88" spans="3:3" ht="14" x14ac:dyDescent="0.3">
      <c r="C88" s="24"/>
    </row>
    <row r="89" spans="3:3" ht="14" x14ac:dyDescent="0.3">
      <c r="C89" s="24"/>
    </row>
    <row r="90" spans="3:3" ht="14" x14ac:dyDescent="0.3">
      <c r="C90" s="24"/>
    </row>
    <row r="91" spans="3:3" ht="14" x14ac:dyDescent="0.3">
      <c r="C91" s="24"/>
    </row>
    <row r="92" spans="3:3" ht="14" x14ac:dyDescent="0.3">
      <c r="C92" s="24"/>
    </row>
    <row r="93" spans="3:3" ht="14" x14ac:dyDescent="0.3">
      <c r="C93" s="24"/>
    </row>
    <row r="94" spans="3:3" ht="14" x14ac:dyDescent="0.3">
      <c r="C94" s="24"/>
    </row>
    <row r="95" spans="3:3" ht="14" x14ac:dyDescent="0.3">
      <c r="C95" s="24"/>
    </row>
    <row r="96" spans="3:3" ht="14" x14ac:dyDescent="0.3">
      <c r="C96" s="24"/>
    </row>
    <row r="97" spans="3:3" ht="14" x14ac:dyDescent="0.3">
      <c r="C97" s="24"/>
    </row>
    <row r="98" spans="3:3" ht="14" x14ac:dyDescent="0.3">
      <c r="C98" s="24"/>
    </row>
    <row r="99" spans="3:3" ht="14" x14ac:dyDescent="0.3">
      <c r="C99" s="24"/>
    </row>
    <row r="100" spans="3:3" ht="14" x14ac:dyDescent="0.3">
      <c r="C100" s="24"/>
    </row>
    <row r="101" spans="3:3" ht="14" x14ac:dyDescent="0.3">
      <c r="C101" s="24"/>
    </row>
    <row r="102" spans="3:3" ht="14" x14ac:dyDescent="0.3">
      <c r="C102" s="24"/>
    </row>
    <row r="103" spans="3:3" ht="14" x14ac:dyDescent="0.3">
      <c r="C103" s="24"/>
    </row>
    <row r="104" spans="3:3" ht="14" x14ac:dyDescent="0.3">
      <c r="C104" s="24"/>
    </row>
    <row r="105" spans="3:3" ht="14" x14ac:dyDescent="0.3">
      <c r="C105" s="24"/>
    </row>
    <row r="106" spans="3:3" ht="14" x14ac:dyDescent="0.3">
      <c r="C106" s="24"/>
    </row>
    <row r="107" spans="3:3" ht="14" x14ac:dyDescent="0.3">
      <c r="C107" s="24"/>
    </row>
    <row r="108" spans="3:3" ht="14" x14ac:dyDescent="0.3">
      <c r="C108" s="24"/>
    </row>
    <row r="109" spans="3:3" ht="14" x14ac:dyDescent="0.3">
      <c r="C109" s="24"/>
    </row>
    <row r="110" spans="3:3" ht="14" x14ac:dyDescent="0.3">
      <c r="C110" s="24"/>
    </row>
    <row r="111" spans="3:3" ht="14" x14ac:dyDescent="0.3">
      <c r="C111" s="24"/>
    </row>
    <row r="112" spans="3:3" ht="14" x14ac:dyDescent="0.3">
      <c r="C112" s="24"/>
    </row>
    <row r="113" spans="3:3" ht="14" x14ac:dyDescent="0.3">
      <c r="C113" s="24"/>
    </row>
    <row r="114" spans="3:3" ht="14" x14ac:dyDescent="0.3">
      <c r="C114" s="24"/>
    </row>
    <row r="115" spans="3:3" ht="14" x14ac:dyDescent="0.3">
      <c r="C115" s="24"/>
    </row>
    <row r="116" spans="3:3" ht="14" x14ac:dyDescent="0.3">
      <c r="C116" s="24"/>
    </row>
    <row r="117" spans="3:3" ht="14" x14ac:dyDescent="0.3">
      <c r="C117" s="24"/>
    </row>
    <row r="118" spans="3:3" ht="14" x14ac:dyDescent="0.3">
      <c r="C118" s="24"/>
    </row>
    <row r="119" spans="3:3" ht="14" x14ac:dyDescent="0.3">
      <c r="C119" s="24"/>
    </row>
    <row r="120" spans="3:3" ht="14" x14ac:dyDescent="0.3">
      <c r="C120" s="24"/>
    </row>
    <row r="121" spans="3:3" ht="14" x14ac:dyDescent="0.3">
      <c r="C121" s="24"/>
    </row>
    <row r="122" spans="3:3" ht="14" x14ac:dyDescent="0.3">
      <c r="C122" s="24"/>
    </row>
    <row r="123" spans="3:3" ht="14" x14ac:dyDescent="0.3">
      <c r="C123" s="24"/>
    </row>
    <row r="124" spans="3:3" ht="14" x14ac:dyDescent="0.3">
      <c r="C124" s="24"/>
    </row>
    <row r="125" spans="3:3" ht="14" x14ac:dyDescent="0.3">
      <c r="C125" s="24"/>
    </row>
    <row r="126" spans="3:3" ht="14" x14ac:dyDescent="0.3">
      <c r="C126" s="24"/>
    </row>
    <row r="127" spans="3:3" ht="14" x14ac:dyDescent="0.3">
      <c r="C127" s="24"/>
    </row>
    <row r="128" spans="3:3" ht="14" x14ac:dyDescent="0.3">
      <c r="C128" s="24"/>
    </row>
    <row r="129" spans="3:3" ht="14" x14ac:dyDescent="0.3">
      <c r="C129" s="24"/>
    </row>
    <row r="130" spans="3:3" ht="14" x14ac:dyDescent="0.3">
      <c r="C130" s="24"/>
    </row>
    <row r="131" spans="3:3" ht="14" x14ac:dyDescent="0.3">
      <c r="C131" s="24"/>
    </row>
    <row r="132" spans="3:3" ht="14" x14ac:dyDescent="0.3">
      <c r="C132" s="24"/>
    </row>
    <row r="133" spans="3:3" ht="14" x14ac:dyDescent="0.3">
      <c r="C133" s="24"/>
    </row>
    <row r="134" spans="3:3" ht="14" x14ac:dyDescent="0.3">
      <c r="C134" s="24"/>
    </row>
    <row r="135" spans="3:3" ht="14" x14ac:dyDescent="0.3">
      <c r="C135" s="24"/>
    </row>
    <row r="136" spans="3:3" ht="14" x14ac:dyDescent="0.3">
      <c r="C136" s="24"/>
    </row>
    <row r="137" spans="3:3" ht="14" x14ac:dyDescent="0.3">
      <c r="C137" s="24"/>
    </row>
    <row r="138" spans="3:3" ht="14" x14ac:dyDescent="0.3">
      <c r="C138" s="24"/>
    </row>
    <row r="139" spans="3:3" ht="14" x14ac:dyDescent="0.3">
      <c r="C139" s="24"/>
    </row>
    <row r="140" spans="3:3" ht="14" x14ac:dyDescent="0.3">
      <c r="C140" s="24"/>
    </row>
    <row r="141" spans="3:3" ht="14" x14ac:dyDescent="0.3">
      <c r="C141" s="24"/>
    </row>
  </sheetData>
  <mergeCells count="5">
    <mergeCell ref="U1:W1"/>
    <mergeCell ref="F4:G4"/>
    <mergeCell ref="Q1:T1"/>
    <mergeCell ref="M1:P1"/>
    <mergeCell ref="I1:L1"/>
  </mergeCells>
  <conditionalFormatting sqref="K8:K13 K15:K27 J5:K6 W5:W6 R4:S27 O4:O27 Y4:Y27">
    <cfRule type="cellIs" dxfId="36" priority="52" operator="lessThan">
      <formula>0</formula>
    </cfRule>
  </conditionalFormatting>
  <conditionalFormatting sqref="J4">
    <cfRule type="cellIs" dxfId="35" priority="51" operator="lessThan">
      <formula>0</formula>
    </cfRule>
  </conditionalFormatting>
  <conditionalFormatting sqref="J8:J9 J26:J27">
    <cfRule type="cellIs" dxfId="34" priority="50" operator="lessThan">
      <formula>0</formula>
    </cfRule>
  </conditionalFormatting>
  <conditionalFormatting sqref="R8:S13 R15:S25">
    <cfRule type="cellIs" dxfId="33" priority="47" operator="lessThan">
      <formula>0</formula>
    </cfRule>
  </conditionalFormatting>
  <conditionalFormatting sqref="K4:K6">
    <cfRule type="cellIs" dxfId="32" priority="45" operator="lessThan">
      <formula>0</formula>
    </cfRule>
    <cfRule type="cellIs" dxfId="31" priority="46" operator="greaterThan">
      <formula>0</formula>
    </cfRule>
  </conditionalFormatting>
  <conditionalFormatting sqref="V9:W9">
    <cfRule type="cellIs" dxfId="30" priority="44" operator="lessThan">
      <formula>0</formula>
    </cfRule>
  </conditionalFormatting>
  <conditionalFormatting sqref="W4 W8 W10:W13 W15:W27">
    <cfRule type="cellIs" dxfId="29" priority="43" operator="lessThan">
      <formula>0</formula>
    </cfRule>
  </conditionalFormatting>
  <conditionalFormatting sqref="V8 V10:V13 V15:V27 V4:V6">
    <cfRule type="cellIs" dxfId="28" priority="42" operator="lessThan">
      <formula>-0.5</formula>
    </cfRule>
  </conditionalFormatting>
  <conditionalFormatting sqref="J4:K4 J26:K27 J7:K9 K10:K13 K15:K25">
    <cfRule type="cellIs" dxfId="27" priority="41" operator="lessThan">
      <formula>0</formula>
    </cfRule>
  </conditionalFormatting>
  <conditionalFormatting sqref="N8:O13 N15:O25">
    <cfRule type="cellIs" dxfId="26" priority="40" operator="lessThan">
      <formula>0</formula>
    </cfRule>
  </conditionalFormatting>
  <conditionalFormatting sqref="K14">
    <cfRule type="cellIs" dxfId="25" priority="39" operator="lessThan">
      <formula>0</formula>
    </cfRule>
  </conditionalFormatting>
  <conditionalFormatting sqref="R14:S14">
    <cfRule type="cellIs" dxfId="24" priority="37" operator="lessThan">
      <formula>0</formula>
    </cfRule>
  </conditionalFormatting>
  <conditionalFormatting sqref="W14">
    <cfRule type="cellIs" dxfId="23" priority="36" operator="lessThan">
      <formula>0</formula>
    </cfRule>
  </conditionalFormatting>
  <conditionalFormatting sqref="V14">
    <cfRule type="cellIs" dxfId="22" priority="35" operator="lessThan">
      <formula>-0.5</formula>
    </cfRule>
  </conditionalFormatting>
  <conditionalFormatting sqref="K14">
    <cfRule type="cellIs" dxfId="21" priority="34" operator="lessThan">
      <formula>0</formula>
    </cfRule>
  </conditionalFormatting>
  <conditionalFormatting sqref="N14:O14">
    <cfRule type="cellIs" dxfId="20" priority="33" operator="lessThan">
      <formula>0</formula>
    </cfRule>
  </conditionalFormatting>
  <conditionalFormatting sqref="K10:K27">
    <cfRule type="cellIs" dxfId="19" priority="18" operator="lessThan">
      <formula>0</formula>
    </cfRule>
    <cfRule type="cellIs" dxfId="18" priority="19" operator="greaterThan">
      <formula>0.0001</formula>
    </cfRule>
    <cfRule type="cellIs" dxfId="17" priority="24" operator="greaterThan">
      <formula>0.001</formula>
    </cfRule>
    <cfRule type="cellIs" dxfId="16" priority="25" operator="greaterThan">
      <formula>"0.01%"</formula>
    </cfRule>
    <cfRule type="cellIs" dxfId="15" priority="26" operator="lessThan">
      <formula>-0.0001</formula>
    </cfRule>
  </conditionalFormatting>
  <conditionalFormatting sqref="J26:J27">
    <cfRule type="cellIs" dxfId="14" priority="20" operator="lessThan">
      <formula>-0.1</formula>
    </cfRule>
    <cfRule type="cellIs" dxfId="13" priority="21" operator="greaterThan">
      <formula>0.1</formula>
    </cfRule>
    <cfRule type="cellIs" dxfId="12" priority="22" operator="greaterThan">
      <formula>1</formula>
    </cfRule>
    <cfRule type="cellIs" dxfId="11" priority="23" operator="greaterThan">
      <formula>"0.1"</formula>
    </cfRule>
  </conditionalFormatting>
  <conditionalFormatting sqref="J26:J27">
    <cfRule type="cellIs" dxfId="10" priority="11" operator="greaterThan">
      <formula>0.01</formula>
    </cfRule>
  </conditionalFormatting>
  <conditionalFormatting sqref="J8">
    <cfRule type="cellIs" dxfId="9" priority="9" operator="lessThan">
      <formula>-0.01</formula>
    </cfRule>
    <cfRule type="cellIs" dxfId="8" priority="10" operator="greaterThan">
      <formula>0.01</formula>
    </cfRule>
  </conditionalFormatting>
  <conditionalFormatting sqref="K8">
    <cfRule type="cellIs" dxfId="7" priority="7" operator="lessThan">
      <formula>-0.0001</formula>
    </cfRule>
    <cfRule type="cellIs" dxfId="6" priority="8" operator="greaterThan">
      <formula>0.0001</formula>
    </cfRule>
  </conditionalFormatting>
  <conditionalFormatting sqref="F4:G6">
    <cfRule type="cellIs" dxfId="5" priority="5" operator="greaterThan">
      <formula>0.0001</formula>
    </cfRule>
    <cfRule type="cellIs" dxfId="4" priority="6" operator="lessThan">
      <formula>-0.0001</formula>
    </cfRule>
  </conditionalFormatting>
  <conditionalFormatting sqref="J10:J25">
    <cfRule type="cellIs" dxfId="3" priority="4" operator="lessThan">
      <formula>0</formula>
    </cfRule>
  </conditionalFormatting>
  <conditionalFormatting sqref="J10:J25">
    <cfRule type="cellIs" dxfId="2" priority="3" operator="lessThan">
      <formula>0</formula>
    </cfRule>
  </conditionalFormatting>
  <conditionalFormatting sqref="J10:J25">
    <cfRule type="cellIs" dxfId="1" priority="1" operator="lessThan">
      <formula>-0.01</formula>
    </cfRule>
    <cfRule type="cellIs" dxfId="0" priority="2" operator="greaterThan">
      <formula>0.01</formula>
    </cfRule>
  </conditionalFormatting>
  <hyperlinks>
    <hyperlink ref="C8" r:id="rId1" display="http://www.boursorama.com/bourse/opcvm/opcvm.phtml?symbole=MP-829936"/>
    <hyperlink ref="C11" r:id="rId2" display="http://www.boursorama.com/bourse/opcvm/opcvm.phtml?symbole=MP-663453"/>
    <hyperlink ref="C12" r:id="rId3" display="http://www.boursorama.com/bourse/opcvm/opcvm.phtml?symbole=MP-828069"/>
    <hyperlink ref="C13" r:id="rId4" display="http://www.boursorama.com/bourse/opcvm/opcvm.phtml?symbole=MP-809749"/>
    <hyperlink ref="C15" r:id="rId5" display="http://www.boursorama.com/bourse/opcvm/opcvm.phtml?symbole=MP-807288"/>
    <hyperlink ref="C16" r:id="rId6" display="http://www.boursorama.com/bourse/opcvm/opcvm.phtml?symbole=MP-228322"/>
    <hyperlink ref="C18" r:id="rId7" display="http://www.boursorama.com/bourse/opcvm/opcvm.phtml?symbole=MP-119964"/>
    <hyperlink ref="C19" r:id="rId8" display="http://www.boursorama.com/bourse/opcvm/opcvm.phtml?symbole=MP-806533"/>
    <hyperlink ref="C20" r:id="rId9" display="http://www.boursorama.com/bourse/opcvm/opcvm.phtml?symbole=MP-803544"/>
    <hyperlink ref="C21" r:id="rId10" display="http://www.boursorama.com/bourse/opcvm/opcvm.phtml?symbole=MP-807388"/>
    <hyperlink ref="C22" r:id="rId11" display="http://www.boursorama.com/bourse/opcvm/opcvm.phtml?symbole=MP-806235"/>
    <hyperlink ref="C23" r:id="rId12" display="http://www.boursorama.com/bourse/opcvm/opcvm.phtml?symbole=0P0000YAD1"/>
    <hyperlink ref="C24" r:id="rId13" display="http://www.boursorama.com/bourse/opcvm/opcvm.phtml?symbole=0P00013YF0"/>
    <hyperlink ref="C17" r:id="rId14" display="http://www.boursorama.com/bourse/opcvm/opcvm.phtml?symbole=0P000111GL"/>
    <hyperlink ref="C10" r:id="rId15" display="http://www.boursorama.com/bourse/opcvm/opcvm.phtml?symbole=0P00015MBL"/>
    <hyperlink ref="C4" r:id="rId16" display="http://www.boursorama.com/cours.phtml?symbole=1rPCAC"/>
    <hyperlink ref="C14" r:id="rId17" display="http://www.boursorama.com/bourse/opcvm/opcvm.phtml?symbole=MP-802757"/>
    <hyperlink ref="C25" r:id="rId18" display="http://www.boursorama.com/bourse/opcvm/opcvm.phtml?symbole=0P00018DYB"/>
    <hyperlink ref="C32" r:id="rId19"/>
  </hyperlinks>
  <pageMargins left="0.7" right="0.7" top="0.75" bottom="0.75" header="0.3" footer="0.3"/>
  <pageSetup paperSize="9" orientation="portrait" r:id="rId20"/>
  <ignoredErrors>
    <ignoredError sqref="U3 Q3 M3" twoDigitTextYear="1"/>
  </ignoredErrors>
  <drawing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Cours</vt:lpstr>
      <vt:lpstr>Cotation</vt:lpstr>
      <vt:lpstr>REF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cp:lastPrinted>2017-10-24T06:09:27Z</cp:lastPrinted>
  <dcterms:created xsi:type="dcterms:W3CDTF">2006-09-16T00:00:00Z</dcterms:created>
  <dcterms:modified xsi:type="dcterms:W3CDTF">2018-03-23T14:05:44Z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e2053f17-6df2-4bc6-9525-40ba76ca3519</vt:lpwstr>
  </property>
</Properties>
</file>