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 activeTab="3"/>
  </bookViews>
  <sheets>
    <sheet name="sujet" sheetId="4" r:id="rId1"/>
    <sheet name="table" sheetId="1" r:id="rId2"/>
    <sheet name="0002" sheetId="5" r:id="rId3"/>
    <sheet name="0101" sheetId="6" r:id="rId4"/>
  </sheets>
  <calcPr calcId="152511"/>
</workbook>
</file>

<file path=xl/calcChain.xml><?xml version="1.0" encoding="utf-8"?>
<calcChain xmlns="http://schemas.openxmlformats.org/spreadsheetml/2006/main">
  <c r="D35" i="6" l="1"/>
  <c r="C35" i="6"/>
  <c r="B35" i="6"/>
  <c r="A35" i="6"/>
  <c r="D34" i="6"/>
  <c r="C34" i="6"/>
  <c r="B34" i="6"/>
  <c r="A34" i="6"/>
  <c r="D33" i="6"/>
  <c r="C33" i="6"/>
  <c r="B33" i="6"/>
  <c r="A33" i="6"/>
  <c r="D32" i="6"/>
  <c r="C32" i="6"/>
  <c r="B32" i="6"/>
  <c r="A32" i="6"/>
  <c r="D31" i="6"/>
  <c r="C31" i="6"/>
  <c r="B31" i="6"/>
  <c r="A31" i="6"/>
  <c r="D30" i="6"/>
  <c r="C30" i="6"/>
  <c r="B30" i="6"/>
  <c r="A30" i="6"/>
  <c r="D29" i="6"/>
  <c r="C29" i="6"/>
  <c r="B29" i="6"/>
  <c r="A29" i="6"/>
  <c r="D28" i="6"/>
  <c r="C28" i="6"/>
  <c r="B28" i="6"/>
  <c r="A28" i="6"/>
  <c r="D27" i="6"/>
  <c r="C27" i="6"/>
  <c r="B27" i="6"/>
  <c r="A27" i="6"/>
  <c r="D26" i="6"/>
  <c r="C26" i="6"/>
  <c r="B26" i="6"/>
  <c r="A26" i="6"/>
  <c r="D25" i="6"/>
  <c r="C25" i="6"/>
  <c r="B25" i="6"/>
  <c r="A25" i="6"/>
  <c r="D24" i="6"/>
  <c r="C24" i="6"/>
  <c r="B24" i="6"/>
  <c r="A24" i="6"/>
  <c r="D23" i="6"/>
  <c r="C23" i="6"/>
  <c r="B23" i="6"/>
  <c r="A23" i="6"/>
  <c r="D22" i="6"/>
  <c r="C22" i="6"/>
  <c r="B22" i="6"/>
  <c r="A22" i="6"/>
  <c r="D21" i="6"/>
  <c r="C21" i="6"/>
  <c r="B21" i="6"/>
  <c r="A21" i="6"/>
  <c r="D20" i="6"/>
  <c r="C20" i="6"/>
  <c r="B20" i="6"/>
  <c r="A20" i="6"/>
  <c r="D19" i="6"/>
  <c r="C19" i="6"/>
  <c r="B19" i="6"/>
  <c r="A19" i="6"/>
  <c r="D18" i="6"/>
  <c r="C18" i="6"/>
  <c r="B18" i="6"/>
  <c r="A18" i="6"/>
  <c r="D17" i="6"/>
  <c r="C17" i="6"/>
  <c r="B17" i="6"/>
  <c r="A17" i="6"/>
  <c r="D16" i="6"/>
  <c r="C16" i="6"/>
  <c r="B16" i="6"/>
  <c r="A16" i="6"/>
  <c r="D15" i="6"/>
  <c r="C15" i="6"/>
  <c r="B15" i="6"/>
  <c r="A15" i="6"/>
  <c r="D14" i="6"/>
  <c r="C14" i="6"/>
  <c r="B14" i="6"/>
  <c r="A14" i="6"/>
  <c r="D13" i="6"/>
  <c r="C13" i="6"/>
  <c r="B13" i="6"/>
  <c r="A13" i="6"/>
  <c r="D12" i="6"/>
  <c r="C12" i="6"/>
  <c r="B12" i="6"/>
  <c r="A12" i="6"/>
  <c r="D11" i="6"/>
  <c r="C11" i="6"/>
  <c r="B11" i="6"/>
  <c r="A11" i="6"/>
  <c r="D10" i="6"/>
  <c r="C10" i="6"/>
  <c r="B10" i="6"/>
  <c r="A10" i="6"/>
  <c r="D9" i="6"/>
  <c r="C9" i="6"/>
  <c r="B9" i="6"/>
  <c r="A9" i="6"/>
  <c r="D8" i="6"/>
  <c r="C8" i="6"/>
  <c r="B8" i="6"/>
  <c r="A8" i="6"/>
  <c r="D7" i="6"/>
  <c r="C7" i="6"/>
  <c r="B7" i="6"/>
  <c r="A7" i="6"/>
  <c r="D6" i="6"/>
  <c r="C6" i="6"/>
  <c r="B6" i="6"/>
  <c r="A6" i="6"/>
  <c r="D5" i="6"/>
  <c r="C5" i="6"/>
  <c r="B5" i="6"/>
  <c r="A5" i="6"/>
  <c r="D4" i="6"/>
  <c r="C4" i="6"/>
  <c r="B4" i="6"/>
  <c r="A4" i="6"/>
  <c r="D3" i="6"/>
  <c r="C3" i="6"/>
  <c r="B3" i="6"/>
  <c r="A3" i="6"/>
  <c r="E2" i="6"/>
  <c r="F2" i="6" s="1"/>
  <c r="D2" i="6"/>
  <c r="C2" i="6"/>
  <c r="B2" i="6"/>
  <c r="A2" i="6"/>
  <c r="D1" i="6"/>
  <c r="C1" i="6"/>
  <c r="B1" i="6"/>
  <c r="A1" i="6"/>
  <c r="E2" i="5"/>
  <c r="F2" i="5" s="1"/>
  <c r="E6" i="5" s="1"/>
  <c r="F35" i="6" l="1"/>
  <c r="E34" i="6"/>
  <c r="G32" i="6"/>
  <c r="F31" i="6"/>
  <c r="E30" i="6"/>
  <c r="G28" i="6"/>
  <c r="F27" i="6"/>
  <c r="E26" i="6"/>
  <c r="G24" i="6"/>
  <c r="F23" i="6"/>
  <c r="E22" i="6"/>
  <c r="G20" i="6"/>
  <c r="F19" i="6"/>
  <c r="E18" i="6"/>
  <c r="G16" i="6"/>
  <c r="F15" i="6"/>
  <c r="E14" i="6"/>
  <c r="G12" i="6"/>
  <c r="F11" i="6"/>
  <c r="E10" i="6"/>
  <c r="G8" i="6"/>
  <c r="F7" i="6"/>
  <c r="E6" i="6"/>
  <c r="E32" i="6"/>
  <c r="G30" i="6"/>
  <c r="G26" i="6"/>
  <c r="F25" i="6"/>
  <c r="E20" i="6"/>
  <c r="F17" i="6"/>
  <c r="G10" i="6"/>
  <c r="F9" i="6"/>
  <c r="G6" i="6"/>
  <c r="E35" i="6"/>
  <c r="G33" i="6"/>
  <c r="F32" i="6"/>
  <c r="E31" i="6"/>
  <c r="G29" i="6"/>
  <c r="F28" i="6"/>
  <c r="E27" i="6"/>
  <c r="G25" i="6"/>
  <c r="F24" i="6"/>
  <c r="E23" i="6"/>
  <c r="G21" i="6"/>
  <c r="F20" i="6"/>
  <c r="E19" i="6"/>
  <c r="G17" i="6"/>
  <c r="F16" i="6"/>
  <c r="E15" i="6"/>
  <c r="G13" i="6"/>
  <c r="F12" i="6"/>
  <c r="E11" i="6"/>
  <c r="G9" i="6"/>
  <c r="F8" i="6"/>
  <c r="E7" i="6"/>
  <c r="F33" i="6"/>
  <c r="F29" i="6"/>
  <c r="E28" i="6"/>
  <c r="E24" i="6"/>
  <c r="G22" i="6"/>
  <c r="F21" i="6"/>
  <c r="G18" i="6"/>
  <c r="E16" i="6"/>
  <c r="G14" i="6"/>
  <c r="F13" i="6"/>
  <c r="E12" i="6"/>
  <c r="E8" i="6"/>
  <c r="G35" i="6"/>
  <c r="F34" i="6"/>
  <c r="E33" i="6"/>
  <c r="G31" i="6"/>
  <c r="F30" i="6"/>
  <c r="E29" i="6"/>
  <c r="G27" i="6"/>
  <c r="F26" i="6"/>
  <c r="E25" i="6"/>
  <c r="G23" i="6"/>
  <c r="F22" i="6"/>
  <c r="E21" i="6"/>
  <c r="G19" i="6"/>
  <c r="F18" i="6"/>
  <c r="E17" i="6"/>
  <c r="G15" i="6"/>
  <c r="F14" i="6"/>
  <c r="E13" i="6"/>
  <c r="G11" i="6"/>
  <c r="F10" i="6"/>
  <c r="E9" i="6"/>
  <c r="G7" i="6"/>
  <c r="F6" i="6"/>
  <c r="G34" i="6"/>
  <c r="G35" i="5"/>
  <c r="F34" i="5"/>
  <c r="E33" i="5"/>
  <c r="G31" i="5"/>
  <c r="F30" i="5"/>
  <c r="E29" i="5"/>
  <c r="G27" i="5"/>
  <c r="F26" i="5"/>
  <c r="E25" i="5"/>
  <c r="G23" i="5"/>
  <c r="F22" i="5"/>
  <c r="E21" i="5"/>
  <c r="F35" i="5"/>
  <c r="E34" i="5"/>
  <c r="G32" i="5"/>
  <c r="F31" i="5"/>
  <c r="E30" i="5"/>
  <c r="G28" i="5"/>
  <c r="F27" i="5"/>
  <c r="E26" i="5"/>
  <c r="G24" i="5"/>
  <c r="F23" i="5"/>
  <c r="E22" i="5"/>
  <c r="G20" i="5"/>
  <c r="E35" i="5"/>
  <c r="G33" i="5"/>
  <c r="F32" i="5"/>
  <c r="E31" i="5"/>
  <c r="G29" i="5"/>
  <c r="F28" i="5"/>
  <c r="E27" i="5"/>
  <c r="G25" i="5"/>
  <c r="F24" i="5"/>
  <c r="E23" i="5"/>
  <c r="G21" i="5"/>
  <c r="F20" i="5"/>
  <c r="G34" i="5"/>
  <c r="F33" i="5"/>
  <c r="E32" i="5"/>
  <c r="G30" i="5"/>
  <c r="F29" i="5"/>
  <c r="E28" i="5"/>
  <c r="G26" i="5"/>
  <c r="F25" i="5"/>
  <c r="E24" i="5"/>
  <c r="G22" i="5"/>
  <c r="F21" i="5"/>
  <c r="E20" i="5"/>
  <c r="G18" i="5"/>
  <c r="F18" i="5"/>
  <c r="E19" i="5"/>
  <c r="G19" i="5"/>
  <c r="F19" i="5"/>
  <c r="E18" i="5"/>
  <c r="E16" i="5"/>
  <c r="F13" i="5"/>
  <c r="G10" i="5"/>
  <c r="E8" i="5"/>
  <c r="E17" i="5"/>
  <c r="G15" i="5"/>
  <c r="F14" i="5"/>
  <c r="E13" i="5"/>
  <c r="G11" i="5"/>
  <c r="F10" i="5"/>
  <c r="E9" i="5"/>
  <c r="G7" i="5"/>
  <c r="F15" i="5"/>
  <c r="E14" i="5"/>
  <c r="G12" i="5"/>
  <c r="F11" i="5"/>
  <c r="E10" i="5"/>
  <c r="G8" i="5"/>
  <c r="F7" i="5"/>
  <c r="F17" i="5"/>
  <c r="G14" i="5"/>
  <c r="E12" i="5"/>
  <c r="F9" i="5"/>
  <c r="G16" i="5"/>
  <c r="G17" i="5"/>
  <c r="F16" i="5"/>
  <c r="E15" i="5"/>
  <c r="G13" i="5"/>
  <c r="F12" i="5"/>
  <c r="E11" i="5"/>
  <c r="G9" i="5"/>
  <c r="F8" i="5"/>
  <c r="E7" i="5"/>
  <c r="G6" i="5"/>
  <c r="F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A5" i="5"/>
  <c r="D4" i="5"/>
  <c r="C4" i="5"/>
  <c r="B4" i="5"/>
  <c r="A4" i="5"/>
  <c r="D3" i="5"/>
  <c r="C3" i="5"/>
  <c r="B3" i="5"/>
  <c r="A3" i="5"/>
  <c r="D2" i="5"/>
  <c r="C2" i="5"/>
  <c r="B2" i="5"/>
  <c r="A2" i="5"/>
  <c r="D1" i="5"/>
  <c r="C1" i="5"/>
  <c r="B1" i="5"/>
  <c r="A1" i="5"/>
</calcChain>
</file>

<file path=xl/sharedStrings.xml><?xml version="1.0" encoding="utf-8"?>
<sst xmlns="http://schemas.openxmlformats.org/spreadsheetml/2006/main" count="179" uniqueCount="116">
  <si>
    <t>Table</t>
  </si>
  <si>
    <t/>
  </si>
  <si>
    <t>Société</t>
  </si>
  <si>
    <t>0002</t>
  </si>
  <si>
    <t>0101</t>
  </si>
  <si>
    <t>A</t>
  </si>
  <si>
    <t>B</t>
  </si>
  <si>
    <t>Clôture GL
12.2013</t>
  </si>
  <si>
    <t>Clôture GL
12.2014</t>
  </si>
  <si>
    <t>% Clôture GL
Année A / A-1</t>
  </si>
  <si>
    <t>Compte général</t>
  </si>
  <si>
    <t>Compte local</t>
  </si>
  <si>
    <t>EUR</t>
  </si>
  <si>
    <t>%</t>
  </si>
  <si>
    <t>12110010</t>
  </si>
  <si>
    <t>Reprise d'emprunt du concédant</t>
  </si>
  <si>
    <t>PCAF/20500000</t>
  </si>
  <si>
    <t>Concessions et droits similaires, brevets, etc #</t>
  </si>
  <si>
    <t>12110030</t>
  </si>
  <si>
    <t>Mises de fonds versées</t>
  </si>
  <si>
    <t>12120000</t>
  </si>
  <si>
    <t>Logiciels autonomes (acquis)</t>
  </si>
  <si>
    <t>12210010</t>
  </si>
  <si>
    <t>Amort reprise d'emprunt du concédant</t>
  </si>
  <si>
    <t>PCAF/28050000</t>
  </si>
  <si>
    <t>Amortissement concessions et droits similaires, et</t>
  </si>
  <si>
    <t>12210030</t>
  </si>
  <si>
    <t>Amort Mises de fonds</t>
  </si>
  <si>
    <t>12220000</t>
  </si>
  <si>
    <t>Amort logiciels autonomes (acquis)</t>
  </si>
  <si>
    <t>12410000</t>
  </si>
  <si>
    <t>Immobilisation incorporelles en cours</t>
  </si>
  <si>
    <t>PCAF/23200000</t>
  </si>
  <si>
    <t>Immobilisations incorporelles en cours</t>
  </si>
  <si>
    <t>13112000</t>
  </si>
  <si>
    <t>Autres terrains nus</t>
  </si>
  <si>
    <t>PCAF/21110000</t>
  </si>
  <si>
    <t>Terrains nus</t>
  </si>
  <si>
    <t>13116000</t>
  </si>
  <si>
    <t>Aménagement terrains</t>
  </si>
  <si>
    <t>PCAF/21210000</t>
  </si>
  <si>
    <t>Agencement et aménagement de terrains nus</t>
  </si>
  <si>
    <t>13122000</t>
  </si>
  <si>
    <t>Bâtiments/constructions sur sol propre</t>
  </si>
  <si>
    <t>PCAF/21310000</t>
  </si>
  <si>
    <t>Bâtiments sol propre</t>
  </si>
  <si>
    <t>13124000</t>
  </si>
  <si>
    <t>Aménagement bâtiments/construct sur sol propre</t>
  </si>
  <si>
    <t>PCAF/21350000</t>
  </si>
  <si>
    <t>Installations générales sol propre</t>
  </si>
  <si>
    <t>13125000</t>
  </si>
  <si>
    <t>Aménagement bâtiments/construct sur sol autrui</t>
  </si>
  <si>
    <t>PCAF/21450000</t>
  </si>
  <si>
    <t>Installations générales sol autrui</t>
  </si>
  <si>
    <t>13131600</t>
  </si>
  <si>
    <t>Instal Eau Assainissement sol propre (domaine prop</t>
  </si>
  <si>
    <t>PCAF/21511000</t>
  </si>
  <si>
    <t>Installations complexes spécialisées sol propre</t>
  </si>
  <si>
    <t>13142000</t>
  </si>
  <si>
    <t>Compteurs</t>
  </si>
  <si>
    <t>PCAF/21540000</t>
  </si>
  <si>
    <t>Matériel industriel</t>
  </si>
  <si>
    <t>13149000</t>
  </si>
  <si>
    <t>Autres matériels et outillages</t>
  </si>
  <si>
    <t>13151000</t>
  </si>
  <si>
    <t>Véhicules utilitaires</t>
  </si>
  <si>
    <t>PCAF/21820000</t>
  </si>
  <si>
    <t>Matériel de transport</t>
  </si>
  <si>
    <t>13158000</t>
  </si>
  <si>
    <t>Autres matériels de transport</t>
  </si>
  <si>
    <t>13161000</t>
  </si>
  <si>
    <t>Mobiliers de bureau</t>
  </si>
  <si>
    <t>PCAF/21840000</t>
  </si>
  <si>
    <t>Mobilier</t>
  </si>
  <si>
    <t>13162000</t>
  </si>
  <si>
    <t>Matériel de bureau et matériel informatique</t>
  </si>
  <si>
    <t>PCAF/21830000</t>
  </si>
  <si>
    <t>13163000</t>
  </si>
  <si>
    <t>Aménagement sur biens en location ou mis à dispo</t>
  </si>
  <si>
    <t>PCAF/21810000</t>
  </si>
  <si>
    <t>Autres installations générales, agencements, etc #</t>
  </si>
  <si>
    <t>13222000</t>
  </si>
  <si>
    <t>Amort bâtiments/constructions sur sol propre</t>
  </si>
  <si>
    <t>PCAF/28131000</t>
  </si>
  <si>
    <t>Amortissement bâtiments sol propre</t>
  </si>
  <si>
    <t>13224000</t>
  </si>
  <si>
    <t>Amort aménagement bât/construct sur sol propre</t>
  </si>
  <si>
    <t>PCAF/28135000</t>
  </si>
  <si>
    <t>Amortissement installations générales sol propre</t>
  </si>
  <si>
    <t>13225000</t>
  </si>
  <si>
    <t>Amort aménagement bât/construct sur sol autrui</t>
  </si>
  <si>
    <t>PCAF/28145000</t>
  </si>
  <si>
    <t>Amortissement installations générales sol autrui</t>
  </si>
  <si>
    <t>13231600</t>
  </si>
  <si>
    <t>Amort instal Eau Assainissement sol propre (domain</t>
  </si>
  <si>
    <t>PCAF/28151100</t>
  </si>
  <si>
    <t>Amort instal complexes spécialisées sol propre</t>
  </si>
  <si>
    <t>13242000</t>
  </si>
  <si>
    <t>Amort compteurs</t>
  </si>
  <si>
    <t>PCAF/28154000</t>
  </si>
  <si>
    <t>Amortissement matériel industriel</t>
  </si>
  <si>
    <t>13249000</t>
  </si>
  <si>
    <t>Amort autres matériels et outillages</t>
  </si>
  <si>
    <t>13251000</t>
  </si>
  <si>
    <t>Amort véhicules utilitaires</t>
  </si>
  <si>
    <t>PCAF/28182000</t>
  </si>
  <si>
    <t>Amortissement matériel de transport</t>
  </si>
  <si>
    <t>13258000</t>
  </si>
  <si>
    <t>Amort autres matériels de transport</t>
  </si>
  <si>
    <t>13261000</t>
  </si>
  <si>
    <t>Amort mobiliers de bureau</t>
  </si>
  <si>
    <t>PCAF/28184000</t>
  </si>
  <si>
    <t>Amortissement mobilier</t>
  </si>
  <si>
    <t>13262000</t>
  </si>
  <si>
    <t>Amort matériel de bureau et matériel informatique</t>
  </si>
  <si>
    <t>PCAF/28183000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</si>
</sst>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i/>
      <sz val="10"/>
      <color indexed="18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sz val="8"/>
      <name val="Arial"/>
    </font>
    <font>
      <b/>
      <sz val="11"/>
      <color indexed="63"/>
      <name val="Calibri"/>
      <family val="2"/>
    </font>
    <font>
      <sz val="8"/>
      <name val="Arial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b/>
      <sz val="10"/>
      <name val="Arial"/>
    </font>
    <font>
      <b/>
      <sz val="8"/>
      <color rgb="FFFF0000"/>
      <name val="Arial"/>
      <family val="2"/>
    </font>
  </fonts>
  <fills count="56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solid">
        <fgColor indexed="35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57"/>
      </patternFill>
    </fill>
    <fill>
      <patternFill patternType="solid">
        <fgColor indexed="24"/>
      </patternFill>
    </fill>
    <fill>
      <patternFill patternType="solid">
        <fgColor indexed="54"/>
      </patternFill>
    </fill>
    <fill>
      <patternFill patternType="solid">
        <fgColor indexed="58"/>
      </patternFill>
    </fill>
    <fill>
      <patternFill patternType="solid">
        <fgColor indexed="51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solid">
        <fgColor indexed="18"/>
        <bgColor indexed="18"/>
      </patternFill>
    </fill>
    <fill>
      <patternFill patternType="solid">
        <fgColor indexed="26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2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5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4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double">
        <color indexed="17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medium">
        <color indexed="64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medium">
        <color indexed="64"/>
      </left>
      <right style="thin">
        <color indexed="18"/>
      </right>
      <top style="medium">
        <color indexed="64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medium">
        <color indexed="64"/>
      </top>
      <bottom style="thin">
        <color indexed="18"/>
      </bottom>
      <diagonal/>
    </border>
    <border>
      <left style="thin">
        <color indexed="18"/>
      </left>
      <right style="medium">
        <color indexed="64"/>
      </right>
      <top style="medium">
        <color indexed="64"/>
      </top>
      <bottom style="thin">
        <color indexed="18"/>
      </bottom>
      <diagonal/>
    </border>
    <border>
      <left style="thin">
        <color indexed="18"/>
      </left>
      <right style="medium">
        <color indexed="64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 style="medium">
        <color indexed="64"/>
      </left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 style="medium">
        <color indexed="64"/>
      </right>
      <top style="thin">
        <color indexed="18"/>
      </top>
      <bottom/>
      <diagonal/>
    </border>
    <border>
      <left/>
      <right style="thin">
        <color indexed="18"/>
      </right>
      <top style="thin">
        <color indexed="18"/>
      </top>
      <bottom/>
      <diagonal/>
    </border>
  </borders>
  <cellStyleXfs count="99">
    <xf numFmtId="0" fontId="0" fillId="0" borderId="0"/>
    <xf numFmtId="0" fontId="1" fillId="6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3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7" borderId="0" applyNumberFormat="0" applyBorder="0" applyAlignment="0" applyProtection="0"/>
    <xf numFmtId="0" fontId="2" fillId="12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" fillId="22" borderId="0" applyNumberFormat="0" applyBorder="0" applyAlignment="0" applyProtection="0"/>
    <xf numFmtId="0" fontId="4" fillId="17" borderId="0" applyNumberFormat="0" applyBorder="0" applyAlignment="0" applyProtection="0"/>
    <xf numFmtId="0" fontId="4" fillId="23" borderId="0" applyNumberFormat="0" applyBorder="0" applyAlignment="0" applyProtection="0"/>
    <xf numFmtId="0" fontId="3" fillId="18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" fillId="1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3" fillId="29" borderId="0" applyNumberFormat="0" applyBorder="0" applyAlignment="0" applyProtection="0"/>
    <xf numFmtId="0" fontId="5" fillId="27" borderId="0" applyNumberFormat="0" applyBorder="0" applyAlignment="0" applyProtection="0"/>
    <xf numFmtId="0" fontId="6" fillId="30" borderId="1" applyNumberFormat="0" applyAlignment="0" applyProtection="0"/>
    <xf numFmtId="0" fontId="7" fillId="31" borderId="3" applyNumberFormat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8" fillId="35" borderId="0" applyNumberFormat="0" applyBorder="0" applyAlignment="0" applyProtection="0"/>
    <xf numFmtId="0" fontId="9" fillId="0" borderId="0" applyNumberFormat="0" applyFill="0" applyBorder="0" applyAlignment="0" applyProtection="0"/>
    <xf numFmtId="0" fontId="4" fillId="21" borderId="0" applyNumberFormat="0" applyBorder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2" fillId="0" borderId="0" applyNumberFormat="0" applyFill="0" applyBorder="0" applyAlignment="0" applyProtection="0"/>
    <xf numFmtId="0" fontId="13" fillId="28" borderId="1" applyNumberFormat="0" applyAlignment="0" applyProtection="0"/>
    <xf numFmtId="0" fontId="14" fillId="0" borderId="2" applyNumberFormat="0" applyFill="0" applyAlignment="0" applyProtection="0"/>
    <xf numFmtId="0" fontId="14" fillId="28" borderId="0" applyNumberFormat="0" applyBorder="0" applyAlignment="0" applyProtection="0"/>
    <xf numFmtId="0" fontId="15" fillId="2" borderId="0"/>
    <xf numFmtId="0" fontId="15" fillId="27" borderId="1" applyNumberFormat="0" applyFont="0" applyAlignment="0" applyProtection="0"/>
    <xf numFmtId="0" fontId="16" fillId="30" borderId="7" applyNumberFormat="0" applyAlignment="0" applyProtection="0"/>
    <xf numFmtId="4" fontId="17" fillId="36" borderId="1" applyNumberFormat="0" applyProtection="0">
      <alignment vertical="center"/>
    </xf>
    <xf numFmtId="4" fontId="18" fillId="37" borderId="1" applyNumberFormat="0" applyProtection="0">
      <alignment vertical="center"/>
    </xf>
    <xf numFmtId="4" fontId="17" fillId="37" borderId="1" applyNumberFormat="0" applyProtection="0">
      <alignment horizontal="left" vertical="center" indent="1"/>
    </xf>
    <xf numFmtId="0" fontId="19" fillId="36" borderId="8" applyNumberFormat="0" applyProtection="0">
      <alignment horizontal="left" vertical="top" indent="1"/>
    </xf>
    <xf numFmtId="4" fontId="17" fillId="38" borderId="1" applyNumberFormat="0" applyProtection="0">
      <alignment horizontal="left" vertical="center" indent="1"/>
    </xf>
    <xf numFmtId="4" fontId="17" fillId="39" borderId="1" applyNumberFormat="0" applyProtection="0">
      <alignment horizontal="right" vertical="center"/>
    </xf>
    <xf numFmtId="4" fontId="17" fillId="40" borderId="1" applyNumberFormat="0" applyProtection="0">
      <alignment horizontal="right" vertical="center"/>
    </xf>
    <xf numFmtId="4" fontId="17" fillId="41" borderId="9" applyNumberFormat="0" applyProtection="0">
      <alignment horizontal="right" vertical="center"/>
    </xf>
    <xf numFmtId="4" fontId="17" fillId="13" borderId="1" applyNumberFormat="0" applyProtection="0">
      <alignment horizontal="right" vertical="center"/>
    </xf>
    <xf numFmtId="4" fontId="17" fillId="42" borderId="1" applyNumberFormat="0" applyProtection="0">
      <alignment horizontal="right" vertical="center"/>
    </xf>
    <xf numFmtId="4" fontId="17" fillId="26" borderId="1" applyNumberFormat="0" applyProtection="0">
      <alignment horizontal="right" vertical="center"/>
    </xf>
    <xf numFmtId="4" fontId="17" fillId="9" borderId="1" applyNumberFormat="0" applyProtection="0">
      <alignment horizontal="right" vertical="center"/>
    </xf>
    <xf numFmtId="4" fontId="17" fillId="4" borderId="1" applyNumberFormat="0" applyProtection="0">
      <alignment horizontal="right" vertical="center"/>
    </xf>
    <xf numFmtId="4" fontId="17" fillId="43" borderId="1" applyNumberFormat="0" applyProtection="0">
      <alignment horizontal="right" vertical="center"/>
    </xf>
    <xf numFmtId="4" fontId="17" fillId="44" borderId="9" applyNumberFormat="0" applyProtection="0">
      <alignment horizontal="left" vertical="center" indent="1"/>
    </xf>
    <xf numFmtId="4" fontId="20" fillId="11" borderId="9" applyNumberFormat="0" applyProtection="0">
      <alignment horizontal="left" vertical="center" indent="1"/>
    </xf>
    <xf numFmtId="4" fontId="20" fillId="11" borderId="9" applyNumberFormat="0" applyProtection="0">
      <alignment horizontal="left" vertical="center" indent="1"/>
    </xf>
    <xf numFmtId="4" fontId="17" fillId="3" borderId="1" applyNumberFormat="0" applyProtection="0">
      <alignment horizontal="right" vertical="center"/>
    </xf>
    <xf numFmtId="4" fontId="17" fillId="6" borderId="9" applyNumberFormat="0" applyProtection="0">
      <alignment horizontal="left" vertical="center" indent="1"/>
    </xf>
    <xf numFmtId="4" fontId="17" fillId="3" borderId="9" applyNumberFormat="0" applyProtection="0">
      <alignment horizontal="left" vertical="center" indent="1"/>
    </xf>
    <xf numFmtId="0" fontId="17" fillId="8" borderId="1" applyNumberFormat="0" applyProtection="0">
      <alignment horizontal="left" vertical="center" indent="1"/>
    </xf>
    <xf numFmtId="0" fontId="15" fillId="11" borderId="8" applyNumberFormat="0" applyProtection="0">
      <alignment horizontal="left" vertical="top" indent="1"/>
    </xf>
    <xf numFmtId="0" fontId="17" fillId="45" borderId="1" applyNumberFormat="0" applyProtection="0">
      <alignment horizontal="left" vertical="center" indent="1"/>
    </xf>
    <xf numFmtId="0" fontId="15" fillId="3" borderId="8" applyNumberFormat="0" applyProtection="0">
      <alignment horizontal="left" vertical="top" indent="1"/>
    </xf>
    <xf numFmtId="0" fontId="17" fillId="46" borderId="1" applyNumberFormat="0" applyProtection="0">
      <alignment horizontal="left" vertical="center" indent="1"/>
    </xf>
    <xf numFmtId="0" fontId="15" fillId="46" borderId="8" applyNumberFormat="0" applyProtection="0">
      <alignment horizontal="left" vertical="top" indent="1"/>
    </xf>
    <xf numFmtId="0" fontId="17" fillId="6" borderId="1" applyNumberFormat="0" applyProtection="0">
      <alignment horizontal="left" vertical="center" indent="1"/>
    </xf>
    <xf numFmtId="0" fontId="15" fillId="6" borderId="8" applyNumberFormat="0" applyProtection="0">
      <alignment horizontal="left" vertical="top" indent="1"/>
    </xf>
    <xf numFmtId="0" fontId="15" fillId="47" borderId="10" applyNumberFormat="0">
      <protection locked="0"/>
    </xf>
    <xf numFmtId="0" fontId="21" fillId="11" borderId="11" applyBorder="0"/>
    <xf numFmtId="4" fontId="22" fillId="32" borderId="8" applyNumberFormat="0" applyProtection="0">
      <alignment vertical="center"/>
    </xf>
    <xf numFmtId="4" fontId="18" fillId="48" borderId="12" applyNumberFormat="0" applyProtection="0">
      <alignment vertical="center"/>
    </xf>
    <xf numFmtId="4" fontId="22" fillId="8" borderId="8" applyNumberFormat="0" applyProtection="0">
      <alignment horizontal="left" vertical="center" indent="1"/>
    </xf>
    <xf numFmtId="0" fontId="22" fillId="32" borderId="8" applyNumberFormat="0" applyProtection="0">
      <alignment horizontal="left" vertical="top" indent="1"/>
    </xf>
    <xf numFmtId="4" fontId="17" fillId="0" borderId="1" applyNumberFormat="0" applyProtection="0">
      <alignment horizontal="right" vertical="center"/>
    </xf>
    <xf numFmtId="4" fontId="18" fillId="49" borderId="1" applyNumberFormat="0" applyProtection="0">
      <alignment horizontal="right" vertical="center"/>
    </xf>
    <xf numFmtId="4" fontId="17" fillId="38" borderId="1" applyNumberFormat="0" applyProtection="0">
      <alignment horizontal="left" vertical="center" indent="1"/>
    </xf>
    <xf numFmtId="0" fontId="22" fillId="3" borderId="8" applyNumberFormat="0" applyProtection="0">
      <alignment horizontal="left" vertical="top" indent="1"/>
    </xf>
    <xf numFmtId="4" fontId="23" fillId="50" borderId="9" applyNumberFormat="0" applyProtection="0">
      <alignment horizontal="left" vertical="center" indent="1"/>
    </xf>
    <xf numFmtId="0" fontId="17" fillId="51" borderId="12"/>
    <xf numFmtId="4" fontId="24" fillId="47" borderId="1" applyNumberFormat="0" applyProtection="0">
      <alignment horizontal="right" vertical="center"/>
    </xf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37">
    <xf numFmtId="0" fontId="0" fillId="0" borderId="0" xfId="0"/>
    <xf numFmtId="0" fontId="17" fillId="38" borderId="1" xfId="91" quotePrefix="1" applyNumberFormat="1">
      <alignment horizontal="left" vertical="center" indent="1"/>
    </xf>
    <xf numFmtId="0" fontId="17" fillId="38" borderId="1" xfId="91" quotePrefix="1" applyNumberFormat="1" applyAlignment="1">
      <alignment horizontal="left" vertical="center" wrapText="1" indent="1"/>
    </xf>
    <xf numFmtId="0" fontId="17" fillId="3" borderId="1" xfId="72" quotePrefix="1" applyNumberFormat="1">
      <alignment horizontal="right" vertical="center"/>
    </xf>
    <xf numFmtId="3" fontId="17" fillId="0" borderId="1" xfId="89" applyNumberFormat="1">
      <alignment horizontal="right" vertical="center"/>
    </xf>
    <xf numFmtId="4" fontId="17" fillId="0" borderId="1" xfId="89" applyNumberFormat="1">
      <alignment horizontal="right" vertical="center"/>
    </xf>
    <xf numFmtId="0" fontId="27" fillId="52" borderId="0" xfId="52" applyFont="1" applyFill="1"/>
    <xf numFmtId="0" fontId="17" fillId="38" borderId="13" xfId="91" quotePrefix="1" applyNumberFormat="1" applyBorder="1">
      <alignment horizontal="left" vertical="center" indent="1"/>
    </xf>
    <xf numFmtId="0" fontId="17" fillId="38" borderId="13" xfId="91" quotePrefix="1" applyNumberFormat="1" applyBorder="1" applyAlignment="1">
      <alignment horizontal="left" vertical="center" wrapText="1" indent="1"/>
    </xf>
    <xf numFmtId="0" fontId="17" fillId="3" borderId="13" xfId="72" quotePrefix="1" applyNumberFormat="1" applyBorder="1">
      <alignment horizontal="right" vertical="center"/>
    </xf>
    <xf numFmtId="3" fontId="17" fillId="0" borderId="13" xfId="89" applyNumberFormat="1" applyBorder="1">
      <alignment horizontal="right" vertical="center"/>
    </xf>
    <xf numFmtId="0" fontId="17" fillId="38" borderId="14" xfId="59" quotePrefix="1" applyNumberFormat="1" applyBorder="1">
      <alignment horizontal="left" vertical="center" indent="1"/>
    </xf>
    <xf numFmtId="0" fontId="28" fillId="53" borderId="15" xfId="59" quotePrefix="1" applyNumberFormat="1" applyFont="1" applyFill="1" applyBorder="1" applyAlignment="1">
      <alignment horizontal="left" vertical="center" wrapText="1" indent="1"/>
    </xf>
    <xf numFmtId="0" fontId="17" fillId="53" borderId="16" xfId="59" quotePrefix="1" applyNumberFormat="1" applyFill="1" applyBorder="1">
      <alignment horizontal="left" vertical="center" indent="1"/>
    </xf>
    <xf numFmtId="0" fontId="17" fillId="53" borderId="17" xfId="59" quotePrefix="1" applyNumberFormat="1" applyFill="1" applyBorder="1">
      <alignment horizontal="left" vertical="center" indent="1"/>
    </xf>
    <xf numFmtId="0" fontId="17" fillId="53" borderId="18" xfId="59" quotePrefix="1" applyNumberFormat="1" applyFill="1" applyBorder="1">
      <alignment horizontal="left" vertical="center" indent="1"/>
    </xf>
    <xf numFmtId="0" fontId="17" fillId="53" borderId="1" xfId="59" quotePrefix="1" applyNumberFormat="1" applyFill="1" applyBorder="1">
      <alignment horizontal="left" vertical="center" indent="1"/>
    </xf>
    <xf numFmtId="0" fontId="17" fillId="53" borderId="19" xfId="59" quotePrefix="1" applyNumberFormat="1" applyFill="1" applyBorder="1">
      <alignment horizontal="left" vertical="center" indent="1"/>
    </xf>
    <xf numFmtId="0" fontId="17" fillId="53" borderId="15" xfId="59" quotePrefix="1" applyNumberFormat="1" applyFill="1" applyBorder="1">
      <alignment horizontal="left" vertical="center" indent="1"/>
    </xf>
    <xf numFmtId="0" fontId="17" fillId="53" borderId="1" xfId="91" quotePrefix="1" applyNumberFormat="1" applyFill="1" applyBorder="1">
      <alignment horizontal="left" vertical="center" indent="1"/>
    </xf>
    <xf numFmtId="0" fontId="17" fillId="53" borderId="19" xfId="91" quotePrefix="1" applyNumberFormat="1" applyFill="1" applyBorder="1">
      <alignment horizontal="left" vertical="center" indent="1"/>
    </xf>
    <xf numFmtId="0" fontId="17" fillId="38" borderId="13" xfId="91" quotePrefix="1" applyNumberFormat="1" applyBorder="1">
      <alignment horizontal="left" vertical="center" indent="1"/>
    </xf>
    <xf numFmtId="0" fontId="17" fillId="38" borderId="13" xfId="91" quotePrefix="1" applyNumberFormat="1" applyBorder="1" applyAlignment="1">
      <alignment horizontal="left" vertical="center" wrapText="1" indent="1"/>
    </xf>
    <xf numFmtId="0" fontId="17" fillId="3" borderId="13" xfId="72" quotePrefix="1" applyNumberFormat="1" applyBorder="1">
      <alignment horizontal="right" vertical="center"/>
    </xf>
    <xf numFmtId="3" fontId="17" fillId="0" borderId="13" xfId="89" applyNumberFormat="1" applyBorder="1">
      <alignment horizontal="right" vertical="center"/>
    </xf>
    <xf numFmtId="0" fontId="17" fillId="38" borderId="1" xfId="91" quotePrefix="1" applyNumberFormat="1">
      <alignment horizontal="left" vertical="center" indent="1"/>
    </xf>
    <xf numFmtId="0" fontId="17" fillId="38" borderId="1" xfId="91" quotePrefix="1" applyNumberFormat="1" applyAlignment="1">
      <alignment horizontal="left" vertical="center" wrapText="1" indent="1"/>
    </xf>
    <xf numFmtId="0" fontId="17" fillId="3" borderId="1" xfId="72" quotePrefix="1" applyNumberFormat="1">
      <alignment horizontal="right" vertical="center"/>
    </xf>
    <xf numFmtId="0" fontId="17" fillId="53" borderId="21" xfId="59" quotePrefix="1" applyNumberFormat="1" applyFill="1" applyBorder="1">
      <alignment horizontal="left" vertical="center" indent="1"/>
    </xf>
    <xf numFmtId="0" fontId="17" fillId="53" borderId="14" xfId="91" quotePrefix="1" applyNumberFormat="1" applyFill="1" applyBorder="1">
      <alignment horizontal="left" vertical="center" indent="1"/>
    </xf>
    <xf numFmtId="0" fontId="17" fillId="53" borderId="22" xfId="91" quotePrefix="1" applyNumberFormat="1" applyFill="1" applyBorder="1">
      <alignment horizontal="left" vertical="center" indent="1"/>
    </xf>
    <xf numFmtId="3" fontId="17" fillId="0" borderId="23" xfId="89" applyNumberFormat="1" applyBorder="1">
      <alignment horizontal="right" vertical="center"/>
    </xf>
    <xf numFmtId="3" fontId="17" fillId="0" borderId="14" xfId="89" applyNumberFormat="1" applyBorder="1">
      <alignment horizontal="right" vertical="center"/>
    </xf>
    <xf numFmtId="4" fontId="17" fillId="0" borderId="14" xfId="89" applyNumberFormat="1" applyBorder="1">
      <alignment horizontal="right" vertical="center"/>
    </xf>
    <xf numFmtId="0" fontId="27" fillId="54" borderId="20" xfId="52" applyFont="1" applyFill="1" applyBorder="1" applyAlignment="1">
      <alignment horizontal="center"/>
    </xf>
    <xf numFmtId="0" fontId="27" fillId="55" borderId="20" xfId="52" applyFont="1" applyFill="1" applyBorder="1" applyAlignment="1">
      <alignment horizontal="center"/>
    </xf>
    <xf numFmtId="4" fontId="17" fillId="0" borderId="13" xfId="89" applyNumberFormat="1" applyBorder="1">
      <alignment horizontal="right" vertical="center"/>
    </xf>
  </cellXfs>
  <cellStyles count="9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- 20%" xfId="19"/>
    <cellStyle name="Accent1 - 40%" xfId="20"/>
    <cellStyle name="Accent1 - 60%" xfId="21"/>
    <cellStyle name="Accent2 - 20%" xfId="22"/>
    <cellStyle name="Accent2 - 40%" xfId="23"/>
    <cellStyle name="Accent2 - 60%" xfId="24"/>
    <cellStyle name="Accent3 - 20%" xfId="25"/>
    <cellStyle name="Accent3 - 40%" xfId="26"/>
    <cellStyle name="Accent3 - 60%" xfId="27"/>
    <cellStyle name="Accent4 - 20%" xfId="28"/>
    <cellStyle name="Accent4 - 40%" xfId="29"/>
    <cellStyle name="Accent4 - 60%" xfId="30"/>
    <cellStyle name="Accent5 - 20%" xfId="31"/>
    <cellStyle name="Accent5 - 40%" xfId="32"/>
    <cellStyle name="Accent5 - 60%" xfId="33"/>
    <cellStyle name="Accent6 - 20%" xfId="34"/>
    <cellStyle name="Accent6 - 40%" xfId="35"/>
    <cellStyle name="Accent6 - 60%" xfId="36"/>
    <cellStyle name="Bad" xfId="37"/>
    <cellStyle name="Calculation" xfId="38"/>
    <cellStyle name="Check Cell" xfId="39"/>
    <cellStyle name="Emphasis 1" xfId="40"/>
    <cellStyle name="Emphasis 2" xfId="41"/>
    <cellStyle name="Emphasis 3" xfId="42"/>
    <cellStyle name="Explanatory Text" xfId="43"/>
    <cellStyle name="Good" xfId="44"/>
    <cellStyle name="Heading 1" xfId="45"/>
    <cellStyle name="Heading 2" xfId="46"/>
    <cellStyle name="Heading 3" xfId="47"/>
    <cellStyle name="Heading 4" xfId="48"/>
    <cellStyle name="Input" xfId="49"/>
    <cellStyle name="Linked Cell" xfId="50"/>
    <cellStyle name="Neutral" xfId="51"/>
    <cellStyle name="Normal" xfId="0" builtinId="0"/>
    <cellStyle name="Normal_balance" xfId="52"/>
    <cellStyle name="Note" xfId="53"/>
    <cellStyle name="Output" xfId="54"/>
    <cellStyle name="SAPBEXaggData" xfId="55"/>
    <cellStyle name="SAPBEXaggDataEmph" xfId="56"/>
    <cellStyle name="SAPBEXaggItem" xfId="57"/>
    <cellStyle name="SAPBEXaggItemX" xfId="58"/>
    <cellStyle name="SAPBEXchaText" xfId="59"/>
    <cellStyle name="SAPBEXexcBad7" xfId="60"/>
    <cellStyle name="SAPBEXexcBad8" xfId="61"/>
    <cellStyle name="SAPBEXexcBad9" xfId="62"/>
    <cellStyle name="SAPBEXexcCritical4" xfId="63"/>
    <cellStyle name="SAPBEXexcCritical5" xfId="64"/>
    <cellStyle name="SAPBEXexcCritical6" xfId="65"/>
    <cellStyle name="SAPBEXexcGood1" xfId="66"/>
    <cellStyle name="SAPBEXexcGood2" xfId="67"/>
    <cellStyle name="SAPBEXexcGood3" xfId="68"/>
    <cellStyle name="SAPBEXfilterDrill" xfId="69"/>
    <cellStyle name="SAPBEXfilterItem" xfId="70"/>
    <cellStyle name="SAPBEXfilterText" xfId="71"/>
    <cellStyle name="SAPBEXformats" xfId="72"/>
    <cellStyle name="SAPBEXheaderItem" xfId="73"/>
    <cellStyle name="SAPBEXheaderText" xfId="74"/>
    <cellStyle name="SAPBEXHLevel0" xfId="75"/>
    <cellStyle name="SAPBEXHLevel0X" xfId="76"/>
    <cellStyle name="SAPBEXHLevel1" xfId="77"/>
    <cellStyle name="SAPBEXHLevel1X" xfId="78"/>
    <cellStyle name="SAPBEXHLevel2" xfId="79"/>
    <cellStyle name="SAPBEXHLevel2X" xfId="80"/>
    <cellStyle name="SAPBEXHLevel3" xfId="81"/>
    <cellStyle name="SAPBEXHLevel3X" xfId="82"/>
    <cellStyle name="SAPBEXinputData" xfId="83"/>
    <cellStyle name="SAPBEXItemHeader" xfId="84"/>
    <cellStyle name="SAPBEXresData" xfId="85"/>
    <cellStyle name="SAPBEXresDataEmph" xfId="86"/>
    <cellStyle name="SAPBEXresItem" xfId="87"/>
    <cellStyle name="SAPBEXresItemX" xfId="88"/>
    <cellStyle name="SAPBEXstdData" xfId="89"/>
    <cellStyle name="SAPBEXstdDataEmph" xfId="90"/>
    <cellStyle name="SAPBEXstdItem" xfId="91"/>
    <cellStyle name="SAPBEXstdItemX" xfId="92"/>
    <cellStyle name="SAPBEXtitle" xfId="93"/>
    <cellStyle name="SAPBEXunassignedItem" xfId="94"/>
    <cellStyle name="SAPBEXundefined" xfId="95"/>
    <cellStyle name="Sheet Title" xfId="96"/>
    <cellStyle name="Title" xfId="97"/>
    <cellStyle name="Warning Text" xfId="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577850</xdr:colOff>
      <xdr:row>2</xdr:row>
      <xdr:rowOff>120650</xdr:rowOff>
    </xdr:from>
    <xdr:to>
      <xdr:col>10</xdr:col>
      <xdr:colOff>127000</xdr:colOff>
      <xdr:row>18</xdr:row>
      <xdr:rowOff>6350</xdr:rowOff>
    </xdr:to>
    <xdr:sp macro="" textlink="">
      <xdr:nvSpPr>
        <xdr:cNvPr id="2" name="ZoneTexte 1"/>
        <xdr:cNvSpPr txBox="1"/>
      </xdr:nvSpPr>
      <xdr:spPr>
        <a:xfrm>
          <a:off x="1339850" y="488950"/>
          <a:ext cx="6407150" cy="283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/>
            <a:t>Bonjour,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Sur le fichier joint,je voudrais ventiler l'onglet nommé table en plusieurs onglets sur un module VBA.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Dans une première étape il faut convertir en format nombre le compte général de la colonne A</a:t>
          </a:r>
          <a:br>
            <a:rPr lang="en-GB"/>
          </a:br>
          <a:r>
            <a:rPr lang="en-GB"/>
            <a:t>Copier la partie jaune en intégralité dans chaque onglet</a:t>
          </a:r>
          <a:br>
            <a:rPr lang="en-GB"/>
          </a:br>
          <a:r>
            <a:rPr lang="en-GB"/>
            <a:t>Nommer des onglets tel que le numéro société </a:t>
          </a:r>
          <a:br>
            <a:rPr lang="en-GB"/>
          </a:br>
          <a:r>
            <a:rPr lang="en-GB"/>
            <a:t>Copier les 3 colonnes des valeurs de cette entité dans l'onglet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Pour l'exemple j'ai repris les données pour les onglets 002 et 0101</a:t>
          </a:r>
          <a:br>
            <a:rPr lang="en-GB"/>
          </a:br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539750</xdr:colOff>
      <xdr:row>3</xdr:row>
      <xdr:rowOff>273050</xdr:rowOff>
    </xdr:from>
    <xdr:to>
      <xdr:col>12</xdr:col>
      <xdr:colOff>196850</xdr:colOff>
      <xdr:row>14</xdr:row>
      <xdr:rowOff>63500</xdr:rowOff>
    </xdr:to>
    <xdr:sp macro="" textlink="">
      <xdr:nvSpPr>
        <xdr:cNvPr id="2" name="ZoneTexte 1"/>
        <xdr:cNvSpPr txBox="1"/>
      </xdr:nvSpPr>
      <xdr:spPr>
        <a:xfrm>
          <a:off x="7943850" y="831850"/>
          <a:ext cx="3467100" cy="201295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>
              <a:solidFill>
                <a:schemeClr val="bg1"/>
              </a:solidFill>
            </a:rPr>
            <a:t>il faut juste</a:t>
          </a:r>
          <a:r>
            <a:rPr lang="en-GB" sz="1100" baseline="0">
              <a:solidFill>
                <a:schemeClr val="bg1"/>
              </a:solidFill>
            </a:rPr>
            <a:t> recopier cet onglet dans un nouvel onglet</a:t>
          </a:r>
        </a:p>
        <a:p>
          <a:r>
            <a:rPr lang="en-GB" sz="1100" baseline="0">
              <a:solidFill>
                <a:schemeClr val="bg1"/>
              </a:solidFill>
            </a:rPr>
            <a:t>et donner au nouvel onglet le code voulu</a:t>
          </a:r>
        </a:p>
        <a:p>
          <a:endParaRPr lang="en-GB" sz="1100" baseline="0">
            <a:solidFill>
              <a:schemeClr val="bg1"/>
            </a:solidFill>
          </a:endParaRPr>
        </a:p>
        <a:p>
          <a:r>
            <a:rPr lang="en-GB" sz="1100" baseline="0">
              <a:solidFill>
                <a:schemeClr val="bg1"/>
              </a:solidFill>
            </a:rPr>
            <a:t>toutes les formules sont draînées par le nom de l'onglet</a:t>
          </a:r>
        </a:p>
        <a:p>
          <a:endParaRPr lang="en-GB" sz="1100" baseline="0">
            <a:solidFill>
              <a:schemeClr val="bg1"/>
            </a:solidFill>
          </a:endParaRPr>
        </a:p>
        <a:p>
          <a:r>
            <a:rPr lang="en-GB" sz="1100" baseline="0">
              <a:solidFill>
                <a:schemeClr val="bg1"/>
              </a:solidFill>
            </a:rPr>
            <a:t>donc sans VBA</a:t>
          </a:r>
        </a:p>
        <a:p>
          <a:endParaRPr lang="en-GB" sz="1100" baseline="0">
            <a:solidFill>
              <a:schemeClr val="bg1"/>
            </a:solidFill>
          </a:endParaRPr>
        </a:p>
        <a:p>
          <a:endParaRPr lang="en-GB" sz="1100" baseline="0">
            <a:solidFill>
              <a:schemeClr val="bg1"/>
            </a:solidFill>
          </a:endParaRPr>
        </a:p>
        <a:p>
          <a:r>
            <a:rPr lang="en-GB" sz="1100" baseline="0">
              <a:solidFill>
                <a:schemeClr val="bg1"/>
              </a:solidFill>
            </a:rPr>
            <a:t>Nota : on pourrait juste utiliser VBA pour automatiser la création des onglets et leur attribuer le nom ad-hoc</a:t>
          </a:r>
          <a:endParaRPr lang="en-GB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2" sqref="D22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opLeftCell="A4" workbookViewId="0">
      <selection activeCell="A5" sqref="A5"/>
    </sheetView>
  </sheetViews>
  <sheetFormatPr baseColWidth="10" defaultRowHeight="14.5" x14ac:dyDescent="0.35"/>
  <cols>
    <col min="4" max="4" width="40.54296875" bestFit="1" customWidth="1"/>
  </cols>
  <sheetData>
    <row r="1" spans="1:10" x14ac:dyDescent="0.35">
      <c r="A1" s="6" t="s">
        <v>0</v>
      </c>
      <c r="B1" s="6"/>
      <c r="C1" s="6"/>
      <c r="D1" s="6"/>
      <c r="E1" s="34"/>
      <c r="F1" s="34"/>
      <c r="G1" s="34"/>
      <c r="H1" s="35"/>
      <c r="I1" s="35"/>
      <c r="J1" s="35"/>
    </row>
    <row r="2" spans="1:10" ht="15" thickBot="1" x14ac:dyDescent="0.4">
      <c r="A2" s="11"/>
      <c r="B2" s="11" t="s">
        <v>1</v>
      </c>
      <c r="C2" s="11" t="s">
        <v>1</v>
      </c>
      <c r="D2" s="11" t="s">
        <v>2</v>
      </c>
      <c r="E2" s="1" t="s">
        <v>3</v>
      </c>
      <c r="F2" s="1" t="s">
        <v>1</v>
      </c>
      <c r="G2" s="1" t="s">
        <v>1</v>
      </c>
      <c r="H2" s="1" t="s">
        <v>4</v>
      </c>
      <c r="I2" s="1" t="s">
        <v>1</v>
      </c>
      <c r="J2" s="1" t="s">
        <v>1</v>
      </c>
    </row>
    <row r="3" spans="1:10" x14ac:dyDescent="0.35">
      <c r="A3" s="13" t="s">
        <v>1</v>
      </c>
      <c r="B3" s="14" t="s">
        <v>1</v>
      </c>
      <c r="C3" s="14" t="s">
        <v>1</v>
      </c>
      <c r="D3" s="15" t="s">
        <v>1</v>
      </c>
      <c r="E3" s="7" t="s">
        <v>5</v>
      </c>
      <c r="F3" s="1" t="s">
        <v>1</v>
      </c>
      <c r="G3" s="1" t="s">
        <v>1</v>
      </c>
      <c r="H3" s="1" t="s">
        <v>6</v>
      </c>
      <c r="I3" s="1" t="s">
        <v>1</v>
      </c>
      <c r="J3" s="1" t="s">
        <v>1</v>
      </c>
    </row>
    <row r="4" spans="1:10" ht="30" x14ac:dyDescent="0.35">
      <c r="A4" s="12"/>
      <c r="B4" s="16" t="s">
        <v>1</v>
      </c>
      <c r="C4" s="16" t="s">
        <v>1</v>
      </c>
      <c r="D4" s="17" t="s">
        <v>1</v>
      </c>
      <c r="E4" s="8" t="s">
        <v>7</v>
      </c>
      <c r="F4" s="2" t="s">
        <v>8</v>
      </c>
      <c r="G4" s="2" t="s">
        <v>9</v>
      </c>
      <c r="H4" s="2" t="s">
        <v>7</v>
      </c>
      <c r="I4" s="2" t="s">
        <v>8</v>
      </c>
      <c r="J4" s="2" t="s">
        <v>9</v>
      </c>
    </row>
    <row r="5" spans="1:10" x14ac:dyDescent="0.35">
      <c r="A5" s="18" t="s">
        <v>10</v>
      </c>
      <c r="B5" s="16" t="s">
        <v>1</v>
      </c>
      <c r="C5" s="16" t="s">
        <v>11</v>
      </c>
      <c r="D5" s="17" t="s">
        <v>1</v>
      </c>
      <c r="E5" s="9" t="s">
        <v>12</v>
      </c>
      <c r="F5" s="3" t="s">
        <v>12</v>
      </c>
      <c r="G5" s="3" t="s">
        <v>13</v>
      </c>
      <c r="H5" s="3" t="s">
        <v>12</v>
      </c>
      <c r="I5" s="3" t="s">
        <v>12</v>
      </c>
      <c r="J5" s="3" t="s">
        <v>13</v>
      </c>
    </row>
    <row r="6" spans="1:10" x14ac:dyDescent="0.35">
      <c r="A6" s="18" t="s">
        <v>14</v>
      </c>
      <c r="B6" s="19" t="s">
        <v>15</v>
      </c>
      <c r="C6" s="19" t="s">
        <v>16</v>
      </c>
      <c r="D6" s="20" t="s">
        <v>17</v>
      </c>
      <c r="E6" s="10"/>
      <c r="F6" s="4"/>
      <c r="G6" s="4"/>
      <c r="H6" s="4"/>
      <c r="I6" s="4"/>
      <c r="J6" s="4"/>
    </row>
    <row r="7" spans="1:10" x14ac:dyDescent="0.35">
      <c r="A7" s="18" t="s">
        <v>18</v>
      </c>
      <c r="B7" s="19" t="s">
        <v>19</v>
      </c>
      <c r="C7" s="19" t="s">
        <v>16</v>
      </c>
      <c r="D7" s="20" t="s">
        <v>17</v>
      </c>
      <c r="E7" s="10">
        <v>3188359.74</v>
      </c>
      <c r="F7" s="4">
        <v>3193942.76</v>
      </c>
      <c r="G7" s="5">
        <v>100.17510633853399</v>
      </c>
      <c r="H7" s="4">
        <v>19032.5</v>
      </c>
      <c r="I7" s="4">
        <v>22207.01</v>
      </c>
      <c r="J7" s="5">
        <v>116.679416787075</v>
      </c>
    </row>
    <row r="8" spans="1:10" x14ac:dyDescent="0.35">
      <c r="A8" s="18" t="s">
        <v>20</v>
      </c>
      <c r="B8" s="19" t="s">
        <v>21</v>
      </c>
      <c r="C8" s="19" t="s">
        <v>16</v>
      </c>
      <c r="D8" s="20" t="s">
        <v>17</v>
      </c>
      <c r="E8" s="10">
        <v>434087</v>
      </c>
      <c r="F8" s="4">
        <v>434087</v>
      </c>
      <c r="G8" s="5">
        <v>100</v>
      </c>
      <c r="H8" s="4">
        <v>6292.04</v>
      </c>
      <c r="I8" s="4">
        <v>6292.04</v>
      </c>
      <c r="J8" s="5">
        <v>100</v>
      </c>
    </row>
    <row r="9" spans="1:10" x14ac:dyDescent="0.35">
      <c r="A9" s="18" t="s">
        <v>22</v>
      </c>
      <c r="B9" s="19" t="s">
        <v>23</v>
      </c>
      <c r="C9" s="19" t="s">
        <v>24</v>
      </c>
      <c r="D9" s="20" t="s">
        <v>25</v>
      </c>
      <c r="E9" s="10"/>
      <c r="F9" s="4"/>
      <c r="G9" s="4"/>
      <c r="H9" s="4"/>
      <c r="I9" s="4"/>
      <c r="J9" s="4"/>
    </row>
    <row r="10" spans="1:10" x14ac:dyDescent="0.35">
      <c r="A10" s="18" t="s">
        <v>26</v>
      </c>
      <c r="B10" s="19" t="s">
        <v>27</v>
      </c>
      <c r="C10" s="19" t="s">
        <v>24</v>
      </c>
      <c r="D10" s="20" t="s">
        <v>25</v>
      </c>
      <c r="E10" s="10">
        <v>-2133954</v>
      </c>
      <c r="F10" s="4">
        <v>-2133954</v>
      </c>
      <c r="G10" s="5">
        <v>100</v>
      </c>
      <c r="H10" s="4">
        <v>-6416.31</v>
      </c>
      <c r="I10" s="4">
        <v>-6416.31</v>
      </c>
      <c r="J10" s="5">
        <v>100</v>
      </c>
    </row>
    <row r="11" spans="1:10" x14ac:dyDescent="0.35">
      <c r="A11" s="18" t="s">
        <v>28</v>
      </c>
      <c r="B11" s="19" t="s">
        <v>29</v>
      </c>
      <c r="C11" s="19" t="s">
        <v>24</v>
      </c>
      <c r="D11" s="20" t="s">
        <v>25</v>
      </c>
      <c r="E11" s="10">
        <v>-434087</v>
      </c>
      <c r="F11" s="4">
        <v>-434087</v>
      </c>
      <c r="G11" s="5">
        <v>100</v>
      </c>
      <c r="H11" s="4">
        <v>-6292.04</v>
      </c>
      <c r="I11" s="4">
        <v>-6292.04</v>
      </c>
      <c r="J11" s="5">
        <v>100</v>
      </c>
    </row>
    <row r="12" spans="1:10" x14ac:dyDescent="0.35">
      <c r="A12" s="18" t="s">
        <v>30</v>
      </c>
      <c r="B12" s="19" t="s">
        <v>31</v>
      </c>
      <c r="C12" s="19" t="s">
        <v>32</v>
      </c>
      <c r="D12" s="20" t="s">
        <v>33</v>
      </c>
      <c r="E12" s="10"/>
      <c r="F12" s="4"/>
      <c r="G12" s="4"/>
      <c r="H12" s="4"/>
      <c r="I12" s="4"/>
      <c r="J12" s="4"/>
    </row>
    <row r="13" spans="1:10" x14ac:dyDescent="0.35">
      <c r="A13" s="18" t="s">
        <v>34</v>
      </c>
      <c r="B13" s="19" t="s">
        <v>35</v>
      </c>
      <c r="C13" s="19" t="s">
        <v>36</v>
      </c>
      <c r="D13" s="20" t="s">
        <v>37</v>
      </c>
      <c r="E13" s="10">
        <v>229749.87</v>
      </c>
      <c r="F13" s="4">
        <v>222873.2</v>
      </c>
      <c r="G13" s="5">
        <v>97.006888404332898</v>
      </c>
      <c r="H13" s="4">
        <v>81713.42</v>
      </c>
      <c r="I13" s="4">
        <v>81713.42</v>
      </c>
      <c r="J13" s="5">
        <v>100</v>
      </c>
    </row>
    <row r="14" spans="1:10" x14ac:dyDescent="0.35">
      <c r="A14" s="18" t="s">
        <v>38</v>
      </c>
      <c r="B14" s="19" t="s">
        <v>39</v>
      </c>
      <c r="C14" s="19" t="s">
        <v>40</v>
      </c>
      <c r="D14" s="20" t="s">
        <v>41</v>
      </c>
      <c r="E14" s="10">
        <v>19951.8</v>
      </c>
      <c r="F14" s="4">
        <v>19951.8</v>
      </c>
      <c r="G14" s="5">
        <v>100</v>
      </c>
      <c r="H14" s="4"/>
      <c r="I14" s="4"/>
      <c r="J14" s="4"/>
    </row>
    <row r="15" spans="1:10" x14ac:dyDescent="0.35">
      <c r="A15" s="18" t="s">
        <v>42</v>
      </c>
      <c r="B15" s="19" t="s">
        <v>43</v>
      </c>
      <c r="C15" s="19" t="s">
        <v>44</v>
      </c>
      <c r="D15" s="20" t="s">
        <v>45</v>
      </c>
      <c r="E15" s="10">
        <v>2281195.5299999998</v>
      </c>
      <c r="F15" s="4">
        <v>2225791.23</v>
      </c>
      <c r="G15" s="5">
        <v>97.571260364515993</v>
      </c>
      <c r="H15" s="4">
        <v>1010545.07</v>
      </c>
      <c r="I15" s="4">
        <v>1010545.07</v>
      </c>
      <c r="J15" s="5">
        <v>100</v>
      </c>
    </row>
    <row r="16" spans="1:10" x14ac:dyDescent="0.35">
      <c r="A16" s="18" t="s">
        <v>46</v>
      </c>
      <c r="B16" s="19" t="s">
        <v>47</v>
      </c>
      <c r="C16" s="19" t="s">
        <v>48</v>
      </c>
      <c r="D16" s="20" t="s">
        <v>49</v>
      </c>
      <c r="E16" s="10">
        <v>1000276.29</v>
      </c>
      <c r="F16" s="4">
        <v>1014413.99</v>
      </c>
      <c r="G16" s="5">
        <v>101.413379497379</v>
      </c>
      <c r="H16" s="4">
        <v>850899.69</v>
      </c>
      <c r="I16" s="4">
        <v>877223.69</v>
      </c>
      <c r="J16" s="5">
        <v>103.0936666577</v>
      </c>
    </row>
    <row r="17" spans="1:10" x14ac:dyDescent="0.35">
      <c r="A17" s="18" t="s">
        <v>50</v>
      </c>
      <c r="B17" s="19" t="s">
        <v>51</v>
      </c>
      <c r="C17" s="19" t="s">
        <v>52</v>
      </c>
      <c r="D17" s="20" t="s">
        <v>53</v>
      </c>
      <c r="E17" s="10">
        <v>3783.61</v>
      </c>
      <c r="F17" s="4">
        <v>3783.61</v>
      </c>
      <c r="G17" s="5">
        <v>100</v>
      </c>
      <c r="H17" s="4"/>
      <c r="I17" s="4"/>
      <c r="J17" s="4"/>
    </row>
    <row r="18" spans="1:10" x14ac:dyDescent="0.35">
      <c r="A18" s="18" t="s">
        <v>54</v>
      </c>
      <c r="B18" s="19" t="s">
        <v>55</v>
      </c>
      <c r="C18" s="19" t="s">
        <v>56</v>
      </c>
      <c r="D18" s="20" t="s">
        <v>57</v>
      </c>
      <c r="E18" s="10">
        <v>290525.90999999997</v>
      </c>
      <c r="F18" s="4">
        <v>290525.90999999997</v>
      </c>
      <c r="G18" s="5">
        <v>100</v>
      </c>
      <c r="H18" s="4"/>
      <c r="I18" s="4"/>
      <c r="J18" s="4"/>
    </row>
    <row r="19" spans="1:10" x14ac:dyDescent="0.35">
      <c r="A19" s="18" t="s">
        <v>58</v>
      </c>
      <c r="B19" s="19" t="s">
        <v>59</v>
      </c>
      <c r="C19" s="19" t="s">
        <v>60</v>
      </c>
      <c r="D19" s="20" t="s">
        <v>61</v>
      </c>
      <c r="E19" s="10">
        <v>19585023.359999999</v>
      </c>
      <c r="F19" s="4">
        <v>19585023.359999999</v>
      </c>
      <c r="G19" s="5">
        <v>100</v>
      </c>
      <c r="H19" s="4">
        <v>3382479.47</v>
      </c>
      <c r="I19" s="4">
        <v>3382479.47</v>
      </c>
      <c r="J19" s="5">
        <v>100</v>
      </c>
    </row>
    <row r="20" spans="1:10" x14ac:dyDescent="0.35">
      <c r="A20" s="18" t="s">
        <v>62</v>
      </c>
      <c r="B20" s="19" t="s">
        <v>63</v>
      </c>
      <c r="C20" s="19" t="s">
        <v>60</v>
      </c>
      <c r="D20" s="20" t="s">
        <v>61</v>
      </c>
      <c r="E20" s="10">
        <v>3751580.95</v>
      </c>
      <c r="F20" s="4">
        <v>3868844.88</v>
      </c>
      <c r="G20" s="5">
        <v>103.125720371301</v>
      </c>
      <c r="H20" s="4">
        <v>269988.78999999998</v>
      </c>
      <c r="I20" s="4">
        <v>280056.78999999998</v>
      </c>
      <c r="J20" s="5">
        <v>103.729043713259</v>
      </c>
    </row>
    <row r="21" spans="1:10" x14ac:dyDescent="0.35">
      <c r="A21" s="18" t="s">
        <v>64</v>
      </c>
      <c r="B21" s="19" t="s">
        <v>65</v>
      </c>
      <c r="C21" s="19" t="s">
        <v>66</v>
      </c>
      <c r="D21" s="20" t="s">
        <v>67</v>
      </c>
      <c r="E21" s="10">
        <v>54407.81</v>
      </c>
      <c r="F21" s="4">
        <v>54407.81</v>
      </c>
      <c r="G21" s="5">
        <v>100</v>
      </c>
      <c r="H21" s="4">
        <v>1494</v>
      </c>
      <c r="I21" s="4">
        <v>1494</v>
      </c>
      <c r="J21" s="5">
        <v>100</v>
      </c>
    </row>
    <row r="22" spans="1:10" x14ac:dyDescent="0.35">
      <c r="A22" s="18" t="s">
        <v>68</v>
      </c>
      <c r="B22" s="19" t="s">
        <v>69</v>
      </c>
      <c r="C22" s="19" t="s">
        <v>66</v>
      </c>
      <c r="D22" s="20" t="s">
        <v>67</v>
      </c>
      <c r="E22" s="10">
        <v>21308.93</v>
      </c>
      <c r="F22" s="4">
        <v>21308.93</v>
      </c>
      <c r="G22" s="5">
        <v>100</v>
      </c>
      <c r="H22" s="4"/>
      <c r="I22" s="4"/>
      <c r="J22" s="4"/>
    </row>
    <row r="23" spans="1:10" x14ac:dyDescent="0.35">
      <c r="A23" s="18" t="s">
        <v>70</v>
      </c>
      <c r="B23" s="19" t="s">
        <v>71</v>
      </c>
      <c r="C23" s="19" t="s">
        <v>72</v>
      </c>
      <c r="D23" s="20" t="s">
        <v>73</v>
      </c>
      <c r="E23" s="10">
        <v>191933.19</v>
      </c>
      <c r="F23" s="4">
        <v>194044.41</v>
      </c>
      <c r="G23" s="5">
        <v>101.09997650744999</v>
      </c>
      <c r="H23" s="4">
        <v>34670.839999999997</v>
      </c>
      <c r="I23" s="4">
        <v>34670.839999999997</v>
      </c>
      <c r="J23" s="5">
        <v>100</v>
      </c>
    </row>
    <row r="24" spans="1:10" x14ac:dyDescent="0.35">
      <c r="A24" s="18" t="s">
        <v>74</v>
      </c>
      <c r="B24" s="19" t="s">
        <v>75</v>
      </c>
      <c r="C24" s="19" t="s">
        <v>76</v>
      </c>
      <c r="D24" s="20" t="s">
        <v>75</v>
      </c>
      <c r="E24" s="10">
        <v>255864.87</v>
      </c>
      <c r="F24" s="4">
        <v>255864.87</v>
      </c>
      <c r="G24" s="5">
        <v>100</v>
      </c>
      <c r="H24" s="4">
        <v>11312.93</v>
      </c>
      <c r="I24" s="4">
        <v>11312.93</v>
      </c>
      <c r="J24" s="5">
        <v>100</v>
      </c>
    </row>
    <row r="25" spans="1:10" x14ac:dyDescent="0.35">
      <c r="A25" s="18" t="s">
        <v>77</v>
      </c>
      <c r="B25" s="19" t="s">
        <v>78</v>
      </c>
      <c r="C25" s="19" t="s">
        <v>79</v>
      </c>
      <c r="D25" s="20" t="s">
        <v>80</v>
      </c>
      <c r="E25" s="10">
        <v>321013.09999999998</v>
      </c>
      <c r="F25" s="4">
        <v>353720.92</v>
      </c>
      <c r="G25" s="5">
        <v>110.188936214753</v>
      </c>
      <c r="H25" s="4">
        <v>4256.9799999999996</v>
      </c>
      <c r="I25" s="4">
        <v>4256.9799999999996</v>
      </c>
      <c r="J25" s="5">
        <v>100</v>
      </c>
    </row>
    <row r="26" spans="1:10" x14ac:dyDescent="0.35">
      <c r="A26" s="18" t="s">
        <v>81</v>
      </c>
      <c r="B26" s="19" t="s">
        <v>82</v>
      </c>
      <c r="C26" s="19" t="s">
        <v>83</v>
      </c>
      <c r="D26" s="20" t="s">
        <v>84</v>
      </c>
      <c r="E26" s="10">
        <v>-1403442.8</v>
      </c>
      <c r="F26" s="4">
        <v>-1398548.75</v>
      </c>
      <c r="G26" s="5">
        <v>99.6512825460361</v>
      </c>
      <c r="H26" s="4">
        <v>-949008.99</v>
      </c>
      <c r="I26" s="4">
        <v>-970481.81</v>
      </c>
      <c r="J26" s="5">
        <v>102.262657174617</v>
      </c>
    </row>
    <row r="27" spans="1:10" x14ac:dyDescent="0.35">
      <c r="A27" s="18" t="s">
        <v>85</v>
      </c>
      <c r="B27" s="19" t="s">
        <v>86</v>
      </c>
      <c r="C27" s="19" t="s">
        <v>87</v>
      </c>
      <c r="D27" s="20" t="s">
        <v>88</v>
      </c>
      <c r="E27" s="10">
        <v>-923569.9</v>
      </c>
      <c r="F27" s="4">
        <v>-936451.88</v>
      </c>
      <c r="G27" s="5">
        <v>101.394802927207</v>
      </c>
      <c r="H27" s="4">
        <v>-795659.48</v>
      </c>
      <c r="I27" s="4">
        <v>-806200.02</v>
      </c>
      <c r="J27" s="5">
        <v>101.324755157822</v>
      </c>
    </row>
    <row r="28" spans="1:10" x14ac:dyDescent="0.35">
      <c r="A28" s="18" t="s">
        <v>89</v>
      </c>
      <c r="B28" s="19" t="s">
        <v>90</v>
      </c>
      <c r="C28" s="19" t="s">
        <v>91</v>
      </c>
      <c r="D28" s="20" t="s">
        <v>92</v>
      </c>
      <c r="E28" s="10">
        <v>-110.92</v>
      </c>
      <c r="F28" s="4">
        <v>-393.91</v>
      </c>
      <c r="G28" s="5">
        <v>355.12982329606899</v>
      </c>
      <c r="H28" s="4"/>
      <c r="I28" s="4"/>
      <c r="J28" s="4"/>
    </row>
    <row r="29" spans="1:10" x14ac:dyDescent="0.35">
      <c r="A29" s="18" t="s">
        <v>93</v>
      </c>
      <c r="B29" s="19" t="s">
        <v>94</v>
      </c>
      <c r="C29" s="19" t="s">
        <v>95</v>
      </c>
      <c r="D29" s="20" t="s">
        <v>96</v>
      </c>
      <c r="E29" s="10">
        <v>-139433.56</v>
      </c>
      <c r="F29" s="4">
        <v>-148932.63</v>
      </c>
      <c r="G29" s="5">
        <v>106.812613835579</v>
      </c>
      <c r="H29" s="4"/>
      <c r="I29" s="4"/>
      <c r="J29" s="4"/>
    </row>
    <row r="30" spans="1:10" x14ac:dyDescent="0.35">
      <c r="A30" s="18" t="s">
        <v>97</v>
      </c>
      <c r="B30" s="19" t="s">
        <v>98</v>
      </c>
      <c r="C30" s="19" t="s">
        <v>99</v>
      </c>
      <c r="D30" s="20" t="s">
        <v>100</v>
      </c>
      <c r="E30" s="10">
        <v>-8817750.1400000006</v>
      </c>
      <c r="F30" s="4">
        <v>-9901584.2200000007</v>
      </c>
      <c r="G30" s="5">
        <v>112.29150364653</v>
      </c>
      <c r="H30" s="4">
        <v>-1081155.78</v>
      </c>
      <c r="I30" s="4">
        <v>-1271597.99</v>
      </c>
      <c r="J30" s="5">
        <v>117.614687311758</v>
      </c>
    </row>
    <row r="31" spans="1:10" x14ac:dyDescent="0.35">
      <c r="A31" s="18" t="s">
        <v>101</v>
      </c>
      <c r="B31" s="19" t="s">
        <v>102</v>
      </c>
      <c r="C31" s="19" t="s">
        <v>99</v>
      </c>
      <c r="D31" s="20" t="s">
        <v>100</v>
      </c>
      <c r="E31" s="10">
        <v>-3417007.85</v>
      </c>
      <c r="F31" s="4">
        <v>-3559454.76</v>
      </c>
      <c r="G31" s="5">
        <v>104.168761567229</v>
      </c>
      <c r="H31" s="4">
        <v>-265589.89</v>
      </c>
      <c r="I31" s="4">
        <v>-270273.84000000003</v>
      </c>
      <c r="J31" s="5">
        <v>101.76360252267099</v>
      </c>
    </row>
    <row r="32" spans="1:10" x14ac:dyDescent="0.35">
      <c r="A32" s="18" t="s">
        <v>103</v>
      </c>
      <c r="B32" s="19" t="s">
        <v>104</v>
      </c>
      <c r="C32" s="19" t="s">
        <v>105</v>
      </c>
      <c r="D32" s="20" t="s">
        <v>106</v>
      </c>
      <c r="E32" s="10">
        <v>-54407.81</v>
      </c>
      <c r="F32" s="4">
        <v>-54407.81</v>
      </c>
      <c r="G32" s="5">
        <v>100</v>
      </c>
      <c r="H32" s="4">
        <v>-1494</v>
      </c>
      <c r="I32" s="4">
        <v>-1494</v>
      </c>
      <c r="J32" s="5">
        <v>100</v>
      </c>
    </row>
    <row r="33" spans="1:10" x14ac:dyDescent="0.35">
      <c r="A33" s="18" t="s">
        <v>107</v>
      </c>
      <c r="B33" s="19" t="s">
        <v>108</v>
      </c>
      <c r="C33" s="19" t="s">
        <v>105</v>
      </c>
      <c r="D33" s="20" t="s">
        <v>106</v>
      </c>
      <c r="E33" s="10">
        <v>-21308.93</v>
      </c>
      <c r="F33" s="4">
        <v>-21308.93</v>
      </c>
      <c r="G33" s="5">
        <v>100</v>
      </c>
      <c r="H33" s="4"/>
      <c r="I33" s="4"/>
      <c r="J33" s="4"/>
    </row>
    <row r="34" spans="1:10" x14ac:dyDescent="0.35">
      <c r="A34" s="18" t="s">
        <v>109</v>
      </c>
      <c r="B34" s="19" t="s">
        <v>110</v>
      </c>
      <c r="C34" s="19" t="s">
        <v>111</v>
      </c>
      <c r="D34" s="20" t="s">
        <v>112</v>
      </c>
      <c r="E34" s="10">
        <v>-172987.2</v>
      </c>
      <c r="F34" s="4">
        <v>-176380.69</v>
      </c>
      <c r="G34" s="5">
        <v>101.96170005642</v>
      </c>
      <c r="H34" s="4">
        <v>-34670.839999999997</v>
      </c>
      <c r="I34" s="4">
        <v>-34670.839999999997</v>
      </c>
      <c r="J34" s="5">
        <v>100</v>
      </c>
    </row>
    <row r="35" spans="1:10" x14ac:dyDescent="0.35">
      <c r="A35" s="28" t="s">
        <v>113</v>
      </c>
      <c r="B35" s="29" t="s">
        <v>114</v>
      </c>
      <c r="C35" s="29" t="s">
        <v>115</v>
      </c>
      <c r="D35" s="30" t="s">
        <v>114</v>
      </c>
      <c r="E35" s="31">
        <v>-232220.21</v>
      </c>
      <c r="F35" s="32">
        <v>-248626.53</v>
      </c>
      <c r="G35" s="33">
        <v>107.06498370662899</v>
      </c>
      <c r="H35" s="32">
        <v>-11312.93</v>
      </c>
      <c r="I35" s="32">
        <v>-11312.93</v>
      </c>
      <c r="J35" s="33">
        <v>100</v>
      </c>
    </row>
  </sheetData>
  <mergeCells count="2">
    <mergeCell ref="E1:G1"/>
    <mergeCell ref="H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showZeros="0" workbookViewId="0">
      <selection sqref="A1:XFD1048576"/>
    </sheetView>
  </sheetViews>
  <sheetFormatPr baseColWidth="10" defaultRowHeight="14.5" x14ac:dyDescent="0.35"/>
  <cols>
    <col min="4" max="4" width="40.54296875" bestFit="1" customWidth="1"/>
  </cols>
  <sheetData>
    <row r="1" spans="1:7" x14ac:dyDescent="0.35">
      <c r="A1" s="6" t="str">
        <f>table!A1</f>
        <v>Table</v>
      </c>
      <c r="B1" s="6">
        <f>table!B1</f>
        <v>0</v>
      </c>
      <c r="C1" s="6">
        <f>table!C1</f>
        <v>0</v>
      </c>
      <c r="D1" s="6">
        <f>table!D1</f>
        <v>0</v>
      </c>
      <c r="E1" s="34"/>
      <c r="F1" s="34"/>
      <c r="G1" s="34"/>
    </row>
    <row r="2" spans="1:7" ht="15" thickBot="1" x14ac:dyDescent="0.4">
      <c r="A2" s="11">
        <f>table!A2</f>
        <v>0</v>
      </c>
      <c r="B2" s="11" t="str">
        <f>table!B2</f>
        <v/>
      </c>
      <c r="C2" s="11" t="str">
        <f>table!C2</f>
        <v/>
      </c>
      <c r="D2" s="11" t="str">
        <f>table!D2</f>
        <v>Société</v>
      </c>
      <c r="E2" s="25" t="str">
        <f ca="1">MID(CELL("filename",A1),FIND("]",CELL("filename",A1))+1,32)</f>
        <v>0002</v>
      </c>
      <c r="F2" s="25">
        <f ca="1">MATCH(E2,table!2:2,)</f>
        <v>5</v>
      </c>
      <c r="G2" s="25" t="s">
        <v>1</v>
      </c>
    </row>
    <row r="3" spans="1:7" x14ac:dyDescent="0.35">
      <c r="A3" s="13" t="str">
        <f>table!A3</f>
        <v/>
      </c>
      <c r="B3" s="14" t="str">
        <f>table!B3</f>
        <v/>
      </c>
      <c r="C3" s="14" t="str">
        <f>table!C3</f>
        <v/>
      </c>
      <c r="D3" s="15" t="str">
        <f>table!D3</f>
        <v/>
      </c>
      <c r="E3" s="21" t="s">
        <v>5</v>
      </c>
      <c r="F3" s="25" t="s">
        <v>1</v>
      </c>
      <c r="G3" s="25" t="s">
        <v>1</v>
      </c>
    </row>
    <row r="4" spans="1:7" ht="30" x14ac:dyDescent="0.35">
      <c r="A4" s="12">
        <f>table!A4</f>
        <v>0</v>
      </c>
      <c r="B4" s="16" t="str">
        <f>table!B4</f>
        <v/>
      </c>
      <c r="C4" s="16" t="str">
        <f>table!C4</f>
        <v/>
      </c>
      <c r="D4" s="17" t="str">
        <f>table!D4</f>
        <v/>
      </c>
      <c r="E4" s="22" t="s">
        <v>7</v>
      </c>
      <c r="F4" s="26" t="s">
        <v>8</v>
      </c>
      <c r="G4" s="26" t="s">
        <v>9</v>
      </c>
    </row>
    <row r="5" spans="1:7" x14ac:dyDescent="0.35">
      <c r="A5" s="18" t="str">
        <f>table!A5</f>
        <v>Compte général</v>
      </c>
      <c r="B5" s="16" t="str">
        <f>table!B5</f>
        <v/>
      </c>
      <c r="C5" s="16" t="str">
        <f>table!C5</f>
        <v>Compte local</v>
      </c>
      <c r="D5" s="17" t="str">
        <f>table!D5</f>
        <v/>
      </c>
      <c r="E5" s="23" t="s">
        <v>12</v>
      </c>
      <c r="F5" s="27" t="s">
        <v>12</v>
      </c>
      <c r="G5" s="27" t="s">
        <v>13</v>
      </c>
    </row>
    <row r="6" spans="1:7" x14ac:dyDescent="0.35">
      <c r="A6" s="18">
        <f>VALUE(MID(table!A6,1,99))</f>
        <v>12110010</v>
      </c>
      <c r="B6" s="19" t="str">
        <f>table!B6</f>
        <v>Reprise d'emprunt du concédant</v>
      </c>
      <c r="C6" s="19" t="str">
        <f>table!C6</f>
        <v>PCAF/20500000</v>
      </c>
      <c r="D6" s="20" t="str">
        <f>table!D6</f>
        <v>Concessions et droits similaires, brevets, etc #</v>
      </c>
      <c r="E6" s="24">
        <f ca="1">INDEX(OFFSET(table!$A6,,$F$2-1),1)</f>
        <v>0</v>
      </c>
      <c r="F6" s="24">
        <f ca="1">INDEX(OFFSET(table!$A6,,$F$2),1)</f>
        <v>0</v>
      </c>
      <c r="G6" s="36">
        <f ca="1">INDEX(OFFSET(table!$A6,,$F$2+1),1)</f>
        <v>0</v>
      </c>
    </row>
    <row r="7" spans="1:7" x14ac:dyDescent="0.35">
      <c r="A7" s="18">
        <f>VALUE(MID(table!A7,1,99))</f>
        <v>12110030</v>
      </c>
      <c r="B7" s="19" t="str">
        <f>table!B7</f>
        <v>Mises de fonds versées</v>
      </c>
      <c r="C7" s="19" t="str">
        <f>table!C7</f>
        <v>PCAF/20500000</v>
      </c>
      <c r="D7" s="20" t="str">
        <f>table!D7</f>
        <v>Concessions et droits similaires, brevets, etc #</v>
      </c>
      <c r="E7" s="24">
        <f ca="1">INDEX(OFFSET(table!$A7,,$F$2-1),1)</f>
        <v>3188359.74</v>
      </c>
      <c r="F7" s="24">
        <f ca="1">INDEX(OFFSET(table!$A7,,$F$2),1)</f>
        <v>3193942.76</v>
      </c>
      <c r="G7" s="36">
        <f ca="1">INDEX(OFFSET(table!$A7,,$F$2+1),1)</f>
        <v>100.17510633853399</v>
      </c>
    </row>
    <row r="8" spans="1:7" x14ac:dyDescent="0.35">
      <c r="A8" s="18">
        <f>VALUE(MID(table!A8,1,99))</f>
        <v>12120000</v>
      </c>
      <c r="B8" s="19" t="str">
        <f>table!B8</f>
        <v>Logiciels autonomes (acquis)</v>
      </c>
      <c r="C8" s="19" t="str">
        <f>table!C8</f>
        <v>PCAF/20500000</v>
      </c>
      <c r="D8" s="20" t="str">
        <f>table!D8</f>
        <v>Concessions et droits similaires, brevets, etc #</v>
      </c>
      <c r="E8" s="24">
        <f ca="1">INDEX(OFFSET(table!$A8,,$F$2-1),1)</f>
        <v>434087</v>
      </c>
      <c r="F8" s="24">
        <f ca="1">INDEX(OFFSET(table!$A8,,$F$2),1)</f>
        <v>434087</v>
      </c>
      <c r="G8" s="36">
        <f ca="1">INDEX(OFFSET(table!$A8,,$F$2+1),1)</f>
        <v>100</v>
      </c>
    </row>
    <row r="9" spans="1:7" x14ac:dyDescent="0.35">
      <c r="A9" s="18">
        <f>VALUE(MID(table!A9,1,99))</f>
        <v>12210010</v>
      </c>
      <c r="B9" s="19" t="str">
        <f>table!B9</f>
        <v>Amort reprise d'emprunt du concédant</v>
      </c>
      <c r="C9" s="19" t="str">
        <f>table!C9</f>
        <v>PCAF/28050000</v>
      </c>
      <c r="D9" s="20" t="str">
        <f>table!D9</f>
        <v>Amortissement concessions et droits similaires, et</v>
      </c>
      <c r="E9" s="24">
        <f ca="1">INDEX(OFFSET(table!$A9,,$F$2-1),1)</f>
        <v>0</v>
      </c>
      <c r="F9" s="24">
        <f ca="1">INDEX(OFFSET(table!$A9,,$F$2),1)</f>
        <v>0</v>
      </c>
      <c r="G9" s="36">
        <f ca="1">INDEX(OFFSET(table!$A9,,$F$2+1),1)</f>
        <v>0</v>
      </c>
    </row>
    <row r="10" spans="1:7" x14ac:dyDescent="0.35">
      <c r="A10" s="18">
        <f>VALUE(MID(table!A10,1,99))</f>
        <v>12210030</v>
      </c>
      <c r="B10" s="19" t="str">
        <f>table!B10</f>
        <v>Amort Mises de fonds</v>
      </c>
      <c r="C10" s="19" t="str">
        <f>table!C10</f>
        <v>PCAF/28050000</v>
      </c>
      <c r="D10" s="20" t="str">
        <f>table!D10</f>
        <v>Amortissement concessions et droits similaires, et</v>
      </c>
      <c r="E10" s="24">
        <f ca="1">INDEX(OFFSET(table!$A10,,$F$2-1),1)</f>
        <v>-2133954</v>
      </c>
      <c r="F10" s="24">
        <f ca="1">INDEX(OFFSET(table!$A10,,$F$2),1)</f>
        <v>-2133954</v>
      </c>
      <c r="G10" s="36">
        <f ca="1">INDEX(OFFSET(table!$A10,,$F$2+1),1)</f>
        <v>100</v>
      </c>
    </row>
    <row r="11" spans="1:7" x14ac:dyDescent="0.35">
      <c r="A11" s="18">
        <f>VALUE(MID(table!A11,1,99))</f>
        <v>12220000</v>
      </c>
      <c r="B11" s="19" t="str">
        <f>table!B11</f>
        <v>Amort logiciels autonomes (acquis)</v>
      </c>
      <c r="C11" s="19" t="str">
        <f>table!C11</f>
        <v>PCAF/28050000</v>
      </c>
      <c r="D11" s="20" t="str">
        <f>table!D11</f>
        <v>Amortissement concessions et droits similaires, et</v>
      </c>
      <c r="E11" s="24">
        <f ca="1">INDEX(OFFSET(table!$A11,,$F$2-1),1)</f>
        <v>-434087</v>
      </c>
      <c r="F11" s="24">
        <f ca="1">INDEX(OFFSET(table!$A11,,$F$2),1)</f>
        <v>-434087</v>
      </c>
      <c r="G11" s="36">
        <f ca="1">INDEX(OFFSET(table!$A11,,$F$2+1),1)</f>
        <v>100</v>
      </c>
    </row>
    <row r="12" spans="1:7" x14ac:dyDescent="0.35">
      <c r="A12" s="18">
        <f>VALUE(MID(table!A12,1,99))</f>
        <v>12410000</v>
      </c>
      <c r="B12" s="19" t="str">
        <f>table!B12</f>
        <v>Immobilisation incorporelles en cours</v>
      </c>
      <c r="C12" s="19" t="str">
        <f>table!C12</f>
        <v>PCAF/23200000</v>
      </c>
      <c r="D12" s="20" t="str">
        <f>table!D12</f>
        <v>Immobilisations incorporelles en cours</v>
      </c>
      <c r="E12" s="24">
        <f ca="1">INDEX(OFFSET(table!$A12,,$F$2-1),1)</f>
        <v>0</v>
      </c>
      <c r="F12" s="24">
        <f ca="1">INDEX(OFFSET(table!$A12,,$F$2),1)</f>
        <v>0</v>
      </c>
      <c r="G12" s="36">
        <f ca="1">INDEX(OFFSET(table!$A12,,$F$2+1),1)</f>
        <v>0</v>
      </c>
    </row>
    <row r="13" spans="1:7" x14ac:dyDescent="0.35">
      <c r="A13" s="18">
        <f>VALUE(MID(table!A13,1,99))</f>
        <v>13112000</v>
      </c>
      <c r="B13" s="19" t="str">
        <f>table!B13</f>
        <v>Autres terrains nus</v>
      </c>
      <c r="C13" s="19" t="str">
        <f>table!C13</f>
        <v>PCAF/21110000</v>
      </c>
      <c r="D13" s="20" t="str">
        <f>table!D13</f>
        <v>Terrains nus</v>
      </c>
      <c r="E13" s="24">
        <f ca="1">INDEX(OFFSET(table!$A13,,$F$2-1),1)</f>
        <v>229749.87</v>
      </c>
      <c r="F13" s="24">
        <f ca="1">INDEX(OFFSET(table!$A13,,$F$2),1)</f>
        <v>222873.2</v>
      </c>
      <c r="G13" s="36">
        <f ca="1">INDEX(OFFSET(table!$A13,,$F$2+1),1)</f>
        <v>97.006888404332898</v>
      </c>
    </row>
    <row r="14" spans="1:7" x14ac:dyDescent="0.35">
      <c r="A14" s="18">
        <f>VALUE(MID(table!A14,1,99))</f>
        <v>13116000</v>
      </c>
      <c r="B14" s="19" t="str">
        <f>table!B14</f>
        <v>Aménagement terrains</v>
      </c>
      <c r="C14" s="19" t="str">
        <f>table!C14</f>
        <v>PCAF/21210000</v>
      </c>
      <c r="D14" s="20" t="str">
        <f>table!D14</f>
        <v>Agencement et aménagement de terrains nus</v>
      </c>
      <c r="E14" s="24">
        <f ca="1">INDEX(OFFSET(table!$A14,,$F$2-1),1)</f>
        <v>19951.8</v>
      </c>
      <c r="F14" s="24">
        <f ca="1">INDEX(OFFSET(table!$A14,,$F$2),1)</f>
        <v>19951.8</v>
      </c>
      <c r="G14" s="36">
        <f ca="1">INDEX(OFFSET(table!$A14,,$F$2+1),1)</f>
        <v>100</v>
      </c>
    </row>
    <row r="15" spans="1:7" x14ac:dyDescent="0.35">
      <c r="A15" s="18">
        <f>VALUE(MID(table!A15,1,99))</f>
        <v>13122000</v>
      </c>
      <c r="B15" s="19" t="str">
        <f>table!B15</f>
        <v>Bâtiments/constructions sur sol propre</v>
      </c>
      <c r="C15" s="19" t="str">
        <f>table!C15</f>
        <v>PCAF/21310000</v>
      </c>
      <c r="D15" s="20" t="str">
        <f>table!D15</f>
        <v>Bâtiments sol propre</v>
      </c>
      <c r="E15" s="24">
        <f ca="1">INDEX(OFFSET(table!$A15,,$F$2-1),1)</f>
        <v>2281195.5299999998</v>
      </c>
      <c r="F15" s="24">
        <f ca="1">INDEX(OFFSET(table!$A15,,$F$2),1)</f>
        <v>2225791.23</v>
      </c>
      <c r="G15" s="36">
        <f ca="1">INDEX(OFFSET(table!$A15,,$F$2+1),1)</f>
        <v>97.571260364515993</v>
      </c>
    </row>
    <row r="16" spans="1:7" x14ac:dyDescent="0.35">
      <c r="A16" s="18">
        <f>VALUE(MID(table!A16,1,99))</f>
        <v>13124000</v>
      </c>
      <c r="B16" s="19" t="str">
        <f>table!B16</f>
        <v>Aménagement bâtiments/construct sur sol propre</v>
      </c>
      <c r="C16" s="19" t="str">
        <f>table!C16</f>
        <v>PCAF/21350000</v>
      </c>
      <c r="D16" s="20" t="str">
        <f>table!D16</f>
        <v>Installations générales sol propre</v>
      </c>
      <c r="E16" s="24">
        <f ca="1">INDEX(OFFSET(table!$A16,,$F$2-1),1)</f>
        <v>1000276.29</v>
      </c>
      <c r="F16" s="24">
        <f ca="1">INDEX(OFFSET(table!$A16,,$F$2),1)</f>
        <v>1014413.99</v>
      </c>
      <c r="G16" s="36">
        <f ca="1">INDEX(OFFSET(table!$A16,,$F$2+1),1)</f>
        <v>101.413379497379</v>
      </c>
    </row>
    <row r="17" spans="1:7" x14ac:dyDescent="0.35">
      <c r="A17" s="18">
        <f>VALUE(MID(table!A17,1,99))</f>
        <v>13125000</v>
      </c>
      <c r="B17" s="19" t="str">
        <f>table!B17</f>
        <v>Aménagement bâtiments/construct sur sol autrui</v>
      </c>
      <c r="C17" s="19" t="str">
        <f>table!C17</f>
        <v>PCAF/21450000</v>
      </c>
      <c r="D17" s="20" t="str">
        <f>table!D17</f>
        <v>Installations générales sol autrui</v>
      </c>
      <c r="E17" s="24">
        <f ca="1">INDEX(OFFSET(table!$A17,,$F$2-1),1)</f>
        <v>3783.61</v>
      </c>
      <c r="F17" s="24">
        <f ca="1">INDEX(OFFSET(table!$A17,,$F$2),1)</f>
        <v>3783.61</v>
      </c>
      <c r="G17" s="36">
        <f ca="1">INDEX(OFFSET(table!$A17,,$F$2+1),1)</f>
        <v>100</v>
      </c>
    </row>
    <row r="18" spans="1:7" x14ac:dyDescent="0.35">
      <c r="A18" s="18">
        <f>VALUE(MID(table!A18,1,99))</f>
        <v>13131600</v>
      </c>
      <c r="B18" s="19" t="str">
        <f>table!B18</f>
        <v>Instal Eau Assainissement sol propre (domaine prop</v>
      </c>
      <c r="C18" s="19" t="str">
        <f>table!C18</f>
        <v>PCAF/21511000</v>
      </c>
      <c r="D18" s="20" t="str">
        <f>table!D18</f>
        <v>Installations complexes spécialisées sol propre</v>
      </c>
      <c r="E18" s="24">
        <f ca="1">INDEX(OFFSET(table!$A18,,$F$2-1),1)</f>
        <v>290525.90999999997</v>
      </c>
      <c r="F18" s="24">
        <f ca="1">INDEX(OFFSET(table!$A18,,$F$2),1)</f>
        <v>290525.90999999997</v>
      </c>
      <c r="G18" s="36">
        <f ca="1">INDEX(OFFSET(table!$A18,,$F$2+1),1)</f>
        <v>100</v>
      </c>
    </row>
    <row r="19" spans="1:7" x14ac:dyDescent="0.35">
      <c r="A19" s="18">
        <f>VALUE(MID(table!A19,1,99))</f>
        <v>13142000</v>
      </c>
      <c r="B19" s="19" t="str">
        <f>table!B19</f>
        <v>Compteurs</v>
      </c>
      <c r="C19" s="19" t="str">
        <f>table!C19</f>
        <v>PCAF/21540000</v>
      </c>
      <c r="D19" s="20" t="str">
        <f>table!D19</f>
        <v>Matériel industriel</v>
      </c>
      <c r="E19" s="24">
        <f ca="1">INDEX(OFFSET(table!$A19,,$F$2-1),1)</f>
        <v>19585023.359999999</v>
      </c>
      <c r="F19" s="24">
        <f ca="1">INDEX(OFFSET(table!$A19,,$F$2),1)</f>
        <v>19585023.359999999</v>
      </c>
      <c r="G19" s="36">
        <f ca="1">INDEX(OFFSET(table!$A19,,$F$2+1),1)</f>
        <v>100</v>
      </c>
    </row>
    <row r="20" spans="1:7" x14ac:dyDescent="0.35">
      <c r="A20" s="18">
        <f>VALUE(MID(table!A20,1,99))</f>
        <v>13149000</v>
      </c>
      <c r="B20" s="19" t="str">
        <f>table!B20</f>
        <v>Autres matériels et outillages</v>
      </c>
      <c r="C20" s="19" t="str">
        <f>table!C20</f>
        <v>PCAF/21540000</v>
      </c>
      <c r="D20" s="20" t="str">
        <f>table!D20</f>
        <v>Matériel industriel</v>
      </c>
      <c r="E20" s="24">
        <f ca="1">INDEX(OFFSET(table!$A20,,$F$2-1),1)</f>
        <v>3751580.95</v>
      </c>
      <c r="F20" s="24">
        <f ca="1">INDEX(OFFSET(table!$A20,,$F$2),1)</f>
        <v>3868844.88</v>
      </c>
      <c r="G20" s="36">
        <f ca="1">INDEX(OFFSET(table!$A20,,$F$2+1),1)</f>
        <v>103.125720371301</v>
      </c>
    </row>
    <row r="21" spans="1:7" x14ac:dyDescent="0.35">
      <c r="A21" s="18">
        <f>VALUE(MID(table!A21,1,99))</f>
        <v>13151000</v>
      </c>
      <c r="B21" s="19" t="str">
        <f>table!B21</f>
        <v>Véhicules utilitaires</v>
      </c>
      <c r="C21" s="19" t="str">
        <f>table!C21</f>
        <v>PCAF/21820000</v>
      </c>
      <c r="D21" s="20" t="str">
        <f>table!D21</f>
        <v>Matériel de transport</v>
      </c>
      <c r="E21" s="24">
        <f ca="1">INDEX(OFFSET(table!$A21,,$F$2-1),1)</f>
        <v>54407.81</v>
      </c>
      <c r="F21" s="24">
        <f ca="1">INDEX(OFFSET(table!$A21,,$F$2),1)</f>
        <v>54407.81</v>
      </c>
      <c r="G21" s="36">
        <f ca="1">INDEX(OFFSET(table!$A21,,$F$2+1),1)</f>
        <v>100</v>
      </c>
    </row>
    <row r="22" spans="1:7" x14ac:dyDescent="0.35">
      <c r="A22" s="18">
        <f>VALUE(MID(table!A22,1,99))</f>
        <v>13158000</v>
      </c>
      <c r="B22" s="19" t="str">
        <f>table!B22</f>
        <v>Autres matériels de transport</v>
      </c>
      <c r="C22" s="19" t="str">
        <f>table!C22</f>
        <v>PCAF/21820000</v>
      </c>
      <c r="D22" s="20" t="str">
        <f>table!D22</f>
        <v>Matériel de transport</v>
      </c>
      <c r="E22" s="24">
        <f ca="1">INDEX(OFFSET(table!$A22,,$F$2-1),1)</f>
        <v>21308.93</v>
      </c>
      <c r="F22" s="24">
        <f ca="1">INDEX(OFFSET(table!$A22,,$F$2),1)</f>
        <v>21308.93</v>
      </c>
      <c r="G22" s="36">
        <f ca="1">INDEX(OFFSET(table!$A22,,$F$2+1),1)</f>
        <v>100</v>
      </c>
    </row>
    <row r="23" spans="1:7" x14ac:dyDescent="0.35">
      <c r="A23" s="18">
        <f>VALUE(MID(table!A23,1,99))</f>
        <v>13161000</v>
      </c>
      <c r="B23" s="19" t="str">
        <f>table!B23</f>
        <v>Mobiliers de bureau</v>
      </c>
      <c r="C23" s="19" t="str">
        <f>table!C23</f>
        <v>PCAF/21840000</v>
      </c>
      <c r="D23" s="20" t="str">
        <f>table!D23</f>
        <v>Mobilier</v>
      </c>
      <c r="E23" s="24">
        <f ca="1">INDEX(OFFSET(table!$A23,,$F$2-1),1)</f>
        <v>191933.19</v>
      </c>
      <c r="F23" s="24">
        <f ca="1">INDEX(OFFSET(table!$A23,,$F$2),1)</f>
        <v>194044.41</v>
      </c>
      <c r="G23" s="36">
        <f ca="1">INDEX(OFFSET(table!$A23,,$F$2+1),1)</f>
        <v>101.09997650744999</v>
      </c>
    </row>
    <row r="24" spans="1:7" x14ac:dyDescent="0.35">
      <c r="A24" s="18">
        <f>VALUE(MID(table!A24,1,99))</f>
        <v>13162000</v>
      </c>
      <c r="B24" s="19" t="str">
        <f>table!B24</f>
        <v>Matériel de bureau et matériel informatique</v>
      </c>
      <c r="C24" s="19" t="str">
        <f>table!C24</f>
        <v>PCAF/21830000</v>
      </c>
      <c r="D24" s="20" t="str">
        <f>table!D24</f>
        <v>Matériel de bureau et matériel informatique</v>
      </c>
      <c r="E24" s="24">
        <f ca="1">INDEX(OFFSET(table!$A24,,$F$2-1),1)</f>
        <v>255864.87</v>
      </c>
      <c r="F24" s="24">
        <f ca="1">INDEX(OFFSET(table!$A24,,$F$2),1)</f>
        <v>255864.87</v>
      </c>
      <c r="G24" s="36">
        <f ca="1">INDEX(OFFSET(table!$A24,,$F$2+1),1)</f>
        <v>100</v>
      </c>
    </row>
    <row r="25" spans="1:7" x14ac:dyDescent="0.35">
      <c r="A25" s="18">
        <f>VALUE(MID(table!A25,1,99))</f>
        <v>13163000</v>
      </c>
      <c r="B25" s="19" t="str">
        <f>table!B25</f>
        <v>Aménagement sur biens en location ou mis à dispo</v>
      </c>
      <c r="C25" s="19" t="str">
        <f>table!C25</f>
        <v>PCAF/21810000</v>
      </c>
      <c r="D25" s="20" t="str">
        <f>table!D25</f>
        <v>Autres installations générales, agencements, etc #</v>
      </c>
      <c r="E25" s="24">
        <f ca="1">INDEX(OFFSET(table!$A25,,$F$2-1),1)</f>
        <v>321013.09999999998</v>
      </c>
      <c r="F25" s="24">
        <f ca="1">INDEX(OFFSET(table!$A25,,$F$2),1)</f>
        <v>353720.92</v>
      </c>
      <c r="G25" s="36">
        <f ca="1">INDEX(OFFSET(table!$A25,,$F$2+1),1)</f>
        <v>110.188936214753</v>
      </c>
    </row>
    <row r="26" spans="1:7" x14ac:dyDescent="0.35">
      <c r="A26" s="18">
        <f>VALUE(MID(table!A26,1,99))</f>
        <v>13222000</v>
      </c>
      <c r="B26" s="19" t="str">
        <f>table!B26</f>
        <v>Amort bâtiments/constructions sur sol propre</v>
      </c>
      <c r="C26" s="19" t="str">
        <f>table!C26</f>
        <v>PCAF/28131000</v>
      </c>
      <c r="D26" s="20" t="str">
        <f>table!D26</f>
        <v>Amortissement bâtiments sol propre</v>
      </c>
      <c r="E26" s="24">
        <f ca="1">INDEX(OFFSET(table!$A26,,$F$2-1),1)</f>
        <v>-1403442.8</v>
      </c>
      <c r="F26" s="24">
        <f ca="1">INDEX(OFFSET(table!$A26,,$F$2),1)</f>
        <v>-1398548.75</v>
      </c>
      <c r="G26" s="36">
        <f ca="1">INDEX(OFFSET(table!$A26,,$F$2+1),1)</f>
        <v>99.6512825460361</v>
      </c>
    </row>
    <row r="27" spans="1:7" x14ac:dyDescent="0.35">
      <c r="A27" s="18">
        <f>VALUE(MID(table!A27,1,99))</f>
        <v>13224000</v>
      </c>
      <c r="B27" s="19" t="str">
        <f>table!B27</f>
        <v>Amort aménagement bât/construct sur sol propre</v>
      </c>
      <c r="C27" s="19" t="str">
        <f>table!C27</f>
        <v>PCAF/28135000</v>
      </c>
      <c r="D27" s="20" t="str">
        <f>table!D27</f>
        <v>Amortissement installations générales sol propre</v>
      </c>
      <c r="E27" s="24">
        <f ca="1">INDEX(OFFSET(table!$A27,,$F$2-1),1)</f>
        <v>-923569.9</v>
      </c>
      <c r="F27" s="24">
        <f ca="1">INDEX(OFFSET(table!$A27,,$F$2),1)</f>
        <v>-936451.88</v>
      </c>
      <c r="G27" s="36">
        <f ca="1">INDEX(OFFSET(table!$A27,,$F$2+1),1)</f>
        <v>101.394802927207</v>
      </c>
    </row>
    <row r="28" spans="1:7" x14ac:dyDescent="0.35">
      <c r="A28" s="18">
        <f>VALUE(MID(table!A28,1,99))</f>
        <v>13225000</v>
      </c>
      <c r="B28" s="19" t="str">
        <f>table!B28</f>
        <v>Amort aménagement bât/construct sur sol autrui</v>
      </c>
      <c r="C28" s="19" t="str">
        <f>table!C28</f>
        <v>PCAF/28145000</v>
      </c>
      <c r="D28" s="20" t="str">
        <f>table!D28</f>
        <v>Amortissement installations générales sol autrui</v>
      </c>
      <c r="E28" s="24">
        <f ca="1">INDEX(OFFSET(table!$A28,,$F$2-1),1)</f>
        <v>-110.92</v>
      </c>
      <c r="F28" s="24">
        <f ca="1">INDEX(OFFSET(table!$A28,,$F$2),1)</f>
        <v>-393.91</v>
      </c>
      <c r="G28" s="36">
        <f ca="1">INDEX(OFFSET(table!$A28,,$F$2+1),1)</f>
        <v>355.12982329606899</v>
      </c>
    </row>
    <row r="29" spans="1:7" x14ac:dyDescent="0.35">
      <c r="A29" s="18">
        <f>VALUE(MID(table!A29,1,99))</f>
        <v>13231600</v>
      </c>
      <c r="B29" s="19" t="str">
        <f>table!B29</f>
        <v>Amort instal Eau Assainissement sol propre (domain</v>
      </c>
      <c r="C29" s="19" t="str">
        <f>table!C29</f>
        <v>PCAF/28151100</v>
      </c>
      <c r="D29" s="20" t="str">
        <f>table!D29</f>
        <v>Amort instal complexes spécialisées sol propre</v>
      </c>
      <c r="E29" s="24">
        <f ca="1">INDEX(OFFSET(table!$A29,,$F$2-1),1)</f>
        <v>-139433.56</v>
      </c>
      <c r="F29" s="24">
        <f ca="1">INDEX(OFFSET(table!$A29,,$F$2),1)</f>
        <v>-148932.63</v>
      </c>
      <c r="G29" s="36">
        <f ca="1">INDEX(OFFSET(table!$A29,,$F$2+1),1)</f>
        <v>106.812613835579</v>
      </c>
    </row>
    <row r="30" spans="1:7" x14ac:dyDescent="0.35">
      <c r="A30" s="18">
        <f>VALUE(MID(table!A30,1,99))</f>
        <v>13242000</v>
      </c>
      <c r="B30" s="19" t="str">
        <f>table!B30</f>
        <v>Amort compteurs</v>
      </c>
      <c r="C30" s="19" t="str">
        <f>table!C30</f>
        <v>PCAF/28154000</v>
      </c>
      <c r="D30" s="20" t="str">
        <f>table!D30</f>
        <v>Amortissement matériel industriel</v>
      </c>
      <c r="E30" s="24">
        <f ca="1">INDEX(OFFSET(table!$A30,,$F$2-1),1)</f>
        <v>-8817750.1400000006</v>
      </c>
      <c r="F30" s="24">
        <f ca="1">INDEX(OFFSET(table!$A30,,$F$2),1)</f>
        <v>-9901584.2200000007</v>
      </c>
      <c r="G30" s="36">
        <f ca="1">INDEX(OFFSET(table!$A30,,$F$2+1),1)</f>
        <v>112.29150364653</v>
      </c>
    </row>
    <row r="31" spans="1:7" x14ac:dyDescent="0.35">
      <c r="A31" s="18">
        <f>VALUE(MID(table!A31,1,99))</f>
        <v>13249000</v>
      </c>
      <c r="B31" s="19" t="str">
        <f>table!B31</f>
        <v>Amort autres matériels et outillages</v>
      </c>
      <c r="C31" s="19" t="str">
        <f>table!C31</f>
        <v>PCAF/28154000</v>
      </c>
      <c r="D31" s="20" t="str">
        <f>table!D31</f>
        <v>Amortissement matériel industriel</v>
      </c>
      <c r="E31" s="24">
        <f ca="1">INDEX(OFFSET(table!$A31,,$F$2-1),1)</f>
        <v>-3417007.85</v>
      </c>
      <c r="F31" s="24">
        <f ca="1">INDEX(OFFSET(table!$A31,,$F$2),1)</f>
        <v>-3559454.76</v>
      </c>
      <c r="G31" s="36">
        <f ca="1">INDEX(OFFSET(table!$A31,,$F$2+1),1)</f>
        <v>104.168761567229</v>
      </c>
    </row>
    <row r="32" spans="1:7" x14ac:dyDescent="0.35">
      <c r="A32" s="18">
        <f>VALUE(MID(table!A32,1,99))</f>
        <v>13251000</v>
      </c>
      <c r="B32" s="19" t="str">
        <f>table!B32</f>
        <v>Amort véhicules utilitaires</v>
      </c>
      <c r="C32" s="19" t="str">
        <f>table!C32</f>
        <v>PCAF/28182000</v>
      </c>
      <c r="D32" s="20" t="str">
        <f>table!D32</f>
        <v>Amortissement matériel de transport</v>
      </c>
      <c r="E32" s="24">
        <f ca="1">INDEX(OFFSET(table!$A32,,$F$2-1),1)</f>
        <v>-54407.81</v>
      </c>
      <c r="F32" s="24">
        <f ca="1">INDEX(OFFSET(table!$A32,,$F$2),1)</f>
        <v>-54407.81</v>
      </c>
      <c r="G32" s="36">
        <f ca="1">INDEX(OFFSET(table!$A32,,$F$2+1),1)</f>
        <v>100</v>
      </c>
    </row>
    <row r="33" spans="1:7" x14ac:dyDescent="0.35">
      <c r="A33" s="18">
        <f>VALUE(MID(table!A33,1,99))</f>
        <v>13258000</v>
      </c>
      <c r="B33" s="19" t="str">
        <f>table!B33</f>
        <v>Amort autres matériels de transport</v>
      </c>
      <c r="C33" s="19" t="str">
        <f>table!C33</f>
        <v>PCAF/28182000</v>
      </c>
      <c r="D33" s="20" t="str">
        <f>table!D33</f>
        <v>Amortissement matériel de transport</v>
      </c>
      <c r="E33" s="24">
        <f ca="1">INDEX(OFFSET(table!$A33,,$F$2-1),1)</f>
        <v>-21308.93</v>
      </c>
      <c r="F33" s="24">
        <f ca="1">INDEX(OFFSET(table!$A33,,$F$2),1)</f>
        <v>-21308.93</v>
      </c>
      <c r="G33" s="36">
        <f ca="1">INDEX(OFFSET(table!$A33,,$F$2+1),1)</f>
        <v>100</v>
      </c>
    </row>
    <row r="34" spans="1:7" x14ac:dyDescent="0.35">
      <c r="A34" s="18">
        <f>VALUE(MID(table!A34,1,99))</f>
        <v>13261000</v>
      </c>
      <c r="B34" s="19" t="str">
        <f>table!B34</f>
        <v>Amort mobiliers de bureau</v>
      </c>
      <c r="C34" s="19" t="str">
        <f>table!C34</f>
        <v>PCAF/28184000</v>
      </c>
      <c r="D34" s="20" t="str">
        <f>table!D34</f>
        <v>Amortissement mobilier</v>
      </c>
      <c r="E34" s="24">
        <f ca="1">INDEX(OFFSET(table!$A34,,$F$2-1),1)</f>
        <v>-172987.2</v>
      </c>
      <c r="F34" s="24">
        <f ca="1">INDEX(OFFSET(table!$A34,,$F$2),1)</f>
        <v>-176380.69</v>
      </c>
      <c r="G34" s="36">
        <f ca="1">INDEX(OFFSET(table!$A34,,$F$2+1),1)</f>
        <v>101.96170005642</v>
      </c>
    </row>
    <row r="35" spans="1:7" x14ac:dyDescent="0.35">
      <c r="A35" s="18">
        <f>VALUE(MID(table!A35,1,99))</f>
        <v>13262000</v>
      </c>
      <c r="B35" s="29" t="str">
        <f>table!B35</f>
        <v>Amort matériel de bureau et matériel informatique</v>
      </c>
      <c r="C35" s="29" t="str">
        <f>table!C35</f>
        <v>PCAF/28183000</v>
      </c>
      <c r="D35" s="30" t="str">
        <f>table!D35</f>
        <v>Amort matériel de bureau et matériel informatique</v>
      </c>
      <c r="E35" s="24">
        <f ca="1">INDEX(OFFSET(table!$A35,,$F$2-1),1)</f>
        <v>-232220.21</v>
      </c>
      <c r="F35" s="24">
        <f ca="1">INDEX(OFFSET(table!$A35,,$F$2),1)</f>
        <v>-248626.53</v>
      </c>
      <c r="G35" s="36">
        <f ca="1">INDEX(OFFSET(table!$A35,,$F$2+1),1)</f>
        <v>107.06498370662899</v>
      </c>
    </row>
  </sheetData>
  <mergeCells count="1">
    <mergeCell ref="E1:G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workbookViewId="0">
      <selection activeCell="K19" sqref="K19"/>
    </sheetView>
  </sheetViews>
  <sheetFormatPr baseColWidth="10" defaultRowHeight="14.5" x14ac:dyDescent="0.35"/>
  <cols>
    <col min="4" max="4" width="40.54296875" bestFit="1" customWidth="1"/>
  </cols>
  <sheetData>
    <row r="1" spans="1:7" x14ac:dyDescent="0.35">
      <c r="A1" s="6" t="str">
        <f>table!A1</f>
        <v>Table</v>
      </c>
      <c r="B1" s="6">
        <f>table!B1</f>
        <v>0</v>
      </c>
      <c r="C1" s="6">
        <f>table!C1</f>
        <v>0</v>
      </c>
      <c r="D1" s="6">
        <f>table!D1</f>
        <v>0</v>
      </c>
      <c r="E1" s="34"/>
      <c r="F1" s="34"/>
      <c r="G1" s="34"/>
    </row>
    <row r="2" spans="1:7" ht="15" thickBot="1" x14ac:dyDescent="0.4">
      <c r="A2" s="11">
        <f>table!A2</f>
        <v>0</v>
      </c>
      <c r="B2" s="11" t="str">
        <f>table!B2</f>
        <v/>
      </c>
      <c r="C2" s="11" t="str">
        <f>table!C2</f>
        <v/>
      </c>
      <c r="D2" s="11" t="str">
        <f>table!D2</f>
        <v>Société</v>
      </c>
      <c r="E2" s="25" t="str">
        <f ca="1">MID(CELL("filename",A1),FIND("]",CELL("filename",A1))+1,32)</f>
        <v>0101</v>
      </c>
      <c r="F2" s="25">
        <f ca="1">MATCH(E2,table!2:2,)</f>
        <v>8</v>
      </c>
      <c r="G2" s="25" t="s">
        <v>1</v>
      </c>
    </row>
    <row r="3" spans="1:7" x14ac:dyDescent="0.35">
      <c r="A3" s="13" t="str">
        <f>table!A3</f>
        <v/>
      </c>
      <c r="B3" s="14" t="str">
        <f>table!B3</f>
        <v/>
      </c>
      <c r="C3" s="14" t="str">
        <f>table!C3</f>
        <v/>
      </c>
      <c r="D3" s="15" t="str">
        <f>table!D3</f>
        <v/>
      </c>
      <c r="E3" s="21" t="s">
        <v>5</v>
      </c>
      <c r="F3" s="25" t="s">
        <v>1</v>
      </c>
      <c r="G3" s="25" t="s">
        <v>1</v>
      </c>
    </row>
    <row r="4" spans="1:7" ht="30" x14ac:dyDescent="0.35">
      <c r="A4" s="12">
        <f>table!A4</f>
        <v>0</v>
      </c>
      <c r="B4" s="16" t="str">
        <f>table!B4</f>
        <v/>
      </c>
      <c r="C4" s="16" t="str">
        <f>table!C4</f>
        <v/>
      </c>
      <c r="D4" s="17" t="str">
        <f>table!D4</f>
        <v/>
      </c>
      <c r="E4" s="22" t="s">
        <v>7</v>
      </c>
      <c r="F4" s="26" t="s">
        <v>8</v>
      </c>
      <c r="G4" s="26" t="s">
        <v>9</v>
      </c>
    </row>
    <row r="5" spans="1:7" x14ac:dyDescent="0.35">
      <c r="A5" s="18" t="str">
        <f>table!A5</f>
        <v>Compte général</v>
      </c>
      <c r="B5" s="16" t="str">
        <f>table!B5</f>
        <v/>
      </c>
      <c r="C5" s="16" t="str">
        <f>table!C5</f>
        <v>Compte local</v>
      </c>
      <c r="D5" s="17" t="str">
        <f>table!D5</f>
        <v/>
      </c>
      <c r="E5" s="23" t="s">
        <v>12</v>
      </c>
      <c r="F5" s="27" t="s">
        <v>12</v>
      </c>
      <c r="G5" s="27" t="s">
        <v>13</v>
      </c>
    </row>
    <row r="6" spans="1:7" x14ac:dyDescent="0.35">
      <c r="A6" s="18">
        <f>VALUE(MID(table!A6,1,99))</f>
        <v>12110010</v>
      </c>
      <c r="B6" s="19" t="str">
        <f>table!B6</f>
        <v>Reprise d'emprunt du concédant</v>
      </c>
      <c r="C6" s="19" t="str">
        <f>table!C6</f>
        <v>PCAF/20500000</v>
      </c>
      <c r="D6" s="20" t="str">
        <f>table!D6</f>
        <v>Concessions et droits similaires, brevets, etc #</v>
      </c>
      <c r="E6" s="24">
        <f ca="1">INDEX(OFFSET(table!$A6,,$F$2-1),1)</f>
        <v>0</v>
      </c>
      <c r="F6" s="24">
        <f ca="1">INDEX(OFFSET(table!$A6,,$F$2),1)</f>
        <v>0</v>
      </c>
      <c r="G6" s="36">
        <f ca="1">INDEX(OFFSET(table!$A6,,$F$2+1),1)</f>
        <v>0</v>
      </c>
    </row>
    <row r="7" spans="1:7" x14ac:dyDescent="0.35">
      <c r="A7" s="18">
        <f>VALUE(MID(table!A7,1,99))</f>
        <v>12110030</v>
      </c>
      <c r="B7" s="19" t="str">
        <f>table!B7</f>
        <v>Mises de fonds versées</v>
      </c>
      <c r="C7" s="19" t="str">
        <f>table!C7</f>
        <v>PCAF/20500000</v>
      </c>
      <c r="D7" s="20" t="str">
        <f>table!D7</f>
        <v>Concessions et droits similaires, brevets, etc #</v>
      </c>
      <c r="E7" s="24">
        <f ca="1">INDEX(OFFSET(table!$A7,,$F$2-1),1)</f>
        <v>19032.5</v>
      </c>
      <c r="F7" s="24">
        <f ca="1">INDEX(OFFSET(table!$A7,,$F$2),1)</f>
        <v>22207.01</v>
      </c>
      <c r="G7" s="36">
        <f ca="1">INDEX(OFFSET(table!$A7,,$F$2+1),1)</f>
        <v>116.679416787075</v>
      </c>
    </row>
    <row r="8" spans="1:7" x14ac:dyDescent="0.35">
      <c r="A8" s="18">
        <f>VALUE(MID(table!A8,1,99))</f>
        <v>12120000</v>
      </c>
      <c r="B8" s="19" t="str">
        <f>table!B8</f>
        <v>Logiciels autonomes (acquis)</v>
      </c>
      <c r="C8" s="19" t="str">
        <f>table!C8</f>
        <v>PCAF/20500000</v>
      </c>
      <c r="D8" s="20" t="str">
        <f>table!D8</f>
        <v>Concessions et droits similaires, brevets, etc #</v>
      </c>
      <c r="E8" s="24">
        <f ca="1">INDEX(OFFSET(table!$A8,,$F$2-1),1)</f>
        <v>6292.04</v>
      </c>
      <c r="F8" s="24">
        <f ca="1">INDEX(OFFSET(table!$A8,,$F$2),1)</f>
        <v>6292.04</v>
      </c>
      <c r="G8" s="36">
        <f ca="1">INDEX(OFFSET(table!$A8,,$F$2+1),1)</f>
        <v>100</v>
      </c>
    </row>
    <row r="9" spans="1:7" x14ac:dyDescent="0.35">
      <c r="A9" s="18">
        <f>VALUE(MID(table!A9,1,99))</f>
        <v>12210010</v>
      </c>
      <c r="B9" s="19" t="str">
        <f>table!B9</f>
        <v>Amort reprise d'emprunt du concédant</v>
      </c>
      <c r="C9" s="19" t="str">
        <f>table!C9</f>
        <v>PCAF/28050000</v>
      </c>
      <c r="D9" s="20" t="str">
        <f>table!D9</f>
        <v>Amortissement concessions et droits similaires, et</v>
      </c>
      <c r="E9" s="24">
        <f ca="1">INDEX(OFFSET(table!$A9,,$F$2-1),1)</f>
        <v>0</v>
      </c>
      <c r="F9" s="24">
        <f ca="1">INDEX(OFFSET(table!$A9,,$F$2),1)</f>
        <v>0</v>
      </c>
      <c r="G9" s="36">
        <f ca="1">INDEX(OFFSET(table!$A9,,$F$2+1),1)</f>
        <v>0</v>
      </c>
    </row>
    <row r="10" spans="1:7" x14ac:dyDescent="0.35">
      <c r="A10" s="18">
        <f>VALUE(MID(table!A10,1,99))</f>
        <v>12210030</v>
      </c>
      <c r="B10" s="19" t="str">
        <f>table!B10</f>
        <v>Amort Mises de fonds</v>
      </c>
      <c r="C10" s="19" t="str">
        <f>table!C10</f>
        <v>PCAF/28050000</v>
      </c>
      <c r="D10" s="20" t="str">
        <f>table!D10</f>
        <v>Amortissement concessions et droits similaires, et</v>
      </c>
      <c r="E10" s="24">
        <f ca="1">INDEX(OFFSET(table!$A10,,$F$2-1),1)</f>
        <v>-6416.31</v>
      </c>
      <c r="F10" s="24">
        <f ca="1">INDEX(OFFSET(table!$A10,,$F$2),1)</f>
        <v>-6416.31</v>
      </c>
      <c r="G10" s="36">
        <f ca="1">INDEX(OFFSET(table!$A10,,$F$2+1),1)</f>
        <v>100</v>
      </c>
    </row>
    <row r="11" spans="1:7" x14ac:dyDescent="0.35">
      <c r="A11" s="18">
        <f>VALUE(MID(table!A11,1,99))</f>
        <v>12220000</v>
      </c>
      <c r="B11" s="19" t="str">
        <f>table!B11</f>
        <v>Amort logiciels autonomes (acquis)</v>
      </c>
      <c r="C11" s="19" t="str">
        <f>table!C11</f>
        <v>PCAF/28050000</v>
      </c>
      <c r="D11" s="20" t="str">
        <f>table!D11</f>
        <v>Amortissement concessions et droits similaires, et</v>
      </c>
      <c r="E11" s="24">
        <f ca="1">INDEX(OFFSET(table!$A11,,$F$2-1),1)</f>
        <v>-6292.04</v>
      </c>
      <c r="F11" s="24">
        <f ca="1">INDEX(OFFSET(table!$A11,,$F$2),1)</f>
        <v>-6292.04</v>
      </c>
      <c r="G11" s="36">
        <f ca="1">INDEX(OFFSET(table!$A11,,$F$2+1),1)</f>
        <v>100</v>
      </c>
    </row>
    <row r="12" spans="1:7" x14ac:dyDescent="0.35">
      <c r="A12" s="18">
        <f>VALUE(MID(table!A12,1,99))</f>
        <v>12410000</v>
      </c>
      <c r="B12" s="19" t="str">
        <f>table!B12</f>
        <v>Immobilisation incorporelles en cours</v>
      </c>
      <c r="C12" s="19" t="str">
        <f>table!C12</f>
        <v>PCAF/23200000</v>
      </c>
      <c r="D12" s="20" t="str">
        <f>table!D12</f>
        <v>Immobilisations incorporelles en cours</v>
      </c>
      <c r="E12" s="24">
        <f ca="1">INDEX(OFFSET(table!$A12,,$F$2-1),1)</f>
        <v>0</v>
      </c>
      <c r="F12" s="24">
        <f ca="1">INDEX(OFFSET(table!$A12,,$F$2),1)</f>
        <v>0</v>
      </c>
      <c r="G12" s="36">
        <f ca="1">INDEX(OFFSET(table!$A12,,$F$2+1),1)</f>
        <v>0</v>
      </c>
    </row>
    <row r="13" spans="1:7" x14ac:dyDescent="0.35">
      <c r="A13" s="18">
        <f>VALUE(MID(table!A13,1,99))</f>
        <v>13112000</v>
      </c>
      <c r="B13" s="19" t="str">
        <f>table!B13</f>
        <v>Autres terrains nus</v>
      </c>
      <c r="C13" s="19" t="str">
        <f>table!C13</f>
        <v>PCAF/21110000</v>
      </c>
      <c r="D13" s="20" t="str">
        <f>table!D13</f>
        <v>Terrains nus</v>
      </c>
      <c r="E13" s="24">
        <f ca="1">INDEX(OFFSET(table!$A13,,$F$2-1),1)</f>
        <v>81713.42</v>
      </c>
      <c r="F13" s="24">
        <f ca="1">INDEX(OFFSET(table!$A13,,$F$2),1)</f>
        <v>81713.42</v>
      </c>
      <c r="G13" s="36">
        <f ca="1">INDEX(OFFSET(table!$A13,,$F$2+1),1)</f>
        <v>100</v>
      </c>
    </row>
    <row r="14" spans="1:7" x14ac:dyDescent="0.35">
      <c r="A14" s="18">
        <f>VALUE(MID(table!A14,1,99))</f>
        <v>13116000</v>
      </c>
      <c r="B14" s="19" t="str">
        <f>table!B14</f>
        <v>Aménagement terrains</v>
      </c>
      <c r="C14" s="19" t="str">
        <f>table!C14</f>
        <v>PCAF/21210000</v>
      </c>
      <c r="D14" s="20" t="str">
        <f>table!D14</f>
        <v>Agencement et aménagement de terrains nus</v>
      </c>
      <c r="E14" s="24">
        <f ca="1">INDEX(OFFSET(table!$A14,,$F$2-1),1)</f>
        <v>0</v>
      </c>
      <c r="F14" s="24">
        <f ca="1">INDEX(OFFSET(table!$A14,,$F$2),1)</f>
        <v>0</v>
      </c>
      <c r="G14" s="36">
        <f ca="1">INDEX(OFFSET(table!$A14,,$F$2+1),1)</f>
        <v>0</v>
      </c>
    </row>
    <row r="15" spans="1:7" x14ac:dyDescent="0.35">
      <c r="A15" s="18">
        <f>VALUE(MID(table!A15,1,99))</f>
        <v>13122000</v>
      </c>
      <c r="B15" s="19" t="str">
        <f>table!B15</f>
        <v>Bâtiments/constructions sur sol propre</v>
      </c>
      <c r="C15" s="19" t="str">
        <f>table!C15</f>
        <v>PCAF/21310000</v>
      </c>
      <c r="D15" s="20" t="str">
        <f>table!D15</f>
        <v>Bâtiments sol propre</v>
      </c>
      <c r="E15" s="24">
        <f ca="1">INDEX(OFFSET(table!$A15,,$F$2-1),1)</f>
        <v>1010545.07</v>
      </c>
      <c r="F15" s="24">
        <f ca="1">INDEX(OFFSET(table!$A15,,$F$2),1)</f>
        <v>1010545.07</v>
      </c>
      <c r="G15" s="36">
        <f ca="1">INDEX(OFFSET(table!$A15,,$F$2+1),1)</f>
        <v>100</v>
      </c>
    </row>
    <row r="16" spans="1:7" x14ac:dyDescent="0.35">
      <c r="A16" s="18">
        <f>VALUE(MID(table!A16,1,99))</f>
        <v>13124000</v>
      </c>
      <c r="B16" s="19" t="str">
        <f>table!B16</f>
        <v>Aménagement bâtiments/construct sur sol propre</v>
      </c>
      <c r="C16" s="19" t="str">
        <f>table!C16</f>
        <v>PCAF/21350000</v>
      </c>
      <c r="D16" s="20" t="str">
        <f>table!D16</f>
        <v>Installations générales sol propre</v>
      </c>
      <c r="E16" s="24">
        <f ca="1">INDEX(OFFSET(table!$A16,,$F$2-1),1)</f>
        <v>850899.69</v>
      </c>
      <c r="F16" s="24">
        <f ca="1">INDEX(OFFSET(table!$A16,,$F$2),1)</f>
        <v>877223.69</v>
      </c>
      <c r="G16" s="36">
        <f ca="1">INDEX(OFFSET(table!$A16,,$F$2+1),1)</f>
        <v>103.0936666577</v>
      </c>
    </row>
    <row r="17" spans="1:7" x14ac:dyDescent="0.35">
      <c r="A17" s="18">
        <f>VALUE(MID(table!A17,1,99))</f>
        <v>13125000</v>
      </c>
      <c r="B17" s="19" t="str">
        <f>table!B17</f>
        <v>Aménagement bâtiments/construct sur sol autrui</v>
      </c>
      <c r="C17" s="19" t="str">
        <f>table!C17</f>
        <v>PCAF/21450000</v>
      </c>
      <c r="D17" s="20" t="str">
        <f>table!D17</f>
        <v>Installations générales sol autrui</v>
      </c>
      <c r="E17" s="24">
        <f ca="1">INDEX(OFFSET(table!$A17,,$F$2-1),1)</f>
        <v>0</v>
      </c>
      <c r="F17" s="24">
        <f ca="1">INDEX(OFFSET(table!$A17,,$F$2),1)</f>
        <v>0</v>
      </c>
      <c r="G17" s="36">
        <f ca="1">INDEX(OFFSET(table!$A17,,$F$2+1),1)</f>
        <v>0</v>
      </c>
    </row>
    <row r="18" spans="1:7" x14ac:dyDescent="0.35">
      <c r="A18" s="18">
        <f>VALUE(MID(table!A18,1,99))</f>
        <v>13131600</v>
      </c>
      <c r="B18" s="19" t="str">
        <f>table!B18</f>
        <v>Instal Eau Assainissement sol propre (domaine prop</v>
      </c>
      <c r="C18" s="19" t="str">
        <f>table!C18</f>
        <v>PCAF/21511000</v>
      </c>
      <c r="D18" s="20" t="str">
        <f>table!D18</f>
        <v>Installations complexes spécialisées sol propre</v>
      </c>
      <c r="E18" s="24">
        <f ca="1">INDEX(OFFSET(table!$A18,,$F$2-1),1)</f>
        <v>0</v>
      </c>
      <c r="F18" s="24">
        <f ca="1">INDEX(OFFSET(table!$A18,,$F$2),1)</f>
        <v>0</v>
      </c>
      <c r="G18" s="36">
        <f ca="1">INDEX(OFFSET(table!$A18,,$F$2+1),1)</f>
        <v>0</v>
      </c>
    </row>
    <row r="19" spans="1:7" x14ac:dyDescent="0.35">
      <c r="A19" s="18">
        <f>VALUE(MID(table!A19,1,99))</f>
        <v>13142000</v>
      </c>
      <c r="B19" s="19" t="str">
        <f>table!B19</f>
        <v>Compteurs</v>
      </c>
      <c r="C19" s="19" t="str">
        <f>table!C19</f>
        <v>PCAF/21540000</v>
      </c>
      <c r="D19" s="20" t="str">
        <f>table!D19</f>
        <v>Matériel industriel</v>
      </c>
      <c r="E19" s="24">
        <f ca="1">INDEX(OFFSET(table!$A19,,$F$2-1),1)</f>
        <v>3382479.47</v>
      </c>
      <c r="F19" s="24">
        <f ca="1">INDEX(OFFSET(table!$A19,,$F$2),1)</f>
        <v>3382479.47</v>
      </c>
      <c r="G19" s="36">
        <f ca="1">INDEX(OFFSET(table!$A19,,$F$2+1),1)</f>
        <v>100</v>
      </c>
    </row>
    <row r="20" spans="1:7" x14ac:dyDescent="0.35">
      <c r="A20" s="18">
        <f>VALUE(MID(table!A20,1,99))</f>
        <v>13149000</v>
      </c>
      <c r="B20" s="19" t="str">
        <f>table!B20</f>
        <v>Autres matériels et outillages</v>
      </c>
      <c r="C20" s="19" t="str">
        <f>table!C20</f>
        <v>PCAF/21540000</v>
      </c>
      <c r="D20" s="20" t="str">
        <f>table!D20</f>
        <v>Matériel industriel</v>
      </c>
      <c r="E20" s="24">
        <f ca="1">INDEX(OFFSET(table!$A20,,$F$2-1),1)</f>
        <v>269988.78999999998</v>
      </c>
      <c r="F20" s="24">
        <f ca="1">INDEX(OFFSET(table!$A20,,$F$2),1)</f>
        <v>280056.78999999998</v>
      </c>
      <c r="G20" s="36">
        <f ca="1">INDEX(OFFSET(table!$A20,,$F$2+1),1)</f>
        <v>103.729043713259</v>
      </c>
    </row>
    <row r="21" spans="1:7" x14ac:dyDescent="0.35">
      <c r="A21" s="18">
        <f>VALUE(MID(table!A21,1,99))</f>
        <v>13151000</v>
      </c>
      <c r="B21" s="19" t="str">
        <f>table!B21</f>
        <v>Véhicules utilitaires</v>
      </c>
      <c r="C21" s="19" t="str">
        <f>table!C21</f>
        <v>PCAF/21820000</v>
      </c>
      <c r="D21" s="20" t="str">
        <f>table!D21</f>
        <v>Matériel de transport</v>
      </c>
      <c r="E21" s="24">
        <f ca="1">INDEX(OFFSET(table!$A21,,$F$2-1),1)</f>
        <v>1494</v>
      </c>
      <c r="F21" s="24">
        <f ca="1">INDEX(OFFSET(table!$A21,,$F$2),1)</f>
        <v>1494</v>
      </c>
      <c r="G21" s="36">
        <f ca="1">INDEX(OFFSET(table!$A21,,$F$2+1),1)</f>
        <v>100</v>
      </c>
    </row>
    <row r="22" spans="1:7" x14ac:dyDescent="0.35">
      <c r="A22" s="18">
        <f>VALUE(MID(table!A22,1,99))</f>
        <v>13158000</v>
      </c>
      <c r="B22" s="19" t="str">
        <f>table!B22</f>
        <v>Autres matériels de transport</v>
      </c>
      <c r="C22" s="19" t="str">
        <f>table!C22</f>
        <v>PCAF/21820000</v>
      </c>
      <c r="D22" s="20" t="str">
        <f>table!D22</f>
        <v>Matériel de transport</v>
      </c>
      <c r="E22" s="24">
        <f ca="1">INDEX(OFFSET(table!$A22,,$F$2-1),1)</f>
        <v>0</v>
      </c>
      <c r="F22" s="24">
        <f ca="1">INDEX(OFFSET(table!$A22,,$F$2),1)</f>
        <v>0</v>
      </c>
      <c r="G22" s="36">
        <f ca="1">INDEX(OFFSET(table!$A22,,$F$2+1),1)</f>
        <v>0</v>
      </c>
    </row>
    <row r="23" spans="1:7" x14ac:dyDescent="0.35">
      <c r="A23" s="18">
        <f>VALUE(MID(table!A23,1,99))</f>
        <v>13161000</v>
      </c>
      <c r="B23" s="19" t="str">
        <f>table!B23</f>
        <v>Mobiliers de bureau</v>
      </c>
      <c r="C23" s="19" t="str">
        <f>table!C23</f>
        <v>PCAF/21840000</v>
      </c>
      <c r="D23" s="20" t="str">
        <f>table!D23</f>
        <v>Mobilier</v>
      </c>
      <c r="E23" s="24">
        <f ca="1">INDEX(OFFSET(table!$A23,,$F$2-1),1)</f>
        <v>34670.839999999997</v>
      </c>
      <c r="F23" s="24">
        <f ca="1">INDEX(OFFSET(table!$A23,,$F$2),1)</f>
        <v>34670.839999999997</v>
      </c>
      <c r="G23" s="36">
        <f ca="1">INDEX(OFFSET(table!$A23,,$F$2+1),1)</f>
        <v>100</v>
      </c>
    </row>
    <row r="24" spans="1:7" x14ac:dyDescent="0.35">
      <c r="A24" s="18">
        <f>VALUE(MID(table!A24,1,99))</f>
        <v>13162000</v>
      </c>
      <c r="B24" s="19" t="str">
        <f>table!B24</f>
        <v>Matériel de bureau et matériel informatique</v>
      </c>
      <c r="C24" s="19" t="str">
        <f>table!C24</f>
        <v>PCAF/21830000</v>
      </c>
      <c r="D24" s="20" t="str">
        <f>table!D24</f>
        <v>Matériel de bureau et matériel informatique</v>
      </c>
      <c r="E24" s="24">
        <f ca="1">INDEX(OFFSET(table!$A24,,$F$2-1),1)</f>
        <v>11312.93</v>
      </c>
      <c r="F24" s="24">
        <f ca="1">INDEX(OFFSET(table!$A24,,$F$2),1)</f>
        <v>11312.93</v>
      </c>
      <c r="G24" s="36">
        <f ca="1">INDEX(OFFSET(table!$A24,,$F$2+1),1)</f>
        <v>100</v>
      </c>
    </row>
    <row r="25" spans="1:7" x14ac:dyDescent="0.35">
      <c r="A25" s="18">
        <f>VALUE(MID(table!A25,1,99))</f>
        <v>13163000</v>
      </c>
      <c r="B25" s="19" t="str">
        <f>table!B25</f>
        <v>Aménagement sur biens en location ou mis à dispo</v>
      </c>
      <c r="C25" s="19" t="str">
        <f>table!C25</f>
        <v>PCAF/21810000</v>
      </c>
      <c r="D25" s="20" t="str">
        <f>table!D25</f>
        <v>Autres installations générales, agencements, etc #</v>
      </c>
      <c r="E25" s="24">
        <f ca="1">INDEX(OFFSET(table!$A25,,$F$2-1),1)</f>
        <v>4256.9799999999996</v>
      </c>
      <c r="F25" s="24">
        <f ca="1">INDEX(OFFSET(table!$A25,,$F$2),1)</f>
        <v>4256.9799999999996</v>
      </c>
      <c r="G25" s="36">
        <f ca="1">INDEX(OFFSET(table!$A25,,$F$2+1),1)</f>
        <v>100</v>
      </c>
    </row>
    <row r="26" spans="1:7" x14ac:dyDescent="0.35">
      <c r="A26" s="18">
        <f>VALUE(MID(table!A26,1,99))</f>
        <v>13222000</v>
      </c>
      <c r="B26" s="19" t="str">
        <f>table!B26</f>
        <v>Amort bâtiments/constructions sur sol propre</v>
      </c>
      <c r="C26" s="19" t="str">
        <f>table!C26</f>
        <v>PCAF/28131000</v>
      </c>
      <c r="D26" s="20" t="str">
        <f>table!D26</f>
        <v>Amortissement bâtiments sol propre</v>
      </c>
      <c r="E26" s="24">
        <f ca="1">INDEX(OFFSET(table!$A26,,$F$2-1),1)</f>
        <v>-949008.99</v>
      </c>
      <c r="F26" s="24">
        <f ca="1">INDEX(OFFSET(table!$A26,,$F$2),1)</f>
        <v>-970481.81</v>
      </c>
      <c r="G26" s="36">
        <f ca="1">INDEX(OFFSET(table!$A26,,$F$2+1),1)</f>
        <v>102.262657174617</v>
      </c>
    </row>
    <row r="27" spans="1:7" x14ac:dyDescent="0.35">
      <c r="A27" s="18">
        <f>VALUE(MID(table!A27,1,99))</f>
        <v>13224000</v>
      </c>
      <c r="B27" s="19" t="str">
        <f>table!B27</f>
        <v>Amort aménagement bât/construct sur sol propre</v>
      </c>
      <c r="C27" s="19" t="str">
        <f>table!C27</f>
        <v>PCAF/28135000</v>
      </c>
      <c r="D27" s="20" t="str">
        <f>table!D27</f>
        <v>Amortissement installations générales sol propre</v>
      </c>
      <c r="E27" s="24">
        <f ca="1">INDEX(OFFSET(table!$A27,,$F$2-1),1)</f>
        <v>-795659.48</v>
      </c>
      <c r="F27" s="24">
        <f ca="1">INDEX(OFFSET(table!$A27,,$F$2),1)</f>
        <v>-806200.02</v>
      </c>
      <c r="G27" s="36">
        <f ca="1">INDEX(OFFSET(table!$A27,,$F$2+1),1)</f>
        <v>101.324755157822</v>
      </c>
    </row>
    <row r="28" spans="1:7" x14ac:dyDescent="0.35">
      <c r="A28" s="18">
        <f>VALUE(MID(table!A28,1,99))</f>
        <v>13225000</v>
      </c>
      <c r="B28" s="19" t="str">
        <f>table!B28</f>
        <v>Amort aménagement bât/construct sur sol autrui</v>
      </c>
      <c r="C28" s="19" t="str">
        <f>table!C28</f>
        <v>PCAF/28145000</v>
      </c>
      <c r="D28" s="20" t="str">
        <f>table!D28</f>
        <v>Amortissement installations générales sol autrui</v>
      </c>
      <c r="E28" s="24">
        <f ca="1">INDEX(OFFSET(table!$A28,,$F$2-1),1)</f>
        <v>0</v>
      </c>
      <c r="F28" s="24">
        <f ca="1">INDEX(OFFSET(table!$A28,,$F$2),1)</f>
        <v>0</v>
      </c>
      <c r="G28" s="36">
        <f ca="1">INDEX(OFFSET(table!$A28,,$F$2+1),1)</f>
        <v>0</v>
      </c>
    </row>
    <row r="29" spans="1:7" x14ac:dyDescent="0.35">
      <c r="A29" s="18">
        <f>VALUE(MID(table!A29,1,99))</f>
        <v>13231600</v>
      </c>
      <c r="B29" s="19" t="str">
        <f>table!B29</f>
        <v>Amort instal Eau Assainissement sol propre (domain</v>
      </c>
      <c r="C29" s="19" t="str">
        <f>table!C29</f>
        <v>PCAF/28151100</v>
      </c>
      <c r="D29" s="20" t="str">
        <f>table!D29</f>
        <v>Amort instal complexes spécialisées sol propre</v>
      </c>
      <c r="E29" s="24">
        <f ca="1">INDEX(OFFSET(table!$A29,,$F$2-1),1)</f>
        <v>0</v>
      </c>
      <c r="F29" s="24">
        <f ca="1">INDEX(OFFSET(table!$A29,,$F$2),1)</f>
        <v>0</v>
      </c>
      <c r="G29" s="36">
        <f ca="1">INDEX(OFFSET(table!$A29,,$F$2+1),1)</f>
        <v>0</v>
      </c>
    </row>
    <row r="30" spans="1:7" x14ac:dyDescent="0.35">
      <c r="A30" s="18">
        <f>VALUE(MID(table!A30,1,99))</f>
        <v>13242000</v>
      </c>
      <c r="B30" s="19" t="str">
        <f>table!B30</f>
        <v>Amort compteurs</v>
      </c>
      <c r="C30" s="19" t="str">
        <f>table!C30</f>
        <v>PCAF/28154000</v>
      </c>
      <c r="D30" s="20" t="str">
        <f>table!D30</f>
        <v>Amortissement matériel industriel</v>
      </c>
      <c r="E30" s="24">
        <f ca="1">INDEX(OFFSET(table!$A30,,$F$2-1),1)</f>
        <v>-1081155.78</v>
      </c>
      <c r="F30" s="24">
        <f ca="1">INDEX(OFFSET(table!$A30,,$F$2),1)</f>
        <v>-1271597.99</v>
      </c>
      <c r="G30" s="36">
        <f ca="1">INDEX(OFFSET(table!$A30,,$F$2+1),1)</f>
        <v>117.614687311758</v>
      </c>
    </row>
    <row r="31" spans="1:7" x14ac:dyDescent="0.35">
      <c r="A31" s="18">
        <f>VALUE(MID(table!A31,1,99))</f>
        <v>13249000</v>
      </c>
      <c r="B31" s="19" t="str">
        <f>table!B31</f>
        <v>Amort autres matériels et outillages</v>
      </c>
      <c r="C31" s="19" t="str">
        <f>table!C31</f>
        <v>PCAF/28154000</v>
      </c>
      <c r="D31" s="20" t="str">
        <f>table!D31</f>
        <v>Amortissement matériel industriel</v>
      </c>
      <c r="E31" s="24">
        <f ca="1">INDEX(OFFSET(table!$A31,,$F$2-1),1)</f>
        <v>-265589.89</v>
      </c>
      <c r="F31" s="24">
        <f ca="1">INDEX(OFFSET(table!$A31,,$F$2),1)</f>
        <v>-270273.84000000003</v>
      </c>
      <c r="G31" s="36">
        <f ca="1">INDEX(OFFSET(table!$A31,,$F$2+1),1)</f>
        <v>101.76360252267099</v>
      </c>
    </row>
    <row r="32" spans="1:7" x14ac:dyDescent="0.35">
      <c r="A32" s="18">
        <f>VALUE(MID(table!A32,1,99))</f>
        <v>13251000</v>
      </c>
      <c r="B32" s="19" t="str">
        <f>table!B32</f>
        <v>Amort véhicules utilitaires</v>
      </c>
      <c r="C32" s="19" t="str">
        <f>table!C32</f>
        <v>PCAF/28182000</v>
      </c>
      <c r="D32" s="20" t="str">
        <f>table!D32</f>
        <v>Amortissement matériel de transport</v>
      </c>
      <c r="E32" s="24">
        <f ca="1">INDEX(OFFSET(table!$A32,,$F$2-1),1)</f>
        <v>-1494</v>
      </c>
      <c r="F32" s="24">
        <f ca="1">INDEX(OFFSET(table!$A32,,$F$2),1)</f>
        <v>-1494</v>
      </c>
      <c r="G32" s="36">
        <f ca="1">INDEX(OFFSET(table!$A32,,$F$2+1),1)</f>
        <v>100</v>
      </c>
    </row>
    <row r="33" spans="1:7" x14ac:dyDescent="0.35">
      <c r="A33" s="18">
        <f>VALUE(MID(table!A33,1,99))</f>
        <v>13258000</v>
      </c>
      <c r="B33" s="19" t="str">
        <f>table!B33</f>
        <v>Amort autres matériels de transport</v>
      </c>
      <c r="C33" s="19" t="str">
        <f>table!C33</f>
        <v>PCAF/28182000</v>
      </c>
      <c r="D33" s="20" t="str">
        <f>table!D33</f>
        <v>Amortissement matériel de transport</v>
      </c>
      <c r="E33" s="24">
        <f ca="1">INDEX(OFFSET(table!$A33,,$F$2-1),1)</f>
        <v>0</v>
      </c>
      <c r="F33" s="24">
        <f ca="1">INDEX(OFFSET(table!$A33,,$F$2),1)</f>
        <v>0</v>
      </c>
      <c r="G33" s="36">
        <f ca="1">INDEX(OFFSET(table!$A33,,$F$2+1),1)</f>
        <v>0</v>
      </c>
    </row>
    <row r="34" spans="1:7" x14ac:dyDescent="0.35">
      <c r="A34" s="18">
        <f>VALUE(MID(table!A34,1,99))</f>
        <v>13261000</v>
      </c>
      <c r="B34" s="19" t="str">
        <f>table!B34</f>
        <v>Amort mobiliers de bureau</v>
      </c>
      <c r="C34" s="19" t="str">
        <f>table!C34</f>
        <v>PCAF/28184000</v>
      </c>
      <c r="D34" s="20" t="str">
        <f>table!D34</f>
        <v>Amortissement mobilier</v>
      </c>
      <c r="E34" s="24">
        <f ca="1">INDEX(OFFSET(table!$A34,,$F$2-1),1)</f>
        <v>-34670.839999999997</v>
      </c>
      <c r="F34" s="24">
        <f ca="1">INDEX(OFFSET(table!$A34,,$F$2),1)</f>
        <v>-34670.839999999997</v>
      </c>
      <c r="G34" s="36">
        <f ca="1">INDEX(OFFSET(table!$A34,,$F$2+1),1)</f>
        <v>100</v>
      </c>
    </row>
    <row r="35" spans="1:7" x14ac:dyDescent="0.35">
      <c r="A35" s="18">
        <f>VALUE(MID(table!A35,1,99))</f>
        <v>13262000</v>
      </c>
      <c r="B35" s="29" t="str">
        <f>table!B35</f>
        <v>Amort matériel de bureau et matériel informatique</v>
      </c>
      <c r="C35" s="29" t="str">
        <f>table!C35</f>
        <v>PCAF/28183000</v>
      </c>
      <c r="D35" s="30" t="str">
        <f>table!D35</f>
        <v>Amort matériel de bureau et matériel informatique</v>
      </c>
      <c r="E35" s="24">
        <f ca="1">INDEX(OFFSET(table!$A35,,$F$2-1),1)</f>
        <v>-11312.93</v>
      </c>
      <c r="F35" s="24">
        <f ca="1">INDEX(OFFSET(table!$A35,,$F$2),1)</f>
        <v>-11312.93</v>
      </c>
      <c r="G35" s="36">
        <f ca="1">INDEX(OFFSET(table!$A35,,$F$2+1),1)</f>
        <v>100</v>
      </c>
    </row>
  </sheetData>
  <mergeCells count="1">
    <mergeCell ref="E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sujet</vt:lpstr>
      <vt:lpstr>table</vt:lpstr>
      <vt:lpstr>0002</vt:lpstr>
      <vt:lpstr>0101</vt:lpstr>
    </vt:vector>
  </TitlesOfParts>
  <Company>Grant Thornton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Faugeron Joël</dc:creator>
  <cp:lastModifiedBy>Michel Staelens</cp:lastModifiedBy>
  <dcterms:created xsi:type="dcterms:W3CDTF">2014-10-31T13:03:31Z</dcterms:created>
  <dcterms:modified xsi:type="dcterms:W3CDTF">2014-10-31T15:16:10Z</dcterms:modified>
</cp:coreProperties>
</file>