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23" firstSheet="1" activeTab="2"/>
  </bookViews>
  <sheets>
    <sheet name="Calendrier" sheetId="1" r:id="rId1"/>
    <sheet name="Param Paye" sheetId="15" r:id="rId2"/>
    <sheet name="Synthèse" sheetId="2" r:id="rId3"/>
    <sheet name="Janvier" sheetId="3" r:id="rId4"/>
    <sheet name="Février" sheetId="4" r:id="rId5"/>
    <sheet name="Mars" sheetId="5" r:id="rId6"/>
    <sheet name="Avril" sheetId="6" r:id="rId7"/>
    <sheet name="Mai" sheetId="7" r:id="rId8"/>
    <sheet name="Juin" sheetId="8" r:id="rId9"/>
    <sheet name="Juillet" sheetId="9" r:id="rId10"/>
    <sheet name="Août" sheetId="10" r:id="rId11"/>
    <sheet name="Septembre" sheetId="11" r:id="rId12"/>
    <sheet name="Octobre" sheetId="12" r:id="rId13"/>
    <sheet name="Novembre" sheetId="13" r:id="rId14"/>
    <sheet name="Décembre" sheetId="14" r:id="rId15"/>
  </sheets>
  <definedNames>
    <definedName name="Paques" localSheetId="0">Calendrier!$G$8</definedName>
    <definedName name="Saisir_Année" localSheetId="0">Calendrier!$G$1</definedName>
  </definedNames>
  <calcPr calcId="152511"/>
</workbook>
</file>

<file path=xl/calcChain.xml><?xml version="1.0" encoding="utf-8"?>
<calcChain xmlns="http://schemas.openxmlformats.org/spreadsheetml/2006/main">
  <c r="R6" i="5" l="1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6" i="12"/>
  <c r="R7" i="12"/>
  <c r="R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33" i="12"/>
  <c r="R34" i="12"/>
  <c r="R35" i="12"/>
  <c r="R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6" i="14"/>
  <c r="R7" i="14"/>
  <c r="R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5" i="5"/>
  <c r="R5" i="6"/>
  <c r="R5" i="7"/>
  <c r="R5" i="8"/>
  <c r="R5" i="9"/>
  <c r="R5" i="10"/>
  <c r="R5" i="11"/>
  <c r="R5" i="12"/>
  <c r="R5" i="13"/>
  <c r="R5" i="14"/>
  <c r="R5" i="4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5" i="3"/>
  <c r="B4" i="2" l="1"/>
  <c r="H8" i="2" s="1"/>
  <c r="N6" i="5"/>
  <c r="O6" i="5"/>
  <c r="P6" i="5"/>
  <c r="Q6" i="5"/>
  <c r="S6" i="5"/>
  <c r="T6" i="5"/>
  <c r="V6" i="5"/>
  <c r="N7" i="5"/>
  <c r="O7" i="5"/>
  <c r="P7" i="5"/>
  <c r="Q7" i="5"/>
  <c r="S7" i="5"/>
  <c r="T7" i="5"/>
  <c r="V7" i="5"/>
  <c r="N8" i="5"/>
  <c r="O8" i="5"/>
  <c r="P8" i="5"/>
  <c r="Q8" i="5"/>
  <c r="S8" i="5"/>
  <c r="T8" i="5"/>
  <c r="V8" i="5"/>
  <c r="N9" i="5"/>
  <c r="O9" i="5"/>
  <c r="P9" i="5"/>
  <c r="Q9" i="5"/>
  <c r="S9" i="5"/>
  <c r="T9" i="5"/>
  <c r="V9" i="5"/>
  <c r="N10" i="5"/>
  <c r="O10" i="5"/>
  <c r="P10" i="5"/>
  <c r="Q10" i="5"/>
  <c r="S10" i="5"/>
  <c r="T10" i="5"/>
  <c r="V10" i="5"/>
  <c r="N11" i="5"/>
  <c r="O11" i="5"/>
  <c r="P11" i="5"/>
  <c r="Q11" i="5"/>
  <c r="S11" i="5"/>
  <c r="T11" i="5"/>
  <c r="V11" i="5"/>
  <c r="N12" i="5"/>
  <c r="O12" i="5"/>
  <c r="P12" i="5"/>
  <c r="Q12" i="5"/>
  <c r="S12" i="5"/>
  <c r="T12" i="5"/>
  <c r="V12" i="5"/>
  <c r="N13" i="5"/>
  <c r="O13" i="5"/>
  <c r="P13" i="5"/>
  <c r="Q13" i="5"/>
  <c r="S13" i="5"/>
  <c r="T13" i="5"/>
  <c r="V13" i="5"/>
  <c r="N14" i="5"/>
  <c r="O14" i="5"/>
  <c r="P14" i="5"/>
  <c r="Q14" i="5"/>
  <c r="S14" i="5"/>
  <c r="T14" i="5"/>
  <c r="V14" i="5"/>
  <c r="N15" i="5"/>
  <c r="O15" i="5"/>
  <c r="P15" i="5"/>
  <c r="Q15" i="5"/>
  <c r="S15" i="5"/>
  <c r="T15" i="5"/>
  <c r="V15" i="5"/>
  <c r="N16" i="5"/>
  <c r="O16" i="5"/>
  <c r="P16" i="5"/>
  <c r="Q16" i="5"/>
  <c r="S16" i="5"/>
  <c r="T16" i="5"/>
  <c r="V16" i="5"/>
  <c r="N17" i="5"/>
  <c r="O17" i="5"/>
  <c r="P17" i="5"/>
  <c r="Q17" i="5"/>
  <c r="S17" i="5"/>
  <c r="T17" i="5"/>
  <c r="V17" i="5"/>
  <c r="N18" i="5"/>
  <c r="O18" i="5"/>
  <c r="P18" i="5"/>
  <c r="Q18" i="5"/>
  <c r="S18" i="5"/>
  <c r="T18" i="5"/>
  <c r="V18" i="5"/>
  <c r="N19" i="5"/>
  <c r="O19" i="5"/>
  <c r="P19" i="5"/>
  <c r="Q19" i="5"/>
  <c r="S19" i="5"/>
  <c r="T19" i="5"/>
  <c r="V19" i="5"/>
  <c r="N20" i="5"/>
  <c r="O20" i="5"/>
  <c r="P20" i="5"/>
  <c r="Q20" i="5"/>
  <c r="S20" i="5"/>
  <c r="T20" i="5"/>
  <c r="V20" i="5"/>
  <c r="N21" i="5"/>
  <c r="O21" i="5"/>
  <c r="P21" i="5"/>
  <c r="Q21" i="5"/>
  <c r="S21" i="5"/>
  <c r="T21" i="5"/>
  <c r="V21" i="5"/>
  <c r="N22" i="5"/>
  <c r="O22" i="5"/>
  <c r="P22" i="5"/>
  <c r="Q22" i="5"/>
  <c r="S22" i="5"/>
  <c r="T22" i="5"/>
  <c r="V22" i="5"/>
  <c r="N23" i="5"/>
  <c r="O23" i="5"/>
  <c r="P23" i="5"/>
  <c r="Q23" i="5"/>
  <c r="S23" i="5"/>
  <c r="T23" i="5"/>
  <c r="V23" i="5"/>
  <c r="N24" i="5"/>
  <c r="O24" i="5"/>
  <c r="P24" i="5"/>
  <c r="Q24" i="5"/>
  <c r="S24" i="5"/>
  <c r="T24" i="5"/>
  <c r="V24" i="5"/>
  <c r="N25" i="5"/>
  <c r="O25" i="5"/>
  <c r="P25" i="5"/>
  <c r="Q25" i="5"/>
  <c r="S25" i="5"/>
  <c r="T25" i="5"/>
  <c r="V25" i="5"/>
  <c r="N26" i="5"/>
  <c r="O26" i="5"/>
  <c r="P26" i="5"/>
  <c r="Q26" i="5"/>
  <c r="S26" i="5"/>
  <c r="T26" i="5"/>
  <c r="V26" i="5"/>
  <c r="N27" i="5"/>
  <c r="O27" i="5"/>
  <c r="P27" i="5"/>
  <c r="Q27" i="5"/>
  <c r="S27" i="5"/>
  <c r="T27" i="5"/>
  <c r="V27" i="5"/>
  <c r="N28" i="5"/>
  <c r="O28" i="5"/>
  <c r="P28" i="5"/>
  <c r="Q28" i="5"/>
  <c r="S28" i="5"/>
  <c r="T28" i="5"/>
  <c r="V28" i="5"/>
  <c r="N29" i="5"/>
  <c r="O29" i="5"/>
  <c r="P29" i="5"/>
  <c r="Q29" i="5"/>
  <c r="S29" i="5"/>
  <c r="T29" i="5"/>
  <c r="V29" i="5"/>
  <c r="N30" i="5"/>
  <c r="O30" i="5"/>
  <c r="P30" i="5"/>
  <c r="Q30" i="5"/>
  <c r="S30" i="5"/>
  <c r="T30" i="5"/>
  <c r="V30" i="5"/>
  <c r="N31" i="5"/>
  <c r="O31" i="5"/>
  <c r="P31" i="5"/>
  <c r="Q31" i="5"/>
  <c r="S31" i="5"/>
  <c r="T31" i="5"/>
  <c r="V31" i="5"/>
  <c r="N32" i="5"/>
  <c r="O32" i="5"/>
  <c r="P32" i="5"/>
  <c r="Q32" i="5"/>
  <c r="S32" i="5"/>
  <c r="T32" i="5"/>
  <c r="V32" i="5"/>
  <c r="N33" i="5"/>
  <c r="O33" i="5"/>
  <c r="P33" i="5"/>
  <c r="Q33" i="5"/>
  <c r="S33" i="5"/>
  <c r="T33" i="5"/>
  <c r="V33" i="5"/>
  <c r="N34" i="5"/>
  <c r="O34" i="5"/>
  <c r="P34" i="5"/>
  <c r="Q34" i="5"/>
  <c r="S34" i="5"/>
  <c r="T34" i="5"/>
  <c r="V34" i="5"/>
  <c r="N35" i="5"/>
  <c r="O35" i="5"/>
  <c r="P35" i="5"/>
  <c r="Q35" i="5"/>
  <c r="S35" i="5"/>
  <c r="T35" i="5"/>
  <c r="V35" i="5"/>
  <c r="N6" i="6"/>
  <c r="O6" i="6"/>
  <c r="P6" i="6"/>
  <c r="Q6" i="6"/>
  <c r="S6" i="6"/>
  <c r="T6" i="6"/>
  <c r="V6" i="6"/>
  <c r="N7" i="6"/>
  <c r="O7" i="6"/>
  <c r="P7" i="6"/>
  <c r="Q7" i="6"/>
  <c r="S7" i="6"/>
  <c r="T7" i="6"/>
  <c r="V7" i="6"/>
  <c r="N8" i="6"/>
  <c r="O8" i="6"/>
  <c r="P8" i="6"/>
  <c r="Q8" i="6"/>
  <c r="S8" i="6"/>
  <c r="T8" i="6"/>
  <c r="V8" i="6"/>
  <c r="N9" i="6"/>
  <c r="O9" i="6"/>
  <c r="P9" i="6"/>
  <c r="Q9" i="6"/>
  <c r="S9" i="6"/>
  <c r="T9" i="6"/>
  <c r="V9" i="6"/>
  <c r="N10" i="6"/>
  <c r="O10" i="6"/>
  <c r="P10" i="6"/>
  <c r="Q10" i="6"/>
  <c r="S10" i="6"/>
  <c r="T10" i="6"/>
  <c r="V10" i="6"/>
  <c r="N11" i="6"/>
  <c r="O11" i="6"/>
  <c r="P11" i="6"/>
  <c r="Q11" i="6"/>
  <c r="S11" i="6"/>
  <c r="T11" i="6"/>
  <c r="V11" i="6"/>
  <c r="N12" i="6"/>
  <c r="O12" i="6"/>
  <c r="P12" i="6"/>
  <c r="Q12" i="6"/>
  <c r="S12" i="6"/>
  <c r="T12" i="6"/>
  <c r="V12" i="6"/>
  <c r="N13" i="6"/>
  <c r="O13" i="6"/>
  <c r="P13" i="6"/>
  <c r="Q13" i="6"/>
  <c r="S13" i="6"/>
  <c r="T13" i="6"/>
  <c r="V13" i="6"/>
  <c r="N14" i="6"/>
  <c r="O14" i="6"/>
  <c r="P14" i="6"/>
  <c r="Q14" i="6"/>
  <c r="S14" i="6"/>
  <c r="T14" i="6"/>
  <c r="V14" i="6"/>
  <c r="N15" i="6"/>
  <c r="O15" i="6"/>
  <c r="P15" i="6"/>
  <c r="Q15" i="6"/>
  <c r="S15" i="6"/>
  <c r="T15" i="6"/>
  <c r="V15" i="6"/>
  <c r="N16" i="6"/>
  <c r="O16" i="6"/>
  <c r="P16" i="6"/>
  <c r="Q16" i="6"/>
  <c r="S16" i="6"/>
  <c r="T16" i="6"/>
  <c r="V16" i="6"/>
  <c r="N17" i="6"/>
  <c r="O17" i="6"/>
  <c r="P17" i="6"/>
  <c r="Q17" i="6"/>
  <c r="S17" i="6"/>
  <c r="T17" i="6"/>
  <c r="V17" i="6"/>
  <c r="N18" i="6"/>
  <c r="O18" i="6"/>
  <c r="P18" i="6"/>
  <c r="Q18" i="6"/>
  <c r="S18" i="6"/>
  <c r="T18" i="6"/>
  <c r="V18" i="6"/>
  <c r="N19" i="6"/>
  <c r="O19" i="6"/>
  <c r="P19" i="6"/>
  <c r="Q19" i="6"/>
  <c r="S19" i="6"/>
  <c r="T19" i="6"/>
  <c r="V19" i="6"/>
  <c r="N20" i="6"/>
  <c r="O20" i="6"/>
  <c r="P20" i="6"/>
  <c r="Q20" i="6"/>
  <c r="S20" i="6"/>
  <c r="T20" i="6"/>
  <c r="V20" i="6"/>
  <c r="N21" i="6"/>
  <c r="O21" i="6"/>
  <c r="P21" i="6"/>
  <c r="Q21" i="6"/>
  <c r="S21" i="6"/>
  <c r="T21" i="6"/>
  <c r="V21" i="6"/>
  <c r="N22" i="6"/>
  <c r="O22" i="6"/>
  <c r="P22" i="6"/>
  <c r="Q22" i="6"/>
  <c r="S22" i="6"/>
  <c r="T22" i="6"/>
  <c r="V22" i="6"/>
  <c r="N23" i="6"/>
  <c r="O23" i="6"/>
  <c r="P23" i="6"/>
  <c r="Q23" i="6"/>
  <c r="S23" i="6"/>
  <c r="T23" i="6"/>
  <c r="V23" i="6"/>
  <c r="N24" i="6"/>
  <c r="O24" i="6"/>
  <c r="P24" i="6"/>
  <c r="Q24" i="6"/>
  <c r="S24" i="6"/>
  <c r="T24" i="6"/>
  <c r="V24" i="6"/>
  <c r="N25" i="6"/>
  <c r="O25" i="6"/>
  <c r="P25" i="6"/>
  <c r="Q25" i="6"/>
  <c r="S25" i="6"/>
  <c r="T25" i="6"/>
  <c r="V25" i="6"/>
  <c r="N26" i="6"/>
  <c r="O26" i="6"/>
  <c r="P26" i="6"/>
  <c r="Q26" i="6"/>
  <c r="S26" i="6"/>
  <c r="T26" i="6"/>
  <c r="V26" i="6"/>
  <c r="N27" i="6"/>
  <c r="O27" i="6"/>
  <c r="P27" i="6"/>
  <c r="Q27" i="6"/>
  <c r="S27" i="6"/>
  <c r="T27" i="6"/>
  <c r="V27" i="6"/>
  <c r="N28" i="6"/>
  <c r="O28" i="6"/>
  <c r="P28" i="6"/>
  <c r="Q28" i="6"/>
  <c r="S28" i="6"/>
  <c r="T28" i="6"/>
  <c r="V28" i="6"/>
  <c r="N29" i="6"/>
  <c r="O29" i="6"/>
  <c r="P29" i="6"/>
  <c r="Q29" i="6"/>
  <c r="S29" i="6"/>
  <c r="T29" i="6"/>
  <c r="V29" i="6"/>
  <c r="N30" i="6"/>
  <c r="O30" i="6"/>
  <c r="P30" i="6"/>
  <c r="Q30" i="6"/>
  <c r="S30" i="6"/>
  <c r="T30" i="6"/>
  <c r="V30" i="6"/>
  <c r="N31" i="6"/>
  <c r="O31" i="6"/>
  <c r="P31" i="6"/>
  <c r="Q31" i="6"/>
  <c r="S31" i="6"/>
  <c r="T31" i="6"/>
  <c r="V31" i="6"/>
  <c r="N32" i="6"/>
  <c r="O32" i="6"/>
  <c r="P32" i="6"/>
  <c r="Q32" i="6"/>
  <c r="S32" i="6"/>
  <c r="T32" i="6"/>
  <c r="V32" i="6"/>
  <c r="N33" i="6"/>
  <c r="O33" i="6"/>
  <c r="P33" i="6"/>
  <c r="Q33" i="6"/>
  <c r="S33" i="6"/>
  <c r="T33" i="6"/>
  <c r="V33" i="6"/>
  <c r="N34" i="6"/>
  <c r="O34" i="6"/>
  <c r="P34" i="6"/>
  <c r="Q34" i="6"/>
  <c r="S34" i="6"/>
  <c r="T34" i="6"/>
  <c r="V34" i="6"/>
  <c r="N35" i="6"/>
  <c r="O35" i="6"/>
  <c r="P35" i="6"/>
  <c r="Q35" i="6"/>
  <c r="S35" i="6"/>
  <c r="T35" i="6"/>
  <c r="V35" i="6"/>
  <c r="N6" i="7"/>
  <c r="O6" i="7"/>
  <c r="P6" i="7"/>
  <c r="Q6" i="7"/>
  <c r="S6" i="7"/>
  <c r="T6" i="7"/>
  <c r="V6" i="7"/>
  <c r="N7" i="7"/>
  <c r="O7" i="7"/>
  <c r="P7" i="7"/>
  <c r="Q7" i="7"/>
  <c r="S7" i="7"/>
  <c r="T7" i="7"/>
  <c r="V7" i="7"/>
  <c r="N8" i="7"/>
  <c r="O8" i="7"/>
  <c r="P8" i="7"/>
  <c r="Q8" i="7"/>
  <c r="S8" i="7"/>
  <c r="T8" i="7"/>
  <c r="V8" i="7"/>
  <c r="N9" i="7"/>
  <c r="O9" i="7"/>
  <c r="P9" i="7"/>
  <c r="Q9" i="7"/>
  <c r="S9" i="7"/>
  <c r="T9" i="7"/>
  <c r="V9" i="7"/>
  <c r="N10" i="7"/>
  <c r="O10" i="7"/>
  <c r="P10" i="7"/>
  <c r="Q10" i="7"/>
  <c r="S10" i="7"/>
  <c r="T10" i="7"/>
  <c r="V10" i="7"/>
  <c r="N11" i="7"/>
  <c r="O11" i="7"/>
  <c r="P11" i="7"/>
  <c r="Q11" i="7"/>
  <c r="S11" i="7"/>
  <c r="T11" i="7"/>
  <c r="V11" i="7"/>
  <c r="N12" i="7"/>
  <c r="O12" i="7"/>
  <c r="P12" i="7"/>
  <c r="Q12" i="7"/>
  <c r="S12" i="7"/>
  <c r="T12" i="7"/>
  <c r="V12" i="7"/>
  <c r="N13" i="7"/>
  <c r="O13" i="7"/>
  <c r="P13" i="7"/>
  <c r="Q13" i="7"/>
  <c r="S13" i="7"/>
  <c r="T13" i="7"/>
  <c r="V13" i="7"/>
  <c r="N14" i="7"/>
  <c r="O14" i="7"/>
  <c r="P14" i="7"/>
  <c r="Q14" i="7"/>
  <c r="S14" i="7"/>
  <c r="T14" i="7"/>
  <c r="V14" i="7"/>
  <c r="N15" i="7"/>
  <c r="O15" i="7"/>
  <c r="P15" i="7"/>
  <c r="Q15" i="7"/>
  <c r="S15" i="7"/>
  <c r="T15" i="7"/>
  <c r="V15" i="7"/>
  <c r="N16" i="7"/>
  <c r="O16" i="7"/>
  <c r="P16" i="7"/>
  <c r="Q16" i="7"/>
  <c r="S16" i="7"/>
  <c r="T16" i="7"/>
  <c r="V16" i="7"/>
  <c r="N17" i="7"/>
  <c r="O17" i="7"/>
  <c r="P17" i="7"/>
  <c r="Q17" i="7"/>
  <c r="S17" i="7"/>
  <c r="T17" i="7"/>
  <c r="V17" i="7"/>
  <c r="N18" i="7"/>
  <c r="O18" i="7"/>
  <c r="P18" i="7"/>
  <c r="Q18" i="7"/>
  <c r="S18" i="7"/>
  <c r="T18" i="7"/>
  <c r="V18" i="7"/>
  <c r="N19" i="7"/>
  <c r="O19" i="7"/>
  <c r="P19" i="7"/>
  <c r="Q19" i="7"/>
  <c r="S19" i="7"/>
  <c r="T19" i="7"/>
  <c r="V19" i="7"/>
  <c r="N20" i="7"/>
  <c r="O20" i="7"/>
  <c r="P20" i="7"/>
  <c r="Q20" i="7"/>
  <c r="S20" i="7"/>
  <c r="T20" i="7"/>
  <c r="V20" i="7"/>
  <c r="N21" i="7"/>
  <c r="O21" i="7"/>
  <c r="P21" i="7"/>
  <c r="Q21" i="7"/>
  <c r="S21" i="7"/>
  <c r="T21" i="7"/>
  <c r="V21" i="7"/>
  <c r="N22" i="7"/>
  <c r="O22" i="7"/>
  <c r="P22" i="7"/>
  <c r="Q22" i="7"/>
  <c r="S22" i="7"/>
  <c r="T22" i="7"/>
  <c r="V22" i="7"/>
  <c r="N23" i="7"/>
  <c r="O23" i="7"/>
  <c r="P23" i="7"/>
  <c r="Q23" i="7"/>
  <c r="S23" i="7"/>
  <c r="T23" i="7"/>
  <c r="V23" i="7"/>
  <c r="N24" i="7"/>
  <c r="O24" i="7"/>
  <c r="P24" i="7"/>
  <c r="Q24" i="7"/>
  <c r="S24" i="7"/>
  <c r="T24" i="7"/>
  <c r="V24" i="7"/>
  <c r="N25" i="7"/>
  <c r="O25" i="7"/>
  <c r="P25" i="7"/>
  <c r="Q25" i="7"/>
  <c r="S25" i="7"/>
  <c r="T25" i="7"/>
  <c r="V25" i="7"/>
  <c r="N26" i="7"/>
  <c r="O26" i="7"/>
  <c r="P26" i="7"/>
  <c r="Q26" i="7"/>
  <c r="S26" i="7"/>
  <c r="T26" i="7"/>
  <c r="V26" i="7"/>
  <c r="N27" i="7"/>
  <c r="O27" i="7"/>
  <c r="P27" i="7"/>
  <c r="Q27" i="7"/>
  <c r="S27" i="7"/>
  <c r="T27" i="7"/>
  <c r="V27" i="7"/>
  <c r="N28" i="7"/>
  <c r="O28" i="7"/>
  <c r="P28" i="7"/>
  <c r="Q28" i="7"/>
  <c r="S28" i="7"/>
  <c r="T28" i="7"/>
  <c r="V28" i="7"/>
  <c r="N29" i="7"/>
  <c r="O29" i="7"/>
  <c r="P29" i="7"/>
  <c r="Q29" i="7"/>
  <c r="S29" i="7"/>
  <c r="T29" i="7"/>
  <c r="V29" i="7"/>
  <c r="N30" i="7"/>
  <c r="O30" i="7"/>
  <c r="P30" i="7"/>
  <c r="Q30" i="7"/>
  <c r="S30" i="7"/>
  <c r="T30" i="7"/>
  <c r="V30" i="7"/>
  <c r="N31" i="7"/>
  <c r="O31" i="7"/>
  <c r="P31" i="7"/>
  <c r="Q31" i="7"/>
  <c r="S31" i="7"/>
  <c r="T31" i="7"/>
  <c r="V31" i="7"/>
  <c r="N32" i="7"/>
  <c r="O32" i="7"/>
  <c r="P32" i="7"/>
  <c r="Q32" i="7"/>
  <c r="S32" i="7"/>
  <c r="T32" i="7"/>
  <c r="V32" i="7"/>
  <c r="N33" i="7"/>
  <c r="O33" i="7"/>
  <c r="P33" i="7"/>
  <c r="Q33" i="7"/>
  <c r="S33" i="7"/>
  <c r="T33" i="7"/>
  <c r="V33" i="7"/>
  <c r="N34" i="7"/>
  <c r="O34" i="7"/>
  <c r="P34" i="7"/>
  <c r="Q34" i="7"/>
  <c r="S34" i="7"/>
  <c r="T34" i="7"/>
  <c r="V34" i="7"/>
  <c r="N35" i="7"/>
  <c r="O35" i="7"/>
  <c r="P35" i="7"/>
  <c r="Q35" i="7"/>
  <c r="S35" i="7"/>
  <c r="T35" i="7"/>
  <c r="V35" i="7"/>
  <c r="N6" i="8"/>
  <c r="O6" i="8"/>
  <c r="P6" i="8"/>
  <c r="Q6" i="8"/>
  <c r="S6" i="8"/>
  <c r="T6" i="8"/>
  <c r="V6" i="8"/>
  <c r="N7" i="8"/>
  <c r="O7" i="8"/>
  <c r="P7" i="8"/>
  <c r="Q7" i="8"/>
  <c r="S7" i="8"/>
  <c r="T7" i="8"/>
  <c r="V7" i="8"/>
  <c r="N8" i="8"/>
  <c r="O8" i="8"/>
  <c r="P8" i="8"/>
  <c r="Q8" i="8"/>
  <c r="S8" i="8"/>
  <c r="T8" i="8"/>
  <c r="V8" i="8"/>
  <c r="N9" i="8"/>
  <c r="O9" i="8"/>
  <c r="P9" i="8"/>
  <c r="Q9" i="8"/>
  <c r="S9" i="8"/>
  <c r="T9" i="8"/>
  <c r="V9" i="8"/>
  <c r="N10" i="8"/>
  <c r="O10" i="8"/>
  <c r="P10" i="8"/>
  <c r="Q10" i="8"/>
  <c r="S10" i="8"/>
  <c r="T10" i="8"/>
  <c r="V10" i="8"/>
  <c r="N11" i="8"/>
  <c r="O11" i="8"/>
  <c r="P11" i="8"/>
  <c r="Q11" i="8"/>
  <c r="S11" i="8"/>
  <c r="T11" i="8"/>
  <c r="V11" i="8"/>
  <c r="N12" i="8"/>
  <c r="O12" i="8"/>
  <c r="P12" i="8"/>
  <c r="Q12" i="8"/>
  <c r="S12" i="8"/>
  <c r="T12" i="8"/>
  <c r="V12" i="8"/>
  <c r="N13" i="8"/>
  <c r="O13" i="8"/>
  <c r="P13" i="8"/>
  <c r="Q13" i="8"/>
  <c r="S13" i="8"/>
  <c r="T13" i="8"/>
  <c r="V13" i="8"/>
  <c r="N14" i="8"/>
  <c r="O14" i="8"/>
  <c r="P14" i="8"/>
  <c r="Q14" i="8"/>
  <c r="S14" i="8"/>
  <c r="T14" i="8"/>
  <c r="V14" i="8"/>
  <c r="N15" i="8"/>
  <c r="O15" i="8"/>
  <c r="P15" i="8"/>
  <c r="Q15" i="8"/>
  <c r="S15" i="8"/>
  <c r="T15" i="8"/>
  <c r="V15" i="8"/>
  <c r="N16" i="8"/>
  <c r="O16" i="8"/>
  <c r="P16" i="8"/>
  <c r="Q16" i="8"/>
  <c r="S16" i="8"/>
  <c r="T16" i="8"/>
  <c r="V16" i="8"/>
  <c r="N17" i="8"/>
  <c r="O17" i="8"/>
  <c r="P17" i="8"/>
  <c r="Q17" i="8"/>
  <c r="S17" i="8"/>
  <c r="T17" i="8"/>
  <c r="V17" i="8"/>
  <c r="N18" i="8"/>
  <c r="O18" i="8"/>
  <c r="P18" i="8"/>
  <c r="Q18" i="8"/>
  <c r="S18" i="8"/>
  <c r="T18" i="8"/>
  <c r="V18" i="8"/>
  <c r="N19" i="8"/>
  <c r="O19" i="8"/>
  <c r="P19" i="8"/>
  <c r="Q19" i="8"/>
  <c r="S19" i="8"/>
  <c r="T19" i="8"/>
  <c r="V19" i="8"/>
  <c r="N20" i="8"/>
  <c r="O20" i="8"/>
  <c r="P20" i="8"/>
  <c r="Q20" i="8"/>
  <c r="S20" i="8"/>
  <c r="T20" i="8"/>
  <c r="V20" i="8"/>
  <c r="N21" i="8"/>
  <c r="O21" i="8"/>
  <c r="P21" i="8"/>
  <c r="Q21" i="8"/>
  <c r="S21" i="8"/>
  <c r="T21" i="8"/>
  <c r="V21" i="8"/>
  <c r="N22" i="8"/>
  <c r="O22" i="8"/>
  <c r="P22" i="8"/>
  <c r="Q22" i="8"/>
  <c r="S22" i="8"/>
  <c r="T22" i="8"/>
  <c r="V22" i="8"/>
  <c r="N23" i="8"/>
  <c r="O23" i="8"/>
  <c r="P23" i="8"/>
  <c r="Q23" i="8"/>
  <c r="S23" i="8"/>
  <c r="T23" i="8"/>
  <c r="V23" i="8"/>
  <c r="N24" i="8"/>
  <c r="O24" i="8"/>
  <c r="P24" i="8"/>
  <c r="Q24" i="8"/>
  <c r="S24" i="8"/>
  <c r="T24" i="8"/>
  <c r="V24" i="8"/>
  <c r="N25" i="8"/>
  <c r="O25" i="8"/>
  <c r="P25" i="8"/>
  <c r="Q25" i="8"/>
  <c r="S25" i="8"/>
  <c r="T25" i="8"/>
  <c r="V25" i="8"/>
  <c r="N26" i="8"/>
  <c r="O26" i="8"/>
  <c r="P26" i="8"/>
  <c r="Q26" i="8"/>
  <c r="S26" i="8"/>
  <c r="T26" i="8"/>
  <c r="V26" i="8"/>
  <c r="N27" i="8"/>
  <c r="O27" i="8"/>
  <c r="P27" i="8"/>
  <c r="Q27" i="8"/>
  <c r="S27" i="8"/>
  <c r="T27" i="8"/>
  <c r="V27" i="8"/>
  <c r="N28" i="8"/>
  <c r="O28" i="8"/>
  <c r="P28" i="8"/>
  <c r="Q28" i="8"/>
  <c r="S28" i="8"/>
  <c r="T28" i="8"/>
  <c r="V28" i="8"/>
  <c r="N29" i="8"/>
  <c r="O29" i="8"/>
  <c r="P29" i="8"/>
  <c r="Q29" i="8"/>
  <c r="S29" i="8"/>
  <c r="T29" i="8"/>
  <c r="V29" i="8"/>
  <c r="N30" i="8"/>
  <c r="O30" i="8"/>
  <c r="P30" i="8"/>
  <c r="Q30" i="8"/>
  <c r="S30" i="8"/>
  <c r="T30" i="8"/>
  <c r="V30" i="8"/>
  <c r="N31" i="8"/>
  <c r="O31" i="8"/>
  <c r="P31" i="8"/>
  <c r="Q31" i="8"/>
  <c r="S31" i="8"/>
  <c r="T31" i="8"/>
  <c r="V31" i="8"/>
  <c r="N32" i="8"/>
  <c r="O32" i="8"/>
  <c r="P32" i="8"/>
  <c r="Q32" i="8"/>
  <c r="S32" i="8"/>
  <c r="T32" i="8"/>
  <c r="V32" i="8"/>
  <c r="N33" i="8"/>
  <c r="O33" i="8"/>
  <c r="P33" i="8"/>
  <c r="Q33" i="8"/>
  <c r="S33" i="8"/>
  <c r="T33" i="8"/>
  <c r="V33" i="8"/>
  <c r="N34" i="8"/>
  <c r="O34" i="8"/>
  <c r="P34" i="8"/>
  <c r="Q34" i="8"/>
  <c r="S34" i="8"/>
  <c r="T34" i="8"/>
  <c r="V34" i="8"/>
  <c r="N35" i="8"/>
  <c r="O35" i="8"/>
  <c r="P35" i="8"/>
  <c r="Q35" i="8"/>
  <c r="S35" i="8"/>
  <c r="T35" i="8"/>
  <c r="V35" i="8"/>
  <c r="N6" i="9"/>
  <c r="O6" i="9"/>
  <c r="P6" i="9"/>
  <c r="Q6" i="9"/>
  <c r="S6" i="9"/>
  <c r="T6" i="9"/>
  <c r="V6" i="9"/>
  <c r="N7" i="9"/>
  <c r="O7" i="9"/>
  <c r="P7" i="9"/>
  <c r="Q7" i="9"/>
  <c r="S7" i="9"/>
  <c r="T7" i="9"/>
  <c r="V7" i="9"/>
  <c r="N8" i="9"/>
  <c r="O8" i="9"/>
  <c r="P8" i="9"/>
  <c r="Q8" i="9"/>
  <c r="S8" i="9"/>
  <c r="T8" i="9"/>
  <c r="V8" i="9"/>
  <c r="N9" i="9"/>
  <c r="O9" i="9"/>
  <c r="P9" i="9"/>
  <c r="Q9" i="9"/>
  <c r="S9" i="9"/>
  <c r="T9" i="9"/>
  <c r="V9" i="9"/>
  <c r="N10" i="9"/>
  <c r="O10" i="9"/>
  <c r="P10" i="9"/>
  <c r="Q10" i="9"/>
  <c r="S10" i="9"/>
  <c r="T10" i="9"/>
  <c r="V10" i="9"/>
  <c r="N11" i="9"/>
  <c r="O11" i="9"/>
  <c r="P11" i="9"/>
  <c r="Q11" i="9"/>
  <c r="S11" i="9"/>
  <c r="T11" i="9"/>
  <c r="V11" i="9"/>
  <c r="N12" i="9"/>
  <c r="O12" i="9"/>
  <c r="P12" i="9"/>
  <c r="Q12" i="9"/>
  <c r="S12" i="9"/>
  <c r="T12" i="9"/>
  <c r="V12" i="9"/>
  <c r="N13" i="9"/>
  <c r="O13" i="9"/>
  <c r="P13" i="9"/>
  <c r="Q13" i="9"/>
  <c r="S13" i="9"/>
  <c r="T13" i="9"/>
  <c r="V13" i="9"/>
  <c r="N14" i="9"/>
  <c r="O14" i="9"/>
  <c r="P14" i="9"/>
  <c r="Q14" i="9"/>
  <c r="S14" i="9"/>
  <c r="T14" i="9"/>
  <c r="V14" i="9"/>
  <c r="N15" i="9"/>
  <c r="O15" i="9"/>
  <c r="P15" i="9"/>
  <c r="Q15" i="9"/>
  <c r="S15" i="9"/>
  <c r="T15" i="9"/>
  <c r="V15" i="9"/>
  <c r="N16" i="9"/>
  <c r="O16" i="9"/>
  <c r="P16" i="9"/>
  <c r="Q16" i="9"/>
  <c r="S16" i="9"/>
  <c r="T16" i="9"/>
  <c r="V16" i="9"/>
  <c r="N17" i="9"/>
  <c r="O17" i="9"/>
  <c r="P17" i="9"/>
  <c r="Q17" i="9"/>
  <c r="S17" i="9"/>
  <c r="T17" i="9"/>
  <c r="V17" i="9"/>
  <c r="N18" i="9"/>
  <c r="O18" i="9"/>
  <c r="P18" i="9"/>
  <c r="Q18" i="9"/>
  <c r="S18" i="9"/>
  <c r="T18" i="9"/>
  <c r="V18" i="9"/>
  <c r="N19" i="9"/>
  <c r="O19" i="9"/>
  <c r="P19" i="9"/>
  <c r="Q19" i="9"/>
  <c r="S19" i="9"/>
  <c r="T19" i="9"/>
  <c r="V19" i="9"/>
  <c r="N20" i="9"/>
  <c r="O20" i="9"/>
  <c r="P20" i="9"/>
  <c r="Q20" i="9"/>
  <c r="S20" i="9"/>
  <c r="T20" i="9"/>
  <c r="V20" i="9"/>
  <c r="N21" i="9"/>
  <c r="O21" i="9"/>
  <c r="P21" i="9"/>
  <c r="Q21" i="9"/>
  <c r="S21" i="9"/>
  <c r="T21" i="9"/>
  <c r="V21" i="9"/>
  <c r="N22" i="9"/>
  <c r="O22" i="9"/>
  <c r="P22" i="9"/>
  <c r="Q22" i="9"/>
  <c r="S22" i="9"/>
  <c r="T22" i="9"/>
  <c r="V22" i="9"/>
  <c r="N23" i="9"/>
  <c r="O23" i="9"/>
  <c r="P23" i="9"/>
  <c r="Q23" i="9"/>
  <c r="S23" i="9"/>
  <c r="T23" i="9"/>
  <c r="V23" i="9"/>
  <c r="N24" i="9"/>
  <c r="O24" i="9"/>
  <c r="P24" i="9"/>
  <c r="Q24" i="9"/>
  <c r="S24" i="9"/>
  <c r="T24" i="9"/>
  <c r="V24" i="9"/>
  <c r="N25" i="9"/>
  <c r="O25" i="9"/>
  <c r="P25" i="9"/>
  <c r="Q25" i="9"/>
  <c r="S25" i="9"/>
  <c r="T25" i="9"/>
  <c r="V25" i="9"/>
  <c r="N26" i="9"/>
  <c r="O26" i="9"/>
  <c r="P26" i="9"/>
  <c r="Q26" i="9"/>
  <c r="S26" i="9"/>
  <c r="T26" i="9"/>
  <c r="V26" i="9"/>
  <c r="N27" i="9"/>
  <c r="O27" i="9"/>
  <c r="P27" i="9"/>
  <c r="Q27" i="9"/>
  <c r="S27" i="9"/>
  <c r="T27" i="9"/>
  <c r="V27" i="9"/>
  <c r="N28" i="9"/>
  <c r="O28" i="9"/>
  <c r="P28" i="9"/>
  <c r="Q28" i="9"/>
  <c r="S28" i="9"/>
  <c r="T28" i="9"/>
  <c r="V28" i="9"/>
  <c r="N29" i="9"/>
  <c r="O29" i="9"/>
  <c r="P29" i="9"/>
  <c r="Q29" i="9"/>
  <c r="S29" i="9"/>
  <c r="T29" i="9"/>
  <c r="V29" i="9"/>
  <c r="N30" i="9"/>
  <c r="O30" i="9"/>
  <c r="P30" i="9"/>
  <c r="Q30" i="9"/>
  <c r="S30" i="9"/>
  <c r="T30" i="9"/>
  <c r="V30" i="9"/>
  <c r="N31" i="9"/>
  <c r="O31" i="9"/>
  <c r="P31" i="9"/>
  <c r="Q31" i="9"/>
  <c r="S31" i="9"/>
  <c r="T31" i="9"/>
  <c r="V31" i="9"/>
  <c r="N32" i="9"/>
  <c r="O32" i="9"/>
  <c r="P32" i="9"/>
  <c r="Q32" i="9"/>
  <c r="S32" i="9"/>
  <c r="T32" i="9"/>
  <c r="V32" i="9"/>
  <c r="N33" i="9"/>
  <c r="O33" i="9"/>
  <c r="P33" i="9"/>
  <c r="Q33" i="9"/>
  <c r="S33" i="9"/>
  <c r="T33" i="9"/>
  <c r="V33" i="9"/>
  <c r="N34" i="9"/>
  <c r="O34" i="9"/>
  <c r="P34" i="9"/>
  <c r="Q34" i="9"/>
  <c r="S34" i="9"/>
  <c r="T34" i="9"/>
  <c r="V34" i="9"/>
  <c r="N35" i="9"/>
  <c r="O35" i="9"/>
  <c r="P35" i="9"/>
  <c r="Q35" i="9"/>
  <c r="S35" i="9"/>
  <c r="T35" i="9"/>
  <c r="V35" i="9"/>
  <c r="N6" i="10"/>
  <c r="O6" i="10"/>
  <c r="P6" i="10"/>
  <c r="Q6" i="10"/>
  <c r="S6" i="10"/>
  <c r="T6" i="10"/>
  <c r="V6" i="10"/>
  <c r="N7" i="10"/>
  <c r="O7" i="10"/>
  <c r="P7" i="10"/>
  <c r="Q7" i="10"/>
  <c r="S7" i="10"/>
  <c r="T7" i="10"/>
  <c r="V7" i="10"/>
  <c r="N8" i="10"/>
  <c r="O8" i="10"/>
  <c r="P8" i="10"/>
  <c r="Q8" i="10"/>
  <c r="S8" i="10"/>
  <c r="T8" i="10"/>
  <c r="V8" i="10"/>
  <c r="N9" i="10"/>
  <c r="O9" i="10"/>
  <c r="P9" i="10"/>
  <c r="Q9" i="10"/>
  <c r="S9" i="10"/>
  <c r="T9" i="10"/>
  <c r="V9" i="10"/>
  <c r="N10" i="10"/>
  <c r="O10" i="10"/>
  <c r="P10" i="10"/>
  <c r="Q10" i="10"/>
  <c r="S10" i="10"/>
  <c r="T10" i="10"/>
  <c r="V10" i="10"/>
  <c r="N11" i="10"/>
  <c r="O11" i="10"/>
  <c r="P11" i="10"/>
  <c r="Q11" i="10"/>
  <c r="S11" i="10"/>
  <c r="T11" i="10"/>
  <c r="V11" i="10"/>
  <c r="N12" i="10"/>
  <c r="O12" i="10"/>
  <c r="P12" i="10"/>
  <c r="Q12" i="10"/>
  <c r="S12" i="10"/>
  <c r="T12" i="10"/>
  <c r="V12" i="10"/>
  <c r="N13" i="10"/>
  <c r="O13" i="10"/>
  <c r="P13" i="10"/>
  <c r="Q13" i="10"/>
  <c r="S13" i="10"/>
  <c r="T13" i="10"/>
  <c r="V13" i="10"/>
  <c r="N14" i="10"/>
  <c r="O14" i="10"/>
  <c r="P14" i="10"/>
  <c r="Q14" i="10"/>
  <c r="S14" i="10"/>
  <c r="T14" i="10"/>
  <c r="V14" i="10"/>
  <c r="N15" i="10"/>
  <c r="O15" i="10"/>
  <c r="P15" i="10"/>
  <c r="Q15" i="10"/>
  <c r="S15" i="10"/>
  <c r="T15" i="10"/>
  <c r="V15" i="10"/>
  <c r="N16" i="10"/>
  <c r="O16" i="10"/>
  <c r="P16" i="10"/>
  <c r="Q16" i="10"/>
  <c r="S16" i="10"/>
  <c r="T16" i="10"/>
  <c r="V16" i="10"/>
  <c r="N17" i="10"/>
  <c r="O17" i="10"/>
  <c r="P17" i="10"/>
  <c r="Q17" i="10"/>
  <c r="S17" i="10"/>
  <c r="T17" i="10"/>
  <c r="V17" i="10"/>
  <c r="N18" i="10"/>
  <c r="O18" i="10"/>
  <c r="P18" i="10"/>
  <c r="Q18" i="10"/>
  <c r="S18" i="10"/>
  <c r="T18" i="10"/>
  <c r="V18" i="10"/>
  <c r="N19" i="10"/>
  <c r="O19" i="10"/>
  <c r="P19" i="10"/>
  <c r="Q19" i="10"/>
  <c r="S19" i="10"/>
  <c r="T19" i="10"/>
  <c r="V19" i="10"/>
  <c r="N20" i="10"/>
  <c r="O20" i="10"/>
  <c r="P20" i="10"/>
  <c r="Q20" i="10"/>
  <c r="S20" i="10"/>
  <c r="T20" i="10"/>
  <c r="V20" i="10"/>
  <c r="N21" i="10"/>
  <c r="O21" i="10"/>
  <c r="P21" i="10"/>
  <c r="Q21" i="10"/>
  <c r="S21" i="10"/>
  <c r="T21" i="10"/>
  <c r="V21" i="10"/>
  <c r="N22" i="10"/>
  <c r="O22" i="10"/>
  <c r="P22" i="10"/>
  <c r="Q22" i="10"/>
  <c r="S22" i="10"/>
  <c r="T22" i="10"/>
  <c r="V22" i="10"/>
  <c r="N23" i="10"/>
  <c r="O23" i="10"/>
  <c r="P23" i="10"/>
  <c r="Q23" i="10"/>
  <c r="S23" i="10"/>
  <c r="T23" i="10"/>
  <c r="V23" i="10"/>
  <c r="N24" i="10"/>
  <c r="O24" i="10"/>
  <c r="P24" i="10"/>
  <c r="Q24" i="10"/>
  <c r="S24" i="10"/>
  <c r="T24" i="10"/>
  <c r="V24" i="10"/>
  <c r="N25" i="10"/>
  <c r="O25" i="10"/>
  <c r="P25" i="10"/>
  <c r="Q25" i="10"/>
  <c r="S25" i="10"/>
  <c r="T25" i="10"/>
  <c r="V25" i="10"/>
  <c r="N26" i="10"/>
  <c r="O26" i="10"/>
  <c r="P26" i="10"/>
  <c r="Q26" i="10"/>
  <c r="S26" i="10"/>
  <c r="T26" i="10"/>
  <c r="V26" i="10"/>
  <c r="N27" i="10"/>
  <c r="O27" i="10"/>
  <c r="P27" i="10"/>
  <c r="Q27" i="10"/>
  <c r="S27" i="10"/>
  <c r="T27" i="10"/>
  <c r="V27" i="10"/>
  <c r="N28" i="10"/>
  <c r="O28" i="10"/>
  <c r="P28" i="10"/>
  <c r="Q28" i="10"/>
  <c r="S28" i="10"/>
  <c r="T28" i="10"/>
  <c r="V28" i="10"/>
  <c r="N29" i="10"/>
  <c r="O29" i="10"/>
  <c r="P29" i="10"/>
  <c r="Q29" i="10"/>
  <c r="S29" i="10"/>
  <c r="T29" i="10"/>
  <c r="V29" i="10"/>
  <c r="N30" i="10"/>
  <c r="O30" i="10"/>
  <c r="P30" i="10"/>
  <c r="Q30" i="10"/>
  <c r="S30" i="10"/>
  <c r="T30" i="10"/>
  <c r="V30" i="10"/>
  <c r="N31" i="10"/>
  <c r="O31" i="10"/>
  <c r="P31" i="10"/>
  <c r="Q31" i="10"/>
  <c r="S31" i="10"/>
  <c r="T31" i="10"/>
  <c r="V31" i="10"/>
  <c r="N32" i="10"/>
  <c r="O32" i="10"/>
  <c r="P32" i="10"/>
  <c r="Q32" i="10"/>
  <c r="S32" i="10"/>
  <c r="T32" i="10"/>
  <c r="V32" i="10"/>
  <c r="N33" i="10"/>
  <c r="O33" i="10"/>
  <c r="P33" i="10"/>
  <c r="Q33" i="10"/>
  <c r="S33" i="10"/>
  <c r="T33" i="10"/>
  <c r="V33" i="10"/>
  <c r="N34" i="10"/>
  <c r="O34" i="10"/>
  <c r="P34" i="10"/>
  <c r="Q34" i="10"/>
  <c r="S34" i="10"/>
  <c r="T34" i="10"/>
  <c r="V34" i="10"/>
  <c r="N35" i="10"/>
  <c r="O35" i="10"/>
  <c r="P35" i="10"/>
  <c r="Q35" i="10"/>
  <c r="S35" i="10"/>
  <c r="T35" i="10"/>
  <c r="V35" i="10"/>
  <c r="N6" i="11"/>
  <c r="O6" i="11"/>
  <c r="P6" i="11"/>
  <c r="Q6" i="11"/>
  <c r="S6" i="11"/>
  <c r="T6" i="11"/>
  <c r="V6" i="11"/>
  <c r="N7" i="11"/>
  <c r="O7" i="11"/>
  <c r="P7" i="11"/>
  <c r="Q7" i="11"/>
  <c r="S7" i="11"/>
  <c r="T7" i="11"/>
  <c r="V7" i="11"/>
  <c r="N8" i="11"/>
  <c r="O8" i="11"/>
  <c r="P8" i="11"/>
  <c r="Q8" i="11"/>
  <c r="S8" i="11"/>
  <c r="T8" i="11"/>
  <c r="V8" i="11"/>
  <c r="N9" i="11"/>
  <c r="O9" i="11"/>
  <c r="P9" i="11"/>
  <c r="Q9" i="11"/>
  <c r="S9" i="11"/>
  <c r="T9" i="11"/>
  <c r="V9" i="11"/>
  <c r="N10" i="11"/>
  <c r="O10" i="11"/>
  <c r="P10" i="11"/>
  <c r="Q10" i="11"/>
  <c r="S10" i="11"/>
  <c r="T10" i="11"/>
  <c r="V10" i="11"/>
  <c r="N11" i="11"/>
  <c r="O11" i="11"/>
  <c r="P11" i="11"/>
  <c r="Q11" i="11"/>
  <c r="S11" i="11"/>
  <c r="T11" i="11"/>
  <c r="V11" i="11"/>
  <c r="N12" i="11"/>
  <c r="O12" i="11"/>
  <c r="P12" i="11"/>
  <c r="Q12" i="11"/>
  <c r="S12" i="11"/>
  <c r="T12" i="11"/>
  <c r="V12" i="11"/>
  <c r="N13" i="11"/>
  <c r="O13" i="11"/>
  <c r="P13" i="11"/>
  <c r="Q13" i="11"/>
  <c r="S13" i="11"/>
  <c r="T13" i="11"/>
  <c r="V13" i="11"/>
  <c r="N14" i="11"/>
  <c r="O14" i="11"/>
  <c r="P14" i="11"/>
  <c r="Q14" i="11"/>
  <c r="S14" i="11"/>
  <c r="T14" i="11"/>
  <c r="V14" i="11"/>
  <c r="N15" i="11"/>
  <c r="O15" i="11"/>
  <c r="P15" i="11"/>
  <c r="Q15" i="11"/>
  <c r="S15" i="11"/>
  <c r="T15" i="11"/>
  <c r="V15" i="11"/>
  <c r="N16" i="11"/>
  <c r="O16" i="11"/>
  <c r="P16" i="11"/>
  <c r="Q16" i="11"/>
  <c r="S16" i="11"/>
  <c r="T16" i="11"/>
  <c r="V16" i="11"/>
  <c r="N17" i="11"/>
  <c r="O17" i="11"/>
  <c r="P17" i="11"/>
  <c r="Q17" i="11"/>
  <c r="S17" i="11"/>
  <c r="T17" i="11"/>
  <c r="V17" i="11"/>
  <c r="N18" i="11"/>
  <c r="O18" i="11"/>
  <c r="P18" i="11"/>
  <c r="Q18" i="11"/>
  <c r="S18" i="11"/>
  <c r="T18" i="11"/>
  <c r="V18" i="11"/>
  <c r="N19" i="11"/>
  <c r="O19" i="11"/>
  <c r="P19" i="11"/>
  <c r="Q19" i="11"/>
  <c r="S19" i="11"/>
  <c r="T19" i="11"/>
  <c r="V19" i="11"/>
  <c r="N20" i="11"/>
  <c r="O20" i="11"/>
  <c r="P20" i="11"/>
  <c r="Q20" i="11"/>
  <c r="S20" i="11"/>
  <c r="T20" i="11"/>
  <c r="V20" i="11"/>
  <c r="N21" i="11"/>
  <c r="O21" i="11"/>
  <c r="P21" i="11"/>
  <c r="Q21" i="11"/>
  <c r="S21" i="11"/>
  <c r="T21" i="11"/>
  <c r="V21" i="11"/>
  <c r="N22" i="11"/>
  <c r="O22" i="11"/>
  <c r="P22" i="11"/>
  <c r="Q22" i="11"/>
  <c r="S22" i="11"/>
  <c r="T22" i="11"/>
  <c r="V22" i="11"/>
  <c r="N23" i="11"/>
  <c r="O23" i="11"/>
  <c r="P23" i="11"/>
  <c r="Q23" i="11"/>
  <c r="S23" i="11"/>
  <c r="T23" i="11"/>
  <c r="V23" i="11"/>
  <c r="N24" i="11"/>
  <c r="O24" i="11"/>
  <c r="P24" i="11"/>
  <c r="Q24" i="11"/>
  <c r="S24" i="11"/>
  <c r="T24" i="11"/>
  <c r="V24" i="11"/>
  <c r="N25" i="11"/>
  <c r="O25" i="11"/>
  <c r="P25" i="11"/>
  <c r="Q25" i="11"/>
  <c r="S25" i="11"/>
  <c r="T25" i="11"/>
  <c r="V25" i="11"/>
  <c r="N26" i="11"/>
  <c r="O26" i="11"/>
  <c r="P26" i="11"/>
  <c r="Q26" i="11"/>
  <c r="S26" i="11"/>
  <c r="T26" i="11"/>
  <c r="V26" i="11"/>
  <c r="N27" i="11"/>
  <c r="O27" i="11"/>
  <c r="P27" i="11"/>
  <c r="Q27" i="11"/>
  <c r="S27" i="11"/>
  <c r="T27" i="11"/>
  <c r="V27" i="11"/>
  <c r="N28" i="11"/>
  <c r="O28" i="11"/>
  <c r="P28" i="11"/>
  <c r="Q28" i="11"/>
  <c r="S28" i="11"/>
  <c r="T28" i="11"/>
  <c r="V28" i="11"/>
  <c r="N29" i="11"/>
  <c r="O29" i="11"/>
  <c r="P29" i="11"/>
  <c r="Q29" i="11"/>
  <c r="S29" i="11"/>
  <c r="T29" i="11"/>
  <c r="V29" i="11"/>
  <c r="N30" i="11"/>
  <c r="O30" i="11"/>
  <c r="P30" i="11"/>
  <c r="Q30" i="11"/>
  <c r="S30" i="11"/>
  <c r="T30" i="11"/>
  <c r="V30" i="11"/>
  <c r="N31" i="11"/>
  <c r="O31" i="11"/>
  <c r="P31" i="11"/>
  <c r="Q31" i="11"/>
  <c r="S31" i="11"/>
  <c r="T31" i="11"/>
  <c r="V31" i="11"/>
  <c r="N32" i="11"/>
  <c r="O32" i="11"/>
  <c r="P32" i="11"/>
  <c r="Q32" i="11"/>
  <c r="S32" i="11"/>
  <c r="T32" i="11"/>
  <c r="V32" i="11"/>
  <c r="N33" i="11"/>
  <c r="O33" i="11"/>
  <c r="P33" i="11"/>
  <c r="Q33" i="11"/>
  <c r="S33" i="11"/>
  <c r="T33" i="11"/>
  <c r="V33" i="11"/>
  <c r="N34" i="11"/>
  <c r="O34" i="11"/>
  <c r="P34" i="11"/>
  <c r="Q34" i="11"/>
  <c r="S34" i="11"/>
  <c r="T34" i="11"/>
  <c r="V34" i="11"/>
  <c r="N35" i="11"/>
  <c r="O35" i="11"/>
  <c r="P35" i="11"/>
  <c r="Q35" i="11"/>
  <c r="S35" i="11"/>
  <c r="T35" i="11"/>
  <c r="V35" i="11"/>
  <c r="N6" i="12"/>
  <c r="O6" i="12"/>
  <c r="P6" i="12"/>
  <c r="Q6" i="12"/>
  <c r="S6" i="12"/>
  <c r="T6" i="12"/>
  <c r="V6" i="12"/>
  <c r="N7" i="12"/>
  <c r="O7" i="12"/>
  <c r="P7" i="12"/>
  <c r="Q7" i="12"/>
  <c r="S7" i="12"/>
  <c r="T7" i="12"/>
  <c r="V7" i="12"/>
  <c r="N8" i="12"/>
  <c r="O8" i="12"/>
  <c r="P8" i="12"/>
  <c r="Q8" i="12"/>
  <c r="S8" i="12"/>
  <c r="T8" i="12"/>
  <c r="V8" i="12"/>
  <c r="N9" i="12"/>
  <c r="O9" i="12"/>
  <c r="P9" i="12"/>
  <c r="Q9" i="12"/>
  <c r="S9" i="12"/>
  <c r="T9" i="12"/>
  <c r="V9" i="12"/>
  <c r="N10" i="12"/>
  <c r="O10" i="12"/>
  <c r="P10" i="12"/>
  <c r="Q10" i="12"/>
  <c r="S10" i="12"/>
  <c r="T10" i="12"/>
  <c r="V10" i="12"/>
  <c r="N11" i="12"/>
  <c r="O11" i="12"/>
  <c r="P11" i="12"/>
  <c r="Q11" i="12"/>
  <c r="S11" i="12"/>
  <c r="T11" i="12"/>
  <c r="V11" i="12"/>
  <c r="N12" i="12"/>
  <c r="O12" i="12"/>
  <c r="P12" i="12"/>
  <c r="Q12" i="12"/>
  <c r="S12" i="12"/>
  <c r="T12" i="12"/>
  <c r="V12" i="12"/>
  <c r="N13" i="12"/>
  <c r="O13" i="12"/>
  <c r="P13" i="12"/>
  <c r="Q13" i="12"/>
  <c r="S13" i="12"/>
  <c r="T13" i="12"/>
  <c r="V13" i="12"/>
  <c r="N14" i="12"/>
  <c r="O14" i="12"/>
  <c r="P14" i="12"/>
  <c r="Q14" i="12"/>
  <c r="S14" i="12"/>
  <c r="T14" i="12"/>
  <c r="V14" i="12"/>
  <c r="N15" i="12"/>
  <c r="O15" i="12"/>
  <c r="P15" i="12"/>
  <c r="Q15" i="12"/>
  <c r="S15" i="12"/>
  <c r="T15" i="12"/>
  <c r="V15" i="12"/>
  <c r="N16" i="12"/>
  <c r="O16" i="12"/>
  <c r="P16" i="12"/>
  <c r="Q16" i="12"/>
  <c r="S16" i="12"/>
  <c r="T16" i="12"/>
  <c r="V16" i="12"/>
  <c r="N17" i="12"/>
  <c r="O17" i="12"/>
  <c r="P17" i="12"/>
  <c r="Q17" i="12"/>
  <c r="S17" i="12"/>
  <c r="T17" i="12"/>
  <c r="V17" i="12"/>
  <c r="N18" i="12"/>
  <c r="O18" i="12"/>
  <c r="P18" i="12"/>
  <c r="Q18" i="12"/>
  <c r="S18" i="12"/>
  <c r="T18" i="12"/>
  <c r="V18" i="12"/>
  <c r="N19" i="12"/>
  <c r="O19" i="12"/>
  <c r="P19" i="12"/>
  <c r="Q19" i="12"/>
  <c r="S19" i="12"/>
  <c r="T19" i="12"/>
  <c r="V19" i="12"/>
  <c r="N20" i="12"/>
  <c r="O20" i="12"/>
  <c r="P20" i="12"/>
  <c r="Q20" i="12"/>
  <c r="S20" i="12"/>
  <c r="T20" i="12"/>
  <c r="V20" i="12"/>
  <c r="N21" i="12"/>
  <c r="O21" i="12"/>
  <c r="P21" i="12"/>
  <c r="Q21" i="12"/>
  <c r="S21" i="12"/>
  <c r="T21" i="12"/>
  <c r="V21" i="12"/>
  <c r="N22" i="12"/>
  <c r="O22" i="12"/>
  <c r="P22" i="12"/>
  <c r="Q22" i="12"/>
  <c r="S22" i="12"/>
  <c r="T22" i="12"/>
  <c r="V22" i="12"/>
  <c r="N23" i="12"/>
  <c r="O23" i="12"/>
  <c r="P23" i="12"/>
  <c r="Q23" i="12"/>
  <c r="S23" i="12"/>
  <c r="T23" i="12"/>
  <c r="V23" i="12"/>
  <c r="N24" i="12"/>
  <c r="O24" i="12"/>
  <c r="P24" i="12"/>
  <c r="Q24" i="12"/>
  <c r="S24" i="12"/>
  <c r="T24" i="12"/>
  <c r="V24" i="12"/>
  <c r="N25" i="12"/>
  <c r="O25" i="12"/>
  <c r="P25" i="12"/>
  <c r="Q25" i="12"/>
  <c r="S25" i="12"/>
  <c r="T25" i="12"/>
  <c r="V25" i="12"/>
  <c r="N26" i="12"/>
  <c r="O26" i="12"/>
  <c r="P26" i="12"/>
  <c r="Q26" i="12"/>
  <c r="S26" i="12"/>
  <c r="T26" i="12"/>
  <c r="V26" i="12"/>
  <c r="N27" i="12"/>
  <c r="O27" i="12"/>
  <c r="P27" i="12"/>
  <c r="Q27" i="12"/>
  <c r="S27" i="12"/>
  <c r="T27" i="12"/>
  <c r="V27" i="12"/>
  <c r="N28" i="12"/>
  <c r="O28" i="12"/>
  <c r="P28" i="12"/>
  <c r="Q28" i="12"/>
  <c r="S28" i="12"/>
  <c r="T28" i="12"/>
  <c r="V28" i="12"/>
  <c r="N29" i="12"/>
  <c r="O29" i="12"/>
  <c r="P29" i="12"/>
  <c r="Q29" i="12"/>
  <c r="S29" i="12"/>
  <c r="T29" i="12"/>
  <c r="V29" i="12"/>
  <c r="N30" i="12"/>
  <c r="O30" i="12"/>
  <c r="P30" i="12"/>
  <c r="Q30" i="12"/>
  <c r="S30" i="12"/>
  <c r="T30" i="12"/>
  <c r="V30" i="12"/>
  <c r="N31" i="12"/>
  <c r="O31" i="12"/>
  <c r="P31" i="12"/>
  <c r="Q31" i="12"/>
  <c r="S31" i="12"/>
  <c r="T31" i="12"/>
  <c r="V31" i="12"/>
  <c r="N32" i="12"/>
  <c r="O32" i="12"/>
  <c r="P32" i="12"/>
  <c r="Q32" i="12"/>
  <c r="S32" i="12"/>
  <c r="T32" i="12"/>
  <c r="V32" i="12"/>
  <c r="N33" i="12"/>
  <c r="O33" i="12"/>
  <c r="P33" i="12"/>
  <c r="Q33" i="12"/>
  <c r="S33" i="12"/>
  <c r="T33" i="12"/>
  <c r="V33" i="12"/>
  <c r="N34" i="12"/>
  <c r="O34" i="12"/>
  <c r="P34" i="12"/>
  <c r="Q34" i="12"/>
  <c r="S34" i="12"/>
  <c r="T34" i="12"/>
  <c r="V34" i="12"/>
  <c r="N35" i="12"/>
  <c r="O35" i="12"/>
  <c r="P35" i="12"/>
  <c r="Q35" i="12"/>
  <c r="S35" i="12"/>
  <c r="T35" i="12"/>
  <c r="V35" i="12"/>
  <c r="N6" i="13"/>
  <c r="O6" i="13"/>
  <c r="P6" i="13"/>
  <c r="Q6" i="13"/>
  <c r="S6" i="13"/>
  <c r="T6" i="13"/>
  <c r="V6" i="13"/>
  <c r="N7" i="13"/>
  <c r="O7" i="13"/>
  <c r="P7" i="13"/>
  <c r="Q7" i="13"/>
  <c r="S7" i="13"/>
  <c r="T7" i="13"/>
  <c r="V7" i="13"/>
  <c r="N8" i="13"/>
  <c r="O8" i="13"/>
  <c r="P8" i="13"/>
  <c r="Q8" i="13"/>
  <c r="S8" i="13"/>
  <c r="T8" i="13"/>
  <c r="V8" i="13"/>
  <c r="N9" i="13"/>
  <c r="O9" i="13"/>
  <c r="P9" i="13"/>
  <c r="Q9" i="13"/>
  <c r="S9" i="13"/>
  <c r="T9" i="13"/>
  <c r="V9" i="13"/>
  <c r="N10" i="13"/>
  <c r="O10" i="13"/>
  <c r="P10" i="13"/>
  <c r="Q10" i="13"/>
  <c r="S10" i="13"/>
  <c r="T10" i="13"/>
  <c r="V10" i="13"/>
  <c r="N11" i="13"/>
  <c r="O11" i="13"/>
  <c r="P11" i="13"/>
  <c r="Q11" i="13"/>
  <c r="S11" i="13"/>
  <c r="T11" i="13"/>
  <c r="V11" i="13"/>
  <c r="N12" i="13"/>
  <c r="O12" i="13"/>
  <c r="P12" i="13"/>
  <c r="Q12" i="13"/>
  <c r="S12" i="13"/>
  <c r="T12" i="13"/>
  <c r="V12" i="13"/>
  <c r="N13" i="13"/>
  <c r="O13" i="13"/>
  <c r="P13" i="13"/>
  <c r="Q13" i="13"/>
  <c r="S13" i="13"/>
  <c r="T13" i="13"/>
  <c r="V13" i="13"/>
  <c r="N14" i="13"/>
  <c r="O14" i="13"/>
  <c r="P14" i="13"/>
  <c r="Q14" i="13"/>
  <c r="S14" i="13"/>
  <c r="T14" i="13"/>
  <c r="V14" i="13"/>
  <c r="N15" i="13"/>
  <c r="O15" i="13"/>
  <c r="P15" i="13"/>
  <c r="Q15" i="13"/>
  <c r="S15" i="13"/>
  <c r="T15" i="13"/>
  <c r="V15" i="13"/>
  <c r="N16" i="13"/>
  <c r="O16" i="13"/>
  <c r="P16" i="13"/>
  <c r="Q16" i="13"/>
  <c r="S16" i="13"/>
  <c r="T16" i="13"/>
  <c r="V16" i="13"/>
  <c r="N17" i="13"/>
  <c r="O17" i="13"/>
  <c r="P17" i="13"/>
  <c r="Q17" i="13"/>
  <c r="S17" i="13"/>
  <c r="T17" i="13"/>
  <c r="V17" i="13"/>
  <c r="N18" i="13"/>
  <c r="O18" i="13"/>
  <c r="P18" i="13"/>
  <c r="Q18" i="13"/>
  <c r="S18" i="13"/>
  <c r="T18" i="13"/>
  <c r="V18" i="13"/>
  <c r="N19" i="13"/>
  <c r="O19" i="13"/>
  <c r="P19" i="13"/>
  <c r="Q19" i="13"/>
  <c r="S19" i="13"/>
  <c r="T19" i="13"/>
  <c r="V19" i="13"/>
  <c r="N20" i="13"/>
  <c r="O20" i="13"/>
  <c r="P20" i="13"/>
  <c r="Q20" i="13"/>
  <c r="S20" i="13"/>
  <c r="T20" i="13"/>
  <c r="V20" i="13"/>
  <c r="N21" i="13"/>
  <c r="O21" i="13"/>
  <c r="P21" i="13"/>
  <c r="Q21" i="13"/>
  <c r="S21" i="13"/>
  <c r="T21" i="13"/>
  <c r="V21" i="13"/>
  <c r="N22" i="13"/>
  <c r="O22" i="13"/>
  <c r="P22" i="13"/>
  <c r="Q22" i="13"/>
  <c r="S22" i="13"/>
  <c r="T22" i="13"/>
  <c r="V22" i="13"/>
  <c r="N23" i="13"/>
  <c r="O23" i="13"/>
  <c r="P23" i="13"/>
  <c r="Q23" i="13"/>
  <c r="S23" i="13"/>
  <c r="T23" i="13"/>
  <c r="V23" i="13"/>
  <c r="N24" i="13"/>
  <c r="O24" i="13"/>
  <c r="P24" i="13"/>
  <c r="Q24" i="13"/>
  <c r="S24" i="13"/>
  <c r="T24" i="13"/>
  <c r="V24" i="13"/>
  <c r="N25" i="13"/>
  <c r="O25" i="13"/>
  <c r="P25" i="13"/>
  <c r="Q25" i="13"/>
  <c r="S25" i="13"/>
  <c r="T25" i="13"/>
  <c r="V25" i="13"/>
  <c r="N26" i="13"/>
  <c r="O26" i="13"/>
  <c r="P26" i="13"/>
  <c r="Q26" i="13"/>
  <c r="S26" i="13"/>
  <c r="T26" i="13"/>
  <c r="V26" i="13"/>
  <c r="N27" i="13"/>
  <c r="O27" i="13"/>
  <c r="P27" i="13"/>
  <c r="Q27" i="13"/>
  <c r="S27" i="13"/>
  <c r="T27" i="13"/>
  <c r="V27" i="13"/>
  <c r="N28" i="13"/>
  <c r="O28" i="13"/>
  <c r="P28" i="13"/>
  <c r="Q28" i="13"/>
  <c r="S28" i="13"/>
  <c r="T28" i="13"/>
  <c r="V28" i="13"/>
  <c r="N29" i="13"/>
  <c r="O29" i="13"/>
  <c r="P29" i="13"/>
  <c r="Q29" i="13"/>
  <c r="S29" i="13"/>
  <c r="T29" i="13"/>
  <c r="V29" i="13"/>
  <c r="N30" i="13"/>
  <c r="O30" i="13"/>
  <c r="P30" i="13"/>
  <c r="Q30" i="13"/>
  <c r="S30" i="13"/>
  <c r="T30" i="13"/>
  <c r="V30" i="13"/>
  <c r="N31" i="13"/>
  <c r="O31" i="13"/>
  <c r="P31" i="13"/>
  <c r="Q31" i="13"/>
  <c r="S31" i="13"/>
  <c r="T31" i="13"/>
  <c r="V31" i="13"/>
  <c r="N32" i="13"/>
  <c r="O32" i="13"/>
  <c r="P32" i="13"/>
  <c r="Q32" i="13"/>
  <c r="S32" i="13"/>
  <c r="T32" i="13"/>
  <c r="V32" i="13"/>
  <c r="N33" i="13"/>
  <c r="O33" i="13"/>
  <c r="P33" i="13"/>
  <c r="Q33" i="13"/>
  <c r="S33" i="13"/>
  <c r="T33" i="13"/>
  <c r="V33" i="13"/>
  <c r="N34" i="13"/>
  <c r="O34" i="13"/>
  <c r="P34" i="13"/>
  <c r="Q34" i="13"/>
  <c r="S34" i="13"/>
  <c r="T34" i="13"/>
  <c r="V34" i="13"/>
  <c r="N35" i="13"/>
  <c r="O35" i="13"/>
  <c r="P35" i="13"/>
  <c r="Q35" i="13"/>
  <c r="S35" i="13"/>
  <c r="T35" i="13"/>
  <c r="V35" i="13"/>
  <c r="N6" i="14"/>
  <c r="O6" i="14"/>
  <c r="P6" i="14"/>
  <c r="Q6" i="14"/>
  <c r="S6" i="14"/>
  <c r="T6" i="14"/>
  <c r="V6" i="14"/>
  <c r="N7" i="14"/>
  <c r="O7" i="14"/>
  <c r="P7" i="14"/>
  <c r="Q7" i="14"/>
  <c r="S7" i="14"/>
  <c r="T7" i="14"/>
  <c r="V7" i="14"/>
  <c r="N8" i="14"/>
  <c r="O8" i="14"/>
  <c r="P8" i="14"/>
  <c r="Q8" i="14"/>
  <c r="S8" i="14"/>
  <c r="T8" i="14"/>
  <c r="V8" i="14"/>
  <c r="N9" i="14"/>
  <c r="O9" i="14"/>
  <c r="P9" i="14"/>
  <c r="Q9" i="14"/>
  <c r="S9" i="14"/>
  <c r="T9" i="14"/>
  <c r="V9" i="14"/>
  <c r="N10" i="14"/>
  <c r="O10" i="14"/>
  <c r="P10" i="14"/>
  <c r="Q10" i="14"/>
  <c r="S10" i="14"/>
  <c r="T10" i="14"/>
  <c r="V10" i="14"/>
  <c r="N11" i="14"/>
  <c r="O11" i="14"/>
  <c r="P11" i="14"/>
  <c r="Q11" i="14"/>
  <c r="S11" i="14"/>
  <c r="T11" i="14"/>
  <c r="V11" i="14"/>
  <c r="N12" i="14"/>
  <c r="O12" i="14"/>
  <c r="P12" i="14"/>
  <c r="Q12" i="14"/>
  <c r="S12" i="14"/>
  <c r="T12" i="14"/>
  <c r="V12" i="14"/>
  <c r="N13" i="14"/>
  <c r="O13" i="14"/>
  <c r="P13" i="14"/>
  <c r="Q13" i="14"/>
  <c r="S13" i="14"/>
  <c r="T13" i="14"/>
  <c r="V13" i="14"/>
  <c r="N14" i="14"/>
  <c r="O14" i="14"/>
  <c r="P14" i="14"/>
  <c r="Q14" i="14"/>
  <c r="S14" i="14"/>
  <c r="T14" i="14"/>
  <c r="V14" i="14"/>
  <c r="N15" i="14"/>
  <c r="O15" i="14"/>
  <c r="P15" i="14"/>
  <c r="Q15" i="14"/>
  <c r="S15" i="14"/>
  <c r="T15" i="14"/>
  <c r="V15" i="14"/>
  <c r="N16" i="14"/>
  <c r="O16" i="14"/>
  <c r="P16" i="14"/>
  <c r="Q16" i="14"/>
  <c r="S16" i="14"/>
  <c r="T16" i="14"/>
  <c r="V16" i="14"/>
  <c r="N17" i="14"/>
  <c r="O17" i="14"/>
  <c r="P17" i="14"/>
  <c r="Q17" i="14"/>
  <c r="S17" i="14"/>
  <c r="T17" i="14"/>
  <c r="V17" i="14"/>
  <c r="N18" i="14"/>
  <c r="O18" i="14"/>
  <c r="P18" i="14"/>
  <c r="Q18" i="14"/>
  <c r="S18" i="14"/>
  <c r="T18" i="14"/>
  <c r="V18" i="14"/>
  <c r="N19" i="14"/>
  <c r="O19" i="14"/>
  <c r="P19" i="14"/>
  <c r="Q19" i="14"/>
  <c r="S19" i="14"/>
  <c r="T19" i="14"/>
  <c r="V19" i="14"/>
  <c r="N20" i="14"/>
  <c r="O20" i="14"/>
  <c r="P20" i="14"/>
  <c r="Q20" i="14"/>
  <c r="S20" i="14"/>
  <c r="T20" i="14"/>
  <c r="V20" i="14"/>
  <c r="N21" i="14"/>
  <c r="O21" i="14"/>
  <c r="P21" i="14"/>
  <c r="Q21" i="14"/>
  <c r="S21" i="14"/>
  <c r="T21" i="14"/>
  <c r="V21" i="14"/>
  <c r="N22" i="14"/>
  <c r="O22" i="14"/>
  <c r="P22" i="14"/>
  <c r="Q22" i="14"/>
  <c r="S22" i="14"/>
  <c r="T22" i="14"/>
  <c r="V22" i="14"/>
  <c r="N23" i="14"/>
  <c r="O23" i="14"/>
  <c r="P23" i="14"/>
  <c r="Q23" i="14"/>
  <c r="S23" i="14"/>
  <c r="T23" i="14"/>
  <c r="V23" i="14"/>
  <c r="N24" i="14"/>
  <c r="O24" i="14"/>
  <c r="P24" i="14"/>
  <c r="Q24" i="14"/>
  <c r="S24" i="14"/>
  <c r="T24" i="14"/>
  <c r="V24" i="14"/>
  <c r="N25" i="14"/>
  <c r="O25" i="14"/>
  <c r="P25" i="14"/>
  <c r="Q25" i="14"/>
  <c r="S25" i="14"/>
  <c r="T25" i="14"/>
  <c r="V25" i="14"/>
  <c r="N26" i="14"/>
  <c r="O26" i="14"/>
  <c r="P26" i="14"/>
  <c r="Q26" i="14"/>
  <c r="S26" i="14"/>
  <c r="T26" i="14"/>
  <c r="V26" i="14"/>
  <c r="N27" i="14"/>
  <c r="O27" i="14"/>
  <c r="P27" i="14"/>
  <c r="Q27" i="14"/>
  <c r="S27" i="14"/>
  <c r="T27" i="14"/>
  <c r="V27" i="14"/>
  <c r="N28" i="14"/>
  <c r="O28" i="14"/>
  <c r="P28" i="14"/>
  <c r="Q28" i="14"/>
  <c r="S28" i="14"/>
  <c r="T28" i="14"/>
  <c r="V28" i="14"/>
  <c r="N29" i="14"/>
  <c r="O29" i="14"/>
  <c r="P29" i="14"/>
  <c r="Q29" i="14"/>
  <c r="S29" i="14"/>
  <c r="T29" i="14"/>
  <c r="V29" i="14"/>
  <c r="N30" i="14"/>
  <c r="O30" i="14"/>
  <c r="P30" i="14"/>
  <c r="Q30" i="14"/>
  <c r="S30" i="14"/>
  <c r="T30" i="14"/>
  <c r="V30" i="14"/>
  <c r="N31" i="14"/>
  <c r="O31" i="14"/>
  <c r="P31" i="14"/>
  <c r="Q31" i="14"/>
  <c r="S31" i="14"/>
  <c r="T31" i="14"/>
  <c r="V31" i="14"/>
  <c r="N32" i="14"/>
  <c r="O32" i="14"/>
  <c r="P32" i="14"/>
  <c r="Q32" i="14"/>
  <c r="S32" i="14"/>
  <c r="T32" i="14"/>
  <c r="V32" i="14"/>
  <c r="N33" i="14"/>
  <c r="O33" i="14"/>
  <c r="P33" i="14"/>
  <c r="Q33" i="14"/>
  <c r="S33" i="14"/>
  <c r="T33" i="14"/>
  <c r="V33" i="14"/>
  <c r="N34" i="14"/>
  <c r="O34" i="14"/>
  <c r="P34" i="14"/>
  <c r="Q34" i="14"/>
  <c r="S34" i="14"/>
  <c r="T34" i="14"/>
  <c r="V34" i="14"/>
  <c r="N35" i="14"/>
  <c r="O35" i="14"/>
  <c r="P35" i="14"/>
  <c r="Q35" i="14"/>
  <c r="S35" i="14"/>
  <c r="T35" i="14"/>
  <c r="V35" i="14"/>
  <c r="N6" i="4"/>
  <c r="O6" i="4"/>
  <c r="P6" i="4"/>
  <c r="Q6" i="4"/>
  <c r="S6" i="4"/>
  <c r="T6" i="4"/>
  <c r="V6" i="4"/>
  <c r="N7" i="4"/>
  <c r="O7" i="4"/>
  <c r="P7" i="4"/>
  <c r="Q7" i="4"/>
  <c r="S7" i="4"/>
  <c r="T7" i="4"/>
  <c r="V7" i="4"/>
  <c r="N8" i="4"/>
  <c r="O8" i="4"/>
  <c r="P8" i="4"/>
  <c r="Q8" i="4"/>
  <c r="S8" i="4"/>
  <c r="T8" i="4"/>
  <c r="V8" i="4"/>
  <c r="N9" i="4"/>
  <c r="O9" i="4"/>
  <c r="P9" i="4"/>
  <c r="Q9" i="4"/>
  <c r="S9" i="4"/>
  <c r="T9" i="4"/>
  <c r="V9" i="4"/>
  <c r="N10" i="4"/>
  <c r="O10" i="4"/>
  <c r="P10" i="4"/>
  <c r="Q10" i="4"/>
  <c r="S10" i="4"/>
  <c r="T10" i="4"/>
  <c r="V10" i="4"/>
  <c r="N11" i="4"/>
  <c r="O11" i="4"/>
  <c r="P11" i="4"/>
  <c r="Q11" i="4"/>
  <c r="S11" i="4"/>
  <c r="T11" i="4"/>
  <c r="V11" i="4"/>
  <c r="N12" i="4"/>
  <c r="O12" i="4"/>
  <c r="P12" i="4"/>
  <c r="Q12" i="4"/>
  <c r="S12" i="4"/>
  <c r="T12" i="4"/>
  <c r="V12" i="4"/>
  <c r="N13" i="4"/>
  <c r="O13" i="4"/>
  <c r="P13" i="4"/>
  <c r="Q13" i="4"/>
  <c r="S13" i="4"/>
  <c r="T13" i="4"/>
  <c r="V13" i="4"/>
  <c r="N14" i="4"/>
  <c r="O14" i="4"/>
  <c r="P14" i="4"/>
  <c r="Q14" i="4"/>
  <c r="S14" i="4"/>
  <c r="T14" i="4"/>
  <c r="V14" i="4"/>
  <c r="N15" i="4"/>
  <c r="O15" i="4"/>
  <c r="P15" i="4"/>
  <c r="Q15" i="4"/>
  <c r="S15" i="4"/>
  <c r="T15" i="4"/>
  <c r="V15" i="4"/>
  <c r="N16" i="4"/>
  <c r="O16" i="4"/>
  <c r="P16" i="4"/>
  <c r="Q16" i="4"/>
  <c r="S16" i="4"/>
  <c r="T16" i="4"/>
  <c r="V16" i="4"/>
  <c r="N17" i="4"/>
  <c r="O17" i="4"/>
  <c r="P17" i="4"/>
  <c r="Q17" i="4"/>
  <c r="S17" i="4"/>
  <c r="T17" i="4"/>
  <c r="V17" i="4"/>
  <c r="N18" i="4"/>
  <c r="O18" i="4"/>
  <c r="P18" i="4"/>
  <c r="Q18" i="4"/>
  <c r="S18" i="4"/>
  <c r="T18" i="4"/>
  <c r="V18" i="4"/>
  <c r="N19" i="4"/>
  <c r="O19" i="4"/>
  <c r="P19" i="4"/>
  <c r="Q19" i="4"/>
  <c r="S19" i="4"/>
  <c r="T19" i="4"/>
  <c r="V19" i="4"/>
  <c r="N20" i="4"/>
  <c r="O20" i="4"/>
  <c r="P20" i="4"/>
  <c r="Q20" i="4"/>
  <c r="S20" i="4"/>
  <c r="T20" i="4"/>
  <c r="V20" i="4"/>
  <c r="N21" i="4"/>
  <c r="O21" i="4"/>
  <c r="P21" i="4"/>
  <c r="Q21" i="4"/>
  <c r="S21" i="4"/>
  <c r="T21" i="4"/>
  <c r="V21" i="4"/>
  <c r="N22" i="4"/>
  <c r="O22" i="4"/>
  <c r="P22" i="4"/>
  <c r="Q22" i="4"/>
  <c r="S22" i="4"/>
  <c r="T22" i="4"/>
  <c r="V22" i="4"/>
  <c r="N23" i="4"/>
  <c r="O23" i="4"/>
  <c r="P23" i="4"/>
  <c r="Q23" i="4"/>
  <c r="S23" i="4"/>
  <c r="T23" i="4"/>
  <c r="V23" i="4"/>
  <c r="N24" i="4"/>
  <c r="O24" i="4"/>
  <c r="P24" i="4"/>
  <c r="Q24" i="4"/>
  <c r="S24" i="4"/>
  <c r="T24" i="4"/>
  <c r="V24" i="4"/>
  <c r="N25" i="4"/>
  <c r="O25" i="4"/>
  <c r="P25" i="4"/>
  <c r="Q25" i="4"/>
  <c r="S25" i="4"/>
  <c r="T25" i="4"/>
  <c r="V25" i="4"/>
  <c r="N26" i="4"/>
  <c r="O26" i="4"/>
  <c r="P26" i="4"/>
  <c r="Q26" i="4"/>
  <c r="S26" i="4"/>
  <c r="T26" i="4"/>
  <c r="V26" i="4"/>
  <c r="N27" i="4"/>
  <c r="O27" i="4"/>
  <c r="P27" i="4"/>
  <c r="Q27" i="4"/>
  <c r="S27" i="4"/>
  <c r="T27" i="4"/>
  <c r="V27" i="4"/>
  <c r="N28" i="4"/>
  <c r="O28" i="4"/>
  <c r="P28" i="4"/>
  <c r="Q28" i="4"/>
  <c r="S28" i="4"/>
  <c r="T28" i="4"/>
  <c r="V28" i="4"/>
  <c r="N29" i="4"/>
  <c r="O29" i="4"/>
  <c r="P29" i="4"/>
  <c r="Q29" i="4"/>
  <c r="S29" i="4"/>
  <c r="T29" i="4"/>
  <c r="V29" i="4"/>
  <c r="N30" i="4"/>
  <c r="O30" i="4"/>
  <c r="P30" i="4"/>
  <c r="Q30" i="4"/>
  <c r="S30" i="4"/>
  <c r="T30" i="4"/>
  <c r="V30" i="4"/>
  <c r="N31" i="4"/>
  <c r="O31" i="4"/>
  <c r="P31" i="4"/>
  <c r="Q31" i="4"/>
  <c r="S31" i="4"/>
  <c r="T31" i="4"/>
  <c r="V31" i="4"/>
  <c r="N32" i="4"/>
  <c r="O32" i="4"/>
  <c r="P32" i="4"/>
  <c r="Q32" i="4"/>
  <c r="S32" i="4"/>
  <c r="T32" i="4"/>
  <c r="V32" i="4"/>
  <c r="N33" i="4"/>
  <c r="O33" i="4"/>
  <c r="P33" i="4"/>
  <c r="Q33" i="4"/>
  <c r="S33" i="4"/>
  <c r="T33" i="4"/>
  <c r="V33" i="4"/>
  <c r="N34" i="4"/>
  <c r="O34" i="4"/>
  <c r="P34" i="4"/>
  <c r="Q34" i="4"/>
  <c r="S34" i="4"/>
  <c r="T34" i="4"/>
  <c r="V34" i="4"/>
  <c r="N35" i="4"/>
  <c r="O35" i="4"/>
  <c r="P35" i="4"/>
  <c r="Q35" i="4"/>
  <c r="S35" i="4"/>
  <c r="T35" i="4"/>
  <c r="V35" i="4"/>
  <c r="V5" i="5"/>
  <c r="T5" i="5"/>
  <c r="S5" i="5"/>
  <c r="Q5" i="5"/>
  <c r="P5" i="5"/>
  <c r="O5" i="5"/>
  <c r="N5" i="5"/>
  <c r="V5" i="6"/>
  <c r="T5" i="6"/>
  <c r="S5" i="6"/>
  <c r="Q5" i="6"/>
  <c r="P5" i="6"/>
  <c r="O5" i="6"/>
  <c r="N5" i="6"/>
  <c r="V5" i="7"/>
  <c r="T5" i="7"/>
  <c r="S5" i="7"/>
  <c r="Q5" i="7"/>
  <c r="P5" i="7"/>
  <c r="O5" i="7"/>
  <c r="N5" i="7"/>
  <c r="V5" i="8"/>
  <c r="T5" i="8"/>
  <c r="S5" i="8"/>
  <c r="Q5" i="8"/>
  <c r="P5" i="8"/>
  <c r="O5" i="8"/>
  <c r="N5" i="8"/>
  <c r="V5" i="9"/>
  <c r="T5" i="9"/>
  <c r="S5" i="9"/>
  <c r="Q5" i="9"/>
  <c r="P5" i="9"/>
  <c r="O5" i="9"/>
  <c r="N5" i="9"/>
  <c r="V5" i="10"/>
  <c r="T5" i="10"/>
  <c r="S5" i="10"/>
  <c r="Q5" i="10"/>
  <c r="P5" i="10"/>
  <c r="O5" i="10"/>
  <c r="N5" i="10"/>
  <c r="V5" i="11"/>
  <c r="T5" i="11"/>
  <c r="S5" i="11"/>
  <c r="Q5" i="11"/>
  <c r="P5" i="11"/>
  <c r="O5" i="11"/>
  <c r="N5" i="11"/>
  <c r="V5" i="12"/>
  <c r="T5" i="12"/>
  <c r="S5" i="12"/>
  <c r="Q5" i="12"/>
  <c r="P5" i="12"/>
  <c r="O5" i="12"/>
  <c r="N5" i="12"/>
  <c r="V5" i="13"/>
  <c r="T5" i="13"/>
  <c r="S5" i="13"/>
  <c r="Q5" i="13"/>
  <c r="P5" i="13"/>
  <c r="O5" i="13"/>
  <c r="N5" i="13"/>
  <c r="V5" i="14"/>
  <c r="T5" i="14"/>
  <c r="S5" i="14"/>
  <c r="Q5" i="14"/>
  <c r="P5" i="14"/>
  <c r="O5" i="14"/>
  <c r="N5" i="14"/>
  <c r="V5" i="4"/>
  <c r="T5" i="4"/>
  <c r="S5" i="4"/>
  <c r="Q5" i="4"/>
  <c r="P5" i="4"/>
  <c r="O5" i="4"/>
  <c r="N5" i="4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5" i="3"/>
  <c r="V6" i="3"/>
  <c r="V7" i="3"/>
  <c r="V8" i="3"/>
  <c r="V9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5" i="3"/>
  <c r="N6" i="3"/>
  <c r="O6" i="3"/>
  <c r="P6" i="3"/>
  <c r="S6" i="3"/>
  <c r="T6" i="3"/>
  <c r="N7" i="3"/>
  <c r="O7" i="3"/>
  <c r="P7" i="3"/>
  <c r="S7" i="3"/>
  <c r="T7" i="3"/>
  <c r="N8" i="3"/>
  <c r="O8" i="3"/>
  <c r="P8" i="3"/>
  <c r="S8" i="3"/>
  <c r="T8" i="3"/>
  <c r="N9" i="3"/>
  <c r="O9" i="3"/>
  <c r="P9" i="3"/>
  <c r="S9" i="3"/>
  <c r="T9" i="3"/>
  <c r="N10" i="3"/>
  <c r="O10" i="3"/>
  <c r="P10" i="3"/>
  <c r="S10" i="3"/>
  <c r="T10" i="3"/>
  <c r="N11" i="3"/>
  <c r="O11" i="3"/>
  <c r="P11" i="3"/>
  <c r="S11" i="3"/>
  <c r="T11" i="3"/>
  <c r="N12" i="3"/>
  <c r="O12" i="3"/>
  <c r="P12" i="3"/>
  <c r="S12" i="3"/>
  <c r="T12" i="3"/>
  <c r="N13" i="3"/>
  <c r="O13" i="3"/>
  <c r="P13" i="3"/>
  <c r="S13" i="3"/>
  <c r="T13" i="3"/>
  <c r="N14" i="3"/>
  <c r="O14" i="3"/>
  <c r="P14" i="3"/>
  <c r="S14" i="3"/>
  <c r="T14" i="3"/>
  <c r="N15" i="3"/>
  <c r="O15" i="3"/>
  <c r="P15" i="3"/>
  <c r="S15" i="3"/>
  <c r="T15" i="3"/>
  <c r="N16" i="3"/>
  <c r="O16" i="3"/>
  <c r="P16" i="3"/>
  <c r="S16" i="3"/>
  <c r="T16" i="3"/>
  <c r="N17" i="3"/>
  <c r="O17" i="3"/>
  <c r="P17" i="3"/>
  <c r="S17" i="3"/>
  <c r="T17" i="3"/>
  <c r="N18" i="3"/>
  <c r="O18" i="3"/>
  <c r="P18" i="3"/>
  <c r="S18" i="3"/>
  <c r="T18" i="3"/>
  <c r="N19" i="3"/>
  <c r="O19" i="3"/>
  <c r="P19" i="3"/>
  <c r="S19" i="3"/>
  <c r="T19" i="3"/>
  <c r="N20" i="3"/>
  <c r="O20" i="3"/>
  <c r="P20" i="3"/>
  <c r="S20" i="3"/>
  <c r="T20" i="3"/>
  <c r="N21" i="3"/>
  <c r="O21" i="3"/>
  <c r="P21" i="3"/>
  <c r="S21" i="3"/>
  <c r="T21" i="3"/>
  <c r="N22" i="3"/>
  <c r="O22" i="3"/>
  <c r="P22" i="3"/>
  <c r="S22" i="3"/>
  <c r="T22" i="3"/>
  <c r="N23" i="3"/>
  <c r="O23" i="3"/>
  <c r="P23" i="3"/>
  <c r="S23" i="3"/>
  <c r="T23" i="3"/>
  <c r="N24" i="3"/>
  <c r="O24" i="3"/>
  <c r="P24" i="3"/>
  <c r="S24" i="3"/>
  <c r="T24" i="3"/>
  <c r="N25" i="3"/>
  <c r="O25" i="3"/>
  <c r="P25" i="3"/>
  <c r="S25" i="3"/>
  <c r="T25" i="3"/>
  <c r="N26" i="3"/>
  <c r="O26" i="3"/>
  <c r="P26" i="3"/>
  <c r="S26" i="3"/>
  <c r="T26" i="3"/>
  <c r="N27" i="3"/>
  <c r="O27" i="3"/>
  <c r="P27" i="3"/>
  <c r="S27" i="3"/>
  <c r="T27" i="3"/>
  <c r="N28" i="3"/>
  <c r="O28" i="3"/>
  <c r="P28" i="3"/>
  <c r="S28" i="3"/>
  <c r="T28" i="3"/>
  <c r="N29" i="3"/>
  <c r="O29" i="3"/>
  <c r="P29" i="3"/>
  <c r="S29" i="3"/>
  <c r="T29" i="3"/>
  <c r="N30" i="3"/>
  <c r="O30" i="3"/>
  <c r="P30" i="3"/>
  <c r="S30" i="3"/>
  <c r="T30" i="3"/>
  <c r="N31" i="3"/>
  <c r="O31" i="3"/>
  <c r="P31" i="3"/>
  <c r="S31" i="3"/>
  <c r="T31" i="3"/>
  <c r="N32" i="3"/>
  <c r="O32" i="3"/>
  <c r="P32" i="3"/>
  <c r="S32" i="3"/>
  <c r="T32" i="3"/>
  <c r="N33" i="3"/>
  <c r="O33" i="3"/>
  <c r="P33" i="3"/>
  <c r="S33" i="3"/>
  <c r="T33" i="3"/>
  <c r="N34" i="3"/>
  <c r="O34" i="3"/>
  <c r="P34" i="3"/>
  <c r="S34" i="3"/>
  <c r="T34" i="3"/>
  <c r="N35" i="3"/>
  <c r="O35" i="3"/>
  <c r="P35" i="3"/>
  <c r="S35" i="3"/>
  <c r="T35" i="3"/>
  <c r="O5" i="3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4"/>
  <c r="F5" i="5"/>
  <c r="F5" i="6"/>
  <c r="F5" i="7"/>
  <c r="F5" i="8"/>
  <c r="F5" i="9"/>
  <c r="F5" i="10"/>
  <c r="F5" i="11"/>
  <c r="F5" i="12"/>
  <c r="F5" i="13"/>
  <c r="F5" i="14"/>
  <c r="F5" i="3"/>
  <c r="T5" i="3" l="1"/>
  <c r="S5" i="3"/>
  <c r="N5" i="3"/>
  <c r="G35" i="14" l="1"/>
  <c r="E35" i="14"/>
  <c r="G34" i="14"/>
  <c r="E34" i="14"/>
  <c r="G33" i="14"/>
  <c r="E33" i="14"/>
  <c r="G32" i="14"/>
  <c r="E32" i="14"/>
  <c r="G31" i="14"/>
  <c r="E31" i="14"/>
  <c r="G30" i="14"/>
  <c r="E30" i="14"/>
  <c r="G29" i="14"/>
  <c r="E29" i="14"/>
  <c r="G28" i="14"/>
  <c r="E28" i="14"/>
  <c r="G27" i="14"/>
  <c r="E27" i="14"/>
  <c r="G26" i="14"/>
  <c r="E26" i="14"/>
  <c r="G25" i="14"/>
  <c r="E25" i="14"/>
  <c r="G24" i="14"/>
  <c r="E24" i="14"/>
  <c r="G23" i="14"/>
  <c r="E23" i="14"/>
  <c r="G22" i="14"/>
  <c r="E22" i="14"/>
  <c r="G21" i="14"/>
  <c r="E21" i="14"/>
  <c r="G20" i="14"/>
  <c r="E20" i="14"/>
  <c r="G19" i="14"/>
  <c r="E19" i="14"/>
  <c r="G18" i="14"/>
  <c r="E18" i="14"/>
  <c r="G17" i="14"/>
  <c r="E17" i="14"/>
  <c r="G16" i="14"/>
  <c r="E16" i="14"/>
  <c r="G15" i="14"/>
  <c r="E15" i="14"/>
  <c r="G14" i="14"/>
  <c r="E14" i="14"/>
  <c r="L13" i="14"/>
  <c r="K13" i="14" s="1"/>
  <c r="G13" i="14"/>
  <c r="E13" i="14"/>
  <c r="L12" i="14"/>
  <c r="K12" i="14" s="1"/>
  <c r="G12" i="14"/>
  <c r="E12" i="14"/>
  <c r="L11" i="14"/>
  <c r="K11" i="14" s="1"/>
  <c r="G11" i="14"/>
  <c r="E11" i="14"/>
  <c r="L10" i="14"/>
  <c r="K10" i="14" s="1"/>
  <c r="G10" i="14"/>
  <c r="E10" i="14"/>
  <c r="L9" i="14"/>
  <c r="K9" i="14" s="1"/>
  <c r="G9" i="14"/>
  <c r="E9" i="14"/>
  <c r="L8" i="14"/>
  <c r="K8" i="14" s="1"/>
  <c r="G8" i="14"/>
  <c r="E8" i="14"/>
  <c r="L7" i="14"/>
  <c r="K7" i="14" s="1"/>
  <c r="G7" i="14"/>
  <c r="E7" i="14"/>
  <c r="L6" i="14"/>
  <c r="K6" i="14" s="1"/>
  <c r="G6" i="14"/>
  <c r="E6" i="14"/>
  <c r="L5" i="14"/>
  <c r="K5" i="14" s="1"/>
  <c r="G5" i="14"/>
  <c r="E5" i="14"/>
  <c r="L4" i="14"/>
  <c r="K4" i="14" s="1"/>
  <c r="G35" i="13"/>
  <c r="G34" i="13"/>
  <c r="E34" i="13"/>
  <c r="G33" i="13"/>
  <c r="E33" i="13"/>
  <c r="G32" i="13"/>
  <c r="E32" i="13"/>
  <c r="G31" i="13"/>
  <c r="E31" i="13"/>
  <c r="G30" i="13"/>
  <c r="E30" i="13"/>
  <c r="G29" i="13"/>
  <c r="E29" i="13"/>
  <c r="G28" i="13"/>
  <c r="E28" i="13"/>
  <c r="G27" i="13"/>
  <c r="E27" i="13"/>
  <c r="G26" i="13"/>
  <c r="E26" i="13"/>
  <c r="G25" i="13"/>
  <c r="E25" i="13"/>
  <c r="G24" i="13"/>
  <c r="E24" i="13"/>
  <c r="G23" i="13"/>
  <c r="E23" i="13"/>
  <c r="G22" i="13"/>
  <c r="E22" i="13"/>
  <c r="G21" i="13"/>
  <c r="E21" i="13"/>
  <c r="G20" i="13"/>
  <c r="E20" i="13"/>
  <c r="G19" i="13"/>
  <c r="E19" i="13"/>
  <c r="G18" i="13"/>
  <c r="E18" i="13"/>
  <c r="G17" i="13"/>
  <c r="E17" i="13"/>
  <c r="G16" i="13"/>
  <c r="E16" i="13"/>
  <c r="G15" i="13"/>
  <c r="E15" i="13"/>
  <c r="G14" i="13"/>
  <c r="E14" i="13"/>
  <c r="L13" i="13"/>
  <c r="K13" i="13" s="1"/>
  <c r="G13" i="13"/>
  <c r="E13" i="13"/>
  <c r="L12" i="13"/>
  <c r="K12" i="13" s="1"/>
  <c r="G12" i="13"/>
  <c r="E12" i="13"/>
  <c r="L11" i="13"/>
  <c r="K11" i="13" s="1"/>
  <c r="G11" i="13"/>
  <c r="E11" i="13"/>
  <c r="L10" i="13"/>
  <c r="K10" i="13" s="1"/>
  <c r="G10" i="13"/>
  <c r="E10" i="13"/>
  <c r="L9" i="13"/>
  <c r="K9" i="13" s="1"/>
  <c r="G9" i="13"/>
  <c r="E9" i="13"/>
  <c r="L8" i="13"/>
  <c r="K8" i="13" s="1"/>
  <c r="G8" i="13"/>
  <c r="E8" i="13"/>
  <c r="L7" i="13"/>
  <c r="K7" i="13" s="1"/>
  <c r="G7" i="13"/>
  <c r="E7" i="13"/>
  <c r="L6" i="13"/>
  <c r="K6" i="13" s="1"/>
  <c r="G6" i="13"/>
  <c r="E6" i="13"/>
  <c r="L5" i="13"/>
  <c r="K5" i="13" s="1"/>
  <c r="G5" i="13"/>
  <c r="E5" i="13"/>
  <c r="L4" i="13"/>
  <c r="K4" i="13" s="1"/>
  <c r="G35" i="12"/>
  <c r="E35" i="12"/>
  <c r="G34" i="12"/>
  <c r="E34" i="12"/>
  <c r="G33" i="12"/>
  <c r="E33" i="12"/>
  <c r="G32" i="12"/>
  <c r="E32" i="12"/>
  <c r="G31" i="12"/>
  <c r="E31" i="12"/>
  <c r="G30" i="12"/>
  <c r="E30" i="12"/>
  <c r="G29" i="12"/>
  <c r="E29" i="12"/>
  <c r="G28" i="12"/>
  <c r="E28" i="12"/>
  <c r="G27" i="12"/>
  <c r="E27" i="12"/>
  <c r="G26" i="12"/>
  <c r="E26" i="12"/>
  <c r="G25" i="12"/>
  <c r="E25" i="12"/>
  <c r="G24" i="12"/>
  <c r="E24" i="12"/>
  <c r="G23" i="12"/>
  <c r="E23" i="12"/>
  <c r="G22" i="12"/>
  <c r="E22" i="12"/>
  <c r="G21" i="12"/>
  <c r="E21" i="12"/>
  <c r="G20" i="12"/>
  <c r="E20" i="12"/>
  <c r="G19" i="12"/>
  <c r="E19" i="12"/>
  <c r="G18" i="12"/>
  <c r="E18" i="12"/>
  <c r="G17" i="12"/>
  <c r="E17" i="12"/>
  <c r="G16" i="12"/>
  <c r="E16" i="12"/>
  <c r="G15" i="12"/>
  <c r="E15" i="12"/>
  <c r="G14" i="12"/>
  <c r="E14" i="12"/>
  <c r="L13" i="12"/>
  <c r="K13" i="12" s="1"/>
  <c r="G13" i="12"/>
  <c r="E13" i="12"/>
  <c r="L12" i="12"/>
  <c r="K12" i="12" s="1"/>
  <c r="G12" i="12"/>
  <c r="E12" i="12"/>
  <c r="L11" i="12"/>
  <c r="K11" i="12" s="1"/>
  <c r="G11" i="12"/>
  <c r="E11" i="12"/>
  <c r="L10" i="12"/>
  <c r="K10" i="12" s="1"/>
  <c r="G10" i="12"/>
  <c r="E10" i="12"/>
  <c r="L9" i="12"/>
  <c r="K9" i="12" s="1"/>
  <c r="G9" i="12"/>
  <c r="E9" i="12"/>
  <c r="L8" i="12"/>
  <c r="K8" i="12" s="1"/>
  <c r="G8" i="12"/>
  <c r="E8" i="12"/>
  <c r="L7" i="12"/>
  <c r="K7" i="12" s="1"/>
  <c r="G7" i="12"/>
  <c r="E7" i="12"/>
  <c r="K2" i="2" s="1"/>
  <c r="L6" i="12"/>
  <c r="K6" i="12" s="1"/>
  <c r="G6" i="12"/>
  <c r="E6" i="12"/>
  <c r="L5" i="12"/>
  <c r="K5" i="12" s="1"/>
  <c r="G5" i="12"/>
  <c r="E5" i="12"/>
  <c r="A5" i="12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L4" i="12"/>
  <c r="K4" i="12" s="1"/>
  <c r="G35" i="11"/>
  <c r="G34" i="11"/>
  <c r="E34" i="11"/>
  <c r="J2" i="2" s="1"/>
  <c r="G33" i="11"/>
  <c r="E33" i="11"/>
  <c r="G32" i="11"/>
  <c r="E32" i="11"/>
  <c r="G31" i="11"/>
  <c r="E31" i="11"/>
  <c r="G30" i="11"/>
  <c r="E30" i="11"/>
  <c r="G29" i="11"/>
  <c r="E29" i="11"/>
  <c r="G28" i="11"/>
  <c r="E28" i="11"/>
  <c r="G27" i="11"/>
  <c r="E27" i="11"/>
  <c r="G26" i="11"/>
  <c r="E26" i="11"/>
  <c r="G25" i="11"/>
  <c r="E25" i="11"/>
  <c r="G24" i="11"/>
  <c r="E24" i="11"/>
  <c r="G23" i="11"/>
  <c r="E23" i="11"/>
  <c r="G22" i="11"/>
  <c r="E22" i="11"/>
  <c r="G21" i="11"/>
  <c r="E21" i="11"/>
  <c r="G20" i="11"/>
  <c r="E20" i="11"/>
  <c r="G19" i="11"/>
  <c r="E19" i="11"/>
  <c r="G18" i="11"/>
  <c r="E18" i="11"/>
  <c r="G17" i="11"/>
  <c r="E17" i="11"/>
  <c r="G16" i="11"/>
  <c r="E16" i="11"/>
  <c r="G15" i="11"/>
  <c r="E15" i="11"/>
  <c r="G14" i="11"/>
  <c r="E14" i="11"/>
  <c r="L13" i="11"/>
  <c r="K13" i="11" s="1"/>
  <c r="G13" i="11"/>
  <c r="E13" i="11"/>
  <c r="L12" i="11"/>
  <c r="K12" i="11" s="1"/>
  <c r="G12" i="11"/>
  <c r="E12" i="11"/>
  <c r="L11" i="11"/>
  <c r="K11" i="11" s="1"/>
  <c r="G11" i="11"/>
  <c r="E11" i="11"/>
  <c r="L10" i="11"/>
  <c r="K10" i="11" s="1"/>
  <c r="G10" i="11"/>
  <c r="E10" i="11"/>
  <c r="L9" i="11"/>
  <c r="K9" i="11" s="1"/>
  <c r="G9" i="11"/>
  <c r="E9" i="11"/>
  <c r="L8" i="11"/>
  <c r="K8" i="11" s="1"/>
  <c r="G8" i="11"/>
  <c r="E8" i="11"/>
  <c r="L7" i="11"/>
  <c r="K7" i="11" s="1"/>
  <c r="G7" i="11"/>
  <c r="E7" i="11"/>
  <c r="L6" i="11"/>
  <c r="K6" i="11" s="1"/>
  <c r="G6" i="11"/>
  <c r="E6" i="11"/>
  <c r="L5" i="11"/>
  <c r="K5" i="11" s="1"/>
  <c r="G5" i="11"/>
  <c r="E5" i="11"/>
  <c r="L4" i="11"/>
  <c r="K4" i="11" s="1"/>
  <c r="G35" i="10"/>
  <c r="E35" i="10"/>
  <c r="G34" i="10"/>
  <c r="E34" i="10"/>
  <c r="G33" i="10"/>
  <c r="E33" i="10"/>
  <c r="G32" i="10"/>
  <c r="E32" i="10"/>
  <c r="G31" i="10"/>
  <c r="E31" i="10"/>
  <c r="G30" i="10"/>
  <c r="E30" i="10"/>
  <c r="G29" i="10"/>
  <c r="E29" i="10"/>
  <c r="G28" i="10"/>
  <c r="E28" i="10"/>
  <c r="G27" i="10"/>
  <c r="E27" i="10"/>
  <c r="G26" i="10"/>
  <c r="E26" i="10"/>
  <c r="G25" i="10"/>
  <c r="E25" i="10"/>
  <c r="G24" i="10"/>
  <c r="E24" i="10"/>
  <c r="G23" i="10"/>
  <c r="E23" i="10"/>
  <c r="G22" i="10"/>
  <c r="E22" i="10"/>
  <c r="G21" i="10"/>
  <c r="E21" i="10"/>
  <c r="G20" i="10"/>
  <c r="E20" i="10"/>
  <c r="G19" i="10"/>
  <c r="E19" i="10"/>
  <c r="G18" i="10"/>
  <c r="E18" i="10"/>
  <c r="G17" i="10"/>
  <c r="E17" i="10"/>
  <c r="G16" i="10"/>
  <c r="E16" i="10"/>
  <c r="G15" i="10"/>
  <c r="E15" i="10"/>
  <c r="G14" i="10"/>
  <c r="E14" i="10"/>
  <c r="L13" i="10"/>
  <c r="K13" i="10" s="1"/>
  <c r="G13" i="10"/>
  <c r="E13" i="10"/>
  <c r="L12" i="10"/>
  <c r="K12" i="10" s="1"/>
  <c r="G12" i="10"/>
  <c r="E12" i="10"/>
  <c r="L11" i="10"/>
  <c r="K11" i="10" s="1"/>
  <c r="G11" i="10"/>
  <c r="E11" i="10"/>
  <c r="L10" i="10"/>
  <c r="K10" i="10" s="1"/>
  <c r="G10" i="10"/>
  <c r="E10" i="10"/>
  <c r="L9" i="10"/>
  <c r="K9" i="10" s="1"/>
  <c r="G9" i="10"/>
  <c r="E9" i="10"/>
  <c r="L8" i="10"/>
  <c r="K8" i="10" s="1"/>
  <c r="G8" i="10"/>
  <c r="E8" i="10"/>
  <c r="L7" i="10"/>
  <c r="K7" i="10" s="1"/>
  <c r="G7" i="10"/>
  <c r="E7" i="10"/>
  <c r="L6" i="10"/>
  <c r="K6" i="10" s="1"/>
  <c r="G6" i="10"/>
  <c r="E6" i="10"/>
  <c r="L5" i="10"/>
  <c r="K5" i="10" s="1"/>
  <c r="G5" i="10"/>
  <c r="E5" i="10"/>
  <c r="A5" i="10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L4" i="10"/>
  <c r="K4" i="10" s="1"/>
  <c r="G35" i="9"/>
  <c r="E35" i="9"/>
  <c r="G34" i="9"/>
  <c r="E34" i="9"/>
  <c r="G33" i="9"/>
  <c r="E33" i="9"/>
  <c r="G32" i="9"/>
  <c r="E32" i="9"/>
  <c r="G31" i="9"/>
  <c r="E31" i="9"/>
  <c r="G30" i="9"/>
  <c r="E30" i="9"/>
  <c r="G29" i="9"/>
  <c r="E29" i="9"/>
  <c r="G28" i="9"/>
  <c r="E28" i="9"/>
  <c r="G27" i="9"/>
  <c r="E27" i="9"/>
  <c r="G26" i="9"/>
  <c r="E26" i="9"/>
  <c r="G25" i="9"/>
  <c r="E25" i="9"/>
  <c r="G24" i="9"/>
  <c r="E24" i="9"/>
  <c r="G23" i="9"/>
  <c r="E23" i="9"/>
  <c r="G22" i="9"/>
  <c r="E22" i="9"/>
  <c r="G21" i="9"/>
  <c r="E21" i="9"/>
  <c r="G20" i="9"/>
  <c r="E20" i="9"/>
  <c r="G19" i="9"/>
  <c r="E19" i="9"/>
  <c r="G18" i="9"/>
  <c r="E18" i="9"/>
  <c r="G17" i="9"/>
  <c r="E17" i="9"/>
  <c r="G16" i="9"/>
  <c r="E16" i="9"/>
  <c r="G15" i="9"/>
  <c r="E15" i="9"/>
  <c r="G14" i="9"/>
  <c r="E14" i="9"/>
  <c r="L13" i="9"/>
  <c r="K13" i="9" s="1"/>
  <c r="G13" i="9"/>
  <c r="E13" i="9"/>
  <c r="L12" i="9"/>
  <c r="K12" i="9" s="1"/>
  <c r="G12" i="9"/>
  <c r="E12" i="9"/>
  <c r="L11" i="9"/>
  <c r="K11" i="9" s="1"/>
  <c r="G11" i="9"/>
  <c r="E11" i="9"/>
  <c r="L10" i="9"/>
  <c r="K10" i="9" s="1"/>
  <c r="G10" i="9"/>
  <c r="E10" i="9"/>
  <c r="L9" i="9"/>
  <c r="K9" i="9" s="1"/>
  <c r="G9" i="9"/>
  <c r="E9" i="9"/>
  <c r="L8" i="9"/>
  <c r="K8" i="9" s="1"/>
  <c r="G8" i="9"/>
  <c r="E8" i="9"/>
  <c r="H2" i="2" s="1"/>
  <c r="L7" i="9"/>
  <c r="K7" i="9" s="1"/>
  <c r="G7" i="9"/>
  <c r="E7" i="9"/>
  <c r="L6" i="9"/>
  <c r="K6" i="9" s="1"/>
  <c r="G6" i="9"/>
  <c r="E6" i="9"/>
  <c r="L5" i="9"/>
  <c r="K5" i="9" s="1"/>
  <c r="G5" i="9"/>
  <c r="E5" i="9"/>
  <c r="L4" i="9"/>
  <c r="K4" i="9" s="1"/>
  <c r="G35" i="8"/>
  <c r="G34" i="8"/>
  <c r="E34" i="8"/>
  <c r="G33" i="8"/>
  <c r="E33" i="8"/>
  <c r="G32" i="8"/>
  <c r="E32" i="8"/>
  <c r="G31" i="8"/>
  <c r="E31" i="8"/>
  <c r="G30" i="8"/>
  <c r="E30" i="8"/>
  <c r="G29" i="8"/>
  <c r="E29" i="8"/>
  <c r="G28" i="8"/>
  <c r="E28" i="8"/>
  <c r="G27" i="8"/>
  <c r="E27" i="8"/>
  <c r="G26" i="8"/>
  <c r="E26" i="8"/>
  <c r="G25" i="8"/>
  <c r="E25" i="8"/>
  <c r="G24" i="8"/>
  <c r="E24" i="8"/>
  <c r="G23" i="8"/>
  <c r="E23" i="8"/>
  <c r="G22" i="8"/>
  <c r="E22" i="8"/>
  <c r="G21" i="8"/>
  <c r="E21" i="8"/>
  <c r="G20" i="8"/>
  <c r="E20" i="8"/>
  <c r="G19" i="8"/>
  <c r="E19" i="8"/>
  <c r="G18" i="8"/>
  <c r="E18" i="8"/>
  <c r="G17" i="8"/>
  <c r="E17" i="8"/>
  <c r="G16" i="8"/>
  <c r="E16" i="8"/>
  <c r="G15" i="8"/>
  <c r="E15" i="8"/>
  <c r="G14" i="8"/>
  <c r="E14" i="8"/>
  <c r="L13" i="8"/>
  <c r="K13" i="8" s="1"/>
  <c r="G13" i="8"/>
  <c r="E13" i="8"/>
  <c r="L12" i="8"/>
  <c r="K12" i="8" s="1"/>
  <c r="G12" i="8"/>
  <c r="E12" i="8"/>
  <c r="L11" i="8"/>
  <c r="K11" i="8" s="1"/>
  <c r="G11" i="8"/>
  <c r="E11" i="8"/>
  <c r="L10" i="8"/>
  <c r="K10" i="8" s="1"/>
  <c r="G10" i="8"/>
  <c r="E10" i="8"/>
  <c r="L9" i="8"/>
  <c r="K9" i="8" s="1"/>
  <c r="G9" i="8"/>
  <c r="E9" i="8"/>
  <c r="L8" i="8"/>
  <c r="K8" i="8" s="1"/>
  <c r="G8" i="8"/>
  <c r="E8" i="8"/>
  <c r="L7" i="8"/>
  <c r="K7" i="8" s="1"/>
  <c r="G7" i="8"/>
  <c r="E7" i="8"/>
  <c r="G2" i="2" s="1"/>
  <c r="L6" i="8"/>
  <c r="K6" i="8" s="1"/>
  <c r="G6" i="8"/>
  <c r="E6" i="8"/>
  <c r="L5" i="8"/>
  <c r="K5" i="8" s="1"/>
  <c r="G5" i="8"/>
  <c r="E5" i="8"/>
  <c r="L4" i="8"/>
  <c r="K4" i="8" s="1"/>
  <c r="G35" i="7"/>
  <c r="E35" i="7"/>
  <c r="G34" i="7"/>
  <c r="E34" i="7"/>
  <c r="G33" i="7"/>
  <c r="E33" i="7"/>
  <c r="G32" i="7"/>
  <c r="E32" i="7"/>
  <c r="G31" i="7"/>
  <c r="E31" i="7"/>
  <c r="G30" i="7"/>
  <c r="E30" i="7"/>
  <c r="G29" i="7"/>
  <c r="E29" i="7"/>
  <c r="G28" i="7"/>
  <c r="E28" i="7"/>
  <c r="G27" i="7"/>
  <c r="E27" i="7"/>
  <c r="G26" i="7"/>
  <c r="E26" i="7"/>
  <c r="G25" i="7"/>
  <c r="E25" i="7"/>
  <c r="G24" i="7"/>
  <c r="E24" i="7"/>
  <c r="G23" i="7"/>
  <c r="E23" i="7"/>
  <c r="G22" i="7"/>
  <c r="E22" i="7"/>
  <c r="G21" i="7"/>
  <c r="E21" i="7"/>
  <c r="G20" i="7"/>
  <c r="E20" i="7"/>
  <c r="G19" i="7"/>
  <c r="E19" i="7"/>
  <c r="G18" i="7"/>
  <c r="E18" i="7"/>
  <c r="G17" i="7"/>
  <c r="E17" i="7"/>
  <c r="G16" i="7"/>
  <c r="E16" i="7"/>
  <c r="G15" i="7"/>
  <c r="E15" i="7"/>
  <c r="G14" i="7"/>
  <c r="E14" i="7"/>
  <c r="L13" i="7"/>
  <c r="K13" i="7" s="1"/>
  <c r="G13" i="7"/>
  <c r="E13" i="7"/>
  <c r="L12" i="7"/>
  <c r="K12" i="7" s="1"/>
  <c r="G12" i="7"/>
  <c r="E12" i="7"/>
  <c r="L11" i="7"/>
  <c r="K11" i="7" s="1"/>
  <c r="G11" i="7"/>
  <c r="E11" i="7"/>
  <c r="L10" i="7"/>
  <c r="K10" i="7" s="1"/>
  <c r="G10" i="7"/>
  <c r="E10" i="7"/>
  <c r="L9" i="7"/>
  <c r="K9" i="7" s="1"/>
  <c r="G9" i="7"/>
  <c r="E9" i="7"/>
  <c r="L8" i="7"/>
  <c r="K8" i="7" s="1"/>
  <c r="G8" i="7"/>
  <c r="E8" i="7"/>
  <c r="L7" i="7"/>
  <c r="K7" i="7" s="1"/>
  <c r="G7" i="7"/>
  <c r="F3" i="2" s="1"/>
  <c r="E7" i="7"/>
  <c r="L6" i="7"/>
  <c r="K6" i="7" s="1"/>
  <c r="G6" i="7"/>
  <c r="E6" i="7"/>
  <c r="L5" i="7"/>
  <c r="K5" i="7" s="1"/>
  <c r="G5" i="7"/>
  <c r="E5" i="7"/>
  <c r="F2" i="2" s="1"/>
  <c r="L4" i="7"/>
  <c r="K4" i="7" s="1"/>
  <c r="G35" i="6"/>
  <c r="G34" i="6"/>
  <c r="E34" i="6"/>
  <c r="G33" i="6"/>
  <c r="E33" i="6"/>
  <c r="G32" i="6"/>
  <c r="E32" i="6"/>
  <c r="G31" i="6"/>
  <c r="E31" i="6"/>
  <c r="G30" i="6"/>
  <c r="E30" i="6"/>
  <c r="G29" i="6"/>
  <c r="E29" i="6"/>
  <c r="G28" i="6"/>
  <c r="E28" i="6"/>
  <c r="G27" i="6"/>
  <c r="E27" i="6"/>
  <c r="G26" i="6"/>
  <c r="E26" i="6"/>
  <c r="G25" i="6"/>
  <c r="E25" i="6"/>
  <c r="G24" i="6"/>
  <c r="E24" i="6"/>
  <c r="G23" i="6"/>
  <c r="E23" i="6"/>
  <c r="G22" i="6"/>
  <c r="E22" i="6"/>
  <c r="G21" i="6"/>
  <c r="E21" i="6"/>
  <c r="G20" i="6"/>
  <c r="E20" i="6"/>
  <c r="G19" i="6"/>
  <c r="E19" i="6"/>
  <c r="G18" i="6"/>
  <c r="E18" i="6"/>
  <c r="G17" i="6"/>
  <c r="E17" i="6"/>
  <c r="G16" i="6"/>
  <c r="E16" i="6"/>
  <c r="E2" i="2" s="1"/>
  <c r="G15" i="6"/>
  <c r="E15" i="6"/>
  <c r="G14" i="6"/>
  <c r="E14" i="6"/>
  <c r="L13" i="6"/>
  <c r="K13" i="6" s="1"/>
  <c r="G13" i="6"/>
  <c r="E13" i="6"/>
  <c r="L12" i="6"/>
  <c r="K12" i="6" s="1"/>
  <c r="G12" i="6"/>
  <c r="E12" i="6"/>
  <c r="L11" i="6"/>
  <c r="K11" i="6" s="1"/>
  <c r="G11" i="6"/>
  <c r="E11" i="6"/>
  <c r="L10" i="6"/>
  <c r="K10" i="6" s="1"/>
  <c r="G10" i="6"/>
  <c r="E10" i="6"/>
  <c r="L9" i="6"/>
  <c r="K9" i="6" s="1"/>
  <c r="G9" i="6"/>
  <c r="E9" i="6"/>
  <c r="L8" i="6"/>
  <c r="K8" i="6" s="1"/>
  <c r="G8" i="6"/>
  <c r="E8" i="6"/>
  <c r="L7" i="6"/>
  <c r="K7" i="6" s="1"/>
  <c r="G7" i="6"/>
  <c r="E7" i="6"/>
  <c r="L6" i="6"/>
  <c r="K6" i="6" s="1"/>
  <c r="G6" i="6"/>
  <c r="E6" i="6"/>
  <c r="L5" i="6"/>
  <c r="K5" i="6" s="1"/>
  <c r="G5" i="6"/>
  <c r="E5" i="6"/>
  <c r="L4" i="6"/>
  <c r="K4" i="6" s="1"/>
  <c r="G35" i="5"/>
  <c r="E35" i="5"/>
  <c r="G34" i="5"/>
  <c r="E34" i="5"/>
  <c r="G33" i="5"/>
  <c r="E33" i="5"/>
  <c r="G32" i="5"/>
  <c r="E32" i="5"/>
  <c r="G31" i="5"/>
  <c r="E31" i="5"/>
  <c r="G30" i="5"/>
  <c r="E30" i="5"/>
  <c r="G29" i="5"/>
  <c r="E29" i="5"/>
  <c r="G28" i="5"/>
  <c r="E28" i="5"/>
  <c r="G27" i="5"/>
  <c r="E27" i="5"/>
  <c r="G26" i="5"/>
  <c r="E26" i="5"/>
  <c r="G25" i="5"/>
  <c r="E25" i="5"/>
  <c r="G24" i="5"/>
  <c r="E24" i="5"/>
  <c r="G23" i="5"/>
  <c r="E23" i="5"/>
  <c r="G22" i="5"/>
  <c r="E22" i="5"/>
  <c r="G21" i="5"/>
  <c r="E21" i="5"/>
  <c r="G20" i="5"/>
  <c r="E20" i="5"/>
  <c r="G19" i="5"/>
  <c r="E19" i="5"/>
  <c r="G18" i="5"/>
  <c r="E18" i="5"/>
  <c r="G17" i="5"/>
  <c r="E17" i="5"/>
  <c r="G16" i="5"/>
  <c r="E16" i="5"/>
  <c r="G15" i="5"/>
  <c r="E15" i="5"/>
  <c r="G14" i="5"/>
  <c r="E14" i="5"/>
  <c r="L13" i="5"/>
  <c r="K13" i="5" s="1"/>
  <c r="G13" i="5"/>
  <c r="E13" i="5"/>
  <c r="L12" i="5"/>
  <c r="K12" i="5" s="1"/>
  <c r="G12" i="5"/>
  <c r="E12" i="5"/>
  <c r="L11" i="5"/>
  <c r="K11" i="5" s="1"/>
  <c r="G11" i="5"/>
  <c r="E11" i="5"/>
  <c r="L10" i="5"/>
  <c r="K10" i="5" s="1"/>
  <c r="G10" i="5"/>
  <c r="E10" i="5"/>
  <c r="L9" i="5"/>
  <c r="K9" i="5" s="1"/>
  <c r="G9" i="5"/>
  <c r="E9" i="5"/>
  <c r="L8" i="5"/>
  <c r="K8" i="5" s="1"/>
  <c r="G8" i="5"/>
  <c r="E8" i="5"/>
  <c r="L7" i="5"/>
  <c r="K7" i="5" s="1"/>
  <c r="G7" i="5"/>
  <c r="E7" i="5"/>
  <c r="L6" i="5"/>
  <c r="K6" i="5" s="1"/>
  <c r="G6" i="5"/>
  <c r="E6" i="5"/>
  <c r="L5" i="5"/>
  <c r="K5" i="5" s="1"/>
  <c r="G5" i="5"/>
  <c r="E5" i="5"/>
  <c r="L4" i="5"/>
  <c r="K4" i="5" s="1"/>
  <c r="G35" i="4"/>
  <c r="G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G22" i="4"/>
  <c r="E22" i="4"/>
  <c r="G21" i="4"/>
  <c r="E21" i="4"/>
  <c r="G20" i="4"/>
  <c r="E20" i="4"/>
  <c r="G19" i="4"/>
  <c r="E19" i="4"/>
  <c r="G18" i="4"/>
  <c r="E18" i="4"/>
  <c r="G17" i="4"/>
  <c r="E17" i="4"/>
  <c r="G16" i="4"/>
  <c r="E16" i="4"/>
  <c r="G15" i="4"/>
  <c r="E15" i="4"/>
  <c r="G14" i="4"/>
  <c r="E14" i="4"/>
  <c r="L13" i="4"/>
  <c r="K13" i="4" s="1"/>
  <c r="G13" i="4"/>
  <c r="E13" i="4"/>
  <c r="L12" i="4"/>
  <c r="G12" i="4"/>
  <c r="E12" i="4"/>
  <c r="L11" i="4"/>
  <c r="K11" i="4" s="1"/>
  <c r="G11" i="4"/>
  <c r="E11" i="4"/>
  <c r="L10" i="4"/>
  <c r="K10" i="4" s="1"/>
  <c r="G10" i="4"/>
  <c r="E10" i="4"/>
  <c r="L9" i="4"/>
  <c r="K9" i="4" s="1"/>
  <c r="G9" i="4"/>
  <c r="E9" i="4"/>
  <c r="L8" i="4"/>
  <c r="G8" i="4"/>
  <c r="E8" i="4"/>
  <c r="L7" i="4"/>
  <c r="K7" i="4" s="1"/>
  <c r="G7" i="4"/>
  <c r="E7" i="4"/>
  <c r="L6" i="4"/>
  <c r="K6" i="4" s="1"/>
  <c r="G6" i="4"/>
  <c r="E6" i="4"/>
  <c r="L5" i="4"/>
  <c r="K5" i="4" s="1"/>
  <c r="G5" i="4"/>
  <c r="E5" i="4"/>
  <c r="C2" i="2" s="1"/>
  <c r="L4" i="4"/>
  <c r="G35" i="3"/>
  <c r="E35" i="3"/>
  <c r="G34" i="3"/>
  <c r="E34" i="3"/>
  <c r="G33" i="3"/>
  <c r="E33" i="3"/>
  <c r="G32" i="3"/>
  <c r="E32" i="3"/>
  <c r="G31" i="3"/>
  <c r="E31" i="3"/>
  <c r="G30" i="3"/>
  <c r="E30" i="3"/>
  <c r="G29" i="3"/>
  <c r="E29" i="3"/>
  <c r="G28" i="3"/>
  <c r="E28" i="3"/>
  <c r="G27" i="3"/>
  <c r="E27" i="3"/>
  <c r="G26" i="3"/>
  <c r="E26" i="3"/>
  <c r="G25" i="3"/>
  <c r="E25" i="3"/>
  <c r="G24" i="3"/>
  <c r="E24" i="3"/>
  <c r="G23" i="3"/>
  <c r="E23" i="3"/>
  <c r="G22" i="3"/>
  <c r="E22" i="3"/>
  <c r="G21" i="3"/>
  <c r="E21" i="3"/>
  <c r="G20" i="3"/>
  <c r="E20" i="3"/>
  <c r="G19" i="3"/>
  <c r="E19" i="3"/>
  <c r="G18" i="3"/>
  <c r="E18" i="3"/>
  <c r="G17" i="3"/>
  <c r="E17" i="3"/>
  <c r="G16" i="3"/>
  <c r="E16" i="3"/>
  <c r="G15" i="3"/>
  <c r="E15" i="3"/>
  <c r="G14" i="3"/>
  <c r="E14" i="3"/>
  <c r="L13" i="3"/>
  <c r="G13" i="3"/>
  <c r="E13" i="3"/>
  <c r="L12" i="3"/>
  <c r="K12" i="3" s="1"/>
  <c r="G12" i="3"/>
  <c r="E12" i="3"/>
  <c r="L11" i="3"/>
  <c r="K11" i="3" s="1"/>
  <c r="G11" i="3"/>
  <c r="E11" i="3"/>
  <c r="L10" i="3"/>
  <c r="K10" i="3" s="1"/>
  <c r="G10" i="3"/>
  <c r="E10" i="3"/>
  <c r="L9" i="3"/>
  <c r="K9" i="3" s="1"/>
  <c r="G9" i="3"/>
  <c r="E9" i="3"/>
  <c r="L8" i="3"/>
  <c r="K8" i="3" s="1"/>
  <c r="G8" i="3"/>
  <c r="E8" i="3"/>
  <c r="L7" i="3"/>
  <c r="K7" i="3" s="1"/>
  <c r="G7" i="3"/>
  <c r="E7" i="3"/>
  <c r="B2" i="2" s="1"/>
  <c r="L6" i="3"/>
  <c r="K6" i="3" s="1"/>
  <c r="H12" i="2"/>
  <c r="G6" i="3"/>
  <c r="E6" i="3"/>
  <c r="L5" i="3"/>
  <c r="K5" i="3" s="1"/>
  <c r="G5" i="3"/>
  <c r="E5" i="3"/>
  <c r="L4" i="3"/>
  <c r="K4" i="3" s="1"/>
  <c r="F19" i="2"/>
  <c r="F18" i="2"/>
  <c r="F17" i="2"/>
  <c r="H16" i="2"/>
  <c r="F16" i="2"/>
  <c r="F15" i="2"/>
  <c r="F14" i="2"/>
  <c r="F13" i="2"/>
  <c r="F12" i="2"/>
  <c r="F11" i="2"/>
  <c r="F10" i="2"/>
  <c r="L3" i="2"/>
  <c r="J3" i="2"/>
  <c r="E3" i="2"/>
  <c r="M2" i="2"/>
  <c r="I2" i="2"/>
  <c r="D2" i="2"/>
  <c r="L1" i="2"/>
  <c r="F1" i="2"/>
  <c r="D14" i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D13" i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D12" i="1"/>
  <c r="K1" i="2" s="1"/>
  <c r="D11" i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G10" i="1"/>
  <c r="D10" i="1"/>
  <c r="I1" i="2" s="1"/>
  <c r="D9" i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G8" i="1"/>
  <c r="D8" i="1"/>
  <c r="G1" i="2" s="1"/>
  <c r="D7" i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G6" i="1"/>
  <c r="D6" i="1"/>
  <c r="E1" i="2" s="1"/>
  <c r="D5" i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G4" i="1"/>
  <c r="D4" i="1"/>
  <c r="D3" i="1"/>
  <c r="A5" i="3" s="1"/>
  <c r="C3" i="1"/>
  <c r="G2" i="1"/>
  <c r="G1" i="1"/>
  <c r="G11" i="1" s="1"/>
  <c r="K4" i="4" l="1"/>
  <c r="H10" i="2" s="1"/>
  <c r="K8" i="4"/>
  <c r="H14" i="2" s="1"/>
  <c r="K12" i="4"/>
  <c r="H18" i="2" s="1"/>
  <c r="D3" i="2"/>
  <c r="B3" i="2"/>
  <c r="M3" i="2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P5" i="3"/>
  <c r="I3" i="2"/>
  <c r="K13" i="3"/>
  <c r="H19" i="2" s="1"/>
  <c r="G13" i="1"/>
  <c r="G9" i="1"/>
  <c r="J1" i="2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C1" i="2"/>
  <c r="G14" i="1"/>
  <c r="G12" i="1"/>
  <c r="B1" i="2"/>
  <c r="H1" i="2"/>
  <c r="M1" i="2"/>
  <c r="H11" i="2"/>
  <c r="H13" i="2"/>
  <c r="H15" i="2"/>
  <c r="H17" i="2"/>
  <c r="C3" i="2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G3" i="2"/>
  <c r="L2" i="2"/>
  <c r="H6" i="2" s="1"/>
  <c r="D1" i="2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H3" i="2"/>
  <c r="K3" i="2"/>
  <c r="G3" i="1"/>
  <c r="G5" i="1"/>
  <c r="G7" i="1"/>
  <c r="H7" i="2" l="1"/>
</calcChain>
</file>

<file path=xl/sharedStrings.xml><?xml version="1.0" encoding="utf-8"?>
<sst xmlns="http://schemas.openxmlformats.org/spreadsheetml/2006/main" count="305" uniqueCount="46">
  <si>
    <t>Jours Fériés</t>
  </si>
  <si>
    <t>Début</t>
  </si>
  <si>
    <t>Fin</t>
  </si>
  <si>
    <t>Date  début</t>
  </si>
  <si>
    <t xml:space="preserve">Jour de l'an </t>
  </si>
  <si>
    <t>Année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</si>
  <si>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</si>
  <si>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</si>
  <si>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</si>
  <si>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</si>
  <si>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</si>
  <si>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</si>
  <si>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</si>
  <si>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</si>
  <si>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</si>
  <si>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</si>
  <si>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</si>
  <si>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</si>
  <si>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Boites d'intérim</t>
  </si>
  <si>
    <t>Distance</t>
  </si>
  <si>
    <t>Vide</t>
  </si>
  <si>
    <t>Heures</t>
  </si>
  <si>
    <t>KM</t>
  </si>
  <si>
    <t>Total Heures</t>
  </si>
  <si>
    <t>Total KM</t>
  </si>
  <si>
    <t>Pause</t>
  </si>
  <si>
    <t>Total</t>
  </si>
  <si>
    <t>Société</t>
  </si>
  <si>
    <t>BUSYBEE</t>
  </si>
  <si>
    <t>vide</t>
  </si>
  <si>
    <t>B20</t>
  </si>
  <si>
    <t>Majo Dimanche</t>
  </si>
  <si>
    <t>Majo JF</t>
  </si>
  <si>
    <t>Taux de base</t>
  </si>
  <si>
    <t>Majo Nuit</t>
  </si>
  <si>
    <t>Prime RTB/VAC</t>
  </si>
  <si>
    <t>Prime salissure/J</t>
  </si>
  <si>
    <t>Panier (si &gt;6h)</t>
  </si>
  <si>
    <t>Repas</t>
  </si>
  <si>
    <t>Transport</t>
  </si>
  <si>
    <t>par</t>
  </si>
  <si>
    <t>h</t>
  </si>
  <si>
    <t>j</t>
  </si>
  <si>
    <t>km</t>
  </si>
  <si>
    <t>dont nuit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</si>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</sst>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[$-F800]dddd\,\ mmmm\ dd\,\ yyyy"/>
    <numFmt numFmtId="165" formatCode="dd/mm"/>
    <numFmt numFmtId="166" formatCode="dddd\ dd"/>
    <numFmt numFmtId="167" formatCode="h:mm;@"/>
    <numFmt numFmtId="168" formatCode="mmmm\-yy"/>
    <numFmt numFmtId="169" formatCode="[hh]:mm"/>
  </numFmts>
  <fonts count="4" x14ac:knownFonts="1"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u/>
      <sz val="11"/>
      <color rgb="FFFFFF00"/>
      <name val="Calibri"/>
      <charset val="1"/>
    </font>
    <font>
      <sz val="11"/>
      <color rgb="FF000000"/>
      <name val="Calibri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C6E0B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DA65"/>
        <bgColor rgb="FF000000"/>
      </patternFill>
    </fill>
    <fill>
      <patternFill patternType="solid">
        <fgColor rgb="FFFFE697"/>
        <bgColor rgb="FF000000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NumberFormat="1" applyFont="1" applyBorder="1" applyAlignment="1"/>
    <xf numFmtId="16" fontId="0" fillId="0" borderId="0" xfId="0" applyNumberFormat="1" applyFont="1" applyBorder="1" applyAlignment="1"/>
    <xf numFmtId="164" fontId="0" fillId="0" borderId="0" xfId="0" applyNumberFormat="1" applyFont="1" applyBorder="1" applyAlignment="1"/>
    <xf numFmtId="0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left"/>
    </xf>
    <xf numFmtId="0" fontId="0" fillId="0" borderId="0" xfId="0" applyNumberFormat="1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/>
    </xf>
    <xf numFmtId="166" fontId="0" fillId="0" borderId="0" xfId="0" applyNumberFormat="1" applyFont="1" applyBorder="1" applyAlignment="1">
      <alignment horizontal="left" vertical="center"/>
    </xf>
    <xf numFmtId="0" fontId="1" fillId="2" borderId="0" xfId="0" applyNumberFormat="1" applyFont="1" applyFill="1" applyBorder="1" applyAlignment="1"/>
    <xf numFmtId="0" fontId="0" fillId="3" borderId="0" xfId="0" applyNumberFormat="1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164" fontId="0" fillId="3" borderId="0" xfId="0" applyNumberFormat="1" applyFont="1" applyFill="1" applyBorder="1" applyAlignment="1">
      <alignment vertical="center"/>
    </xf>
    <xf numFmtId="166" fontId="0" fillId="3" borderId="1" xfId="0" applyNumberFormat="1" applyFont="1" applyFill="1" applyBorder="1" applyAlignment="1">
      <alignment horizontal="left" vertical="center"/>
    </xf>
    <xf numFmtId="166" fontId="0" fillId="3" borderId="2" xfId="0" applyNumberFormat="1" applyFont="1" applyFill="1" applyBorder="1" applyAlignment="1">
      <alignment horizontal="left" vertical="center"/>
    </xf>
    <xf numFmtId="166" fontId="0" fillId="3" borderId="3" xfId="0" applyNumberFormat="1" applyFont="1" applyFill="1" applyBorder="1" applyAlignment="1">
      <alignment horizontal="left" vertical="center"/>
    </xf>
    <xf numFmtId="166" fontId="0" fillId="3" borderId="4" xfId="0" applyNumberFormat="1" applyFont="1" applyFill="1" applyBorder="1" applyAlignment="1">
      <alignment horizontal="left" vertical="center"/>
    </xf>
    <xf numFmtId="166" fontId="0" fillId="3" borderId="5" xfId="0" applyNumberFormat="1" applyFont="1" applyFill="1" applyBorder="1" applyAlignment="1">
      <alignment horizontal="left" vertical="center"/>
    </xf>
    <xf numFmtId="166" fontId="0" fillId="3" borderId="6" xfId="0" applyNumberFormat="1" applyFont="1" applyFill="1" applyBorder="1" applyAlignment="1">
      <alignment horizontal="left" vertical="center"/>
    </xf>
    <xf numFmtId="166" fontId="0" fillId="3" borderId="1" xfId="0" applyNumberFormat="1" applyFont="1" applyFill="1" applyBorder="1" applyAlignment="1">
      <alignment horizontal="left"/>
    </xf>
    <xf numFmtId="166" fontId="0" fillId="3" borderId="2" xfId="0" applyNumberFormat="1" applyFont="1" applyFill="1" applyBorder="1" applyAlignment="1">
      <alignment horizontal="left"/>
    </xf>
    <xf numFmtId="166" fontId="0" fillId="3" borderId="3" xfId="0" applyNumberFormat="1" applyFont="1" applyFill="1" applyBorder="1" applyAlignment="1">
      <alignment horizontal="left"/>
    </xf>
    <xf numFmtId="167" fontId="0" fillId="3" borderId="10" xfId="0" applyNumberFormat="1" applyFont="1" applyFill="1" applyBorder="1" applyAlignment="1">
      <alignment horizontal="center" vertical="center"/>
    </xf>
    <xf numFmtId="167" fontId="0" fillId="3" borderId="11" xfId="0" applyNumberFormat="1" applyFont="1" applyFill="1" applyBorder="1" applyAlignment="1">
      <alignment horizontal="center" vertical="center"/>
    </xf>
    <xf numFmtId="167" fontId="0" fillId="3" borderId="12" xfId="0" applyNumberFormat="1" applyFont="1" applyFill="1" applyBorder="1" applyAlignment="1">
      <alignment horizontal="center" vertical="center"/>
    </xf>
    <xf numFmtId="167" fontId="0" fillId="3" borderId="13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5" xfId="0" applyNumberFormat="1" applyFont="1" applyFill="1" applyBorder="1" applyAlignment="1">
      <alignment horizontal="center" vertical="center"/>
    </xf>
    <xf numFmtId="167" fontId="0" fillId="3" borderId="16" xfId="0" applyNumberFormat="1" applyFont="1" applyFill="1" applyBorder="1" applyAlignment="1">
      <alignment horizontal="center" vertical="center"/>
    </xf>
    <xf numFmtId="167" fontId="0" fillId="3" borderId="17" xfId="0" applyNumberFormat="1" applyFont="1" applyFill="1" applyBorder="1" applyAlignment="1">
      <alignment horizontal="center" vertical="center"/>
    </xf>
    <xf numFmtId="167" fontId="0" fillId="3" borderId="18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67" fontId="0" fillId="3" borderId="10" xfId="0" applyNumberFormat="1" applyFont="1" applyFill="1" applyBorder="1" applyAlignment="1">
      <alignment horizontal="center"/>
    </xf>
    <xf numFmtId="167" fontId="0" fillId="3" borderId="11" xfId="0" applyNumberFormat="1" applyFont="1" applyFill="1" applyBorder="1" applyAlignment="1">
      <alignment horizontal="center"/>
    </xf>
    <xf numFmtId="167" fontId="0" fillId="3" borderId="12" xfId="0" applyNumberFormat="1" applyFont="1" applyFill="1" applyBorder="1" applyAlignment="1">
      <alignment horizontal="center"/>
    </xf>
    <xf numFmtId="167" fontId="0" fillId="3" borderId="13" xfId="0" applyNumberFormat="1" applyFont="1" applyFill="1" applyBorder="1" applyAlignment="1">
      <alignment horizontal="center"/>
    </xf>
    <xf numFmtId="167" fontId="0" fillId="3" borderId="14" xfId="0" applyNumberFormat="1" applyFont="1" applyFill="1" applyBorder="1" applyAlignment="1">
      <alignment horizontal="center"/>
    </xf>
    <xf numFmtId="167" fontId="0" fillId="3" borderId="17" xfId="0" applyNumberFormat="1" applyFont="1" applyFill="1" applyBorder="1" applyAlignment="1">
      <alignment horizontal="center"/>
    </xf>
    <xf numFmtId="167" fontId="0" fillId="3" borderId="15" xfId="0" applyNumberFormat="1" applyFont="1" applyFill="1" applyBorder="1" applyAlignment="1">
      <alignment horizontal="center"/>
    </xf>
    <xf numFmtId="167" fontId="0" fillId="3" borderId="16" xfId="0" applyNumberFormat="1" applyFont="1" applyFill="1" applyBorder="1" applyAlignment="1">
      <alignment horizontal="center"/>
    </xf>
    <xf numFmtId="167" fontId="0" fillId="3" borderId="18" xfId="0" applyNumberFormat="1" applyFont="1" applyFill="1" applyBorder="1" applyAlignment="1">
      <alignment horizontal="center"/>
    </xf>
    <xf numFmtId="167" fontId="0" fillId="3" borderId="19" xfId="0" applyNumberFormat="1" applyFont="1" applyFill="1" applyBorder="1" applyAlignment="1">
      <alignment horizontal="center" vertical="center"/>
    </xf>
    <xf numFmtId="167" fontId="0" fillId="3" borderId="20" xfId="0" applyNumberFormat="1" applyFont="1" applyFill="1" applyBorder="1" applyAlignment="1">
      <alignment horizontal="center" vertical="center"/>
    </xf>
    <xf numFmtId="167" fontId="0" fillId="3" borderId="2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/>
    <xf numFmtId="0" fontId="0" fillId="4" borderId="0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/>
    <xf numFmtId="0" fontId="0" fillId="6" borderId="5" xfId="0" applyNumberFormat="1" applyFont="1" applyFill="1" applyBorder="1" applyAlignment="1"/>
    <xf numFmtId="0" fontId="0" fillId="6" borderId="2" xfId="0" applyNumberFormat="1" applyFont="1" applyFill="1" applyBorder="1" applyAlignment="1"/>
    <xf numFmtId="0" fontId="0" fillId="6" borderId="6" xfId="0" applyNumberFormat="1" applyFont="1" applyFill="1" applyBorder="1" applyAlignment="1"/>
    <xf numFmtId="0" fontId="0" fillId="6" borderId="3" xfId="0" applyNumberFormat="1" applyFont="1" applyFill="1" applyBorder="1" applyAlignment="1"/>
    <xf numFmtId="168" fontId="1" fillId="2" borderId="22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" fontId="0" fillId="6" borderId="2" xfId="0" applyNumberFormat="1" applyFont="1" applyFill="1" applyBorder="1" applyAlignment="1">
      <alignment horizontal="center" vertical="center"/>
    </xf>
    <xf numFmtId="1" fontId="0" fillId="6" borderId="4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/>
    </xf>
    <xf numFmtId="1" fontId="0" fillId="6" borderId="5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/>
    </xf>
    <xf numFmtId="1" fontId="0" fillId="6" borderId="6" xfId="0" applyNumberFormat="1" applyFont="1" applyFill="1" applyBorder="1" applyAlignment="1">
      <alignment horizontal="center" vertical="center"/>
    </xf>
    <xf numFmtId="0" fontId="0" fillId="6" borderId="3" xfId="0" applyNumberFormat="1" applyFont="1" applyFill="1" applyBorder="1" applyAlignment="1">
      <alignment horizontal="center" vertical="center"/>
    </xf>
    <xf numFmtId="1" fontId="0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/>
    <xf numFmtId="49" fontId="0" fillId="0" borderId="0" xfId="0" applyNumberFormat="1" applyFont="1" applyBorder="1" applyAlignment="1"/>
    <xf numFmtId="0" fontId="0" fillId="3" borderId="0" xfId="0" applyNumberFormat="1" applyFont="1" applyFill="1" applyBorder="1" applyAlignment="1" applyProtection="1">
      <alignment horizontal="center" vertical="center"/>
      <protection locked="0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/>
    <xf numFmtId="0" fontId="0" fillId="6" borderId="1" xfId="0" applyNumberFormat="1" applyFont="1" applyFill="1" applyBorder="1" applyAlignment="1">
      <alignment horizontal="center" vertical="center"/>
    </xf>
    <xf numFmtId="169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0" fontId="0" fillId="0" borderId="0" xfId="0" applyNumberFormat="1"/>
    <xf numFmtId="166" fontId="0" fillId="0" borderId="0" xfId="0" applyNumberFormat="1" applyFont="1" applyBorder="1" applyAlignment="1">
      <alignment horizontal="left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26" xfId="0" applyNumberFormat="1" applyFont="1" applyFill="1" applyBorder="1" applyAlignment="1">
      <alignment horizontal="center" vertical="center" wrapText="1"/>
    </xf>
    <xf numFmtId="0" fontId="1" fillId="5" borderId="24" xfId="0" applyNumberFormat="1" applyFont="1" applyFill="1" applyBorder="1" applyAlignment="1">
      <alignment horizontal="center" vertical="center" wrapText="1"/>
    </xf>
    <xf numFmtId="0" fontId="1" fillId="5" borderId="2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7" fontId="0" fillId="0" borderId="0" xfId="0" applyNumberFormat="1" applyFont="1" applyBorder="1" applyAlignment="1">
      <alignment wrapText="1"/>
    </xf>
    <xf numFmtId="0" fontId="0" fillId="0" borderId="0" xfId="0" applyNumberFormat="1" applyFont="1" applyBorder="1" applyAlignment="1">
      <alignment horizontal="left" vertical="center" wrapText="1"/>
    </xf>
    <xf numFmtId="0" fontId="1" fillId="2" borderId="27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left" wrapText="1"/>
    </xf>
    <xf numFmtId="0" fontId="1" fillId="2" borderId="7" xfId="0" applyNumberFormat="1" applyFont="1" applyFill="1" applyBorder="1" applyAlignment="1">
      <alignment horizontal="center" wrapText="1"/>
    </xf>
    <xf numFmtId="0" fontId="1" fillId="2" borderId="8" xfId="0" applyNumberFormat="1" applyFont="1" applyFill="1" applyBorder="1" applyAlignment="1">
      <alignment horizontal="center" wrapText="1"/>
    </xf>
    <xf numFmtId="0" fontId="1" fillId="2" borderId="9" xfId="0" applyNumberFormat="1" applyFont="1" applyFill="1" applyBorder="1" applyAlignment="1">
      <alignment horizontal="center" wrapText="1"/>
    </xf>
    <xf numFmtId="0" fontId="1" fillId="2" borderId="27" xfId="0" applyNumberFormat="1" applyFont="1" applyFill="1" applyBorder="1" applyAlignment="1">
      <alignment horizontal="center" wrapText="1"/>
    </xf>
    <xf numFmtId="0" fontId="0" fillId="0" borderId="0" xfId="0" applyNumberFormat="1" applyFont="1" applyBorder="1" applyAlignment="1">
      <alignment horizontal="center" wrapText="1"/>
    </xf>
    <xf numFmtId="0" fontId="0" fillId="0" borderId="0" xfId="0" applyNumberFormat="1" applyFont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" fontId="0" fillId="3" borderId="25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169" fontId="1" fillId="3" borderId="29" xfId="0" applyNumberFormat="1" applyFont="1" applyFill="1" applyBorder="1" applyAlignment="1">
      <alignment horizontal="center" vertical="center"/>
    </xf>
    <xf numFmtId="169" fontId="1" fillId="3" borderId="30" xfId="0" applyNumberFormat="1" applyFont="1" applyFill="1" applyBorder="1" applyAlignment="1">
      <alignment horizontal="center" vertical="center"/>
    </xf>
    <xf numFmtId="0" fontId="1" fillId="2" borderId="31" xfId="0" applyNumberFormat="1" applyFont="1" applyFill="1" applyBorder="1" applyAlignment="1">
      <alignment horizontal="center" vertical="center"/>
    </xf>
    <xf numFmtId="1" fontId="0" fillId="3" borderId="32" xfId="0" applyNumberFormat="1" applyFont="1" applyFill="1" applyBorder="1" applyAlignment="1">
      <alignment horizontal="center" vertical="center"/>
    </xf>
    <xf numFmtId="0" fontId="1" fillId="2" borderId="33" xfId="0" applyNumberFormat="1" applyFont="1" applyFill="1" applyBorder="1" applyAlignment="1">
      <alignment horizontal="center" vertical="center"/>
    </xf>
    <xf numFmtId="44" fontId="0" fillId="3" borderId="34" xfId="1" applyFont="1" applyFill="1" applyBorder="1" applyAlignment="1">
      <alignment horizontal="center" vertical="center"/>
    </xf>
    <xf numFmtId="1" fontId="0" fillId="3" borderId="34" xfId="0" applyNumberFormat="1" applyFont="1" applyFill="1" applyBorder="1" applyAlignment="1">
      <alignment horizontal="center" vertical="center"/>
    </xf>
    <xf numFmtId="1" fontId="0" fillId="3" borderId="35" xfId="0" applyNumberFormat="1" applyFont="1" applyFill="1" applyBorder="1" applyAlignment="1">
      <alignment horizontal="center" vertical="center"/>
    </xf>
    <xf numFmtId="44" fontId="1" fillId="3" borderId="0" xfId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7"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14809</xdr:colOff>
      <xdr:row>9</xdr:row>
      <xdr:rowOff>177800</xdr:rowOff>
    </xdr:from>
    <xdr:to>
      <xdr:col>15</xdr:col>
      <xdr:colOff>146050</xdr:colOff>
      <xdr:row>22</xdr:row>
      <xdr:rowOff>139700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1509" y="1835150"/>
          <a:ext cx="7751241" cy="235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2</xdr:col>
      <xdr:colOff>638175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0</xdr:colOff>
      <xdr:row>2</xdr:row>
      <xdr:rowOff>38100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704850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2</xdr:col>
      <xdr:colOff>723900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685800</xdr:colOff>
      <xdr:row>2</xdr:row>
      <xdr:rowOff>76200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2</xdr:col>
      <xdr:colOff>695325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2</xdr:col>
      <xdr:colOff>609600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3</xdr:col>
      <xdr:colOff>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3</xdr:col>
      <xdr:colOff>66675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2</xdr:col>
      <xdr:colOff>723900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3</xdr:col>
      <xdr:colOff>9525</xdr:colOff>
      <xdr:row>2</xdr:row>
      <xdr:rowOff>57150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85725</xdr:rowOff>
    </xdr:from>
    <xdr:to>
      <xdr:col>3</xdr:col>
      <xdr:colOff>66675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workbookViewId="0"/>
  </sheetViews>
  <sheetFormatPr baseColWidth="10" defaultColWidth="8.7265625" defaultRowHeight="14.5" x14ac:dyDescent="0.35"/>
  <cols>
    <col min="1" max="1" width="23.1796875" customWidth="1"/>
    <col min="4" max="4" width="11.54296875" customWidth="1"/>
    <col min="6" max="6" width="15.54296875" customWidth="1"/>
    <col min="7" max="7" width="24.7265625" customWidth="1"/>
  </cols>
  <sheetData>
    <row r="1" spans="1:7" x14ac:dyDescent="0.35">
      <c r="E1" s="2"/>
      <c r="F1" s="56" t="s">
        <v>0</v>
      </c>
      <c r="G1" s="56">
        <f>B3</f>
        <v>2017</v>
      </c>
    </row>
    <row r="2" spans="1:7" x14ac:dyDescent="0.35">
      <c r="B2" s="56" t="s">
        <v>1</v>
      </c>
      <c r="C2" s="56" t="s">
        <v>2</v>
      </c>
      <c r="D2" s="11" t="s">
        <v>3</v>
      </c>
      <c r="F2" s="14" t="s">
        <v>4</v>
      </c>
      <c r="G2" s="15">
        <f>DATE(Saisir_Année,1,1)</f>
        <v>42736</v>
      </c>
    </row>
    <row r="3" spans="1:7" x14ac:dyDescent="0.35">
      <c r="A3" s="56" t="s">
        <v>5</v>
      </c>
      <c r="B3" s="67">
        <v>2017</v>
      </c>
      <c r="C3" s="12">
        <f>B3</f>
        <v>2017</v>
      </c>
      <c r="D3" s="13">
        <f>DATE(B3,1,1)</f>
        <v>42736</v>
      </c>
      <c r="E3" s="2"/>
      <c r="F3" s="14" t="s">
        <v>6</v>
      </c>
      <c r="G3" s="15">
        <f>DATE(Saisir_Année,5,1)</f>
        <v>42856</v>
      </c>
    </row>
    <row r="4" spans="1:7" x14ac:dyDescent="0.35">
      <c r="D4" s="13">
        <f>DATE(B3,2,1)</f>
        <v>42767</v>
      </c>
      <c r="F4" s="14" t="s">
        <v>7</v>
      </c>
      <c r="G4" s="15">
        <f>DATE(Saisir_Année,5,8)</f>
        <v>42863</v>
      </c>
    </row>
    <row r="5" spans="1:7" x14ac:dyDescent="0.35">
      <c r="D5" s="13">
        <f>DATE(B3,3,1)</f>
        <v>42795</v>
      </c>
      <c r="E5" s="2"/>
      <c r="F5" s="14" t="s">
        <v>8</v>
      </c>
      <c r="G5" s="15">
        <f>DATE(Saisir_Année,7,14)</f>
        <v>42930</v>
      </c>
    </row>
    <row r="6" spans="1:7" x14ac:dyDescent="0.35">
      <c r="D6" s="13">
        <f>DATE(B3,4,1)</f>
        <v>42826</v>
      </c>
      <c r="F6" s="14" t="s">
        <v>9</v>
      </c>
      <c r="G6" s="15">
        <f>DATE(Saisir_Année,8,15)</f>
        <v>42962</v>
      </c>
    </row>
    <row r="7" spans="1:7" x14ac:dyDescent="0.35">
      <c r="D7" s="13">
        <f>DATE(B3,5,1)</f>
        <v>42856</v>
      </c>
      <c r="E7" s="2"/>
      <c r="F7" s="14" t="s">
        <v>10</v>
      </c>
      <c r="G7" s="15">
        <f>DATE(Saisir_Année,11,1)</f>
        <v>43040</v>
      </c>
    </row>
    <row r="8" spans="1:7" x14ac:dyDescent="0.35">
      <c r="D8" s="13">
        <f>DATE(B3,6,1)</f>
        <v>42887</v>
      </c>
      <c r="F8" s="14" t="s">
        <v>11</v>
      </c>
      <c r="G8" s="15">
        <f>ROUND(DATE(Saisir_Année,4,MOD(234-11*MOD(Saisir_Année,19),30))/7,0)*7-6</f>
        <v>42841</v>
      </c>
    </row>
    <row r="9" spans="1:7" x14ac:dyDescent="0.35">
      <c r="D9" s="13">
        <f>DATE(B3,7,1)</f>
        <v>42917</v>
      </c>
      <c r="E9" s="2"/>
      <c r="F9" s="14" t="s">
        <v>12</v>
      </c>
      <c r="G9" s="15">
        <f>Paques+1</f>
        <v>42842</v>
      </c>
    </row>
    <row r="10" spans="1:7" x14ac:dyDescent="0.35">
      <c r="D10" s="13">
        <f>DATE(B3,8,1)</f>
        <v>42948</v>
      </c>
      <c r="F10" s="14" t="s">
        <v>13</v>
      </c>
      <c r="G10" s="15">
        <f>DATE(Saisir_Année,11,11)</f>
        <v>43050</v>
      </c>
    </row>
    <row r="11" spans="1:7" x14ac:dyDescent="0.35">
      <c r="D11" s="13">
        <f>DATE(B3,9,1)</f>
        <v>42979</v>
      </c>
      <c r="E11" s="2"/>
      <c r="F11" s="14" t="s">
        <v>14</v>
      </c>
      <c r="G11" s="15">
        <f>DATE(Saisir_Année,12,25)</f>
        <v>43094</v>
      </c>
    </row>
    <row r="12" spans="1:7" x14ac:dyDescent="0.35">
      <c r="D12" s="13">
        <f>DATE(B3,10,1)</f>
        <v>43009</v>
      </c>
      <c r="F12" s="14" t="s">
        <v>15</v>
      </c>
      <c r="G12" s="15">
        <f>Paques+39</f>
        <v>42880</v>
      </c>
    </row>
    <row r="13" spans="1:7" x14ac:dyDescent="0.35">
      <c r="D13" s="13">
        <f>DATE(B3,11,1)</f>
        <v>43040</v>
      </c>
      <c r="F13" s="14" t="s">
        <v>16</v>
      </c>
      <c r="G13" s="15">
        <f>Paques+49</f>
        <v>42890</v>
      </c>
    </row>
    <row r="14" spans="1:7" x14ac:dyDescent="0.35">
      <c r="D14" s="13">
        <f>DATE(B3,12,1)</f>
        <v>43070</v>
      </c>
      <c r="F14" s="14" t="s">
        <v>17</v>
      </c>
      <c r="G14" s="15">
        <f>Paques+50</f>
        <v>42891</v>
      </c>
    </row>
    <row r="15" spans="1:7" x14ac:dyDescent="0.35">
      <c r="D15" s="5"/>
    </row>
    <row r="16" spans="1:7" x14ac:dyDescent="0.35">
      <c r="D16" s="5"/>
    </row>
    <row r="17" spans="1:4" x14ac:dyDescent="0.35">
      <c r="A17" s="56" t="s">
        <v>18</v>
      </c>
      <c r="C17" s="107" t="s">
        <v>19</v>
      </c>
      <c r="D17" s="107"/>
    </row>
    <row r="18" spans="1:4" x14ac:dyDescent="0.35">
      <c r="A18" s="12" t="s">
        <v>28</v>
      </c>
      <c r="C18" s="12" t="s">
        <v>30</v>
      </c>
      <c r="D18" s="12">
        <v>15</v>
      </c>
    </row>
    <row r="19" spans="1:4" x14ac:dyDescent="0.35">
      <c r="A19" s="12" t="s">
        <v>29</v>
      </c>
      <c r="C19" s="12"/>
      <c r="D19" s="12"/>
    </row>
    <row r="20" spans="1:4" x14ac:dyDescent="0.35">
      <c r="A20" s="12" t="s">
        <v>29</v>
      </c>
      <c r="C20" s="12"/>
      <c r="D20" s="12"/>
    </row>
    <row r="21" spans="1:4" x14ac:dyDescent="0.35">
      <c r="A21" s="12" t="s">
        <v>29</v>
      </c>
      <c r="C21" s="12"/>
      <c r="D21" s="12"/>
    </row>
    <row r="22" spans="1:4" x14ac:dyDescent="0.35">
      <c r="A22" s="12" t="s">
        <v>29</v>
      </c>
      <c r="C22" s="12"/>
      <c r="D22" s="12"/>
    </row>
    <row r="23" spans="1:4" x14ac:dyDescent="0.35">
      <c r="A23" s="12" t="s">
        <v>29</v>
      </c>
      <c r="C23" s="12"/>
      <c r="D23" s="12"/>
    </row>
    <row r="24" spans="1:4" x14ac:dyDescent="0.35">
      <c r="A24" s="12" t="s">
        <v>20</v>
      </c>
      <c r="C24" s="12"/>
      <c r="D24" s="12"/>
    </row>
    <row r="25" spans="1:4" x14ac:dyDescent="0.35">
      <c r="A25" s="12" t="s">
        <v>20</v>
      </c>
      <c r="C25" s="12"/>
      <c r="D25" s="12"/>
    </row>
    <row r="26" spans="1:4" x14ac:dyDescent="0.35">
      <c r="A26" s="12" t="s">
        <v>20</v>
      </c>
      <c r="C26" s="12"/>
      <c r="D26" s="12"/>
    </row>
    <row r="27" spans="1:4" x14ac:dyDescent="0.35">
      <c r="A27" s="12" t="s">
        <v>20</v>
      </c>
      <c r="C27" s="12"/>
      <c r="D27" s="12"/>
    </row>
    <row r="28" spans="1:4" x14ac:dyDescent="0.35">
      <c r="A28" s="3"/>
    </row>
    <row r="29" spans="1:4" x14ac:dyDescent="0.35">
      <c r="A29" s="3"/>
    </row>
    <row r="30" spans="1:4" x14ac:dyDescent="0.35">
      <c r="A30" s="3"/>
    </row>
  </sheetData>
  <sortState ref="C18:D27">
    <sortCondition ref="C18"/>
  </sortState>
  <mergeCells count="1">
    <mergeCell ref="C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E10" sqref="E10"/>
    </sheetView>
  </sheetViews>
  <sheetFormatPr baseColWidth="10" defaultRowHeight="14.5" x14ac:dyDescent="0.35"/>
  <cols>
    <col min="1" max="1" width="14.7265625" bestFit="1" customWidth="1"/>
  </cols>
  <sheetData>
    <row r="1" spans="1:5" x14ac:dyDescent="0.35">
      <c r="C1" t="s">
        <v>40</v>
      </c>
    </row>
    <row r="2" spans="1:5" x14ac:dyDescent="0.35">
      <c r="A2" t="s">
        <v>33</v>
      </c>
      <c r="B2">
        <v>10.11</v>
      </c>
      <c r="C2" t="s">
        <v>41</v>
      </c>
    </row>
    <row r="3" spans="1:5" x14ac:dyDescent="0.35">
      <c r="A3" t="s">
        <v>31</v>
      </c>
      <c r="B3">
        <v>5.0599999999999996</v>
      </c>
      <c r="C3" t="s">
        <v>41</v>
      </c>
    </row>
    <row r="4" spans="1:5" x14ac:dyDescent="0.35">
      <c r="A4" t="s">
        <v>32</v>
      </c>
      <c r="B4">
        <v>10.11</v>
      </c>
      <c r="C4" t="s">
        <v>41</v>
      </c>
    </row>
    <row r="5" spans="1:5" x14ac:dyDescent="0.35">
      <c r="A5" t="s">
        <v>34</v>
      </c>
      <c r="B5">
        <v>5.0599999999999996</v>
      </c>
      <c r="C5" t="s">
        <v>41</v>
      </c>
      <c r="D5" s="76">
        <v>0.91666666666666663</v>
      </c>
      <c r="E5" s="76">
        <v>0.25</v>
      </c>
    </row>
    <row r="6" spans="1:5" x14ac:dyDescent="0.35">
      <c r="A6" t="s">
        <v>35</v>
      </c>
      <c r="B6">
        <v>3.5</v>
      </c>
    </row>
    <row r="7" spans="1:5" x14ac:dyDescent="0.35">
      <c r="A7" t="s">
        <v>36</v>
      </c>
      <c r="B7">
        <v>1.75</v>
      </c>
      <c r="C7" t="s">
        <v>42</v>
      </c>
    </row>
    <row r="8" spans="1:5" x14ac:dyDescent="0.35">
      <c r="A8" t="s">
        <v>37</v>
      </c>
      <c r="B8">
        <v>6.3</v>
      </c>
      <c r="C8" t="s">
        <v>42</v>
      </c>
    </row>
    <row r="9" spans="1:5" x14ac:dyDescent="0.35">
      <c r="A9" t="s">
        <v>38</v>
      </c>
      <c r="B9">
        <v>6.3</v>
      </c>
      <c r="C9" t="s">
        <v>42</v>
      </c>
      <c r="D9" s="76">
        <v>0.75</v>
      </c>
      <c r="E9" s="76">
        <v>0.25</v>
      </c>
    </row>
    <row r="10" spans="1:5" x14ac:dyDescent="0.35">
      <c r="A10" t="s">
        <v>39</v>
      </c>
      <c r="B10">
        <v>4.07</v>
      </c>
      <c r="C10" t="s">
        <v>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/>
  </sheetViews>
  <sheetFormatPr baseColWidth="10" defaultColWidth="8.7265625" defaultRowHeight="14.5" x14ac:dyDescent="0.35"/>
  <cols>
    <col min="1" max="9" width="11.54296875" customWidth="1"/>
    <col min="10" max="10" width="13.453125" customWidth="1"/>
    <col min="11" max="11" width="11.54296875" customWidth="1"/>
    <col min="12" max="12" width="12.81640625" customWidth="1"/>
    <col min="13" max="13" width="12.7265625" customWidth="1"/>
    <col min="14" max="14" width="11" customWidth="1"/>
  </cols>
  <sheetData>
    <row r="1" spans="1:13" ht="15" thickBot="1" x14ac:dyDescent="0.4">
      <c r="B1" s="54">
        <f>Calendrier!D3</f>
        <v>42736</v>
      </c>
      <c r="C1" s="54">
        <f>Calendrier!D4</f>
        <v>42767</v>
      </c>
      <c r="D1" s="54">
        <f>Calendrier!D5</f>
        <v>42795</v>
      </c>
      <c r="E1" s="54">
        <f>Calendrier!D6</f>
        <v>42826</v>
      </c>
      <c r="F1" s="54">
        <f>Calendrier!D7</f>
        <v>42856</v>
      </c>
      <c r="G1" s="54">
        <f>Calendrier!D8</f>
        <v>42887</v>
      </c>
      <c r="H1" s="54">
        <f>Calendrier!D9</f>
        <v>42917</v>
      </c>
      <c r="I1" s="54">
        <f>Calendrier!D10</f>
        <v>42948</v>
      </c>
      <c r="J1" s="54">
        <f>Calendrier!D11</f>
        <v>42979</v>
      </c>
      <c r="K1" s="54">
        <f>Calendrier!D12</f>
        <v>43009</v>
      </c>
      <c r="L1" s="54">
        <f>Calendrier!D13</f>
        <v>43040</v>
      </c>
      <c r="M1" s="54">
        <f>Calendrier!D14</f>
        <v>43070</v>
      </c>
    </row>
    <row r="2" spans="1:13" x14ac:dyDescent="0.35">
      <c r="A2" s="97" t="s">
        <v>21</v>
      </c>
      <c r="B2" s="98">
        <f>SUM(Janvier!E5:E35)</f>
        <v>7.312499999996362</v>
      </c>
      <c r="C2" s="98">
        <f>SUM(Février!E5:E35)</f>
        <v>0</v>
      </c>
      <c r="D2" s="98">
        <f>SUM(Mars!E5:E35)</f>
        <v>0</v>
      </c>
      <c r="E2" s="98">
        <f>SUM(Avril!E5:E35)</f>
        <v>0</v>
      </c>
      <c r="F2" s="98">
        <f>SUM(Mai!E5:E35)</f>
        <v>0</v>
      </c>
      <c r="G2" s="98">
        <f>SUM(Juin!E5:E35)</f>
        <v>0</v>
      </c>
      <c r="H2" s="98">
        <f>SUM(Juillet!E5:E35)</f>
        <v>0</v>
      </c>
      <c r="I2" s="98">
        <f>SUM(Août!E5:E35)</f>
        <v>0</v>
      </c>
      <c r="J2" s="98">
        <f>SUM(Septembre!E5:E35)</f>
        <v>0</v>
      </c>
      <c r="K2" s="98">
        <f>SUM(Octobre!E5:E35)</f>
        <v>0</v>
      </c>
      <c r="L2" s="98">
        <f>SUM(Novembre!E5:E35)</f>
        <v>0</v>
      </c>
      <c r="M2" s="99">
        <f>SUM(Décembre!E5:E35)</f>
        <v>0</v>
      </c>
    </row>
    <row r="3" spans="1:13" x14ac:dyDescent="0.35">
      <c r="A3" s="100" t="s">
        <v>22</v>
      </c>
      <c r="B3" s="96">
        <f>SUM(Janvier!G5:G35)</f>
        <v>345</v>
      </c>
      <c r="C3" s="96">
        <f>SUM(Février!G5:G35)</f>
        <v>0</v>
      </c>
      <c r="D3" s="96">
        <f>SUM(Mars!G5:G35)</f>
        <v>0</v>
      </c>
      <c r="E3" s="96">
        <f>SUM(Avril!G5:G35)</f>
        <v>0</v>
      </c>
      <c r="F3" s="96">
        <f>SUM(Mai!G5:G35)</f>
        <v>0</v>
      </c>
      <c r="G3" s="96">
        <f>SUM(Juin!G5:G35)</f>
        <v>0</v>
      </c>
      <c r="H3" s="96">
        <f>SUM(Juillet!G5:G35)</f>
        <v>0</v>
      </c>
      <c r="I3" s="96">
        <f>SUM(Août!G5:G35)</f>
        <v>0</v>
      </c>
      <c r="J3" s="96">
        <f>SUM(Septembre!G5:G35)</f>
        <v>0</v>
      </c>
      <c r="K3" s="96">
        <f>SUM(Octobre!G5:G35)</f>
        <v>0</v>
      </c>
      <c r="L3" s="96">
        <f>SUM(Novembre!G5:G35)</f>
        <v>0</v>
      </c>
      <c r="M3" s="101">
        <f>SUM(Décembre!G5:G35)</f>
        <v>0</v>
      </c>
    </row>
    <row r="4" spans="1:13" ht="15" thickBot="1" x14ac:dyDescent="0.4">
      <c r="A4" s="102" t="s">
        <v>45</v>
      </c>
      <c r="B4" s="103">
        <f>SUM(Janvier!N5:V35)</f>
        <v>3775.4550000005925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5"/>
    </row>
    <row r="6" spans="1:13" x14ac:dyDescent="0.35">
      <c r="F6" s="108" t="s">
        <v>23</v>
      </c>
      <c r="G6" s="108"/>
      <c r="H6" s="73">
        <f>SUM(B2:M2)</f>
        <v>7.312499999996362</v>
      </c>
    </row>
    <row r="7" spans="1:13" x14ac:dyDescent="0.35">
      <c r="F7" s="108" t="s">
        <v>24</v>
      </c>
      <c r="G7" s="108"/>
      <c r="H7" s="55">
        <f>SUM(B3:M3)</f>
        <v>345</v>
      </c>
    </row>
    <row r="8" spans="1:13" x14ac:dyDescent="0.35">
      <c r="F8" s="108" t="s">
        <v>45</v>
      </c>
      <c r="G8" s="108"/>
      <c r="H8" s="106">
        <f>SUM(B4:M4)</f>
        <v>3775.4550000005925</v>
      </c>
    </row>
    <row r="10" spans="1:13" x14ac:dyDescent="0.35">
      <c r="F10" s="108" t="str">
        <f>Calendrier!A18</f>
        <v>BUSYBEE</v>
      </c>
      <c r="G10" s="108"/>
      <c r="H10" s="73">
        <f>Janvier!K4+Février!K4+Mars!K4+Avril!K4+Mai!K4+Juin!K4+Juillet!K4+Août!K4+Septembre!K4+Octobre!K4+Novembre!K4+Décembre!K4</f>
        <v>7.312499999996362</v>
      </c>
    </row>
    <row r="11" spans="1:13" x14ac:dyDescent="0.35">
      <c r="A11" s="66"/>
      <c r="F11" s="108" t="str">
        <f>Calendrier!A19</f>
        <v>vide</v>
      </c>
      <c r="G11" s="108"/>
      <c r="H11" s="73">
        <f>Janvier!K5+Février!K5+Mars!K5+Avril!K5+Mai!K5+Juin!K5+Juillet!K5+Août!K5+Septembre!K5+Octobre!K5+Novembre!K5+Décembre!K5</f>
        <v>0</v>
      </c>
    </row>
    <row r="12" spans="1:13" x14ac:dyDescent="0.35">
      <c r="A12" s="66"/>
      <c r="F12" s="108" t="str">
        <f>Calendrier!A20</f>
        <v>vide</v>
      </c>
      <c r="G12" s="108"/>
      <c r="H12" s="73">
        <f>Janvier!K6+Février!K6+Mars!K6+Avril!K6+Mai!K6+Juin!K6+Juillet!K6+Août!K6+Septembre!K6+Octobre!K6+Novembre!K6+Décembre!K6</f>
        <v>0</v>
      </c>
    </row>
    <row r="13" spans="1:13" x14ac:dyDescent="0.35">
      <c r="A13" s="66"/>
      <c r="B13" s="1"/>
      <c r="F13" s="108" t="str">
        <f>Calendrier!A21</f>
        <v>vide</v>
      </c>
      <c r="G13" s="108"/>
      <c r="H13" s="73">
        <f>Janvier!K7+Février!K7+Mars!K7+Avril!K7+Mai!K7+Juin!K7+Juillet!K7+Août!K7+Septembre!K7+Octobre!K7+Novembre!K7+Décembre!K7</f>
        <v>0</v>
      </c>
    </row>
    <row r="14" spans="1:13" x14ac:dyDescent="0.35">
      <c r="A14" s="66"/>
      <c r="F14" s="108" t="str">
        <f>Calendrier!A22</f>
        <v>vide</v>
      </c>
      <c r="G14" s="108"/>
      <c r="H14" s="73">
        <f>Janvier!K8+Février!K8+Mars!K8+Avril!K8+Mai!K8+Juin!K8+Juillet!K8+Août!K8+Septembre!K8+Octobre!K8+Novembre!K8+Décembre!K8</f>
        <v>0</v>
      </c>
    </row>
    <row r="15" spans="1:13" x14ac:dyDescent="0.35">
      <c r="A15" s="66"/>
      <c r="F15" s="108" t="str">
        <f>Calendrier!A23</f>
        <v>vide</v>
      </c>
      <c r="G15" s="108"/>
      <c r="H15" s="73">
        <f>Janvier!K9+Février!K9+Mars!K9+Avril!K9+Mai!K9+Juin!K9+Juillet!K9+Août!K9+Septembre!K9+Octobre!K9+Novembre!K9+Décembre!K9</f>
        <v>0</v>
      </c>
    </row>
    <row r="16" spans="1:13" x14ac:dyDescent="0.35">
      <c r="A16" s="66"/>
      <c r="F16" s="108" t="str">
        <f>Calendrier!A24</f>
        <v>Vide</v>
      </c>
      <c r="G16" s="108"/>
      <c r="H16" s="73">
        <f>Janvier!K10+Février!K10+Mars!K10+Avril!K10+Mai!K10+Juin!K10+Juillet!K10+Août!K10+Septembre!K10+Octobre!K10+Novembre!K10+Décembre!K10</f>
        <v>0</v>
      </c>
    </row>
    <row r="17" spans="1:8" x14ac:dyDescent="0.35">
      <c r="A17" s="66"/>
      <c r="F17" s="108" t="str">
        <f>Calendrier!A25</f>
        <v>Vide</v>
      </c>
      <c r="G17" s="108"/>
      <c r="H17" s="73">
        <f>Janvier!K11+Février!K11+Mars!K11+Avril!K11+Mai!K11+Juin!K11+Juillet!K11+Août!K11+Septembre!K11+Octobre!K11+Novembre!K11+Décembre!K11</f>
        <v>0</v>
      </c>
    </row>
    <row r="18" spans="1:8" x14ac:dyDescent="0.35">
      <c r="A18" s="66"/>
      <c r="F18" s="108" t="str">
        <f>Calendrier!A26</f>
        <v>Vide</v>
      </c>
      <c r="G18" s="108"/>
      <c r="H18" s="73">
        <f>Janvier!K12+Février!K12+Mars!K12+Avril!K12+Mai!K12+Juin!K12+Juillet!K12+Août!K12+Septembre!K12+Octobre!K12+Novembre!K12+Décembre!K12</f>
        <v>0</v>
      </c>
    </row>
    <row r="19" spans="1:8" x14ac:dyDescent="0.35">
      <c r="A19" s="66"/>
      <c r="F19" s="108" t="str">
        <f>Calendrier!A27</f>
        <v>Vide</v>
      </c>
      <c r="G19" s="108"/>
      <c r="H19" s="73">
        <f>Janvier!K13+Février!K13+Mars!K13+Avril!K13+Mai!K13+Juin!K13+Juillet!K13+Août!K13+Septembre!K13+Octobre!K13+Novembre!K13+Décembre!K13</f>
        <v>0</v>
      </c>
    </row>
    <row r="20" spans="1:8" x14ac:dyDescent="0.35">
      <c r="A20" s="66"/>
    </row>
  </sheetData>
  <mergeCells count="13">
    <mergeCell ref="F18:G18"/>
    <mergeCell ref="F19:G19"/>
    <mergeCell ref="F13:G13"/>
    <mergeCell ref="F14:G14"/>
    <mergeCell ref="F15:G15"/>
    <mergeCell ref="F16:G16"/>
    <mergeCell ref="F17:G17"/>
    <mergeCell ref="F6:G6"/>
    <mergeCell ref="F7:G7"/>
    <mergeCell ref="F10:G10"/>
    <mergeCell ref="F11:G11"/>
    <mergeCell ref="F12:G12"/>
    <mergeCell ref="F8:G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7"/>
  <sheetViews>
    <sheetView showGridLines="0" topLeftCell="I3" workbookViewId="0">
      <selection activeCell="R5" sqref="R5"/>
    </sheetView>
  </sheetViews>
  <sheetFormatPr baseColWidth="10" defaultColWidth="12.26953125" defaultRowHeight="14.5" x14ac:dyDescent="0.35"/>
  <cols>
    <col min="1" max="1" width="11.453125" style="10" bestFit="1" customWidth="1"/>
    <col min="2" max="2" width="6" style="4" bestFit="1" customWidth="1"/>
    <col min="3" max="3" width="5.36328125" style="4" bestFit="1" customWidth="1"/>
    <col min="4" max="4" width="5.81640625" style="4" bestFit="1" customWidth="1"/>
    <col min="5" max="5" width="5.36328125" style="4" bestFit="1" customWidth="1"/>
    <col min="6" max="6" width="6.453125" style="4" customWidth="1"/>
    <col min="7" max="7" width="3.6328125" style="47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77"/>
      <c r="B4" s="78" t="s">
        <v>1</v>
      </c>
      <c r="C4" s="79" t="s">
        <v>2</v>
      </c>
      <c r="D4" s="79" t="s">
        <v>25</v>
      </c>
      <c r="E4" s="80" t="s">
        <v>26</v>
      </c>
      <c r="F4" s="81" t="s">
        <v>44</v>
      </c>
      <c r="G4" s="82" t="s">
        <v>22</v>
      </c>
      <c r="H4" s="83" t="s">
        <v>18</v>
      </c>
      <c r="I4" s="83" t="s">
        <v>27</v>
      </c>
      <c r="K4" s="85">
        <f>SUMPRODUCT(($E$5:$E$35)*($H$5:$H$35=L4))</f>
        <v>7.312499999996362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ht="15" thickBot="1" x14ac:dyDescent="0.4">
      <c r="A5" s="19">
        <f>Calendrier!D3</f>
        <v>42736</v>
      </c>
      <c r="B5" s="25">
        <v>0.20833333333212067</v>
      </c>
      <c r="C5" s="26">
        <v>0.79166666666787933</v>
      </c>
      <c r="D5" s="26">
        <v>4.1666666667879326E-2</v>
      </c>
      <c r="E5" s="44">
        <f t="shared" ref="E5:E35" si="0">MOD(C5-B5-D5,1)</f>
        <v>0.54166666666787933</v>
      </c>
      <c r="F5" s="26">
        <f>IF(B5="","",MAX(0,IF(B5&lt;'Param Paye'!$E$5,'Param Paye'!$E$5,MIN(1+'Param Paye'!$E$5,B5+MOD(C5-B5,1)))-IF(B5&lt;'Param Paye'!$E$5,B5,MAX('Param Paye'!$D$5,B5))))</f>
        <v>4.1666666667879326E-2</v>
      </c>
      <c r="G5" s="64">
        <f>IF(ISNA(VLOOKUP(I5,Calendrier!$C$18:$D$27,2,0)),"",VLOOKUP(I5,Calendrier!$C$18:$D$27,2,0))</f>
        <v>15</v>
      </c>
      <c r="H5" s="49" t="s">
        <v>28</v>
      </c>
      <c r="I5" s="59" t="s">
        <v>30</v>
      </c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131.43000000029423</v>
      </c>
      <c r="O5" s="95">
        <f>IF(WEEKDAY(A5,2)=7,24*E5*'Param Paye'!$B$3,0)</f>
        <v>65.780000000147254</v>
      </c>
      <c r="P5" s="95">
        <f>IF(COUNTIF(Calendrier!$G$2:$G$14,A5),24*E5*'Param Paye'!B4,0)</f>
        <v>131.43000000029423</v>
      </c>
      <c r="Q5" s="95">
        <f>IF(F5="",0,24*F5*'Param Paye'!$B$5)</f>
        <v>5.0600000001472649</v>
      </c>
      <c r="R5" s="95">
        <f>IF(E5=0,0,'Param Paye'!$B$6)</f>
        <v>3.5</v>
      </c>
      <c r="S5" s="95">
        <f>IF(E5&gt;0,'Param Paye'!$B$7,0)</f>
        <v>1.75</v>
      </c>
      <c r="T5" s="95">
        <f>IF(E5&gt;6/24,'Param Paye'!$B$8,0)</f>
        <v>6.3</v>
      </c>
      <c r="U5" s="95"/>
      <c r="V5" s="95">
        <f>IF(G5="",0,G5*'Param Paye'!$B$10)</f>
        <v>61.050000000000004</v>
      </c>
    </row>
    <row r="6" spans="1:22" ht="15" thickBot="1" x14ac:dyDescent="0.4">
      <c r="A6" s="20">
        <f t="shared" ref="A6:A35" si="2">A5+1</f>
        <v>42737</v>
      </c>
      <c r="B6" s="28">
        <v>0.35416666666787933</v>
      </c>
      <c r="C6" s="29">
        <v>0.64583333333212067</v>
      </c>
      <c r="D6" s="29"/>
      <c r="E6" s="45">
        <f t="shared" si="0"/>
        <v>0.29166666666424135</v>
      </c>
      <c r="F6" s="70">
        <f>IF(B6="","",MAX(0,IF(B6&lt;'Param Paye'!$E$5,'Param Paye'!$E$5,MIN(1+'Param Paye'!$E$5,B6+MOD(C6-B6,1)))-IF(B6&lt;'Param Paye'!$E$5,B6,MAX('Param Paye'!$D$5,B6))))</f>
        <v>0</v>
      </c>
      <c r="G6" s="57">
        <f>IF(ISNA(VLOOKUP(I6,Calendrier!$C$18:$D$27,2,0)),"",VLOOKUP(I6,Calendrier!$C$18:$D$27,2,0))</f>
        <v>15</v>
      </c>
      <c r="H6" s="51" t="s">
        <v>28</v>
      </c>
      <c r="I6" s="72" t="s">
        <v>30</v>
      </c>
      <c r="K6" s="65">
        <f t="shared" si="1"/>
        <v>0</v>
      </c>
      <c r="L6" t="str">
        <f>Calendrier!A20</f>
        <v>vide</v>
      </c>
      <c r="N6" s="95">
        <f>24*E6*'Param Paye'!$B$2</f>
        <v>70.76999999941151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3.5</v>
      </c>
      <c r="S6" s="95">
        <f>IF(E6&gt;0,'Param Paye'!$B$7,0)</f>
        <v>1.75</v>
      </c>
      <c r="T6" s="95">
        <f>IF(E6&gt;6/24,'Param Paye'!$B$8,0)</f>
        <v>6.3</v>
      </c>
      <c r="U6" s="95"/>
      <c r="V6" s="95">
        <f>IF(G6="",0,G6*'Param Paye'!$B$10)</f>
        <v>61.050000000000004</v>
      </c>
    </row>
    <row r="7" spans="1:22" ht="15" thickBot="1" x14ac:dyDescent="0.4">
      <c r="A7" s="20">
        <f t="shared" si="2"/>
        <v>42738</v>
      </c>
      <c r="B7" s="28">
        <v>0.35416666666787933</v>
      </c>
      <c r="C7" s="29">
        <v>0.625</v>
      </c>
      <c r="D7" s="29"/>
      <c r="E7" s="45">
        <f t="shared" si="0"/>
        <v>0.27083333333212067</v>
      </c>
      <c r="F7" s="70">
        <f>IF(B7="","",MAX(0,IF(B7&lt;'Param Paye'!$E$5,'Param Paye'!$E$5,MIN(1+'Param Paye'!$E$5,B7+MOD(C7-B7,1)))-IF(B7&lt;'Param Paye'!$E$5,B7,MAX('Param Paye'!$D$5,B7))))</f>
        <v>0</v>
      </c>
      <c r="G7" s="57">
        <f>IF(ISNA(VLOOKUP(I7,Calendrier!$C$18:$D$27,2,0)),"",VLOOKUP(I7,Calendrier!$C$18:$D$27,2,0))</f>
        <v>15</v>
      </c>
      <c r="H7" s="71" t="s">
        <v>28</v>
      </c>
      <c r="I7" s="72" t="s">
        <v>30</v>
      </c>
      <c r="K7" s="65">
        <f t="shared" si="1"/>
        <v>0</v>
      </c>
      <c r="L7" t="str">
        <f>Calendrier!A21</f>
        <v>vide</v>
      </c>
      <c r="N7" s="95">
        <f>24*E7*'Param Paye'!$B$2</f>
        <v>65.714999999705753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3.5</v>
      </c>
      <c r="S7" s="95">
        <f>IF(E7&gt;0,'Param Paye'!$B$7,0)</f>
        <v>1.75</v>
      </c>
      <c r="T7" s="95">
        <f>IF(E7&gt;6/24,'Param Paye'!$B$8,0)</f>
        <v>6.3</v>
      </c>
      <c r="U7" s="95"/>
      <c r="V7" s="95">
        <f>IF(G7="",0,G7*'Param Paye'!$B$10)</f>
        <v>61.050000000000004</v>
      </c>
    </row>
    <row r="8" spans="1:22" ht="15" thickBot="1" x14ac:dyDescent="0.4">
      <c r="A8" s="20">
        <f t="shared" si="2"/>
        <v>42739</v>
      </c>
      <c r="B8" s="28">
        <v>0.625</v>
      </c>
      <c r="C8" s="68">
        <v>0</v>
      </c>
      <c r="D8" s="29"/>
      <c r="E8" s="45">
        <f t="shared" si="0"/>
        <v>0.375</v>
      </c>
      <c r="F8" s="70">
        <f>IF(B8="","",MAX(0,IF(B8&lt;'Param Paye'!$E$5,'Param Paye'!$E$5,MIN(1+'Param Paye'!$E$5,B8+MOD(C8-B8,1)))-IF(B8&lt;'Param Paye'!$E$5,B8,MAX('Param Paye'!$D$5,B8))))</f>
        <v>8.333333333333337E-2</v>
      </c>
      <c r="G8" s="57">
        <f>IF(ISNA(VLOOKUP(I8,Calendrier!$C$18:$D$27,2,0)),"",VLOOKUP(I8,Calendrier!$C$18:$D$27,2,0))</f>
        <v>15</v>
      </c>
      <c r="H8" s="71" t="s">
        <v>28</v>
      </c>
      <c r="I8" s="72" t="s">
        <v>30</v>
      </c>
      <c r="K8" s="65">
        <f t="shared" si="1"/>
        <v>0</v>
      </c>
      <c r="L8" t="str">
        <f>Calendrier!A22</f>
        <v>vide</v>
      </c>
      <c r="N8" s="95">
        <f>24*E8*'Param Paye'!$B$2</f>
        <v>90.99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10.120000000000005</v>
      </c>
      <c r="R8" s="95">
        <f>IF(E8=0,0,'Param Paye'!$B$6)</f>
        <v>3.5</v>
      </c>
      <c r="S8" s="95">
        <f>IF(E8&gt;0,'Param Paye'!$B$7,0)</f>
        <v>1.75</v>
      </c>
      <c r="T8" s="95">
        <f>IF(E8&gt;6/24,'Param Paye'!$B$8,0)</f>
        <v>6.3</v>
      </c>
      <c r="U8" s="95"/>
      <c r="V8" s="95">
        <f>IF(G8="",0,G8*'Param Paye'!$B$10)</f>
        <v>61.050000000000004</v>
      </c>
    </row>
    <row r="9" spans="1:22" ht="15" thickBot="1" x14ac:dyDescent="0.4">
      <c r="A9" s="20">
        <f t="shared" si="2"/>
        <v>42740</v>
      </c>
      <c r="B9" s="28"/>
      <c r="C9" s="29"/>
      <c r="D9" s="29"/>
      <c r="E9" s="45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57" t="str">
        <f>IF(ISNA(VLOOKUP(I9,Calendrier!$C$18:$D$27,2,0)),"",VLOOKUP(I9,Calendrier!$C$18:$D$27,2,0))</f>
        <v/>
      </c>
      <c r="H9" s="71"/>
      <c r="I9" s="72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ht="15" thickBot="1" x14ac:dyDescent="0.4">
      <c r="A10" s="20">
        <f t="shared" si="2"/>
        <v>42741</v>
      </c>
      <c r="B10" s="28">
        <v>0.22916666666787933</v>
      </c>
      <c r="C10" s="29">
        <v>0.52083333333212067</v>
      </c>
      <c r="D10" s="29"/>
      <c r="E10" s="45">
        <f t="shared" si="0"/>
        <v>0.29166666666424135</v>
      </c>
      <c r="F10" s="70">
        <f>IF(B10="","",MAX(0,IF(B10&lt;'Param Paye'!$E$5,'Param Paye'!$E$5,MIN(1+'Param Paye'!$E$5,B10+MOD(C10-B10,1)))-IF(B10&lt;'Param Paye'!$E$5,B10,MAX('Param Paye'!$D$5,B10))))</f>
        <v>2.0833333332120674E-2</v>
      </c>
      <c r="G10" s="57">
        <f>IF(ISNA(VLOOKUP(I10,Calendrier!$C$18:$D$27,2,0)),"",VLOOKUP(I10,Calendrier!$C$18:$D$27,2,0))</f>
        <v>15</v>
      </c>
      <c r="H10" s="71" t="s">
        <v>28</v>
      </c>
      <c r="I10" s="72" t="s">
        <v>30</v>
      </c>
      <c r="K10" s="65">
        <f t="shared" si="1"/>
        <v>0</v>
      </c>
      <c r="L10" s="66" t="str">
        <f>Calendrier!A24</f>
        <v>Vide</v>
      </c>
      <c r="N10" s="95">
        <f>24*E10*'Param Paye'!$B$2</f>
        <v>70.76999999941151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2.5299999998527345</v>
      </c>
      <c r="R10" s="95">
        <f>IF(E10=0,0,'Param Paye'!$B$6)</f>
        <v>3.5</v>
      </c>
      <c r="S10" s="95">
        <f>IF(E10&gt;0,'Param Paye'!$B$7,0)</f>
        <v>1.75</v>
      </c>
      <c r="T10" s="95">
        <f>IF(E10&gt;6/24,'Param Paye'!$B$8,0)</f>
        <v>6.3</v>
      </c>
      <c r="U10" s="95"/>
      <c r="V10" s="95">
        <f>IF(G10="",0,G10*'Param Paye'!$B$10)</f>
        <v>61.050000000000004</v>
      </c>
    </row>
    <row r="11" spans="1:22" ht="15" thickBot="1" x14ac:dyDescent="0.4">
      <c r="A11" s="20">
        <f t="shared" si="2"/>
        <v>42742</v>
      </c>
      <c r="B11" s="28">
        <v>0.20833333333212067</v>
      </c>
      <c r="C11" s="29">
        <v>0.52083333333212067</v>
      </c>
      <c r="D11" s="29"/>
      <c r="E11" s="45">
        <f t="shared" si="0"/>
        <v>0.3125</v>
      </c>
      <c r="F11" s="70">
        <f>IF(B11="","",MAX(0,IF(B11&lt;'Param Paye'!$E$5,'Param Paye'!$E$5,MIN(1+'Param Paye'!$E$5,B11+MOD(C11-B11,1)))-IF(B11&lt;'Param Paye'!$E$5,B11,MAX('Param Paye'!$D$5,B11))))</f>
        <v>4.1666666667879326E-2</v>
      </c>
      <c r="G11" s="57">
        <f>IF(ISNA(VLOOKUP(I11,Calendrier!$C$18:$D$27,2,0)),"",VLOOKUP(I11,Calendrier!$C$18:$D$27,2,0))</f>
        <v>15</v>
      </c>
      <c r="H11" s="71" t="s">
        <v>28</v>
      </c>
      <c r="I11" s="72" t="s">
        <v>30</v>
      </c>
      <c r="K11" s="65">
        <f t="shared" si="1"/>
        <v>0</v>
      </c>
      <c r="L11" s="66" t="str">
        <f>Calendrier!A25</f>
        <v>Vide</v>
      </c>
      <c r="N11" s="95">
        <f>24*E11*'Param Paye'!$B$2</f>
        <v>75.824999999999989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5.0600000001472649</v>
      </c>
      <c r="R11" s="95">
        <f>IF(E11=0,0,'Param Paye'!$B$6)</f>
        <v>3.5</v>
      </c>
      <c r="S11" s="95">
        <f>IF(E11&gt;0,'Param Paye'!$B$7,0)</f>
        <v>1.75</v>
      </c>
      <c r="T11" s="95">
        <f>IF(E11&gt;6/24,'Param Paye'!$B$8,0)</f>
        <v>6.3</v>
      </c>
      <c r="U11" s="95"/>
      <c r="V11" s="95">
        <f>IF(G11="",0,G11*'Param Paye'!$B$10)</f>
        <v>61.050000000000004</v>
      </c>
    </row>
    <row r="12" spans="1:22" ht="15" thickBot="1" x14ac:dyDescent="0.4">
      <c r="A12" s="20">
        <f t="shared" si="2"/>
        <v>42743</v>
      </c>
      <c r="B12" s="28">
        <v>0.60416666666787933</v>
      </c>
      <c r="C12" s="29">
        <v>0.91666666666787933</v>
      </c>
      <c r="D12" s="29"/>
      <c r="E12" s="45">
        <f t="shared" si="0"/>
        <v>0.3125</v>
      </c>
      <c r="F12" s="70">
        <f>IF(B12="","",MAX(0,IF(B12&lt;'Param Paye'!$E$5,'Param Paye'!$E$5,MIN(1+'Param Paye'!$E$5,B12+MOD(C12-B12,1)))-IF(B12&lt;'Param Paye'!$E$5,B12,MAX('Param Paye'!$D$5,B12))))</f>
        <v>1.2126966097980585E-12</v>
      </c>
      <c r="G12" s="57">
        <f>IF(ISNA(VLOOKUP(I12,Calendrier!$C$18:$D$27,2,0)),"",VLOOKUP(I12,Calendrier!$C$18:$D$27,2,0))</f>
        <v>15</v>
      </c>
      <c r="H12" s="71" t="s">
        <v>28</v>
      </c>
      <c r="I12" s="72" t="s">
        <v>30</v>
      </c>
      <c r="K12" s="65">
        <f t="shared" si="1"/>
        <v>0</v>
      </c>
      <c r="L12" s="66" t="str">
        <f>Calendrier!A26</f>
        <v>Vide</v>
      </c>
      <c r="N12" s="95">
        <f>24*E12*'Param Paye'!$B$2</f>
        <v>75.824999999999989</v>
      </c>
      <c r="O12" s="95">
        <f>IF(WEEKDAY(A12,2)=7,24*E12*'Param Paye'!$B$3,0)</f>
        <v>37.949999999999996</v>
      </c>
      <c r="P12" s="95">
        <f>IF(COUNTIF(Calendrier!$G$2:$G$14,A12),24*E12*'Param Paye'!B11,0)</f>
        <v>0</v>
      </c>
      <c r="Q12" s="95">
        <f>IF(F12="",0,24*F12*'Param Paye'!$B$5)</f>
        <v>1.4726987629387621E-10</v>
      </c>
      <c r="R12" s="95">
        <f>IF(E12=0,0,'Param Paye'!$B$6)</f>
        <v>3.5</v>
      </c>
      <c r="S12" s="95">
        <f>IF(E12&gt;0,'Param Paye'!$B$7,0)</f>
        <v>1.75</v>
      </c>
      <c r="T12" s="95">
        <f>IF(E12&gt;6/24,'Param Paye'!$B$8,0)</f>
        <v>6.3</v>
      </c>
      <c r="U12" s="95"/>
      <c r="V12" s="95">
        <f>IF(G12="",0,G12*'Param Paye'!$B$10)</f>
        <v>61.050000000000004</v>
      </c>
    </row>
    <row r="13" spans="1:22" ht="15" thickBot="1" x14ac:dyDescent="0.4">
      <c r="A13" s="20">
        <f t="shared" si="2"/>
        <v>42744</v>
      </c>
      <c r="B13" s="28">
        <v>0.625</v>
      </c>
      <c r="C13" s="29">
        <v>0.91666666666787933</v>
      </c>
      <c r="D13" s="29"/>
      <c r="E13" s="45">
        <f t="shared" si="0"/>
        <v>0.29166666666787933</v>
      </c>
      <c r="F13" s="70">
        <f>IF(B13="","",MAX(0,IF(B13&lt;'Param Paye'!$E$5,'Param Paye'!$E$5,MIN(1+'Param Paye'!$E$5,B13+MOD(C13-B13,1)))-IF(B13&lt;'Param Paye'!$E$5,B13,MAX('Param Paye'!$D$5,B13))))</f>
        <v>1.2126966097980585E-12</v>
      </c>
      <c r="G13" s="57">
        <f>IF(ISNA(VLOOKUP(I13,Calendrier!$C$18:$D$27,2,0)),"",VLOOKUP(I13,Calendrier!$C$18:$D$27,2,0))</f>
        <v>15</v>
      </c>
      <c r="H13" s="71" t="s">
        <v>28</v>
      </c>
      <c r="I13" s="72" t="s">
        <v>30</v>
      </c>
      <c r="K13" s="65">
        <f t="shared" si="1"/>
        <v>0</v>
      </c>
      <c r="L13" s="66" t="str">
        <f>Calendrier!A27</f>
        <v>Vide</v>
      </c>
      <c r="N13" s="95">
        <f>24*E13*'Param Paye'!$B$2</f>
        <v>70.770000000294232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1.4726987629387621E-10</v>
      </c>
      <c r="R13" s="95">
        <f>IF(E13=0,0,'Param Paye'!$B$6)</f>
        <v>3.5</v>
      </c>
      <c r="S13" s="95">
        <f>IF(E13&gt;0,'Param Paye'!$B$7,0)</f>
        <v>1.75</v>
      </c>
      <c r="T13" s="95">
        <f>IF(E13&gt;6/24,'Param Paye'!$B$8,0)</f>
        <v>6.3</v>
      </c>
      <c r="U13" s="95"/>
      <c r="V13" s="95">
        <f>IF(G13="",0,G13*'Param Paye'!$B$10)</f>
        <v>61.050000000000004</v>
      </c>
    </row>
    <row r="14" spans="1:22" ht="15" thickBot="1" x14ac:dyDescent="0.4">
      <c r="A14" s="20">
        <f t="shared" si="2"/>
        <v>42745</v>
      </c>
      <c r="B14" s="28">
        <v>0.625</v>
      </c>
      <c r="C14" s="29">
        <v>0.91666666666787933</v>
      </c>
      <c r="D14" s="29"/>
      <c r="E14" s="45">
        <f t="shared" si="0"/>
        <v>0.29166666666787933</v>
      </c>
      <c r="F14" s="70">
        <f>IF(B14="","",MAX(0,IF(B14&lt;'Param Paye'!$E$5,'Param Paye'!$E$5,MIN(1+'Param Paye'!$E$5,B14+MOD(C14-B14,1)))-IF(B14&lt;'Param Paye'!$E$5,B14,MAX('Param Paye'!$D$5,B14))))</f>
        <v>1.2126966097980585E-12</v>
      </c>
      <c r="G14" s="57">
        <f>IF(ISNA(VLOOKUP(I14,Calendrier!$C$18:$D$27,2,0)),"",VLOOKUP(I14,Calendrier!$C$18:$D$27,2,0))</f>
        <v>15</v>
      </c>
      <c r="H14" s="71" t="s">
        <v>28</v>
      </c>
      <c r="I14" s="72" t="s">
        <v>30</v>
      </c>
      <c r="N14" s="95">
        <f>24*E14*'Param Paye'!$B$2</f>
        <v>70.770000000294232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1.4726987629387621E-10</v>
      </c>
      <c r="R14" s="95">
        <f>IF(E14=0,0,'Param Paye'!$B$6)</f>
        <v>3.5</v>
      </c>
      <c r="S14" s="95">
        <f>IF(E14&gt;0,'Param Paye'!$B$7,0)</f>
        <v>1.75</v>
      </c>
      <c r="T14" s="95">
        <f>IF(E14&gt;6/24,'Param Paye'!$B$8,0)</f>
        <v>6.3</v>
      </c>
      <c r="U14" s="95"/>
      <c r="V14" s="95">
        <f>IF(G14="",0,G14*'Param Paye'!$B$10)</f>
        <v>61.050000000000004</v>
      </c>
    </row>
    <row r="15" spans="1:22" ht="15" thickBot="1" x14ac:dyDescent="0.4">
      <c r="A15" s="20">
        <f t="shared" si="2"/>
        <v>42746</v>
      </c>
      <c r="B15" s="28"/>
      <c r="C15" s="29"/>
      <c r="D15" s="29"/>
      <c r="E15" s="45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57" t="str">
        <f>IF(ISNA(VLOOKUP(I15,Calendrier!$C$18:$D$27,2,0)),"",VLOOKUP(I15,Calendrier!$C$18:$D$27,2,0))</f>
        <v/>
      </c>
      <c r="H15" s="71"/>
      <c r="I15" s="72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ht="15" thickBot="1" x14ac:dyDescent="0.4">
      <c r="A16" s="20">
        <f t="shared" si="2"/>
        <v>42747</v>
      </c>
      <c r="B16" s="28">
        <v>0.375</v>
      </c>
      <c r="C16" s="29">
        <v>0.66666666666787933</v>
      </c>
      <c r="D16" s="29"/>
      <c r="E16" s="45">
        <f t="shared" si="0"/>
        <v>0.29166666666787933</v>
      </c>
      <c r="F16" s="70">
        <f>IF(B16="","",MAX(0,IF(B16&lt;'Param Paye'!$E$5,'Param Paye'!$E$5,MIN(1+'Param Paye'!$E$5,B16+MOD(C16-B16,1)))-IF(B16&lt;'Param Paye'!$E$5,B16,MAX('Param Paye'!$D$5,B16))))</f>
        <v>0</v>
      </c>
      <c r="G16" s="57">
        <f>IF(ISNA(VLOOKUP(I16,Calendrier!$C$18:$D$27,2,0)),"",VLOOKUP(I16,Calendrier!$C$18:$D$27,2,0))</f>
        <v>15</v>
      </c>
      <c r="H16" s="71" t="s">
        <v>28</v>
      </c>
      <c r="I16" s="72" t="s">
        <v>30</v>
      </c>
      <c r="N16" s="95">
        <f>24*E16*'Param Paye'!$B$2</f>
        <v>70.770000000294232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3.5</v>
      </c>
      <c r="S16" s="95">
        <f>IF(E16&gt;0,'Param Paye'!$B$7,0)</f>
        <v>1.75</v>
      </c>
      <c r="T16" s="95">
        <f>IF(E16&gt;6/24,'Param Paye'!$B$8,0)</f>
        <v>6.3</v>
      </c>
      <c r="U16" s="95"/>
      <c r="V16" s="95">
        <f>IF(G16="",0,G16*'Param Paye'!$B$10)</f>
        <v>61.050000000000004</v>
      </c>
    </row>
    <row r="17" spans="1:22" ht="15" thickBot="1" x14ac:dyDescent="0.4">
      <c r="A17" s="20">
        <f t="shared" si="2"/>
        <v>42748</v>
      </c>
      <c r="B17" s="28">
        <v>0.375</v>
      </c>
      <c r="C17" s="29">
        <v>0.66666666666787933</v>
      </c>
      <c r="D17" s="29"/>
      <c r="E17" s="45">
        <f t="shared" si="0"/>
        <v>0.29166666666787933</v>
      </c>
      <c r="F17" s="70">
        <f>IF(B17="","",MAX(0,IF(B17&lt;'Param Paye'!$E$5,'Param Paye'!$E$5,MIN(1+'Param Paye'!$E$5,B17+MOD(C17-B17,1)))-IF(B17&lt;'Param Paye'!$E$5,B17,MAX('Param Paye'!$D$5,B17))))</f>
        <v>0</v>
      </c>
      <c r="G17" s="57">
        <f>IF(ISNA(VLOOKUP(I17,Calendrier!$C$18:$D$27,2,0)),"",VLOOKUP(I17,Calendrier!$C$18:$D$27,2,0))</f>
        <v>15</v>
      </c>
      <c r="H17" s="71" t="s">
        <v>28</v>
      </c>
      <c r="I17" s="72" t="s">
        <v>30</v>
      </c>
      <c r="N17" s="95">
        <f>24*E17*'Param Paye'!$B$2</f>
        <v>70.770000000294232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3.5</v>
      </c>
      <c r="S17" s="95">
        <f>IF(E17&gt;0,'Param Paye'!$B$7,0)</f>
        <v>1.75</v>
      </c>
      <c r="T17" s="95">
        <f>IF(E17&gt;6/24,'Param Paye'!$B$8,0)</f>
        <v>6.3</v>
      </c>
      <c r="U17" s="95"/>
      <c r="V17" s="95">
        <f>IF(G17="",0,G17*'Param Paye'!$B$10)</f>
        <v>61.050000000000004</v>
      </c>
    </row>
    <row r="18" spans="1:22" ht="15" thickBot="1" x14ac:dyDescent="0.4">
      <c r="A18" s="20">
        <f t="shared" si="2"/>
        <v>42749</v>
      </c>
      <c r="B18" s="28">
        <v>0.375</v>
      </c>
      <c r="C18" s="29">
        <v>0.66666666666787933</v>
      </c>
      <c r="D18" s="29"/>
      <c r="E18" s="45">
        <f t="shared" si="0"/>
        <v>0.29166666666787933</v>
      </c>
      <c r="F18" s="70">
        <f>IF(B18="","",MAX(0,IF(B18&lt;'Param Paye'!$E$5,'Param Paye'!$E$5,MIN(1+'Param Paye'!$E$5,B18+MOD(C18-B18,1)))-IF(B18&lt;'Param Paye'!$E$5,B18,MAX('Param Paye'!$D$5,B18))))</f>
        <v>0</v>
      </c>
      <c r="G18" s="57">
        <f>IF(ISNA(VLOOKUP(I18,Calendrier!$C$18:$D$27,2,0)),"",VLOOKUP(I18,Calendrier!$C$18:$D$27,2,0))</f>
        <v>15</v>
      </c>
      <c r="H18" s="71" t="s">
        <v>28</v>
      </c>
      <c r="I18" s="72" t="s">
        <v>30</v>
      </c>
      <c r="N18" s="95">
        <f>24*E18*'Param Paye'!$B$2</f>
        <v>70.770000000294232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3.5</v>
      </c>
      <c r="S18" s="95">
        <f>IF(E18&gt;0,'Param Paye'!$B$7,0)</f>
        <v>1.75</v>
      </c>
      <c r="T18" s="95">
        <f>IF(E18&gt;6/24,'Param Paye'!$B$8,0)</f>
        <v>6.3</v>
      </c>
      <c r="U18" s="95"/>
      <c r="V18" s="95">
        <f>IF(G18="",0,G18*'Param Paye'!$B$10)</f>
        <v>61.050000000000004</v>
      </c>
    </row>
    <row r="19" spans="1:22" ht="15" thickBot="1" x14ac:dyDescent="0.4">
      <c r="A19" s="20">
        <f t="shared" si="2"/>
        <v>42750</v>
      </c>
      <c r="B19" s="28">
        <v>0.375</v>
      </c>
      <c r="C19" s="29">
        <v>0.66666666666787933</v>
      </c>
      <c r="D19" s="29"/>
      <c r="E19" s="45">
        <f t="shared" si="0"/>
        <v>0.29166666666787933</v>
      </c>
      <c r="F19" s="70">
        <f>IF(B19="","",MAX(0,IF(B19&lt;'Param Paye'!$E$5,'Param Paye'!$E$5,MIN(1+'Param Paye'!$E$5,B19+MOD(C19-B19,1)))-IF(B19&lt;'Param Paye'!$E$5,B19,MAX('Param Paye'!$D$5,B19))))</f>
        <v>0</v>
      </c>
      <c r="G19" s="57">
        <f>IF(ISNA(VLOOKUP(I19,Calendrier!$C$18:$D$27,2,0)),"",VLOOKUP(I19,Calendrier!$C$18:$D$27,2,0))</f>
        <v>15</v>
      </c>
      <c r="H19" s="71" t="s">
        <v>28</v>
      </c>
      <c r="I19" s="72" t="s">
        <v>30</v>
      </c>
      <c r="N19" s="95">
        <f>24*E19*'Param Paye'!$B$2</f>
        <v>70.770000000294232</v>
      </c>
      <c r="O19" s="95">
        <f>IF(WEEKDAY(A19,2)=7,24*E19*'Param Paye'!$B$3,0)</f>
        <v>35.420000000147262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3.5</v>
      </c>
      <c r="S19" s="95">
        <f>IF(E19&gt;0,'Param Paye'!$B$7,0)</f>
        <v>1.75</v>
      </c>
      <c r="T19" s="95">
        <f>IF(E19&gt;6/24,'Param Paye'!$B$8,0)</f>
        <v>6.3</v>
      </c>
      <c r="U19" s="95"/>
      <c r="V19" s="95">
        <f>IF(G19="",0,G19*'Param Paye'!$B$10)</f>
        <v>61.050000000000004</v>
      </c>
    </row>
    <row r="20" spans="1:22" ht="15" thickBot="1" x14ac:dyDescent="0.4">
      <c r="A20" s="20">
        <f t="shared" si="2"/>
        <v>42751</v>
      </c>
      <c r="B20" s="28"/>
      <c r="C20" s="29"/>
      <c r="D20" s="29"/>
      <c r="E20" s="45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57" t="str">
        <f>IF(ISNA(VLOOKUP(I20,Calendrier!$C$18:$D$27,2,0)),"",VLOOKUP(I20,Calendrier!$C$18:$D$27,2,0))</f>
        <v/>
      </c>
      <c r="H20" s="71"/>
      <c r="I20" s="72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ht="15" thickBot="1" x14ac:dyDescent="0.4">
      <c r="A21" s="20">
        <f t="shared" si="2"/>
        <v>42752</v>
      </c>
      <c r="B21" s="28">
        <v>0.35416666666787933</v>
      </c>
      <c r="C21" s="29">
        <v>0.70833333333212067</v>
      </c>
      <c r="D21" s="29"/>
      <c r="E21" s="45">
        <f t="shared" si="0"/>
        <v>0.35416666666424135</v>
      </c>
      <c r="F21" s="70">
        <f>IF(B21="","",MAX(0,IF(B21&lt;'Param Paye'!$E$5,'Param Paye'!$E$5,MIN(1+'Param Paye'!$E$5,B21+MOD(C21-B21,1)))-IF(B21&lt;'Param Paye'!$E$5,B21,MAX('Param Paye'!$D$5,B21))))</f>
        <v>0</v>
      </c>
      <c r="G21" s="57">
        <f>IF(ISNA(VLOOKUP(I21,Calendrier!$C$18:$D$27,2,0)),"",VLOOKUP(I21,Calendrier!$C$18:$D$27,2,0))</f>
        <v>15</v>
      </c>
      <c r="H21" s="71" t="s">
        <v>28</v>
      </c>
      <c r="I21" s="72" t="s">
        <v>30</v>
      </c>
      <c r="N21" s="95">
        <f>24*E21*'Param Paye'!$B$2</f>
        <v>85.934999999411517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3.5</v>
      </c>
      <c r="S21" s="95">
        <f>IF(E21&gt;0,'Param Paye'!$B$7,0)</f>
        <v>1.75</v>
      </c>
      <c r="T21" s="95">
        <f>IF(E21&gt;6/24,'Param Paye'!$B$8,0)</f>
        <v>6.3</v>
      </c>
      <c r="U21" s="95"/>
      <c r="V21" s="95">
        <f>IF(G21="",0,G21*'Param Paye'!$B$10)</f>
        <v>61.050000000000004</v>
      </c>
    </row>
    <row r="22" spans="1:22" ht="15" thickBot="1" x14ac:dyDescent="0.4">
      <c r="A22" s="20">
        <f t="shared" si="2"/>
        <v>42753</v>
      </c>
      <c r="B22" s="28">
        <v>0.35416666666787933</v>
      </c>
      <c r="C22" s="29">
        <v>0.70833333333212067</v>
      </c>
      <c r="D22" s="29"/>
      <c r="E22" s="45">
        <f t="shared" si="0"/>
        <v>0.35416666666424135</v>
      </c>
      <c r="F22" s="70">
        <f>IF(B22="","",MAX(0,IF(B22&lt;'Param Paye'!$E$5,'Param Paye'!$E$5,MIN(1+'Param Paye'!$E$5,B22+MOD(C22-B22,1)))-IF(B22&lt;'Param Paye'!$E$5,B22,MAX('Param Paye'!$D$5,B22))))</f>
        <v>0</v>
      </c>
      <c r="G22" s="57">
        <f>IF(ISNA(VLOOKUP(I22,Calendrier!$C$18:$D$27,2,0)),"",VLOOKUP(I22,Calendrier!$C$18:$D$27,2,0))</f>
        <v>15</v>
      </c>
      <c r="H22" s="71" t="s">
        <v>28</v>
      </c>
      <c r="I22" s="72" t="s">
        <v>30</v>
      </c>
      <c r="N22" s="95">
        <f>24*E22*'Param Paye'!$B$2</f>
        <v>85.934999999411517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3.5</v>
      </c>
      <c r="S22" s="95">
        <f>IF(E22&gt;0,'Param Paye'!$B$7,0)</f>
        <v>1.75</v>
      </c>
      <c r="T22" s="95">
        <f>IF(E22&gt;6/24,'Param Paye'!$B$8,0)</f>
        <v>6.3</v>
      </c>
      <c r="U22" s="95"/>
      <c r="V22" s="95">
        <f>IF(G22="",0,G22*'Param Paye'!$B$10)</f>
        <v>61.050000000000004</v>
      </c>
    </row>
    <row r="23" spans="1:22" ht="15" thickBot="1" x14ac:dyDescent="0.4">
      <c r="A23" s="20">
        <f t="shared" si="2"/>
        <v>42754</v>
      </c>
      <c r="B23" s="28">
        <v>0.35416666666787933</v>
      </c>
      <c r="C23" s="29">
        <v>0.70833333333212067</v>
      </c>
      <c r="D23" s="29"/>
      <c r="E23" s="45">
        <f t="shared" si="0"/>
        <v>0.35416666666424135</v>
      </c>
      <c r="F23" s="70">
        <f>IF(B23="","",MAX(0,IF(B23&lt;'Param Paye'!$E$5,'Param Paye'!$E$5,MIN(1+'Param Paye'!$E$5,B23+MOD(C23-B23,1)))-IF(B23&lt;'Param Paye'!$E$5,B23,MAX('Param Paye'!$D$5,B23))))</f>
        <v>0</v>
      </c>
      <c r="G23" s="57">
        <f>IF(ISNA(VLOOKUP(I23,Calendrier!$C$18:$D$27,2,0)),"",VLOOKUP(I23,Calendrier!$C$18:$D$27,2,0))</f>
        <v>15</v>
      </c>
      <c r="H23" s="71" t="s">
        <v>28</v>
      </c>
      <c r="I23" s="72" t="s">
        <v>30</v>
      </c>
      <c r="N23" s="95">
        <f>24*E23*'Param Paye'!$B$2</f>
        <v>85.934999999411517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3.5</v>
      </c>
      <c r="S23" s="95">
        <f>IF(E23&gt;0,'Param Paye'!$B$7,0)</f>
        <v>1.75</v>
      </c>
      <c r="T23" s="95">
        <f>IF(E23&gt;6/24,'Param Paye'!$B$8,0)</f>
        <v>6.3</v>
      </c>
      <c r="U23" s="95"/>
      <c r="V23" s="95">
        <f>IF(G23="",0,G23*'Param Paye'!$B$10)</f>
        <v>61.050000000000004</v>
      </c>
    </row>
    <row r="24" spans="1:22" ht="15" thickBot="1" x14ac:dyDescent="0.4">
      <c r="A24" s="20">
        <f t="shared" si="2"/>
        <v>42755</v>
      </c>
      <c r="B24" s="28">
        <v>0.29166666666787933</v>
      </c>
      <c r="C24" s="29">
        <v>0.66666666666787933</v>
      </c>
      <c r="D24" s="29"/>
      <c r="E24" s="45">
        <f t="shared" si="0"/>
        <v>0.375</v>
      </c>
      <c r="F24" s="70">
        <f>IF(B24="","",MAX(0,IF(B24&lt;'Param Paye'!$E$5,'Param Paye'!$E$5,MIN(1+'Param Paye'!$E$5,B24+MOD(C24-B24,1)))-IF(B24&lt;'Param Paye'!$E$5,B24,MAX('Param Paye'!$D$5,B24))))</f>
        <v>0</v>
      </c>
      <c r="G24" s="57">
        <f>IF(ISNA(VLOOKUP(I24,Calendrier!$C$18:$D$27,2,0)),"",VLOOKUP(I24,Calendrier!$C$18:$D$27,2,0))</f>
        <v>15</v>
      </c>
      <c r="H24" s="71" t="s">
        <v>28</v>
      </c>
      <c r="I24" s="72" t="s">
        <v>30</v>
      </c>
      <c r="N24" s="95">
        <f>24*E24*'Param Paye'!$B$2</f>
        <v>90.99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3.5</v>
      </c>
      <c r="S24" s="95">
        <f>IF(E24&gt;0,'Param Paye'!$B$7,0)</f>
        <v>1.75</v>
      </c>
      <c r="T24" s="95">
        <f>IF(E24&gt;6/24,'Param Paye'!$B$8,0)</f>
        <v>6.3</v>
      </c>
      <c r="U24" s="95"/>
      <c r="V24" s="95">
        <f>IF(G24="",0,G24*'Param Paye'!$B$10)</f>
        <v>61.050000000000004</v>
      </c>
    </row>
    <row r="25" spans="1:22" ht="15" thickBot="1" x14ac:dyDescent="0.4">
      <c r="A25" s="20">
        <f t="shared" si="2"/>
        <v>42756</v>
      </c>
      <c r="B25" s="28"/>
      <c r="C25" s="29"/>
      <c r="D25" s="29"/>
      <c r="E25" s="45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57" t="str">
        <f>IF(ISNA(VLOOKUP(I25,Calendrier!$C$18:$D$27,2,0)),"",VLOOKUP(I25,Calendrier!$C$18:$D$27,2,0))</f>
        <v/>
      </c>
      <c r="H25" s="71"/>
      <c r="I25" s="72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ht="15" thickBot="1" x14ac:dyDescent="0.4">
      <c r="A26" s="20">
        <f t="shared" si="2"/>
        <v>42757</v>
      </c>
      <c r="B26" s="28"/>
      <c r="C26" s="29"/>
      <c r="D26" s="29"/>
      <c r="E26" s="45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57" t="str">
        <f>IF(ISNA(VLOOKUP(I26,Calendrier!$C$18:$D$27,2,0)),"",VLOOKUP(I26,Calendrier!$C$18:$D$27,2,0))</f>
        <v/>
      </c>
      <c r="H26" s="71"/>
      <c r="I26" s="72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ht="15" thickBot="1" x14ac:dyDescent="0.4">
      <c r="A27" s="20">
        <f t="shared" si="2"/>
        <v>42758</v>
      </c>
      <c r="B27" s="28"/>
      <c r="C27" s="29"/>
      <c r="D27" s="29"/>
      <c r="E27" s="45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57" t="str">
        <f>IF(ISNA(VLOOKUP(I27,Calendrier!$C$18:$D$27,2,0)),"",VLOOKUP(I27,Calendrier!$C$18:$D$27,2,0))</f>
        <v/>
      </c>
      <c r="H27" s="71"/>
      <c r="I27" s="72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ht="15" thickBot="1" x14ac:dyDescent="0.4">
      <c r="A28" s="20">
        <f t="shared" si="2"/>
        <v>42759</v>
      </c>
      <c r="B28" s="28">
        <v>0.375</v>
      </c>
      <c r="C28" s="29">
        <v>0.64583333333212067</v>
      </c>
      <c r="D28" s="29"/>
      <c r="E28" s="45">
        <f t="shared" si="0"/>
        <v>0.27083333333212067</v>
      </c>
      <c r="F28" s="70">
        <f>IF(B28="","",MAX(0,IF(B28&lt;'Param Paye'!$E$5,'Param Paye'!$E$5,MIN(1+'Param Paye'!$E$5,B28+MOD(C28-B28,1)))-IF(B28&lt;'Param Paye'!$E$5,B28,MAX('Param Paye'!$D$5,B28))))</f>
        <v>0</v>
      </c>
      <c r="G28" s="57">
        <f>IF(ISNA(VLOOKUP(I28,Calendrier!$C$18:$D$27,2,0)),"",VLOOKUP(I28,Calendrier!$C$18:$D$27,2,0))</f>
        <v>15</v>
      </c>
      <c r="H28" s="71" t="s">
        <v>28</v>
      </c>
      <c r="I28" s="72" t="s">
        <v>30</v>
      </c>
      <c r="N28" s="95">
        <f>24*E28*'Param Paye'!$B$2</f>
        <v>65.714999999705753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3.5</v>
      </c>
      <c r="S28" s="95">
        <f>IF(E28&gt;0,'Param Paye'!$B$7,0)</f>
        <v>1.75</v>
      </c>
      <c r="T28" s="95">
        <f>IF(E28&gt;6/24,'Param Paye'!$B$8,0)</f>
        <v>6.3</v>
      </c>
      <c r="U28" s="95"/>
      <c r="V28" s="95">
        <f>IF(G28="",0,G28*'Param Paye'!$B$10)</f>
        <v>61.050000000000004</v>
      </c>
    </row>
    <row r="29" spans="1:22" ht="15" thickBot="1" x14ac:dyDescent="0.4">
      <c r="A29" s="20">
        <f t="shared" si="2"/>
        <v>42760</v>
      </c>
      <c r="B29" s="28">
        <v>0.35416666666787933</v>
      </c>
      <c r="C29" s="29">
        <v>0.60416666666787933</v>
      </c>
      <c r="D29" s="29"/>
      <c r="E29" s="45">
        <f t="shared" si="0"/>
        <v>0.25</v>
      </c>
      <c r="F29" s="70">
        <f>IF(B29="","",MAX(0,IF(B29&lt;'Param Paye'!$E$5,'Param Paye'!$E$5,MIN(1+'Param Paye'!$E$5,B29+MOD(C29-B29,1)))-IF(B29&lt;'Param Paye'!$E$5,B29,MAX('Param Paye'!$D$5,B29))))</f>
        <v>0</v>
      </c>
      <c r="G29" s="57">
        <f>IF(ISNA(VLOOKUP(I29,Calendrier!$C$18:$D$27,2,0)),"",VLOOKUP(I29,Calendrier!$C$18:$D$27,2,0))</f>
        <v>15</v>
      </c>
      <c r="H29" s="71" t="s">
        <v>28</v>
      </c>
      <c r="I29" s="72" t="s">
        <v>30</v>
      </c>
      <c r="N29" s="95">
        <f>24*E29*'Param Paye'!$B$2</f>
        <v>60.66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3.5</v>
      </c>
      <c r="S29" s="95">
        <f>IF(E29&gt;0,'Param Paye'!$B$7,0)</f>
        <v>1.75</v>
      </c>
      <c r="T29" s="95">
        <f>IF(E29&gt;6/24,'Param Paye'!$B$8,0)</f>
        <v>0</v>
      </c>
      <c r="U29" s="95"/>
      <c r="V29" s="95">
        <f>IF(G29="",0,G29*'Param Paye'!$B$10)</f>
        <v>61.050000000000004</v>
      </c>
    </row>
    <row r="30" spans="1:22" ht="15" thickBot="1" x14ac:dyDescent="0.4">
      <c r="A30" s="20">
        <f t="shared" si="2"/>
        <v>42761</v>
      </c>
      <c r="B30" s="28">
        <v>0.35416666666787933</v>
      </c>
      <c r="C30" s="29">
        <v>0.60416666666787933</v>
      </c>
      <c r="D30" s="29"/>
      <c r="E30" s="45">
        <f t="shared" si="0"/>
        <v>0.25</v>
      </c>
      <c r="F30" s="70">
        <f>IF(B30="","",MAX(0,IF(B30&lt;'Param Paye'!$E$5,'Param Paye'!$E$5,MIN(1+'Param Paye'!$E$5,B30+MOD(C30-B30,1)))-IF(B30&lt;'Param Paye'!$E$5,B30,MAX('Param Paye'!$D$5,B30))))</f>
        <v>0</v>
      </c>
      <c r="G30" s="57">
        <f>IF(ISNA(VLOOKUP(I30,Calendrier!$C$18:$D$27,2,0)),"",VLOOKUP(I30,Calendrier!$C$18:$D$27,2,0))</f>
        <v>15</v>
      </c>
      <c r="H30" s="71" t="s">
        <v>28</v>
      </c>
      <c r="I30" s="72" t="s">
        <v>30</v>
      </c>
      <c r="N30" s="95">
        <f>24*E30*'Param Paye'!$B$2</f>
        <v>60.66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3.5</v>
      </c>
      <c r="S30" s="95">
        <f>IF(E30&gt;0,'Param Paye'!$B$7,0)</f>
        <v>1.75</v>
      </c>
      <c r="T30" s="95">
        <f>IF(E30&gt;6/24,'Param Paye'!$B$8,0)</f>
        <v>0</v>
      </c>
      <c r="U30" s="95"/>
      <c r="V30" s="95">
        <f>IF(G30="",0,G30*'Param Paye'!$B$10)</f>
        <v>61.050000000000004</v>
      </c>
    </row>
    <row r="31" spans="1:22" ht="15" thickBot="1" x14ac:dyDescent="0.4">
      <c r="A31" s="20">
        <f t="shared" si="2"/>
        <v>42762</v>
      </c>
      <c r="B31" s="28"/>
      <c r="C31" s="29"/>
      <c r="D31" s="29"/>
      <c r="E31" s="45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57" t="str">
        <f>IF(ISNA(VLOOKUP(I31,Calendrier!$C$18:$D$27,2,0)),"",VLOOKUP(I31,Calendrier!$C$18:$D$27,2,0))</f>
        <v/>
      </c>
      <c r="H31" s="71"/>
      <c r="I31" s="72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ht="15" thickBot="1" x14ac:dyDescent="0.4">
      <c r="A32" s="20">
        <f t="shared" si="2"/>
        <v>42763</v>
      </c>
      <c r="B32" s="28">
        <v>0.64583333333212067</v>
      </c>
      <c r="C32" s="69">
        <v>0</v>
      </c>
      <c r="D32" s="29"/>
      <c r="E32" s="45">
        <f t="shared" si="0"/>
        <v>0.35416666666787933</v>
      </c>
      <c r="F32" s="70">
        <f>IF(B32="","",MAX(0,IF(B32&lt;'Param Paye'!$E$5,'Param Paye'!$E$5,MIN(1+'Param Paye'!$E$5,B32+MOD(C32-B32,1)))-IF(B32&lt;'Param Paye'!$E$5,B32,MAX('Param Paye'!$D$5,B32))))</f>
        <v>8.333333333333337E-2</v>
      </c>
      <c r="G32" s="57">
        <f>IF(ISNA(VLOOKUP(I32,Calendrier!$C$18:$D$27,2,0)),"",VLOOKUP(I32,Calendrier!$C$18:$D$27,2,0))</f>
        <v>15</v>
      </c>
      <c r="H32" s="71" t="s">
        <v>28</v>
      </c>
      <c r="I32" s="72" t="s">
        <v>30</v>
      </c>
      <c r="N32" s="95">
        <f>24*E32*'Param Paye'!$B$2</f>
        <v>85.935000000294238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10.120000000000005</v>
      </c>
      <c r="R32" s="95">
        <f>IF(E32=0,0,'Param Paye'!$B$6)</f>
        <v>3.5</v>
      </c>
      <c r="S32" s="95">
        <f>IF(E32&gt;0,'Param Paye'!$B$7,0)</f>
        <v>1.75</v>
      </c>
      <c r="T32" s="95">
        <f>IF(E32&gt;6/24,'Param Paye'!$B$8,0)</f>
        <v>6.3</v>
      </c>
      <c r="U32" s="95"/>
      <c r="V32" s="95">
        <f>IF(G32="",0,G32*'Param Paye'!$B$10)</f>
        <v>61.050000000000004</v>
      </c>
    </row>
    <row r="33" spans="1:22" ht="15" thickBot="1" x14ac:dyDescent="0.4">
      <c r="A33" s="20">
        <f t="shared" si="2"/>
        <v>42764</v>
      </c>
      <c r="B33" s="28">
        <v>42736.666666666664</v>
      </c>
      <c r="C33" s="70">
        <v>0</v>
      </c>
      <c r="D33" s="29"/>
      <c r="E33" s="45">
        <f t="shared" si="0"/>
        <v>0.33333333333575865</v>
      </c>
      <c r="F33" s="70">
        <f>IF(B33="","",MAX(0,IF(B33&lt;'Param Paye'!$E$5,'Param Paye'!$E$5,MIN(1+'Param Paye'!$E$5,B33+MOD(C33-B33,1)))-IF(B33&lt;'Param Paye'!$E$5,B33,MAX('Param Paye'!$D$5,B33))))</f>
        <v>0</v>
      </c>
      <c r="G33" s="57">
        <f>IF(ISNA(VLOOKUP(I33,Calendrier!$C$18:$D$27,2,0)),"",VLOOKUP(I33,Calendrier!$C$18:$D$27,2,0))</f>
        <v>15</v>
      </c>
      <c r="H33" s="71" t="s">
        <v>28</v>
      </c>
      <c r="I33" s="72" t="s">
        <v>30</v>
      </c>
      <c r="N33" s="95">
        <f>24*E33*'Param Paye'!$B$2</f>
        <v>80.880000000588481</v>
      </c>
      <c r="O33" s="95">
        <f>IF(WEEKDAY(A33,2)=7,24*E33*'Param Paye'!$B$3,0)</f>
        <v>40.480000000294531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3.5</v>
      </c>
      <c r="S33" s="95">
        <f>IF(E33&gt;0,'Param Paye'!$B$7,0)</f>
        <v>1.75</v>
      </c>
      <c r="T33" s="95">
        <f>IF(E33&gt;6/24,'Param Paye'!$B$8,0)</f>
        <v>6.3</v>
      </c>
      <c r="U33" s="95"/>
      <c r="V33" s="95">
        <f>IF(G33="",0,G33*'Param Paye'!$B$10)</f>
        <v>61.050000000000004</v>
      </c>
    </row>
    <row r="34" spans="1:22" ht="15" thickBot="1" x14ac:dyDescent="0.4">
      <c r="A34" s="20">
        <f t="shared" si="2"/>
        <v>42765</v>
      </c>
      <c r="B34" s="28"/>
      <c r="C34" s="29"/>
      <c r="D34" s="29"/>
      <c r="E34" s="45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7" t="str">
        <f>IF(ISNA(VLOOKUP(I34,Calendrier!$C$18:$D$27,2,0)),"",VLOOKUP(I34,Calendrier!$C$18:$D$27,2,0))</f>
        <v/>
      </c>
      <c r="H34" s="71"/>
      <c r="I34" s="72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21">
        <f t="shared" si="2"/>
        <v>42766</v>
      </c>
      <c r="B35" s="30">
        <v>0.375</v>
      </c>
      <c r="C35" s="31">
        <v>0.64583333333212067</v>
      </c>
      <c r="D35" s="31"/>
      <c r="E35" s="46">
        <f t="shared" si="0"/>
        <v>0.27083333333212067</v>
      </c>
      <c r="F35" s="31">
        <f>IF(B35="","",MAX(0,IF(B35&lt;'Param Paye'!$E$5,'Param Paye'!$E$5,MIN(1+'Param Paye'!$E$5,B35+MOD(C35-B35,1)))-IF(B35&lt;'Param Paye'!$E$5,B35,MAX('Param Paye'!$D$5,B35))))</f>
        <v>0</v>
      </c>
      <c r="G35" s="53">
        <f>IF(ISNA(VLOOKUP(I35,Calendrier!$C$18:$D$27,2,0)),"",VLOOKUP(I35,Calendrier!$C$18:$D$27,2,0))</f>
        <v>15</v>
      </c>
      <c r="H35" s="71" t="s">
        <v>28</v>
      </c>
      <c r="I35" s="72" t="s">
        <v>30</v>
      </c>
      <c r="N35" s="95">
        <f>24*E35*'Param Paye'!$B$2</f>
        <v>65.714999999705753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3.5</v>
      </c>
      <c r="S35" s="95">
        <f>IF(E35&gt;0,'Param Paye'!$B$7,0)</f>
        <v>1.75</v>
      </c>
      <c r="T35" s="95">
        <f>IF(E35&gt;6/24,'Param Paye'!$B$8,0)</f>
        <v>6.3</v>
      </c>
      <c r="U35" s="95"/>
      <c r="V35" s="95">
        <f>IF(G35="",0,G35*'Param Paye'!$B$10)</f>
        <v>61.050000000000004</v>
      </c>
    </row>
    <row r="37" spans="1:22" x14ac:dyDescent="0.35">
      <c r="E37" s="34"/>
      <c r="F37" s="34"/>
      <c r="G37" s="48"/>
    </row>
  </sheetData>
  <conditionalFormatting sqref="A5:F35">
    <cfRule type="expression" dxfId="16" priority="2">
      <formula>OR(WEEKDAY($A5,2)=6,WEEKDAY($A5,2)=7)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W35"/>
  <sheetViews>
    <sheetView topLeftCell="L1"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style="4" bestFit="1" customWidth="1"/>
    <col min="8" max="8" width="14.08984375" style="4" bestFit="1" customWidth="1"/>
    <col min="9" max="9" width="6.81640625" style="4" bestFit="1" customWidth="1"/>
    <col min="10" max="10" width="12.26953125" style="4"/>
    <col min="11" max="11" width="4.36328125" style="4" bestFit="1" customWidth="1"/>
    <col min="12" max="12" width="8.1796875" style="4" bestFit="1" customWidth="1"/>
    <col min="13" max="257" width="12.26953125" style="4"/>
  </cols>
  <sheetData>
    <row r="4" spans="1:257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J4" s="94"/>
      <c r="K4" s="85">
        <f>SUMPRODUCT(($E$5:$E$35)*($H$5:$H$35=L4))</f>
        <v>0</v>
      </c>
      <c r="L4" s="94" t="str">
        <f>Calendrier!A18</f>
        <v>BUSYBEE</v>
      </c>
      <c r="M4" s="94"/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  <c r="IS4" s="94"/>
      <c r="IT4" s="94"/>
      <c r="IU4" s="94"/>
      <c r="IV4" s="94"/>
      <c r="IW4" s="94"/>
    </row>
    <row r="5" spans="1:257" x14ac:dyDescent="0.35">
      <c r="A5" s="16">
        <f>Calendrier!D4</f>
        <v>42767</v>
      </c>
      <c r="B5" s="25"/>
      <c r="C5" s="26"/>
      <c r="D5" s="26"/>
      <c r="E5" s="27">
        <f t="shared" ref="E5:E33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s="4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57" x14ac:dyDescent="0.35">
      <c r="A6" s="17">
        <f t="shared" ref="A6:A33" si="2">A5+1</f>
        <v>42768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s="4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57" x14ac:dyDescent="0.35">
      <c r="A7" s="17">
        <f t="shared" si="2"/>
        <v>42769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s="4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57" x14ac:dyDescent="0.35">
      <c r="A8" s="17">
        <f t="shared" si="2"/>
        <v>42770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s="4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57" x14ac:dyDescent="0.35">
      <c r="A9" s="17">
        <f t="shared" si="2"/>
        <v>42771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57" x14ac:dyDescent="0.35">
      <c r="A10" s="17">
        <f t="shared" si="2"/>
        <v>42772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57" x14ac:dyDescent="0.35">
      <c r="A11" s="17">
        <f t="shared" si="2"/>
        <v>42773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57" x14ac:dyDescent="0.35">
      <c r="A12" s="17">
        <f t="shared" si="2"/>
        <v>42774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57" x14ac:dyDescent="0.35">
      <c r="A13" s="17">
        <f t="shared" si="2"/>
        <v>42775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57" x14ac:dyDescent="0.35">
      <c r="A14" s="17">
        <f t="shared" si="2"/>
        <v>42776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57" x14ac:dyDescent="0.35">
      <c r="A15" s="17">
        <f t="shared" si="2"/>
        <v>42777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57" x14ac:dyDescent="0.35">
      <c r="A16" s="17">
        <f t="shared" si="2"/>
        <v>42778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42779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42780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42781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42782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42783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42784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42785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42786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42787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42788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42789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42790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42791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42792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42793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42794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ht="15" thickBot="1" x14ac:dyDescent="0.4">
      <c r="A33" s="18">
        <f t="shared" si="2"/>
        <v>42795</v>
      </c>
      <c r="B33" s="30"/>
      <c r="C33" s="31"/>
      <c r="D33" s="31"/>
      <c r="E33" s="33">
        <f t="shared" si="0"/>
        <v>0</v>
      </c>
      <c r="F33" s="31" t="str">
        <f>IF(B33="","",MAX(0,IF(B33&lt;'Param Paye'!$E$5,'Param Paye'!$E$5,MIN(1+'Param Paye'!$E$5,B33+MOD(C33-B33,1)))-IF(B33&lt;'Param Paye'!$E$5,B33,MAX('Param Paye'!$D$5,B33))))</f>
        <v/>
      </c>
      <c r="G33" s="62" t="str">
        <f>IF(ISNA(VLOOKUP(I33,Calendrier!$C$18:$D$27,2,0)),"",VLOOKUP(I33,Calendrier!$C$18:$D$27,2,0))</f>
        <v/>
      </c>
      <c r="H33" s="63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10"/>
      <c r="B34" s="34"/>
      <c r="C34" s="34"/>
      <c r="D34" s="34"/>
      <c r="E34" s="34"/>
      <c r="F34" s="34" t="str">
        <f>IF(B34="","",MAX(0,IF(B34&lt;'Param Paye'!$E$5,'Param Paye'!$E$5,MIN(1+'Param Paye'!$E$5,B34+MOD(C34-B34,1)))-IF(B34&lt;'Param Paye'!$E$5,B34,MAX('Param Paye'!$D$5,B34))))</f>
        <v/>
      </c>
      <c r="G34" s="4" t="str">
        <f>IF(ISNA(VLOOKUP(I34,Calendrier!$C$18:$D$27,2,0)),"",VLOOKUP(I34,Calendrier!$C$18:$D$27,2,0))</f>
        <v/>
      </c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0"/>
      <c r="B35" s="34"/>
      <c r="C35" s="34"/>
      <c r="D35" s="34"/>
      <c r="E35" s="34"/>
      <c r="F35" s="34" t="str">
        <f>IF(B35="","",MAX(0,IF(B35&lt;'Param Paye'!$E$5,'Param Paye'!$E$5,MIN(1+'Param Paye'!$E$5,B35+MOD(C35-B35,1)))-IF(B35&lt;'Param Paye'!$E$5,B35,MAX('Param Paye'!$D$5,B35))))</f>
        <v/>
      </c>
      <c r="G35" s="4" t="str">
        <f>IF(ISNA(VLOOKUP(I35,Calendrier!$C$18:$D$27,2,0)),"",VLOOKUP(I35,Calendrier!$C$18:$D$27,2,0))</f>
        <v/>
      </c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E33">
    <cfRule type="expression" dxfId="15" priority="3">
      <formula>OR(WEEKDAY($A5,2)=6,WEEKDAY($A5,2)=7)</formula>
    </cfRule>
  </conditionalFormatting>
  <conditionalFormatting sqref="F5:F33">
    <cfRule type="expression" dxfId="14" priority="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W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style="4" bestFit="1" customWidth="1"/>
    <col min="8" max="8" width="14.08984375" style="4" bestFit="1" customWidth="1"/>
    <col min="9" max="9" width="6.81640625" style="4" bestFit="1" customWidth="1"/>
    <col min="10" max="10" width="12.26953125" style="4"/>
    <col min="11" max="11" width="4.36328125" style="4" bestFit="1" customWidth="1"/>
    <col min="12" max="12" width="8.1796875" style="4" bestFit="1" customWidth="1"/>
    <col min="13" max="257" width="12.26953125" style="4"/>
  </cols>
  <sheetData>
    <row r="4" spans="1:257" s="84" customFormat="1" ht="29.5" thickBot="1" x14ac:dyDescent="0.4">
      <c r="A4" s="88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J4" s="94"/>
      <c r="K4" s="85">
        <f>SUMPRODUCT(($E$5:$E$35)*($H$5:$H$35=L4))</f>
        <v>0</v>
      </c>
      <c r="L4" s="94" t="str">
        <f>Calendrier!A18</f>
        <v>BUSYBEE</v>
      </c>
      <c r="M4" s="94"/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  <c r="IS4" s="94"/>
      <c r="IT4" s="94"/>
      <c r="IU4" s="94"/>
      <c r="IV4" s="94"/>
      <c r="IW4" s="94"/>
    </row>
    <row r="5" spans="1:257" x14ac:dyDescent="0.35">
      <c r="A5" s="22">
        <f>Calendrier!D5</f>
        <v>42795</v>
      </c>
      <c r="B5" s="25"/>
      <c r="C5" s="26"/>
      <c r="D5" s="26"/>
      <c r="E5" s="27">
        <f t="shared" ref="E5:E35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s="4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57" x14ac:dyDescent="0.35">
      <c r="A6" s="23">
        <f t="shared" ref="A6:A35" si="2">A5+1</f>
        <v>42796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s="4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57" x14ac:dyDescent="0.35">
      <c r="A7" s="23">
        <f t="shared" si="2"/>
        <v>42797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s="4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57" x14ac:dyDescent="0.35">
      <c r="A8" s="23">
        <f t="shared" si="2"/>
        <v>42798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s="4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57" x14ac:dyDescent="0.35">
      <c r="A9" s="23">
        <f t="shared" si="2"/>
        <v>42799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57" x14ac:dyDescent="0.35">
      <c r="A10" s="23">
        <f t="shared" si="2"/>
        <v>42800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57" x14ac:dyDescent="0.35">
      <c r="A11" s="23">
        <f t="shared" si="2"/>
        <v>42801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57" x14ac:dyDescent="0.35">
      <c r="A12" s="23">
        <f t="shared" si="2"/>
        <v>42802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57" x14ac:dyDescent="0.35">
      <c r="A13" s="23">
        <f t="shared" si="2"/>
        <v>42803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57" x14ac:dyDescent="0.35">
      <c r="A14" s="23">
        <f t="shared" si="2"/>
        <v>42804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57" x14ac:dyDescent="0.35">
      <c r="A15" s="23">
        <f t="shared" si="2"/>
        <v>42805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57" x14ac:dyDescent="0.35">
      <c r="A16" s="23">
        <f t="shared" si="2"/>
        <v>42806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23">
        <f t="shared" si="2"/>
        <v>42807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23">
        <f t="shared" si="2"/>
        <v>42808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23">
        <f t="shared" si="2"/>
        <v>42809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23">
        <f t="shared" si="2"/>
        <v>42810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23">
        <f t="shared" si="2"/>
        <v>42811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23">
        <f t="shared" si="2"/>
        <v>42812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23">
        <f t="shared" si="2"/>
        <v>42813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23">
        <f t="shared" si="2"/>
        <v>42814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23">
        <f t="shared" si="2"/>
        <v>42815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23">
        <f t="shared" si="2"/>
        <v>42816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23">
        <f t="shared" si="2"/>
        <v>42817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23">
        <f t="shared" si="2"/>
        <v>42818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23">
        <f t="shared" si="2"/>
        <v>42819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23">
        <f t="shared" si="2"/>
        <v>42820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23">
        <f t="shared" si="2"/>
        <v>42821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23">
        <f t="shared" si="2"/>
        <v>42822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23">
        <f t="shared" si="2"/>
        <v>42823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23">
        <f t="shared" si="2"/>
        <v>42824</v>
      </c>
      <c r="B34" s="28"/>
      <c r="C34" s="29"/>
      <c r="D34" s="29"/>
      <c r="E34" s="32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24">
        <f t="shared" si="2"/>
        <v>42825</v>
      </c>
      <c r="B35" s="30"/>
      <c r="C35" s="31"/>
      <c r="D35" s="31"/>
      <c r="E35" s="33">
        <f t="shared" si="0"/>
        <v>0</v>
      </c>
      <c r="F35" s="31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13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8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22">
        <f>Calendrier!D6</f>
        <v>42826</v>
      </c>
      <c r="B5" s="25"/>
      <c r="C5" s="26"/>
      <c r="D5" s="26"/>
      <c r="E5" s="27">
        <f t="shared" ref="E5:E34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23">
        <f t="shared" ref="A6:A34" si="2">A5+1</f>
        <v>42827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23">
        <f t="shared" si="2"/>
        <v>42828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23">
        <f t="shared" si="2"/>
        <v>42829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23">
        <f t="shared" si="2"/>
        <v>42830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23">
        <f t="shared" si="2"/>
        <v>42831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23">
        <f t="shared" si="2"/>
        <v>42832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23">
        <f t="shared" si="2"/>
        <v>42833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23">
        <f t="shared" si="2"/>
        <v>42834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23">
        <f t="shared" si="2"/>
        <v>42835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23">
        <f t="shared" si="2"/>
        <v>42836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23">
        <f t="shared" si="2"/>
        <v>42837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23">
        <f t="shared" si="2"/>
        <v>42838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23">
        <f t="shared" si="2"/>
        <v>42839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23">
        <f t="shared" si="2"/>
        <v>42840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23">
        <f t="shared" si="2"/>
        <v>42841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23">
        <f t="shared" si="2"/>
        <v>42842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23">
        <f t="shared" si="2"/>
        <v>42843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23">
        <f t="shared" si="2"/>
        <v>42844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23">
        <f t="shared" si="2"/>
        <v>42845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23">
        <f t="shared" si="2"/>
        <v>42846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23">
        <f t="shared" si="2"/>
        <v>42847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23">
        <f t="shared" si="2"/>
        <v>42848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23">
        <f t="shared" si="2"/>
        <v>42849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23">
        <f t="shared" si="2"/>
        <v>42850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23">
        <f t="shared" si="2"/>
        <v>42851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23">
        <f t="shared" si="2"/>
        <v>42852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23">
        <f t="shared" si="2"/>
        <v>42853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23">
        <f t="shared" si="2"/>
        <v>42854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ht="15" thickBot="1" x14ac:dyDescent="0.4">
      <c r="A34" s="24">
        <f t="shared" si="2"/>
        <v>42855</v>
      </c>
      <c r="B34" s="30"/>
      <c r="C34" s="31"/>
      <c r="D34" s="31"/>
      <c r="E34" s="33">
        <f t="shared" si="0"/>
        <v>0</v>
      </c>
      <c r="F34" s="31" t="str">
        <f>IF(B34="","",MAX(0,IF(B34&lt;'Param Paye'!$E$5,'Param Paye'!$E$5,MIN(1+'Param Paye'!$E$5,B34+MOD(C34-B34,1)))-IF(B34&lt;'Param Paye'!$E$5,B34,MAX('Param Paye'!$D$5,B34))))</f>
        <v/>
      </c>
      <c r="G34" s="52" t="str">
        <f>IF(ISNA(VLOOKUP(I34,Calendrier!$C$18:$D$27,2,0)),"",VLOOKUP(I34,Calendrier!$C$18:$D$27,2,0))</f>
        <v/>
      </c>
      <c r="H34" s="53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F35" s="4" t="str">
        <f>IF(B35="","",MAX(0,IF(B35&lt;'Param Paye'!$E$5,'Param Paye'!$E$5,MIN(1+'Param Paye'!$E$5,B35+MOD(C35-B35,1)))-IF(B35&lt;'Param Paye'!$E$5,B35,MAX('Param Paye'!$D$5,B35))))</f>
        <v/>
      </c>
      <c r="G35" t="str">
        <f>IF(ISNA(VLOOKUP(I35,Calendrier!$C$18:$D$27,2,0)),"",VLOOKUP(I35,Calendrier!$C$18:$D$27,2,0))</f>
        <v/>
      </c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E34">
    <cfRule type="expression" dxfId="12" priority="3">
      <formula>OR(WEEKDAY($A5,2)=6,WEEKDAY($A5,2)=7)</formula>
    </cfRule>
  </conditionalFormatting>
  <conditionalFormatting sqref="F5:F34">
    <cfRule type="expression" dxfId="11" priority="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8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22">
        <f>Calendrier!D7</f>
        <v>42856</v>
      </c>
      <c r="B5" s="25"/>
      <c r="C5" s="26"/>
      <c r="D5" s="26"/>
      <c r="E5" s="27">
        <f t="shared" ref="E5:E35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23">
        <f t="shared" ref="A6:A35" si="2">A5+1</f>
        <v>42857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23">
        <f t="shared" si="2"/>
        <v>42858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23">
        <f t="shared" si="2"/>
        <v>42859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23">
        <f t="shared" si="2"/>
        <v>42860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23">
        <f t="shared" si="2"/>
        <v>42861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23">
        <f t="shared" si="2"/>
        <v>42862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23">
        <f t="shared" si="2"/>
        <v>42863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23">
        <f t="shared" si="2"/>
        <v>42864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23">
        <f t="shared" si="2"/>
        <v>42865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23">
        <f t="shared" si="2"/>
        <v>42866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23">
        <f t="shared" si="2"/>
        <v>42867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23">
        <f t="shared" si="2"/>
        <v>42868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23">
        <f t="shared" si="2"/>
        <v>42869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23">
        <f t="shared" si="2"/>
        <v>42870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23">
        <f t="shared" si="2"/>
        <v>42871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23">
        <f t="shared" si="2"/>
        <v>42872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23">
        <f t="shared" si="2"/>
        <v>42873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23">
        <f t="shared" si="2"/>
        <v>42874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23">
        <f t="shared" si="2"/>
        <v>42875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23">
        <f t="shared" si="2"/>
        <v>42876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23">
        <f t="shared" si="2"/>
        <v>42877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23">
        <f t="shared" si="2"/>
        <v>42878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23">
        <f t="shared" si="2"/>
        <v>42879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23">
        <f t="shared" si="2"/>
        <v>42880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23">
        <f t="shared" si="2"/>
        <v>42881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23">
        <f t="shared" si="2"/>
        <v>42882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23">
        <f t="shared" si="2"/>
        <v>42883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23">
        <f t="shared" si="2"/>
        <v>42884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23">
        <f t="shared" si="2"/>
        <v>42885</v>
      </c>
      <c r="B34" s="28"/>
      <c r="C34" s="29"/>
      <c r="D34" s="29"/>
      <c r="E34" s="32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24">
        <f t="shared" si="2"/>
        <v>42886</v>
      </c>
      <c r="B35" s="30"/>
      <c r="C35" s="31"/>
      <c r="D35" s="31"/>
      <c r="E35" s="33">
        <f t="shared" si="0"/>
        <v>0</v>
      </c>
      <c r="F35" s="31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10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8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22">
        <f>Calendrier!D8</f>
        <v>42887</v>
      </c>
      <c r="B5" s="25"/>
      <c r="C5" s="26"/>
      <c r="D5" s="26"/>
      <c r="E5" s="27">
        <f t="shared" ref="E5:E34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23">
        <f t="shared" ref="A6:A34" si="2">A5+1</f>
        <v>42888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23">
        <f t="shared" si="2"/>
        <v>42889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23">
        <f t="shared" si="2"/>
        <v>42890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23">
        <f t="shared" si="2"/>
        <v>42891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23">
        <f t="shared" si="2"/>
        <v>42892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23">
        <f t="shared" si="2"/>
        <v>42893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23">
        <f t="shared" si="2"/>
        <v>42894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23">
        <f t="shared" si="2"/>
        <v>42895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23">
        <f t="shared" si="2"/>
        <v>42896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23">
        <f t="shared" si="2"/>
        <v>42897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23">
        <f t="shared" si="2"/>
        <v>42898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23">
        <f t="shared" si="2"/>
        <v>42899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23">
        <f t="shared" si="2"/>
        <v>42900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23">
        <f t="shared" si="2"/>
        <v>42901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23">
        <f t="shared" si="2"/>
        <v>42902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23">
        <f t="shared" si="2"/>
        <v>42903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23">
        <f t="shared" si="2"/>
        <v>42904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23">
        <f t="shared" si="2"/>
        <v>42905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23">
        <f t="shared" si="2"/>
        <v>42906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23">
        <f t="shared" si="2"/>
        <v>42907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23">
        <f t="shared" si="2"/>
        <v>42908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23">
        <f t="shared" si="2"/>
        <v>42909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23">
        <f t="shared" si="2"/>
        <v>42910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23">
        <f t="shared" si="2"/>
        <v>42911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23">
        <f t="shared" si="2"/>
        <v>42912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23">
        <f t="shared" si="2"/>
        <v>42913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23">
        <f t="shared" si="2"/>
        <v>42914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23">
        <f t="shared" si="2"/>
        <v>42915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ht="15" thickBot="1" x14ac:dyDescent="0.4">
      <c r="A34" s="24">
        <f t="shared" si="2"/>
        <v>42916</v>
      </c>
      <c r="B34" s="30"/>
      <c r="C34" s="31"/>
      <c r="D34" s="31"/>
      <c r="E34" s="33">
        <f t="shared" si="0"/>
        <v>0</v>
      </c>
      <c r="F34" s="31" t="str">
        <f>IF(B34="","",MAX(0,IF(B34&lt;'Param Paye'!$E$5,'Param Paye'!$E$5,MIN(1+'Param Paye'!$E$5,B34+MOD(C34-B34,1)))-IF(B34&lt;'Param Paye'!$E$5,B34,MAX('Param Paye'!$D$5,B34))))</f>
        <v/>
      </c>
      <c r="G34" s="52" t="str">
        <f>IF(ISNA(VLOOKUP(I34,Calendrier!$C$18:$D$27,2,0)),"",VLOOKUP(I34,Calendrier!$C$18:$D$27,2,0))</f>
        <v/>
      </c>
      <c r="H34" s="53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9"/>
      <c r="B35" s="34"/>
      <c r="C35" s="34"/>
      <c r="D35" s="34"/>
      <c r="E35" s="34"/>
      <c r="F35" s="34" t="str">
        <f>IF(B35="","",MAX(0,IF(B35&lt;'Param Paye'!$E$5,'Param Paye'!$E$5,MIN(1+'Param Paye'!$E$5,B35+MOD(C35-B35,1)))-IF(B35&lt;'Param Paye'!$E$5,B35,MAX('Param Paye'!$D$5,B35))))</f>
        <v/>
      </c>
      <c r="G35" t="str">
        <f>IF(ISNA(VLOOKUP(I35,Calendrier!$C$18:$D$27,2,0)),"",VLOOKUP(I35,Calendrier!$C$18:$D$27,2,0))</f>
        <v/>
      </c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E34">
    <cfRule type="expression" dxfId="9" priority="3">
      <formula>OR(WEEKDAY($A5,2)=6,WEEKDAY($A5,2)=7)</formula>
    </cfRule>
  </conditionalFormatting>
  <conditionalFormatting sqref="F5:F34">
    <cfRule type="expression" dxfId="8" priority="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W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6" bestFit="1" customWidth="1"/>
    <col min="3" max="3" width="3.26953125" style="6" bestFit="1" customWidth="1"/>
    <col min="4" max="4" width="5.81640625" style="6" bestFit="1" customWidth="1"/>
    <col min="5" max="5" width="5.08984375" style="6" bestFit="1" customWidth="1"/>
    <col min="6" max="6" width="6.453125" style="6" customWidth="1"/>
    <col min="7" max="7" width="3.6328125" style="6" bestFit="1" customWidth="1"/>
    <col min="8" max="8" width="14.08984375" style="6" bestFit="1" customWidth="1"/>
    <col min="9" max="9" width="6.81640625" style="6" bestFit="1" customWidth="1"/>
    <col min="10" max="10" width="12.26953125" style="6"/>
    <col min="11" max="11" width="4.36328125" style="6" bestFit="1" customWidth="1"/>
    <col min="12" max="12" width="8.1796875" style="6" bestFit="1" customWidth="1"/>
    <col min="13" max="257" width="12.26953125" style="6"/>
  </cols>
  <sheetData>
    <row r="4" spans="1:257" s="84" customFormat="1" ht="29.5" thickBot="1" x14ac:dyDescent="0.4">
      <c r="A4" s="88"/>
      <c r="B4" s="89" t="s">
        <v>1</v>
      </c>
      <c r="C4" s="90" t="s">
        <v>2</v>
      </c>
      <c r="D4" s="90" t="s">
        <v>25</v>
      </c>
      <c r="E4" s="91" t="s">
        <v>26</v>
      </c>
      <c r="F4" s="92" t="s">
        <v>44</v>
      </c>
      <c r="G4" s="83" t="s">
        <v>22</v>
      </c>
      <c r="H4" s="83" t="s">
        <v>18</v>
      </c>
      <c r="I4" s="83" t="s">
        <v>27</v>
      </c>
      <c r="J4" s="93"/>
      <c r="K4" s="85">
        <f>SUMPRODUCT(($E$5:$E$35)*($H$5:$H$35=L4))</f>
        <v>0</v>
      </c>
      <c r="L4" s="93" t="str">
        <f>Calendrier!A18</f>
        <v>BUSYBEE</v>
      </c>
      <c r="M4" s="93"/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</row>
    <row r="5" spans="1:257" x14ac:dyDescent="0.35">
      <c r="A5" s="22">
        <f>Calendrier!D9</f>
        <v>42917</v>
      </c>
      <c r="B5" s="35"/>
      <c r="C5" s="36"/>
      <c r="D5" s="36"/>
      <c r="E5" s="37">
        <f t="shared" ref="E5:E35" si="0">MOD(C5-B5-D5,1)</f>
        <v>0</v>
      </c>
      <c r="F5" s="3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s="6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57" x14ac:dyDescent="0.35">
      <c r="A6" s="23">
        <f t="shared" ref="A6:A35" si="2">A5+1</f>
        <v>42918</v>
      </c>
      <c r="B6" s="38"/>
      <c r="C6" s="39"/>
      <c r="D6" s="39"/>
      <c r="E6" s="40">
        <f t="shared" si="0"/>
        <v>0</v>
      </c>
      <c r="F6" s="39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s="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57" x14ac:dyDescent="0.35">
      <c r="A7" s="23">
        <f t="shared" si="2"/>
        <v>42919</v>
      </c>
      <c r="B7" s="38"/>
      <c r="C7" s="39"/>
      <c r="D7" s="39"/>
      <c r="E7" s="40">
        <f t="shared" si="0"/>
        <v>0</v>
      </c>
      <c r="F7" s="39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s="6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57" x14ac:dyDescent="0.35">
      <c r="A8" s="23">
        <f t="shared" si="2"/>
        <v>42920</v>
      </c>
      <c r="B8" s="38"/>
      <c r="C8" s="39"/>
      <c r="D8" s="39"/>
      <c r="E8" s="40">
        <f t="shared" si="0"/>
        <v>0</v>
      </c>
      <c r="F8" s="39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s="6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57" x14ac:dyDescent="0.35">
      <c r="A9" s="23">
        <f t="shared" si="2"/>
        <v>42921</v>
      </c>
      <c r="B9" s="38"/>
      <c r="C9" s="39"/>
      <c r="D9" s="39"/>
      <c r="E9" s="40">
        <f t="shared" si="0"/>
        <v>0</v>
      </c>
      <c r="F9" s="39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57" x14ac:dyDescent="0.35">
      <c r="A10" s="23">
        <f t="shared" si="2"/>
        <v>42922</v>
      </c>
      <c r="B10" s="38"/>
      <c r="C10" s="39"/>
      <c r="D10" s="39"/>
      <c r="E10" s="40">
        <f t="shared" si="0"/>
        <v>0</v>
      </c>
      <c r="F10" s="39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57" x14ac:dyDescent="0.35">
      <c r="A11" s="23">
        <f t="shared" si="2"/>
        <v>42923</v>
      </c>
      <c r="B11" s="38"/>
      <c r="C11" s="39"/>
      <c r="D11" s="39"/>
      <c r="E11" s="40">
        <f t="shared" si="0"/>
        <v>0</v>
      </c>
      <c r="F11" s="39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57" x14ac:dyDescent="0.35">
      <c r="A12" s="23">
        <f t="shared" si="2"/>
        <v>42924</v>
      </c>
      <c r="B12" s="38"/>
      <c r="C12" s="39"/>
      <c r="D12" s="39"/>
      <c r="E12" s="40">
        <f t="shared" si="0"/>
        <v>0</v>
      </c>
      <c r="F12" s="39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57" x14ac:dyDescent="0.35">
      <c r="A13" s="23">
        <f t="shared" si="2"/>
        <v>42925</v>
      </c>
      <c r="B13" s="38"/>
      <c r="C13" s="39"/>
      <c r="D13" s="39"/>
      <c r="E13" s="40">
        <f t="shared" si="0"/>
        <v>0</v>
      </c>
      <c r="F13" s="39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57" x14ac:dyDescent="0.35">
      <c r="A14" s="23">
        <f t="shared" si="2"/>
        <v>42926</v>
      </c>
      <c r="B14" s="38"/>
      <c r="C14" s="39"/>
      <c r="D14" s="39"/>
      <c r="E14" s="40">
        <f t="shared" si="0"/>
        <v>0</v>
      </c>
      <c r="F14" s="39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57" x14ac:dyDescent="0.35">
      <c r="A15" s="23">
        <f t="shared" si="2"/>
        <v>42927</v>
      </c>
      <c r="B15" s="38"/>
      <c r="C15" s="39"/>
      <c r="D15" s="39"/>
      <c r="E15" s="40">
        <f t="shared" si="0"/>
        <v>0</v>
      </c>
      <c r="F15" s="39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57" x14ac:dyDescent="0.35">
      <c r="A16" s="23">
        <f t="shared" si="2"/>
        <v>42928</v>
      </c>
      <c r="B16" s="38"/>
      <c r="C16" s="39"/>
      <c r="D16" s="39"/>
      <c r="E16" s="40">
        <f t="shared" si="0"/>
        <v>0</v>
      </c>
      <c r="F16" s="39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23">
        <f t="shared" si="2"/>
        <v>42929</v>
      </c>
      <c r="B17" s="38"/>
      <c r="C17" s="39"/>
      <c r="D17" s="39"/>
      <c r="E17" s="40">
        <f t="shared" si="0"/>
        <v>0</v>
      </c>
      <c r="F17" s="39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23">
        <f t="shared" si="2"/>
        <v>42930</v>
      </c>
      <c r="B18" s="38"/>
      <c r="C18" s="39"/>
      <c r="D18" s="39"/>
      <c r="E18" s="40">
        <f t="shared" si="0"/>
        <v>0</v>
      </c>
      <c r="F18" s="39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23">
        <f t="shared" si="2"/>
        <v>42931</v>
      </c>
      <c r="B19" s="38"/>
      <c r="C19" s="39"/>
      <c r="D19" s="39"/>
      <c r="E19" s="40">
        <f t="shared" si="0"/>
        <v>0</v>
      </c>
      <c r="F19" s="39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23">
        <f t="shared" si="2"/>
        <v>42932</v>
      </c>
      <c r="B20" s="38"/>
      <c r="C20" s="39"/>
      <c r="D20" s="39"/>
      <c r="E20" s="40">
        <f t="shared" si="0"/>
        <v>0</v>
      </c>
      <c r="F20" s="39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23">
        <f t="shared" si="2"/>
        <v>42933</v>
      </c>
      <c r="B21" s="38"/>
      <c r="C21" s="39"/>
      <c r="D21" s="39"/>
      <c r="E21" s="40">
        <f t="shared" si="0"/>
        <v>0</v>
      </c>
      <c r="F21" s="39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23">
        <f t="shared" si="2"/>
        <v>42934</v>
      </c>
      <c r="B22" s="38"/>
      <c r="C22" s="39"/>
      <c r="D22" s="39"/>
      <c r="E22" s="40">
        <f t="shared" si="0"/>
        <v>0</v>
      </c>
      <c r="F22" s="39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23">
        <f t="shared" si="2"/>
        <v>42935</v>
      </c>
      <c r="B23" s="38"/>
      <c r="C23" s="39"/>
      <c r="D23" s="39"/>
      <c r="E23" s="40">
        <f t="shared" si="0"/>
        <v>0</v>
      </c>
      <c r="F23" s="39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23">
        <f t="shared" si="2"/>
        <v>42936</v>
      </c>
      <c r="B24" s="38"/>
      <c r="C24" s="39"/>
      <c r="D24" s="39"/>
      <c r="E24" s="40">
        <f t="shared" si="0"/>
        <v>0</v>
      </c>
      <c r="F24" s="39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23">
        <f t="shared" si="2"/>
        <v>42937</v>
      </c>
      <c r="B25" s="38"/>
      <c r="C25" s="39"/>
      <c r="D25" s="39"/>
      <c r="E25" s="40">
        <f t="shared" si="0"/>
        <v>0</v>
      </c>
      <c r="F25" s="39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23">
        <f t="shared" si="2"/>
        <v>42938</v>
      </c>
      <c r="B26" s="38"/>
      <c r="C26" s="39"/>
      <c r="D26" s="39"/>
      <c r="E26" s="40">
        <f t="shared" si="0"/>
        <v>0</v>
      </c>
      <c r="F26" s="39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23">
        <f t="shared" si="2"/>
        <v>42939</v>
      </c>
      <c r="B27" s="38"/>
      <c r="C27" s="39"/>
      <c r="D27" s="39"/>
      <c r="E27" s="40">
        <f t="shared" si="0"/>
        <v>0</v>
      </c>
      <c r="F27" s="39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23">
        <f t="shared" si="2"/>
        <v>42940</v>
      </c>
      <c r="B28" s="38"/>
      <c r="C28" s="39"/>
      <c r="D28" s="39"/>
      <c r="E28" s="40">
        <f t="shared" si="0"/>
        <v>0</v>
      </c>
      <c r="F28" s="39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23">
        <f t="shared" si="2"/>
        <v>42941</v>
      </c>
      <c r="B29" s="38"/>
      <c r="C29" s="39"/>
      <c r="D29" s="39"/>
      <c r="E29" s="40">
        <f t="shared" si="0"/>
        <v>0</v>
      </c>
      <c r="F29" s="39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23">
        <f t="shared" si="2"/>
        <v>42942</v>
      </c>
      <c r="B30" s="38"/>
      <c r="C30" s="39"/>
      <c r="D30" s="39"/>
      <c r="E30" s="40">
        <f t="shared" si="0"/>
        <v>0</v>
      </c>
      <c r="F30" s="39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23">
        <f t="shared" si="2"/>
        <v>42943</v>
      </c>
      <c r="B31" s="38"/>
      <c r="C31" s="39"/>
      <c r="D31" s="39"/>
      <c r="E31" s="40">
        <f t="shared" si="0"/>
        <v>0</v>
      </c>
      <c r="F31" s="39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23">
        <f t="shared" si="2"/>
        <v>42944</v>
      </c>
      <c r="B32" s="38"/>
      <c r="C32" s="39"/>
      <c r="D32" s="39"/>
      <c r="E32" s="40">
        <f t="shared" si="0"/>
        <v>0</v>
      </c>
      <c r="F32" s="39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23">
        <f t="shared" si="2"/>
        <v>42945</v>
      </c>
      <c r="B33" s="38"/>
      <c r="C33" s="39"/>
      <c r="D33" s="39"/>
      <c r="E33" s="40">
        <f t="shared" si="0"/>
        <v>0</v>
      </c>
      <c r="F33" s="39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23">
        <f t="shared" si="2"/>
        <v>42946</v>
      </c>
      <c r="B34" s="38"/>
      <c r="C34" s="39"/>
      <c r="D34" s="39"/>
      <c r="E34" s="40">
        <f t="shared" si="0"/>
        <v>0</v>
      </c>
      <c r="F34" s="39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24">
        <f t="shared" si="2"/>
        <v>42947</v>
      </c>
      <c r="B35" s="41"/>
      <c r="C35" s="42"/>
      <c r="D35" s="42"/>
      <c r="E35" s="43">
        <f t="shared" si="0"/>
        <v>0</v>
      </c>
      <c r="F35" s="42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7" priority="1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16">
        <f>Calendrier!D10</f>
        <v>42948</v>
      </c>
      <c r="B5" s="25"/>
      <c r="C5" s="26"/>
      <c r="D5" s="26"/>
      <c r="E5" s="27">
        <f t="shared" ref="E5:E35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17">
        <f t="shared" ref="A6:A35" si="2">A5+1</f>
        <v>42949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17">
        <f t="shared" si="2"/>
        <v>42950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17">
        <f t="shared" si="2"/>
        <v>42951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17">
        <f t="shared" si="2"/>
        <v>42952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17">
        <f t="shared" si="2"/>
        <v>42953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17">
        <f t="shared" si="2"/>
        <v>42954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17">
        <f t="shared" si="2"/>
        <v>42955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17">
        <f t="shared" si="2"/>
        <v>42956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17">
        <f t="shared" si="2"/>
        <v>42957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17">
        <f t="shared" si="2"/>
        <v>42958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17">
        <f t="shared" si="2"/>
        <v>42959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42960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42961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42962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42963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42964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42965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42966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42967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42968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42969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42970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42971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42972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42973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42974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42975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17">
        <f t="shared" si="2"/>
        <v>42976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17">
        <f t="shared" si="2"/>
        <v>42977</v>
      </c>
      <c r="B34" s="28"/>
      <c r="C34" s="29"/>
      <c r="D34" s="29"/>
      <c r="E34" s="32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8">
        <f t="shared" si="2"/>
        <v>42978</v>
      </c>
      <c r="B35" s="30"/>
      <c r="C35" s="31"/>
      <c r="D35" s="31"/>
      <c r="E35" s="33">
        <f t="shared" si="0"/>
        <v>0</v>
      </c>
      <c r="F35" s="31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6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16">
        <f>Calendrier!D11</f>
        <v>42979</v>
      </c>
      <c r="B5" s="25"/>
      <c r="C5" s="26"/>
      <c r="D5" s="26"/>
      <c r="E5" s="27">
        <f t="shared" ref="E5:E34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17">
        <f t="shared" ref="A6:A34" si="2">A5+1</f>
        <v>42980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17">
        <f t="shared" si="2"/>
        <v>42981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17">
        <f t="shared" si="2"/>
        <v>42982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17">
        <f t="shared" si="2"/>
        <v>42983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17">
        <f t="shared" si="2"/>
        <v>42984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17">
        <f t="shared" si="2"/>
        <v>42985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17">
        <f t="shared" si="2"/>
        <v>42986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17">
        <f t="shared" si="2"/>
        <v>42987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17">
        <f t="shared" si="2"/>
        <v>42988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17">
        <f t="shared" si="2"/>
        <v>42989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17">
        <f t="shared" si="2"/>
        <v>42990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42991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42992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42993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42994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42995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42996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42997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42998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42999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43000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43001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43002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43003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43004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43005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43006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17">
        <f t="shared" si="2"/>
        <v>43007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ht="15" thickBot="1" x14ac:dyDescent="0.4">
      <c r="A34" s="18">
        <f t="shared" si="2"/>
        <v>43008</v>
      </c>
      <c r="B34" s="30"/>
      <c r="C34" s="31"/>
      <c r="D34" s="31"/>
      <c r="E34" s="33">
        <f t="shared" si="0"/>
        <v>0</v>
      </c>
      <c r="F34" s="31" t="str">
        <f>IF(B34="","",MAX(0,IF(B34&lt;'Param Paye'!$E$5,'Param Paye'!$E$5,MIN(1+'Param Paye'!$E$5,B34+MOD(C34-B34,1)))-IF(B34&lt;'Param Paye'!$E$5,B34,MAX('Param Paye'!$D$5,B34))))</f>
        <v/>
      </c>
      <c r="G34" s="52" t="str">
        <f>IF(ISNA(VLOOKUP(I34,Calendrier!$C$18:$D$27,2,0)),"",VLOOKUP(I34,Calendrier!$C$18:$D$27,2,0))</f>
        <v/>
      </c>
      <c r="H34" s="53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0"/>
      <c r="B35" s="34"/>
      <c r="C35" s="34"/>
      <c r="D35" s="34"/>
      <c r="E35" s="34"/>
      <c r="F35" s="34" t="str">
        <f>IF(B35="","",MAX(0,IF(B35&lt;'Param Paye'!$E$5,'Param Paye'!$E$5,MIN(1+'Param Paye'!$E$5,B35+MOD(C35-B35,1)))-IF(B35&lt;'Param Paye'!$E$5,B35,MAX('Param Paye'!$D$5,B35))))</f>
        <v/>
      </c>
      <c r="G35" t="str">
        <f>IF(ISNA(VLOOKUP(I35,Calendrier!$C$18:$D$27,2,0)),"",VLOOKUP(I35,Calendrier!$C$18:$D$27,2,0))</f>
        <v/>
      </c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E34">
    <cfRule type="expression" dxfId="5" priority="3">
      <formula>OR(WEEKDAY($A5,2)=6,WEEKDAY($A5,2)=7)</formula>
    </cfRule>
  </conditionalFormatting>
  <conditionalFormatting sqref="F5:F34">
    <cfRule type="expression" dxfId="4" priority="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16">
        <f>Calendrier!D12</f>
        <v>43009</v>
      </c>
      <c r="B5" s="25"/>
      <c r="C5" s="26"/>
      <c r="D5" s="26"/>
      <c r="E5" s="27">
        <f t="shared" ref="E5:E35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17">
        <f t="shared" ref="A6:A35" si="2">A5+1</f>
        <v>43010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17">
        <f t="shared" si="2"/>
        <v>43011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17">
        <f t="shared" si="2"/>
        <v>43012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17">
        <f t="shared" si="2"/>
        <v>43013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17">
        <f t="shared" si="2"/>
        <v>43014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17">
        <f t="shared" si="2"/>
        <v>43015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17">
        <f t="shared" si="2"/>
        <v>43016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17">
        <f t="shared" si="2"/>
        <v>43017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17">
        <f t="shared" si="2"/>
        <v>43018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17">
        <f t="shared" si="2"/>
        <v>43019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17">
        <f t="shared" si="2"/>
        <v>43020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43021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43022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43023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43024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43025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43026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43027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43028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43029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43030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43031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43032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43033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43034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43035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43036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17">
        <f t="shared" si="2"/>
        <v>43037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17">
        <f t="shared" si="2"/>
        <v>43038</v>
      </c>
      <c r="B34" s="28"/>
      <c r="C34" s="29"/>
      <c r="D34" s="29"/>
      <c r="E34" s="32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8">
        <f t="shared" si="2"/>
        <v>43039</v>
      </c>
      <c r="B35" s="30"/>
      <c r="C35" s="31"/>
      <c r="D35" s="31"/>
      <c r="E35" s="33">
        <f t="shared" si="0"/>
        <v>0</v>
      </c>
      <c r="F35" s="31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3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16">
        <f>Calendrier!D13</f>
        <v>43040</v>
      </c>
      <c r="B5" s="25"/>
      <c r="C5" s="26"/>
      <c r="D5" s="26"/>
      <c r="E5" s="27">
        <f t="shared" ref="E5:E34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17">
        <f t="shared" ref="A6:A34" si="2">A5+1</f>
        <v>43041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17">
        <f t="shared" si="2"/>
        <v>43042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17">
        <f t="shared" si="2"/>
        <v>43043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17">
        <f t="shared" si="2"/>
        <v>43044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17">
        <f t="shared" si="2"/>
        <v>43045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17">
        <f t="shared" si="2"/>
        <v>43046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17">
        <f t="shared" si="2"/>
        <v>43047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17">
        <f t="shared" si="2"/>
        <v>43048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17">
        <f t="shared" si="2"/>
        <v>43049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17">
        <f t="shared" si="2"/>
        <v>43050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17">
        <f t="shared" si="2"/>
        <v>43051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43052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43053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43054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43055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43056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43057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43058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43059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43060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43061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43062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43063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43064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43065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43066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43067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17">
        <f t="shared" si="2"/>
        <v>43068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ht="15" thickBot="1" x14ac:dyDescent="0.4">
      <c r="A34" s="18">
        <f t="shared" si="2"/>
        <v>43069</v>
      </c>
      <c r="B34" s="30"/>
      <c r="C34" s="31"/>
      <c r="D34" s="31"/>
      <c r="E34" s="33">
        <f t="shared" si="0"/>
        <v>0</v>
      </c>
      <c r="F34" s="31" t="str">
        <f>IF(B34="","",MAX(0,IF(B34&lt;'Param Paye'!$E$5,'Param Paye'!$E$5,MIN(1+'Param Paye'!$E$5,B34+MOD(C34-B34,1)))-IF(B34&lt;'Param Paye'!$E$5,B34,MAX('Param Paye'!$D$5,B34))))</f>
        <v/>
      </c>
      <c r="G34" s="52" t="str">
        <f>IF(ISNA(VLOOKUP(I34,Calendrier!$C$18:$D$27,2,0)),"",VLOOKUP(I34,Calendrier!$C$18:$D$27,2,0))</f>
        <v/>
      </c>
      <c r="H34" s="53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0"/>
      <c r="B35" s="34"/>
      <c r="C35" s="34"/>
      <c r="D35" s="34"/>
      <c r="E35" s="34"/>
      <c r="F35" s="34" t="str">
        <f>IF(B35="","",MAX(0,IF(B35&lt;'Param Paye'!$E$5,'Param Paye'!$E$5,MIN(1+'Param Paye'!$E$5,B35+MOD(C35-B35,1)))-IF(B35&lt;'Param Paye'!$E$5,B35,MAX('Param Paye'!$D$5,B35))))</f>
        <v/>
      </c>
      <c r="G35" t="str">
        <f>IF(ISNA(VLOOKUP(I35,Calendrier!$C$18:$D$27,2,0)),"",VLOOKUP(I35,Calendrier!$C$18:$D$27,2,0))</f>
        <v/>
      </c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E34">
    <cfRule type="expression" dxfId="2" priority="3">
      <formula>OR(WEEKDAY($A5,2)=6,WEEKDAY($A5,2)=7)</formula>
    </cfRule>
  </conditionalFormatting>
  <conditionalFormatting sqref="F5:F34">
    <cfRule type="expression" dxfId="1" priority="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35"/>
  <sheetViews>
    <sheetView workbookViewId="0">
      <selection activeCell="R5" sqref="R5:R3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6.453125" style="4" customWidth="1"/>
    <col min="7" max="7" width="3.6328125" bestFit="1" customWidth="1"/>
    <col min="8" max="8" width="14.08984375" bestFit="1" customWidth="1"/>
    <col min="9" max="9" width="6.81640625" bestFit="1" customWidth="1"/>
    <col min="11" max="11" width="4.36328125" bestFit="1" customWidth="1"/>
    <col min="12" max="12" width="8.1796875" bestFit="1" customWidth="1"/>
    <col min="14" max="22" width="12.26953125" style="75"/>
  </cols>
  <sheetData>
    <row r="4" spans="1:22" s="84" customFormat="1" ht="29.5" thickBot="1" x14ac:dyDescent="0.4">
      <c r="A4" s="86"/>
      <c r="B4" s="78" t="s">
        <v>1</v>
      </c>
      <c r="C4" s="79" t="s">
        <v>2</v>
      </c>
      <c r="D4" s="79" t="s">
        <v>25</v>
      </c>
      <c r="E4" s="80" t="s">
        <v>26</v>
      </c>
      <c r="F4" s="87" t="s">
        <v>44</v>
      </c>
      <c r="G4" s="83" t="s">
        <v>22</v>
      </c>
      <c r="H4" s="83" t="s">
        <v>18</v>
      </c>
      <c r="I4" s="83" t="s">
        <v>27</v>
      </c>
      <c r="K4" s="85">
        <f>SUMPRODUCT(($E$5:$E$35)*($H$5:$H$35=L4))</f>
        <v>0</v>
      </c>
      <c r="L4" s="84" t="str">
        <f>Calendrier!A18</f>
        <v>BUSYBEE</v>
      </c>
      <c r="N4" s="74" t="s">
        <v>33</v>
      </c>
      <c r="O4" s="74" t="s">
        <v>31</v>
      </c>
      <c r="P4" s="74" t="s">
        <v>32</v>
      </c>
      <c r="Q4" s="74" t="s">
        <v>34</v>
      </c>
      <c r="R4" s="74" t="s">
        <v>35</v>
      </c>
      <c r="S4" s="74" t="s">
        <v>36</v>
      </c>
      <c r="T4" s="74" t="s">
        <v>37</v>
      </c>
      <c r="U4" s="74" t="s">
        <v>38</v>
      </c>
      <c r="V4" s="74" t="s">
        <v>39</v>
      </c>
    </row>
    <row r="5" spans="1:22" x14ac:dyDescent="0.35">
      <c r="A5" s="16">
        <f>Calendrier!D14</f>
        <v>43070</v>
      </c>
      <c r="B5" s="25"/>
      <c r="C5" s="26"/>
      <c r="D5" s="26"/>
      <c r="E5" s="27">
        <f t="shared" ref="E5:E35" si="0">MOD(C5-B5-D5,1)</f>
        <v>0</v>
      </c>
      <c r="F5" s="26" t="str">
        <f>IF(B5="","",MAX(0,IF(B5&lt;'Param Paye'!$E$5,'Param Paye'!$E$5,MIN(1+'Param Paye'!$E$5,B5+MOD(C5-B5,1)))-IF(B5&lt;'Param Paye'!$E$5,B5,MAX('Param Paye'!$D$5,B5))))</f>
        <v/>
      </c>
      <c r="G5" s="58" t="str">
        <f>IF(ISNA(VLOOKUP(I5,Calendrier!$C$18:$D$27,2,0)),"",VLOOKUP(I5,Calendrier!$C$18:$D$27,2,0))</f>
        <v/>
      </c>
      <c r="H5" s="59"/>
      <c r="I5" s="59"/>
      <c r="K5" s="65">
        <f t="shared" ref="K5:K13" si="1">SUMPRODUCT(($E$5:$E$35)*($H$5:$H$35=L5))</f>
        <v>0</v>
      </c>
      <c r="L5" t="str">
        <f>Calendrier!A19</f>
        <v>vide</v>
      </c>
      <c r="N5" s="95">
        <f>24*E5*'Param Paye'!$B$2</f>
        <v>0</v>
      </c>
      <c r="O5" s="95">
        <f>IF(WEEKDAY(A5,2)=7,24*E5*'Param Paye'!$B$3,0)</f>
        <v>0</v>
      </c>
      <c r="P5" s="95">
        <f>IF(COUNTIF(Calendrier!$G$2:$G$14,A5),24*E5*'Param Paye'!B4,0)</f>
        <v>0</v>
      </c>
      <c r="Q5" s="95">
        <f>IF(F5="",0,24*F5*'Param Paye'!$B$5)</f>
        <v>0</v>
      </c>
      <c r="R5" s="95">
        <f>IF(E5=0,0,'Param Paye'!$B$6)</f>
        <v>0</v>
      </c>
      <c r="S5" s="95">
        <f>IF(E5&gt;0,'Param Paye'!$B$7,0)</f>
        <v>0</v>
      </c>
      <c r="T5" s="95">
        <f>IF(E5&gt;6/24,'Param Paye'!$B$8,0)</f>
        <v>0</v>
      </c>
      <c r="U5" s="95"/>
      <c r="V5" s="95">
        <f>IF(G5="",0,G5*'Param Paye'!$B$10)</f>
        <v>0</v>
      </c>
    </row>
    <row r="6" spans="1:22" x14ac:dyDescent="0.35">
      <c r="A6" s="17">
        <f t="shared" ref="A6:A35" si="2">A5+1</f>
        <v>43071</v>
      </c>
      <c r="B6" s="28"/>
      <c r="C6" s="29"/>
      <c r="D6" s="29"/>
      <c r="E6" s="32">
        <f t="shared" si="0"/>
        <v>0</v>
      </c>
      <c r="F6" s="70" t="str">
        <f>IF(B6="","",MAX(0,IF(B6&lt;'Param Paye'!$E$5,'Param Paye'!$E$5,MIN(1+'Param Paye'!$E$5,B6+MOD(C6-B6,1)))-IF(B6&lt;'Param Paye'!$E$5,B6,MAX('Param Paye'!$D$5,B6))))</f>
        <v/>
      </c>
      <c r="G6" s="60" t="str">
        <f>IF(ISNA(VLOOKUP(I6,Calendrier!$C$18:$D$27,2,0)),"",VLOOKUP(I6,Calendrier!$C$18:$D$27,2,0))</f>
        <v/>
      </c>
      <c r="H6" s="61"/>
      <c r="I6" s="61"/>
      <c r="K6" s="65">
        <f t="shared" si="1"/>
        <v>0</v>
      </c>
      <c r="L6" t="str">
        <f>Calendrier!A20</f>
        <v>vide</v>
      </c>
      <c r="N6" s="95">
        <f>24*E6*'Param Paye'!$B$2</f>
        <v>0</v>
      </c>
      <c r="O6" s="95">
        <f>IF(WEEKDAY(A6,2)=7,24*E6*'Param Paye'!$B$3,0)</f>
        <v>0</v>
      </c>
      <c r="P6" s="95">
        <f>IF(COUNTIF(Calendrier!$G$2:$G$14,A6),24*E6*'Param Paye'!B5,0)</f>
        <v>0</v>
      </c>
      <c r="Q6" s="95">
        <f>IF(F6="",0,24*F6*'Param Paye'!$B$5)</f>
        <v>0</v>
      </c>
      <c r="R6" s="95">
        <f>IF(E6=0,0,'Param Paye'!$B$6)</f>
        <v>0</v>
      </c>
      <c r="S6" s="95">
        <f>IF(E6&gt;0,'Param Paye'!$B$7,0)</f>
        <v>0</v>
      </c>
      <c r="T6" s="95">
        <f>IF(E6&gt;6/24,'Param Paye'!$B$8,0)</f>
        <v>0</v>
      </c>
      <c r="U6" s="95"/>
      <c r="V6" s="95">
        <f>IF(G6="",0,G6*'Param Paye'!$B$10)</f>
        <v>0</v>
      </c>
    </row>
    <row r="7" spans="1:22" x14ac:dyDescent="0.35">
      <c r="A7" s="17">
        <f t="shared" si="2"/>
        <v>43072</v>
      </c>
      <c r="B7" s="28"/>
      <c r="C7" s="29"/>
      <c r="D7" s="29"/>
      <c r="E7" s="32">
        <f t="shared" si="0"/>
        <v>0</v>
      </c>
      <c r="F7" s="70" t="str">
        <f>IF(B7="","",MAX(0,IF(B7&lt;'Param Paye'!$E$5,'Param Paye'!$E$5,MIN(1+'Param Paye'!$E$5,B7+MOD(C7-B7,1)))-IF(B7&lt;'Param Paye'!$E$5,B7,MAX('Param Paye'!$D$5,B7))))</f>
        <v/>
      </c>
      <c r="G7" s="60" t="str">
        <f>IF(ISNA(VLOOKUP(I7,Calendrier!$C$18:$D$27,2,0)),"",VLOOKUP(I7,Calendrier!$C$18:$D$27,2,0))</f>
        <v/>
      </c>
      <c r="H7" s="61"/>
      <c r="I7" s="61"/>
      <c r="K7" s="65">
        <f t="shared" si="1"/>
        <v>0</v>
      </c>
      <c r="L7" t="str">
        <f>Calendrier!A21</f>
        <v>vide</v>
      </c>
      <c r="N7" s="95">
        <f>24*E7*'Param Paye'!$B$2</f>
        <v>0</v>
      </c>
      <c r="O7" s="95">
        <f>IF(WEEKDAY(A7,2)=7,24*E7*'Param Paye'!$B$3,0)</f>
        <v>0</v>
      </c>
      <c r="P7" s="95">
        <f>IF(COUNTIF(Calendrier!$G$2:$G$14,A7),24*E7*'Param Paye'!B6,0)</f>
        <v>0</v>
      </c>
      <c r="Q7" s="95">
        <f>IF(F7="",0,24*F7*'Param Paye'!$B$5)</f>
        <v>0</v>
      </c>
      <c r="R7" s="95">
        <f>IF(E7=0,0,'Param Paye'!$B$6)</f>
        <v>0</v>
      </c>
      <c r="S7" s="95">
        <f>IF(E7&gt;0,'Param Paye'!$B$7,0)</f>
        <v>0</v>
      </c>
      <c r="T7" s="95">
        <f>IF(E7&gt;6/24,'Param Paye'!$B$8,0)</f>
        <v>0</v>
      </c>
      <c r="U7" s="95"/>
      <c r="V7" s="95">
        <f>IF(G7="",0,G7*'Param Paye'!$B$10)</f>
        <v>0</v>
      </c>
    </row>
    <row r="8" spans="1:22" x14ac:dyDescent="0.35">
      <c r="A8" s="17">
        <f t="shared" si="2"/>
        <v>43073</v>
      </c>
      <c r="B8" s="28"/>
      <c r="C8" s="29"/>
      <c r="D8" s="29"/>
      <c r="E8" s="32">
        <f t="shared" si="0"/>
        <v>0</v>
      </c>
      <c r="F8" s="70" t="str">
        <f>IF(B8="","",MAX(0,IF(B8&lt;'Param Paye'!$E$5,'Param Paye'!$E$5,MIN(1+'Param Paye'!$E$5,B8+MOD(C8-B8,1)))-IF(B8&lt;'Param Paye'!$E$5,B8,MAX('Param Paye'!$D$5,B8))))</f>
        <v/>
      </c>
      <c r="G8" s="60" t="str">
        <f>IF(ISNA(VLOOKUP(I8,Calendrier!$C$18:$D$27,2,0)),"",VLOOKUP(I8,Calendrier!$C$18:$D$27,2,0))</f>
        <v/>
      </c>
      <c r="H8" s="61"/>
      <c r="I8" s="61"/>
      <c r="K8" s="65">
        <f t="shared" si="1"/>
        <v>0</v>
      </c>
      <c r="L8" t="str">
        <f>Calendrier!A22</f>
        <v>vide</v>
      </c>
      <c r="N8" s="95">
        <f>24*E8*'Param Paye'!$B$2</f>
        <v>0</v>
      </c>
      <c r="O8" s="95">
        <f>IF(WEEKDAY(A8,2)=7,24*E8*'Param Paye'!$B$3,0)</f>
        <v>0</v>
      </c>
      <c r="P8" s="95">
        <f>IF(COUNTIF(Calendrier!$G$2:$G$14,A8),24*E8*'Param Paye'!B7,0)</f>
        <v>0</v>
      </c>
      <c r="Q8" s="95">
        <f>IF(F8="",0,24*F8*'Param Paye'!$B$5)</f>
        <v>0</v>
      </c>
      <c r="R8" s="95">
        <f>IF(E8=0,0,'Param Paye'!$B$6)</f>
        <v>0</v>
      </c>
      <c r="S8" s="95">
        <f>IF(E8&gt;0,'Param Paye'!$B$7,0)</f>
        <v>0</v>
      </c>
      <c r="T8" s="95">
        <f>IF(E8&gt;6/24,'Param Paye'!$B$8,0)</f>
        <v>0</v>
      </c>
      <c r="U8" s="95"/>
      <c r="V8" s="95">
        <f>IF(G8="",0,G8*'Param Paye'!$B$10)</f>
        <v>0</v>
      </c>
    </row>
    <row r="9" spans="1:22" x14ac:dyDescent="0.35">
      <c r="A9" s="17">
        <f t="shared" si="2"/>
        <v>43074</v>
      </c>
      <c r="B9" s="28"/>
      <c r="C9" s="29"/>
      <c r="D9" s="29"/>
      <c r="E9" s="32">
        <f t="shared" si="0"/>
        <v>0</v>
      </c>
      <c r="F9" s="70" t="str">
        <f>IF(B9="","",MAX(0,IF(B9&lt;'Param Paye'!$E$5,'Param Paye'!$E$5,MIN(1+'Param Paye'!$E$5,B9+MOD(C9-B9,1)))-IF(B9&lt;'Param Paye'!$E$5,B9,MAX('Param Paye'!$D$5,B9))))</f>
        <v/>
      </c>
      <c r="G9" s="60" t="str">
        <f>IF(ISNA(VLOOKUP(I9,Calendrier!$C$18:$D$27,2,0)),"",VLOOKUP(I9,Calendrier!$C$18:$D$27,2,0))</f>
        <v/>
      </c>
      <c r="H9" s="61"/>
      <c r="I9" s="61"/>
      <c r="K9" s="65">
        <f t="shared" si="1"/>
        <v>0</v>
      </c>
      <c r="L9" s="66" t="str">
        <f>Calendrier!A23</f>
        <v>vide</v>
      </c>
      <c r="N9" s="95">
        <f>24*E9*'Param Paye'!$B$2</f>
        <v>0</v>
      </c>
      <c r="O9" s="95">
        <f>IF(WEEKDAY(A9,2)=7,24*E9*'Param Paye'!$B$3,0)</f>
        <v>0</v>
      </c>
      <c r="P9" s="95">
        <f>IF(COUNTIF(Calendrier!$G$2:$G$14,A9),24*E9*'Param Paye'!B8,0)</f>
        <v>0</v>
      </c>
      <c r="Q9" s="95">
        <f>IF(F9="",0,24*F9*'Param Paye'!$B$5)</f>
        <v>0</v>
      </c>
      <c r="R9" s="95">
        <f>IF(E9=0,0,'Param Paye'!$B$6)</f>
        <v>0</v>
      </c>
      <c r="S9" s="95">
        <f>IF(E9&gt;0,'Param Paye'!$B$7,0)</f>
        <v>0</v>
      </c>
      <c r="T9" s="95">
        <f>IF(E9&gt;6/24,'Param Paye'!$B$8,0)</f>
        <v>0</v>
      </c>
      <c r="U9" s="95"/>
      <c r="V9" s="95">
        <f>IF(G9="",0,G9*'Param Paye'!$B$10)</f>
        <v>0</v>
      </c>
    </row>
    <row r="10" spans="1:22" x14ac:dyDescent="0.35">
      <c r="A10" s="17">
        <f t="shared" si="2"/>
        <v>43075</v>
      </c>
      <c r="B10" s="28"/>
      <c r="C10" s="29"/>
      <c r="D10" s="29"/>
      <c r="E10" s="32">
        <f t="shared" si="0"/>
        <v>0</v>
      </c>
      <c r="F10" s="70" t="str">
        <f>IF(B10="","",MAX(0,IF(B10&lt;'Param Paye'!$E$5,'Param Paye'!$E$5,MIN(1+'Param Paye'!$E$5,B10+MOD(C10-B10,1)))-IF(B10&lt;'Param Paye'!$E$5,B10,MAX('Param Paye'!$D$5,B10))))</f>
        <v/>
      </c>
      <c r="G10" s="60" t="str">
        <f>IF(ISNA(VLOOKUP(I10,Calendrier!$C$18:$D$27,2,0)),"",VLOOKUP(I10,Calendrier!$C$18:$D$27,2,0))</f>
        <v/>
      </c>
      <c r="H10" s="61"/>
      <c r="I10" s="61"/>
      <c r="K10" s="65">
        <f t="shared" si="1"/>
        <v>0</v>
      </c>
      <c r="L10" s="66" t="str">
        <f>Calendrier!A24</f>
        <v>Vide</v>
      </c>
      <c r="N10" s="95">
        <f>24*E10*'Param Paye'!$B$2</f>
        <v>0</v>
      </c>
      <c r="O10" s="95">
        <f>IF(WEEKDAY(A10,2)=7,24*E10*'Param Paye'!$B$3,0)</f>
        <v>0</v>
      </c>
      <c r="P10" s="95">
        <f>IF(COUNTIF(Calendrier!$G$2:$G$14,A10),24*E10*'Param Paye'!B9,0)</f>
        <v>0</v>
      </c>
      <c r="Q10" s="95">
        <f>IF(F10="",0,24*F10*'Param Paye'!$B$5)</f>
        <v>0</v>
      </c>
      <c r="R10" s="95">
        <f>IF(E10=0,0,'Param Paye'!$B$6)</f>
        <v>0</v>
      </c>
      <c r="S10" s="95">
        <f>IF(E10&gt;0,'Param Paye'!$B$7,0)</f>
        <v>0</v>
      </c>
      <c r="T10" s="95">
        <f>IF(E10&gt;6/24,'Param Paye'!$B$8,0)</f>
        <v>0</v>
      </c>
      <c r="U10" s="95"/>
      <c r="V10" s="95">
        <f>IF(G10="",0,G10*'Param Paye'!$B$10)</f>
        <v>0</v>
      </c>
    </row>
    <row r="11" spans="1:22" x14ac:dyDescent="0.35">
      <c r="A11" s="17">
        <f t="shared" si="2"/>
        <v>43076</v>
      </c>
      <c r="B11" s="28"/>
      <c r="C11" s="29"/>
      <c r="D11" s="29"/>
      <c r="E11" s="32">
        <f t="shared" si="0"/>
        <v>0</v>
      </c>
      <c r="F11" s="70" t="str">
        <f>IF(B11="","",MAX(0,IF(B11&lt;'Param Paye'!$E$5,'Param Paye'!$E$5,MIN(1+'Param Paye'!$E$5,B11+MOD(C11-B11,1)))-IF(B11&lt;'Param Paye'!$E$5,B11,MAX('Param Paye'!$D$5,B11))))</f>
        <v/>
      </c>
      <c r="G11" s="60" t="str">
        <f>IF(ISNA(VLOOKUP(I11,Calendrier!$C$18:$D$27,2,0)),"",VLOOKUP(I11,Calendrier!$C$18:$D$27,2,0))</f>
        <v/>
      </c>
      <c r="H11" s="61"/>
      <c r="I11" s="61"/>
      <c r="K11" s="65">
        <f t="shared" si="1"/>
        <v>0</v>
      </c>
      <c r="L11" s="66" t="str">
        <f>Calendrier!A25</f>
        <v>Vide</v>
      </c>
      <c r="N11" s="95">
        <f>24*E11*'Param Paye'!$B$2</f>
        <v>0</v>
      </c>
      <c r="O11" s="95">
        <f>IF(WEEKDAY(A11,2)=7,24*E11*'Param Paye'!$B$3,0)</f>
        <v>0</v>
      </c>
      <c r="P11" s="95">
        <f>IF(COUNTIF(Calendrier!$G$2:$G$14,A11),24*E11*'Param Paye'!B10,0)</f>
        <v>0</v>
      </c>
      <c r="Q11" s="95">
        <f>IF(F11="",0,24*F11*'Param Paye'!$B$5)</f>
        <v>0</v>
      </c>
      <c r="R11" s="95">
        <f>IF(E11=0,0,'Param Paye'!$B$6)</f>
        <v>0</v>
      </c>
      <c r="S11" s="95">
        <f>IF(E11&gt;0,'Param Paye'!$B$7,0)</f>
        <v>0</v>
      </c>
      <c r="T11" s="95">
        <f>IF(E11&gt;6/24,'Param Paye'!$B$8,0)</f>
        <v>0</v>
      </c>
      <c r="U11" s="95"/>
      <c r="V11" s="95">
        <f>IF(G11="",0,G11*'Param Paye'!$B$10)</f>
        <v>0</v>
      </c>
    </row>
    <row r="12" spans="1:22" x14ac:dyDescent="0.35">
      <c r="A12" s="17">
        <f t="shared" si="2"/>
        <v>43077</v>
      </c>
      <c r="B12" s="28"/>
      <c r="C12" s="29"/>
      <c r="D12" s="29"/>
      <c r="E12" s="32">
        <f t="shared" si="0"/>
        <v>0</v>
      </c>
      <c r="F12" s="70" t="str">
        <f>IF(B12="","",MAX(0,IF(B12&lt;'Param Paye'!$E$5,'Param Paye'!$E$5,MIN(1+'Param Paye'!$E$5,B12+MOD(C12-B12,1)))-IF(B12&lt;'Param Paye'!$E$5,B12,MAX('Param Paye'!$D$5,B12))))</f>
        <v/>
      </c>
      <c r="G12" s="60" t="str">
        <f>IF(ISNA(VLOOKUP(I12,Calendrier!$C$18:$D$27,2,0)),"",VLOOKUP(I12,Calendrier!$C$18:$D$27,2,0))</f>
        <v/>
      </c>
      <c r="H12" s="61"/>
      <c r="I12" s="61"/>
      <c r="K12" s="65">
        <f t="shared" si="1"/>
        <v>0</v>
      </c>
      <c r="L12" s="66" t="str">
        <f>Calendrier!A26</f>
        <v>Vide</v>
      </c>
      <c r="N12" s="95">
        <f>24*E12*'Param Paye'!$B$2</f>
        <v>0</v>
      </c>
      <c r="O12" s="95">
        <f>IF(WEEKDAY(A12,2)=7,24*E12*'Param Paye'!$B$3,0)</f>
        <v>0</v>
      </c>
      <c r="P12" s="95">
        <f>IF(COUNTIF(Calendrier!$G$2:$G$14,A12),24*E12*'Param Paye'!B11,0)</f>
        <v>0</v>
      </c>
      <c r="Q12" s="95">
        <f>IF(F12="",0,24*F12*'Param Paye'!$B$5)</f>
        <v>0</v>
      </c>
      <c r="R12" s="95">
        <f>IF(E12=0,0,'Param Paye'!$B$6)</f>
        <v>0</v>
      </c>
      <c r="S12" s="95">
        <f>IF(E12&gt;0,'Param Paye'!$B$7,0)</f>
        <v>0</v>
      </c>
      <c r="T12" s="95">
        <f>IF(E12&gt;6/24,'Param Paye'!$B$8,0)</f>
        <v>0</v>
      </c>
      <c r="U12" s="95"/>
      <c r="V12" s="95">
        <f>IF(G12="",0,G12*'Param Paye'!$B$10)</f>
        <v>0</v>
      </c>
    </row>
    <row r="13" spans="1:22" x14ac:dyDescent="0.35">
      <c r="A13" s="17">
        <f t="shared" si="2"/>
        <v>43078</v>
      </c>
      <c r="B13" s="28"/>
      <c r="C13" s="29"/>
      <c r="D13" s="29"/>
      <c r="E13" s="32">
        <f t="shared" si="0"/>
        <v>0</v>
      </c>
      <c r="F13" s="70" t="str">
        <f>IF(B13="","",MAX(0,IF(B13&lt;'Param Paye'!$E$5,'Param Paye'!$E$5,MIN(1+'Param Paye'!$E$5,B13+MOD(C13-B13,1)))-IF(B13&lt;'Param Paye'!$E$5,B13,MAX('Param Paye'!$D$5,B13))))</f>
        <v/>
      </c>
      <c r="G13" s="60" t="str">
        <f>IF(ISNA(VLOOKUP(I13,Calendrier!$C$18:$D$27,2,0)),"",VLOOKUP(I13,Calendrier!$C$18:$D$27,2,0))</f>
        <v/>
      </c>
      <c r="H13" s="61"/>
      <c r="I13" s="61"/>
      <c r="K13" s="65">
        <f t="shared" si="1"/>
        <v>0</v>
      </c>
      <c r="L13" s="66" t="str">
        <f>Calendrier!A27</f>
        <v>Vide</v>
      </c>
      <c r="N13" s="95">
        <f>24*E13*'Param Paye'!$B$2</f>
        <v>0</v>
      </c>
      <c r="O13" s="95">
        <f>IF(WEEKDAY(A13,2)=7,24*E13*'Param Paye'!$B$3,0)</f>
        <v>0</v>
      </c>
      <c r="P13" s="95">
        <f>IF(COUNTIF(Calendrier!$G$2:$G$14,A13),24*E13*'Param Paye'!B12,0)</f>
        <v>0</v>
      </c>
      <c r="Q13" s="95">
        <f>IF(F13="",0,24*F13*'Param Paye'!$B$5)</f>
        <v>0</v>
      </c>
      <c r="R13" s="95">
        <f>IF(E13=0,0,'Param Paye'!$B$6)</f>
        <v>0</v>
      </c>
      <c r="S13" s="95">
        <f>IF(E13&gt;0,'Param Paye'!$B$7,0)</f>
        <v>0</v>
      </c>
      <c r="T13" s="95">
        <f>IF(E13&gt;6/24,'Param Paye'!$B$8,0)</f>
        <v>0</v>
      </c>
      <c r="U13" s="95"/>
      <c r="V13" s="95">
        <f>IF(G13="",0,G13*'Param Paye'!$B$10)</f>
        <v>0</v>
      </c>
    </row>
    <row r="14" spans="1:22" x14ac:dyDescent="0.35">
      <c r="A14" s="17">
        <f t="shared" si="2"/>
        <v>43079</v>
      </c>
      <c r="B14" s="28"/>
      <c r="C14" s="29"/>
      <c r="D14" s="29"/>
      <c r="E14" s="32">
        <f t="shared" si="0"/>
        <v>0</v>
      </c>
      <c r="F14" s="70" t="str">
        <f>IF(B14="","",MAX(0,IF(B14&lt;'Param Paye'!$E$5,'Param Paye'!$E$5,MIN(1+'Param Paye'!$E$5,B14+MOD(C14-B14,1)))-IF(B14&lt;'Param Paye'!$E$5,B14,MAX('Param Paye'!$D$5,B14))))</f>
        <v/>
      </c>
      <c r="G14" s="60" t="str">
        <f>IF(ISNA(VLOOKUP(I14,Calendrier!$C$18:$D$27,2,0)),"",VLOOKUP(I14,Calendrier!$C$18:$D$27,2,0))</f>
        <v/>
      </c>
      <c r="H14" s="61"/>
      <c r="I14" s="61"/>
      <c r="N14" s="95">
        <f>24*E14*'Param Paye'!$B$2</f>
        <v>0</v>
      </c>
      <c r="O14" s="95">
        <f>IF(WEEKDAY(A14,2)=7,24*E14*'Param Paye'!$B$3,0)</f>
        <v>0</v>
      </c>
      <c r="P14" s="95">
        <f>IF(COUNTIF(Calendrier!$G$2:$G$14,A14),24*E14*'Param Paye'!B13,0)</f>
        <v>0</v>
      </c>
      <c r="Q14" s="95">
        <f>IF(F14="",0,24*F14*'Param Paye'!$B$5)</f>
        <v>0</v>
      </c>
      <c r="R14" s="95">
        <f>IF(E14=0,0,'Param Paye'!$B$6)</f>
        <v>0</v>
      </c>
      <c r="S14" s="95">
        <f>IF(E14&gt;0,'Param Paye'!$B$7,0)</f>
        <v>0</v>
      </c>
      <c r="T14" s="95">
        <f>IF(E14&gt;6/24,'Param Paye'!$B$8,0)</f>
        <v>0</v>
      </c>
      <c r="U14" s="95"/>
      <c r="V14" s="95">
        <f>IF(G14="",0,G14*'Param Paye'!$B$10)</f>
        <v>0</v>
      </c>
    </row>
    <row r="15" spans="1:22" x14ac:dyDescent="0.35">
      <c r="A15" s="17">
        <f t="shared" si="2"/>
        <v>43080</v>
      </c>
      <c r="B15" s="28"/>
      <c r="C15" s="29"/>
      <c r="D15" s="29"/>
      <c r="E15" s="32">
        <f t="shared" si="0"/>
        <v>0</v>
      </c>
      <c r="F15" s="70" t="str">
        <f>IF(B15="","",MAX(0,IF(B15&lt;'Param Paye'!$E$5,'Param Paye'!$E$5,MIN(1+'Param Paye'!$E$5,B15+MOD(C15-B15,1)))-IF(B15&lt;'Param Paye'!$E$5,B15,MAX('Param Paye'!$D$5,B15))))</f>
        <v/>
      </c>
      <c r="G15" s="60" t="str">
        <f>IF(ISNA(VLOOKUP(I15,Calendrier!$C$18:$D$27,2,0)),"",VLOOKUP(I15,Calendrier!$C$18:$D$27,2,0))</f>
        <v/>
      </c>
      <c r="H15" s="61"/>
      <c r="I15" s="61"/>
      <c r="N15" s="95">
        <f>24*E15*'Param Paye'!$B$2</f>
        <v>0</v>
      </c>
      <c r="O15" s="95">
        <f>IF(WEEKDAY(A15,2)=7,24*E15*'Param Paye'!$B$3,0)</f>
        <v>0</v>
      </c>
      <c r="P15" s="95">
        <f>IF(COUNTIF(Calendrier!$G$2:$G$14,A15),24*E15*'Param Paye'!B14,0)</f>
        <v>0</v>
      </c>
      <c r="Q15" s="95">
        <f>IF(F15="",0,24*F15*'Param Paye'!$B$5)</f>
        <v>0</v>
      </c>
      <c r="R15" s="95">
        <f>IF(E15=0,0,'Param Paye'!$B$6)</f>
        <v>0</v>
      </c>
      <c r="S15" s="95">
        <f>IF(E15&gt;0,'Param Paye'!$B$7,0)</f>
        <v>0</v>
      </c>
      <c r="T15" s="95">
        <f>IF(E15&gt;6/24,'Param Paye'!$B$8,0)</f>
        <v>0</v>
      </c>
      <c r="U15" s="95"/>
      <c r="V15" s="95">
        <f>IF(G15="",0,G15*'Param Paye'!$B$10)</f>
        <v>0</v>
      </c>
    </row>
    <row r="16" spans="1:22" x14ac:dyDescent="0.35">
      <c r="A16" s="17">
        <f t="shared" si="2"/>
        <v>43081</v>
      </c>
      <c r="B16" s="28"/>
      <c r="C16" s="29"/>
      <c r="D16" s="29"/>
      <c r="E16" s="32">
        <f t="shared" si="0"/>
        <v>0</v>
      </c>
      <c r="F16" s="70" t="str">
        <f>IF(B16="","",MAX(0,IF(B16&lt;'Param Paye'!$E$5,'Param Paye'!$E$5,MIN(1+'Param Paye'!$E$5,B16+MOD(C16-B16,1)))-IF(B16&lt;'Param Paye'!$E$5,B16,MAX('Param Paye'!$D$5,B16))))</f>
        <v/>
      </c>
      <c r="G16" s="60" t="str">
        <f>IF(ISNA(VLOOKUP(I16,Calendrier!$C$18:$D$27,2,0)),"",VLOOKUP(I16,Calendrier!$C$18:$D$27,2,0))</f>
        <v/>
      </c>
      <c r="H16" s="61"/>
      <c r="I16" s="61"/>
      <c r="N16" s="95">
        <f>24*E16*'Param Paye'!$B$2</f>
        <v>0</v>
      </c>
      <c r="O16" s="95">
        <f>IF(WEEKDAY(A16,2)=7,24*E16*'Param Paye'!$B$3,0)</f>
        <v>0</v>
      </c>
      <c r="P16" s="95">
        <f>IF(COUNTIF(Calendrier!$G$2:$G$14,A16),24*E16*'Param Paye'!B15,0)</f>
        <v>0</v>
      </c>
      <c r="Q16" s="95">
        <f>IF(F16="",0,24*F16*'Param Paye'!$B$5)</f>
        <v>0</v>
      </c>
      <c r="R16" s="95">
        <f>IF(E16=0,0,'Param Paye'!$B$6)</f>
        <v>0</v>
      </c>
      <c r="S16" s="95">
        <f>IF(E16&gt;0,'Param Paye'!$B$7,0)</f>
        <v>0</v>
      </c>
      <c r="T16" s="95">
        <f>IF(E16&gt;6/24,'Param Paye'!$B$8,0)</f>
        <v>0</v>
      </c>
      <c r="U16" s="95"/>
      <c r="V16" s="95">
        <f>IF(G16="",0,G16*'Param Paye'!$B$10)</f>
        <v>0</v>
      </c>
    </row>
    <row r="17" spans="1:22" x14ac:dyDescent="0.35">
      <c r="A17" s="17">
        <f t="shared" si="2"/>
        <v>43082</v>
      </c>
      <c r="B17" s="28"/>
      <c r="C17" s="29"/>
      <c r="D17" s="29"/>
      <c r="E17" s="32">
        <f t="shared" si="0"/>
        <v>0</v>
      </c>
      <c r="F17" s="70" t="str">
        <f>IF(B17="","",MAX(0,IF(B17&lt;'Param Paye'!$E$5,'Param Paye'!$E$5,MIN(1+'Param Paye'!$E$5,B17+MOD(C17-B17,1)))-IF(B17&lt;'Param Paye'!$E$5,B17,MAX('Param Paye'!$D$5,B17))))</f>
        <v/>
      </c>
      <c r="G17" s="60" t="str">
        <f>IF(ISNA(VLOOKUP(I17,Calendrier!$C$18:$D$27,2,0)),"",VLOOKUP(I17,Calendrier!$C$18:$D$27,2,0))</f>
        <v/>
      </c>
      <c r="H17" s="61"/>
      <c r="I17" s="61"/>
      <c r="N17" s="95">
        <f>24*E17*'Param Paye'!$B$2</f>
        <v>0</v>
      </c>
      <c r="O17" s="95">
        <f>IF(WEEKDAY(A17,2)=7,24*E17*'Param Paye'!$B$3,0)</f>
        <v>0</v>
      </c>
      <c r="P17" s="95">
        <f>IF(COUNTIF(Calendrier!$G$2:$G$14,A17),24*E17*'Param Paye'!B16,0)</f>
        <v>0</v>
      </c>
      <c r="Q17" s="95">
        <f>IF(F17="",0,24*F17*'Param Paye'!$B$5)</f>
        <v>0</v>
      </c>
      <c r="R17" s="95">
        <f>IF(E17=0,0,'Param Paye'!$B$6)</f>
        <v>0</v>
      </c>
      <c r="S17" s="95">
        <f>IF(E17&gt;0,'Param Paye'!$B$7,0)</f>
        <v>0</v>
      </c>
      <c r="T17" s="95">
        <f>IF(E17&gt;6/24,'Param Paye'!$B$8,0)</f>
        <v>0</v>
      </c>
      <c r="U17" s="95"/>
      <c r="V17" s="95">
        <f>IF(G17="",0,G17*'Param Paye'!$B$10)</f>
        <v>0</v>
      </c>
    </row>
    <row r="18" spans="1:22" x14ac:dyDescent="0.35">
      <c r="A18" s="17">
        <f t="shared" si="2"/>
        <v>43083</v>
      </c>
      <c r="B18" s="28"/>
      <c r="C18" s="29"/>
      <c r="D18" s="29"/>
      <c r="E18" s="32">
        <f t="shared" si="0"/>
        <v>0</v>
      </c>
      <c r="F18" s="70" t="str">
        <f>IF(B18="","",MAX(0,IF(B18&lt;'Param Paye'!$E$5,'Param Paye'!$E$5,MIN(1+'Param Paye'!$E$5,B18+MOD(C18-B18,1)))-IF(B18&lt;'Param Paye'!$E$5,B18,MAX('Param Paye'!$D$5,B18))))</f>
        <v/>
      </c>
      <c r="G18" s="60" t="str">
        <f>IF(ISNA(VLOOKUP(I18,Calendrier!$C$18:$D$27,2,0)),"",VLOOKUP(I18,Calendrier!$C$18:$D$27,2,0))</f>
        <v/>
      </c>
      <c r="H18" s="61"/>
      <c r="I18" s="61"/>
      <c r="N18" s="95">
        <f>24*E18*'Param Paye'!$B$2</f>
        <v>0</v>
      </c>
      <c r="O18" s="95">
        <f>IF(WEEKDAY(A18,2)=7,24*E18*'Param Paye'!$B$3,0)</f>
        <v>0</v>
      </c>
      <c r="P18" s="95">
        <f>IF(COUNTIF(Calendrier!$G$2:$G$14,A18),24*E18*'Param Paye'!B17,0)</f>
        <v>0</v>
      </c>
      <c r="Q18" s="95">
        <f>IF(F18="",0,24*F18*'Param Paye'!$B$5)</f>
        <v>0</v>
      </c>
      <c r="R18" s="95">
        <f>IF(E18=0,0,'Param Paye'!$B$6)</f>
        <v>0</v>
      </c>
      <c r="S18" s="95">
        <f>IF(E18&gt;0,'Param Paye'!$B$7,0)</f>
        <v>0</v>
      </c>
      <c r="T18" s="95">
        <f>IF(E18&gt;6/24,'Param Paye'!$B$8,0)</f>
        <v>0</v>
      </c>
      <c r="U18" s="95"/>
      <c r="V18" s="95">
        <f>IF(G18="",0,G18*'Param Paye'!$B$10)</f>
        <v>0</v>
      </c>
    </row>
    <row r="19" spans="1:22" x14ac:dyDescent="0.35">
      <c r="A19" s="17">
        <f t="shared" si="2"/>
        <v>43084</v>
      </c>
      <c r="B19" s="28"/>
      <c r="C19" s="29"/>
      <c r="D19" s="29"/>
      <c r="E19" s="32">
        <f t="shared" si="0"/>
        <v>0</v>
      </c>
      <c r="F19" s="70" t="str">
        <f>IF(B19="","",MAX(0,IF(B19&lt;'Param Paye'!$E$5,'Param Paye'!$E$5,MIN(1+'Param Paye'!$E$5,B19+MOD(C19-B19,1)))-IF(B19&lt;'Param Paye'!$E$5,B19,MAX('Param Paye'!$D$5,B19))))</f>
        <v/>
      </c>
      <c r="G19" s="60" t="str">
        <f>IF(ISNA(VLOOKUP(I19,Calendrier!$C$18:$D$27,2,0)),"",VLOOKUP(I19,Calendrier!$C$18:$D$27,2,0))</f>
        <v/>
      </c>
      <c r="H19" s="61"/>
      <c r="I19" s="61"/>
      <c r="N19" s="95">
        <f>24*E19*'Param Paye'!$B$2</f>
        <v>0</v>
      </c>
      <c r="O19" s="95">
        <f>IF(WEEKDAY(A19,2)=7,24*E19*'Param Paye'!$B$3,0)</f>
        <v>0</v>
      </c>
      <c r="P19" s="95">
        <f>IF(COUNTIF(Calendrier!$G$2:$G$14,A19),24*E19*'Param Paye'!B18,0)</f>
        <v>0</v>
      </c>
      <c r="Q19" s="95">
        <f>IF(F19="",0,24*F19*'Param Paye'!$B$5)</f>
        <v>0</v>
      </c>
      <c r="R19" s="95">
        <f>IF(E19=0,0,'Param Paye'!$B$6)</f>
        <v>0</v>
      </c>
      <c r="S19" s="95">
        <f>IF(E19&gt;0,'Param Paye'!$B$7,0)</f>
        <v>0</v>
      </c>
      <c r="T19" s="95">
        <f>IF(E19&gt;6/24,'Param Paye'!$B$8,0)</f>
        <v>0</v>
      </c>
      <c r="U19" s="95"/>
      <c r="V19" s="95">
        <f>IF(G19="",0,G19*'Param Paye'!$B$10)</f>
        <v>0</v>
      </c>
    </row>
    <row r="20" spans="1:22" x14ac:dyDescent="0.35">
      <c r="A20" s="17">
        <f t="shared" si="2"/>
        <v>43085</v>
      </c>
      <c r="B20" s="28"/>
      <c r="C20" s="29"/>
      <c r="D20" s="29"/>
      <c r="E20" s="32">
        <f t="shared" si="0"/>
        <v>0</v>
      </c>
      <c r="F20" s="70" t="str">
        <f>IF(B20="","",MAX(0,IF(B20&lt;'Param Paye'!$E$5,'Param Paye'!$E$5,MIN(1+'Param Paye'!$E$5,B20+MOD(C20-B20,1)))-IF(B20&lt;'Param Paye'!$E$5,B20,MAX('Param Paye'!$D$5,B20))))</f>
        <v/>
      </c>
      <c r="G20" s="60" t="str">
        <f>IF(ISNA(VLOOKUP(I20,Calendrier!$C$18:$D$27,2,0)),"",VLOOKUP(I20,Calendrier!$C$18:$D$27,2,0))</f>
        <v/>
      </c>
      <c r="H20" s="61"/>
      <c r="I20" s="61"/>
      <c r="N20" s="95">
        <f>24*E20*'Param Paye'!$B$2</f>
        <v>0</v>
      </c>
      <c r="O20" s="95">
        <f>IF(WEEKDAY(A20,2)=7,24*E20*'Param Paye'!$B$3,0)</f>
        <v>0</v>
      </c>
      <c r="P20" s="95">
        <f>IF(COUNTIF(Calendrier!$G$2:$G$14,A20),24*E20*'Param Paye'!B19,0)</f>
        <v>0</v>
      </c>
      <c r="Q20" s="95">
        <f>IF(F20="",0,24*F20*'Param Paye'!$B$5)</f>
        <v>0</v>
      </c>
      <c r="R20" s="95">
        <f>IF(E20=0,0,'Param Paye'!$B$6)</f>
        <v>0</v>
      </c>
      <c r="S20" s="95">
        <f>IF(E20&gt;0,'Param Paye'!$B$7,0)</f>
        <v>0</v>
      </c>
      <c r="T20" s="95">
        <f>IF(E20&gt;6/24,'Param Paye'!$B$8,0)</f>
        <v>0</v>
      </c>
      <c r="U20" s="95"/>
      <c r="V20" s="95">
        <f>IF(G20="",0,G20*'Param Paye'!$B$10)</f>
        <v>0</v>
      </c>
    </row>
    <row r="21" spans="1:22" x14ac:dyDescent="0.35">
      <c r="A21" s="17">
        <f t="shared" si="2"/>
        <v>43086</v>
      </c>
      <c r="B21" s="28"/>
      <c r="C21" s="29"/>
      <c r="D21" s="29"/>
      <c r="E21" s="32">
        <f t="shared" si="0"/>
        <v>0</v>
      </c>
      <c r="F21" s="70" t="str">
        <f>IF(B21="","",MAX(0,IF(B21&lt;'Param Paye'!$E$5,'Param Paye'!$E$5,MIN(1+'Param Paye'!$E$5,B21+MOD(C21-B21,1)))-IF(B21&lt;'Param Paye'!$E$5,B21,MAX('Param Paye'!$D$5,B21))))</f>
        <v/>
      </c>
      <c r="G21" s="60" t="str">
        <f>IF(ISNA(VLOOKUP(I21,Calendrier!$C$18:$D$27,2,0)),"",VLOOKUP(I21,Calendrier!$C$18:$D$27,2,0))</f>
        <v/>
      </c>
      <c r="H21" s="61"/>
      <c r="I21" s="61"/>
      <c r="N21" s="95">
        <f>24*E21*'Param Paye'!$B$2</f>
        <v>0</v>
      </c>
      <c r="O21" s="95">
        <f>IF(WEEKDAY(A21,2)=7,24*E21*'Param Paye'!$B$3,0)</f>
        <v>0</v>
      </c>
      <c r="P21" s="95">
        <f>IF(COUNTIF(Calendrier!$G$2:$G$14,A21),24*E21*'Param Paye'!B20,0)</f>
        <v>0</v>
      </c>
      <c r="Q21" s="95">
        <f>IF(F21="",0,24*F21*'Param Paye'!$B$5)</f>
        <v>0</v>
      </c>
      <c r="R21" s="95">
        <f>IF(E21=0,0,'Param Paye'!$B$6)</f>
        <v>0</v>
      </c>
      <c r="S21" s="95">
        <f>IF(E21&gt;0,'Param Paye'!$B$7,0)</f>
        <v>0</v>
      </c>
      <c r="T21" s="95">
        <f>IF(E21&gt;6/24,'Param Paye'!$B$8,0)</f>
        <v>0</v>
      </c>
      <c r="U21" s="95"/>
      <c r="V21" s="95">
        <f>IF(G21="",0,G21*'Param Paye'!$B$10)</f>
        <v>0</v>
      </c>
    </row>
    <row r="22" spans="1:22" x14ac:dyDescent="0.35">
      <c r="A22" s="17">
        <f t="shared" si="2"/>
        <v>43087</v>
      </c>
      <c r="B22" s="28"/>
      <c r="C22" s="29"/>
      <c r="D22" s="29"/>
      <c r="E22" s="32">
        <f t="shared" si="0"/>
        <v>0</v>
      </c>
      <c r="F22" s="70" t="str">
        <f>IF(B22="","",MAX(0,IF(B22&lt;'Param Paye'!$E$5,'Param Paye'!$E$5,MIN(1+'Param Paye'!$E$5,B22+MOD(C22-B22,1)))-IF(B22&lt;'Param Paye'!$E$5,B22,MAX('Param Paye'!$D$5,B22))))</f>
        <v/>
      </c>
      <c r="G22" s="60" t="str">
        <f>IF(ISNA(VLOOKUP(I22,Calendrier!$C$18:$D$27,2,0)),"",VLOOKUP(I22,Calendrier!$C$18:$D$27,2,0))</f>
        <v/>
      </c>
      <c r="H22" s="61"/>
      <c r="I22" s="61"/>
      <c r="N22" s="95">
        <f>24*E22*'Param Paye'!$B$2</f>
        <v>0</v>
      </c>
      <c r="O22" s="95">
        <f>IF(WEEKDAY(A22,2)=7,24*E22*'Param Paye'!$B$3,0)</f>
        <v>0</v>
      </c>
      <c r="P22" s="95">
        <f>IF(COUNTIF(Calendrier!$G$2:$G$14,A22),24*E22*'Param Paye'!B21,0)</f>
        <v>0</v>
      </c>
      <c r="Q22" s="95">
        <f>IF(F22="",0,24*F22*'Param Paye'!$B$5)</f>
        <v>0</v>
      </c>
      <c r="R22" s="95">
        <f>IF(E22=0,0,'Param Paye'!$B$6)</f>
        <v>0</v>
      </c>
      <c r="S22" s="95">
        <f>IF(E22&gt;0,'Param Paye'!$B$7,0)</f>
        <v>0</v>
      </c>
      <c r="T22" s="95">
        <f>IF(E22&gt;6/24,'Param Paye'!$B$8,0)</f>
        <v>0</v>
      </c>
      <c r="U22" s="95"/>
      <c r="V22" s="95">
        <f>IF(G22="",0,G22*'Param Paye'!$B$10)</f>
        <v>0</v>
      </c>
    </row>
    <row r="23" spans="1:22" x14ac:dyDescent="0.35">
      <c r="A23" s="17">
        <f t="shared" si="2"/>
        <v>43088</v>
      </c>
      <c r="B23" s="28"/>
      <c r="C23" s="29"/>
      <c r="D23" s="29"/>
      <c r="E23" s="32">
        <f t="shared" si="0"/>
        <v>0</v>
      </c>
      <c r="F23" s="70" t="str">
        <f>IF(B23="","",MAX(0,IF(B23&lt;'Param Paye'!$E$5,'Param Paye'!$E$5,MIN(1+'Param Paye'!$E$5,B23+MOD(C23-B23,1)))-IF(B23&lt;'Param Paye'!$E$5,B23,MAX('Param Paye'!$D$5,B23))))</f>
        <v/>
      </c>
      <c r="G23" s="60" t="str">
        <f>IF(ISNA(VLOOKUP(I23,Calendrier!$C$18:$D$27,2,0)),"",VLOOKUP(I23,Calendrier!$C$18:$D$27,2,0))</f>
        <v/>
      </c>
      <c r="H23" s="61"/>
      <c r="I23" s="61"/>
      <c r="N23" s="95">
        <f>24*E23*'Param Paye'!$B$2</f>
        <v>0</v>
      </c>
      <c r="O23" s="95">
        <f>IF(WEEKDAY(A23,2)=7,24*E23*'Param Paye'!$B$3,0)</f>
        <v>0</v>
      </c>
      <c r="P23" s="95">
        <f>IF(COUNTIF(Calendrier!$G$2:$G$14,A23),24*E23*'Param Paye'!B22,0)</f>
        <v>0</v>
      </c>
      <c r="Q23" s="95">
        <f>IF(F23="",0,24*F23*'Param Paye'!$B$5)</f>
        <v>0</v>
      </c>
      <c r="R23" s="95">
        <f>IF(E23=0,0,'Param Paye'!$B$6)</f>
        <v>0</v>
      </c>
      <c r="S23" s="95">
        <f>IF(E23&gt;0,'Param Paye'!$B$7,0)</f>
        <v>0</v>
      </c>
      <c r="T23" s="95">
        <f>IF(E23&gt;6/24,'Param Paye'!$B$8,0)</f>
        <v>0</v>
      </c>
      <c r="U23" s="95"/>
      <c r="V23" s="95">
        <f>IF(G23="",0,G23*'Param Paye'!$B$10)</f>
        <v>0</v>
      </c>
    </row>
    <row r="24" spans="1:22" x14ac:dyDescent="0.35">
      <c r="A24" s="17">
        <f t="shared" si="2"/>
        <v>43089</v>
      </c>
      <c r="B24" s="28"/>
      <c r="C24" s="29"/>
      <c r="D24" s="29"/>
      <c r="E24" s="32">
        <f t="shared" si="0"/>
        <v>0</v>
      </c>
      <c r="F24" s="70" t="str">
        <f>IF(B24="","",MAX(0,IF(B24&lt;'Param Paye'!$E$5,'Param Paye'!$E$5,MIN(1+'Param Paye'!$E$5,B24+MOD(C24-B24,1)))-IF(B24&lt;'Param Paye'!$E$5,B24,MAX('Param Paye'!$D$5,B24))))</f>
        <v/>
      </c>
      <c r="G24" s="60" t="str">
        <f>IF(ISNA(VLOOKUP(I24,Calendrier!$C$18:$D$27,2,0)),"",VLOOKUP(I24,Calendrier!$C$18:$D$27,2,0))</f>
        <v/>
      </c>
      <c r="H24" s="61"/>
      <c r="I24" s="61"/>
      <c r="N24" s="95">
        <f>24*E24*'Param Paye'!$B$2</f>
        <v>0</v>
      </c>
      <c r="O24" s="95">
        <f>IF(WEEKDAY(A24,2)=7,24*E24*'Param Paye'!$B$3,0)</f>
        <v>0</v>
      </c>
      <c r="P24" s="95">
        <f>IF(COUNTIF(Calendrier!$G$2:$G$14,A24),24*E24*'Param Paye'!B23,0)</f>
        <v>0</v>
      </c>
      <c r="Q24" s="95">
        <f>IF(F24="",0,24*F24*'Param Paye'!$B$5)</f>
        <v>0</v>
      </c>
      <c r="R24" s="95">
        <f>IF(E24=0,0,'Param Paye'!$B$6)</f>
        <v>0</v>
      </c>
      <c r="S24" s="95">
        <f>IF(E24&gt;0,'Param Paye'!$B$7,0)</f>
        <v>0</v>
      </c>
      <c r="T24" s="95">
        <f>IF(E24&gt;6/24,'Param Paye'!$B$8,0)</f>
        <v>0</v>
      </c>
      <c r="U24" s="95"/>
      <c r="V24" s="95">
        <f>IF(G24="",0,G24*'Param Paye'!$B$10)</f>
        <v>0</v>
      </c>
    </row>
    <row r="25" spans="1:22" x14ac:dyDescent="0.35">
      <c r="A25" s="17">
        <f t="shared" si="2"/>
        <v>43090</v>
      </c>
      <c r="B25" s="28"/>
      <c r="C25" s="29"/>
      <c r="D25" s="29"/>
      <c r="E25" s="32">
        <f t="shared" si="0"/>
        <v>0</v>
      </c>
      <c r="F25" s="70" t="str">
        <f>IF(B25="","",MAX(0,IF(B25&lt;'Param Paye'!$E$5,'Param Paye'!$E$5,MIN(1+'Param Paye'!$E$5,B25+MOD(C25-B25,1)))-IF(B25&lt;'Param Paye'!$E$5,B25,MAX('Param Paye'!$D$5,B25))))</f>
        <v/>
      </c>
      <c r="G25" s="60" t="str">
        <f>IF(ISNA(VLOOKUP(I25,Calendrier!$C$18:$D$27,2,0)),"",VLOOKUP(I25,Calendrier!$C$18:$D$27,2,0))</f>
        <v/>
      </c>
      <c r="H25" s="61"/>
      <c r="I25" s="61"/>
      <c r="N25" s="95">
        <f>24*E25*'Param Paye'!$B$2</f>
        <v>0</v>
      </c>
      <c r="O25" s="95">
        <f>IF(WEEKDAY(A25,2)=7,24*E25*'Param Paye'!$B$3,0)</f>
        <v>0</v>
      </c>
      <c r="P25" s="95">
        <f>IF(COUNTIF(Calendrier!$G$2:$G$14,A25),24*E25*'Param Paye'!B24,0)</f>
        <v>0</v>
      </c>
      <c r="Q25" s="95">
        <f>IF(F25="",0,24*F25*'Param Paye'!$B$5)</f>
        <v>0</v>
      </c>
      <c r="R25" s="95">
        <f>IF(E25=0,0,'Param Paye'!$B$6)</f>
        <v>0</v>
      </c>
      <c r="S25" s="95">
        <f>IF(E25&gt;0,'Param Paye'!$B$7,0)</f>
        <v>0</v>
      </c>
      <c r="T25" s="95">
        <f>IF(E25&gt;6/24,'Param Paye'!$B$8,0)</f>
        <v>0</v>
      </c>
      <c r="U25" s="95"/>
      <c r="V25" s="95">
        <f>IF(G25="",0,G25*'Param Paye'!$B$10)</f>
        <v>0</v>
      </c>
    </row>
    <row r="26" spans="1:22" x14ac:dyDescent="0.35">
      <c r="A26" s="17">
        <f t="shared" si="2"/>
        <v>43091</v>
      </c>
      <c r="B26" s="28"/>
      <c r="C26" s="29"/>
      <c r="D26" s="29"/>
      <c r="E26" s="32">
        <f t="shared" si="0"/>
        <v>0</v>
      </c>
      <c r="F26" s="70" t="str">
        <f>IF(B26="","",MAX(0,IF(B26&lt;'Param Paye'!$E$5,'Param Paye'!$E$5,MIN(1+'Param Paye'!$E$5,B26+MOD(C26-B26,1)))-IF(B26&lt;'Param Paye'!$E$5,B26,MAX('Param Paye'!$D$5,B26))))</f>
        <v/>
      </c>
      <c r="G26" s="60" t="str">
        <f>IF(ISNA(VLOOKUP(I26,Calendrier!$C$18:$D$27,2,0)),"",VLOOKUP(I26,Calendrier!$C$18:$D$27,2,0))</f>
        <v/>
      </c>
      <c r="H26" s="61"/>
      <c r="I26" s="61"/>
      <c r="N26" s="95">
        <f>24*E26*'Param Paye'!$B$2</f>
        <v>0</v>
      </c>
      <c r="O26" s="95">
        <f>IF(WEEKDAY(A26,2)=7,24*E26*'Param Paye'!$B$3,0)</f>
        <v>0</v>
      </c>
      <c r="P26" s="95">
        <f>IF(COUNTIF(Calendrier!$G$2:$G$14,A26),24*E26*'Param Paye'!B25,0)</f>
        <v>0</v>
      </c>
      <c r="Q26" s="95">
        <f>IF(F26="",0,24*F26*'Param Paye'!$B$5)</f>
        <v>0</v>
      </c>
      <c r="R26" s="95">
        <f>IF(E26=0,0,'Param Paye'!$B$6)</f>
        <v>0</v>
      </c>
      <c r="S26" s="95">
        <f>IF(E26&gt;0,'Param Paye'!$B$7,0)</f>
        <v>0</v>
      </c>
      <c r="T26" s="95">
        <f>IF(E26&gt;6/24,'Param Paye'!$B$8,0)</f>
        <v>0</v>
      </c>
      <c r="U26" s="95"/>
      <c r="V26" s="95">
        <f>IF(G26="",0,G26*'Param Paye'!$B$10)</f>
        <v>0</v>
      </c>
    </row>
    <row r="27" spans="1:22" x14ac:dyDescent="0.35">
      <c r="A27" s="17">
        <f t="shared" si="2"/>
        <v>43092</v>
      </c>
      <c r="B27" s="28"/>
      <c r="C27" s="29"/>
      <c r="D27" s="29"/>
      <c r="E27" s="32">
        <f t="shared" si="0"/>
        <v>0</v>
      </c>
      <c r="F27" s="70" t="str">
        <f>IF(B27="","",MAX(0,IF(B27&lt;'Param Paye'!$E$5,'Param Paye'!$E$5,MIN(1+'Param Paye'!$E$5,B27+MOD(C27-B27,1)))-IF(B27&lt;'Param Paye'!$E$5,B27,MAX('Param Paye'!$D$5,B27))))</f>
        <v/>
      </c>
      <c r="G27" s="60" t="str">
        <f>IF(ISNA(VLOOKUP(I27,Calendrier!$C$18:$D$27,2,0)),"",VLOOKUP(I27,Calendrier!$C$18:$D$27,2,0))</f>
        <v/>
      </c>
      <c r="H27" s="61"/>
      <c r="I27" s="61"/>
      <c r="N27" s="95">
        <f>24*E27*'Param Paye'!$B$2</f>
        <v>0</v>
      </c>
      <c r="O27" s="95">
        <f>IF(WEEKDAY(A27,2)=7,24*E27*'Param Paye'!$B$3,0)</f>
        <v>0</v>
      </c>
      <c r="P27" s="95">
        <f>IF(COUNTIF(Calendrier!$G$2:$G$14,A27),24*E27*'Param Paye'!B26,0)</f>
        <v>0</v>
      </c>
      <c r="Q27" s="95">
        <f>IF(F27="",0,24*F27*'Param Paye'!$B$5)</f>
        <v>0</v>
      </c>
      <c r="R27" s="95">
        <f>IF(E27=0,0,'Param Paye'!$B$6)</f>
        <v>0</v>
      </c>
      <c r="S27" s="95">
        <f>IF(E27&gt;0,'Param Paye'!$B$7,0)</f>
        <v>0</v>
      </c>
      <c r="T27" s="95">
        <f>IF(E27&gt;6/24,'Param Paye'!$B$8,0)</f>
        <v>0</v>
      </c>
      <c r="U27" s="95"/>
      <c r="V27" s="95">
        <f>IF(G27="",0,G27*'Param Paye'!$B$10)</f>
        <v>0</v>
      </c>
    </row>
    <row r="28" spans="1:22" x14ac:dyDescent="0.35">
      <c r="A28" s="17">
        <f t="shared" si="2"/>
        <v>43093</v>
      </c>
      <c r="B28" s="28"/>
      <c r="C28" s="29"/>
      <c r="D28" s="29"/>
      <c r="E28" s="32">
        <f t="shared" si="0"/>
        <v>0</v>
      </c>
      <c r="F28" s="70" t="str">
        <f>IF(B28="","",MAX(0,IF(B28&lt;'Param Paye'!$E$5,'Param Paye'!$E$5,MIN(1+'Param Paye'!$E$5,B28+MOD(C28-B28,1)))-IF(B28&lt;'Param Paye'!$E$5,B28,MAX('Param Paye'!$D$5,B28))))</f>
        <v/>
      </c>
      <c r="G28" s="60" t="str">
        <f>IF(ISNA(VLOOKUP(I28,Calendrier!$C$18:$D$27,2,0)),"",VLOOKUP(I28,Calendrier!$C$18:$D$27,2,0))</f>
        <v/>
      </c>
      <c r="H28" s="61"/>
      <c r="I28" s="61"/>
      <c r="N28" s="95">
        <f>24*E28*'Param Paye'!$B$2</f>
        <v>0</v>
      </c>
      <c r="O28" s="95">
        <f>IF(WEEKDAY(A28,2)=7,24*E28*'Param Paye'!$B$3,0)</f>
        <v>0</v>
      </c>
      <c r="P28" s="95">
        <f>IF(COUNTIF(Calendrier!$G$2:$G$14,A28),24*E28*'Param Paye'!B27,0)</f>
        <v>0</v>
      </c>
      <c r="Q28" s="95">
        <f>IF(F28="",0,24*F28*'Param Paye'!$B$5)</f>
        <v>0</v>
      </c>
      <c r="R28" s="95">
        <f>IF(E28=0,0,'Param Paye'!$B$6)</f>
        <v>0</v>
      </c>
      <c r="S28" s="95">
        <f>IF(E28&gt;0,'Param Paye'!$B$7,0)</f>
        <v>0</v>
      </c>
      <c r="T28" s="95">
        <f>IF(E28&gt;6/24,'Param Paye'!$B$8,0)</f>
        <v>0</v>
      </c>
      <c r="U28" s="95"/>
      <c r="V28" s="95">
        <f>IF(G28="",0,G28*'Param Paye'!$B$10)</f>
        <v>0</v>
      </c>
    </row>
    <row r="29" spans="1:22" x14ac:dyDescent="0.35">
      <c r="A29" s="17">
        <f t="shared" si="2"/>
        <v>43094</v>
      </c>
      <c r="B29" s="28"/>
      <c r="C29" s="29"/>
      <c r="D29" s="29"/>
      <c r="E29" s="32">
        <f t="shared" si="0"/>
        <v>0</v>
      </c>
      <c r="F29" s="70" t="str">
        <f>IF(B29="","",MAX(0,IF(B29&lt;'Param Paye'!$E$5,'Param Paye'!$E$5,MIN(1+'Param Paye'!$E$5,B29+MOD(C29-B29,1)))-IF(B29&lt;'Param Paye'!$E$5,B29,MAX('Param Paye'!$D$5,B29))))</f>
        <v/>
      </c>
      <c r="G29" s="60" t="str">
        <f>IF(ISNA(VLOOKUP(I29,Calendrier!$C$18:$D$27,2,0)),"",VLOOKUP(I29,Calendrier!$C$18:$D$27,2,0))</f>
        <v/>
      </c>
      <c r="H29" s="61"/>
      <c r="I29" s="61"/>
      <c r="N29" s="95">
        <f>24*E29*'Param Paye'!$B$2</f>
        <v>0</v>
      </c>
      <c r="O29" s="95">
        <f>IF(WEEKDAY(A29,2)=7,24*E29*'Param Paye'!$B$3,0)</f>
        <v>0</v>
      </c>
      <c r="P29" s="95">
        <f>IF(COUNTIF(Calendrier!$G$2:$G$14,A29),24*E29*'Param Paye'!B28,0)</f>
        <v>0</v>
      </c>
      <c r="Q29" s="95">
        <f>IF(F29="",0,24*F29*'Param Paye'!$B$5)</f>
        <v>0</v>
      </c>
      <c r="R29" s="95">
        <f>IF(E29=0,0,'Param Paye'!$B$6)</f>
        <v>0</v>
      </c>
      <c r="S29" s="95">
        <f>IF(E29&gt;0,'Param Paye'!$B$7,0)</f>
        <v>0</v>
      </c>
      <c r="T29" s="95">
        <f>IF(E29&gt;6/24,'Param Paye'!$B$8,0)</f>
        <v>0</v>
      </c>
      <c r="U29" s="95"/>
      <c r="V29" s="95">
        <f>IF(G29="",0,G29*'Param Paye'!$B$10)</f>
        <v>0</v>
      </c>
    </row>
    <row r="30" spans="1:22" x14ac:dyDescent="0.35">
      <c r="A30" s="17">
        <f t="shared" si="2"/>
        <v>43095</v>
      </c>
      <c r="B30" s="28"/>
      <c r="C30" s="29"/>
      <c r="D30" s="29"/>
      <c r="E30" s="32">
        <f t="shared" si="0"/>
        <v>0</v>
      </c>
      <c r="F30" s="70" t="str">
        <f>IF(B30="","",MAX(0,IF(B30&lt;'Param Paye'!$E$5,'Param Paye'!$E$5,MIN(1+'Param Paye'!$E$5,B30+MOD(C30-B30,1)))-IF(B30&lt;'Param Paye'!$E$5,B30,MAX('Param Paye'!$D$5,B30))))</f>
        <v/>
      </c>
      <c r="G30" s="60" t="str">
        <f>IF(ISNA(VLOOKUP(I30,Calendrier!$C$18:$D$27,2,0)),"",VLOOKUP(I30,Calendrier!$C$18:$D$27,2,0))</f>
        <v/>
      </c>
      <c r="H30" s="61"/>
      <c r="I30" s="61"/>
      <c r="N30" s="95">
        <f>24*E30*'Param Paye'!$B$2</f>
        <v>0</v>
      </c>
      <c r="O30" s="95">
        <f>IF(WEEKDAY(A30,2)=7,24*E30*'Param Paye'!$B$3,0)</f>
        <v>0</v>
      </c>
      <c r="P30" s="95">
        <f>IF(COUNTIF(Calendrier!$G$2:$G$14,A30),24*E30*'Param Paye'!B29,0)</f>
        <v>0</v>
      </c>
      <c r="Q30" s="95">
        <f>IF(F30="",0,24*F30*'Param Paye'!$B$5)</f>
        <v>0</v>
      </c>
      <c r="R30" s="95">
        <f>IF(E30=0,0,'Param Paye'!$B$6)</f>
        <v>0</v>
      </c>
      <c r="S30" s="95">
        <f>IF(E30&gt;0,'Param Paye'!$B$7,0)</f>
        <v>0</v>
      </c>
      <c r="T30" s="95">
        <f>IF(E30&gt;6/24,'Param Paye'!$B$8,0)</f>
        <v>0</v>
      </c>
      <c r="U30" s="95"/>
      <c r="V30" s="95">
        <f>IF(G30="",0,G30*'Param Paye'!$B$10)</f>
        <v>0</v>
      </c>
    </row>
    <row r="31" spans="1:22" x14ac:dyDescent="0.35">
      <c r="A31" s="17">
        <f t="shared" si="2"/>
        <v>43096</v>
      </c>
      <c r="B31" s="28"/>
      <c r="C31" s="29"/>
      <c r="D31" s="29"/>
      <c r="E31" s="32">
        <f t="shared" si="0"/>
        <v>0</v>
      </c>
      <c r="F31" s="70" t="str">
        <f>IF(B31="","",MAX(0,IF(B31&lt;'Param Paye'!$E$5,'Param Paye'!$E$5,MIN(1+'Param Paye'!$E$5,B31+MOD(C31-B31,1)))-IF(B31&lt;'Param Paye'!$E$5,B31,MAX('Param Paye'!$D$5,B31))))</f>
        <v/>
      </c>
      <c r="G31" s="60" t="str">
        <f>IF(ISNA(VLOOKUP(I31,Calendrier!$C$18:$D$27,2,0)),"",VLOOKUP(I31,Calendrier!$C$18:$D$27,2,0))</f>
        <v/>
      </c>
      <c r="H31" s="61"/>
      <c r="I31" s="61"/>
      <c r="N31" s="95">
        <f>24*E31*'Param Paye'!$B$2</f>
        <v>0</v>
      </c>
      <c r="O31" s="95">
        <f>IF(WEEKDAY(A31,2)=7,24*E31*'Param Paye'!$B$3,0)</f>
        <v>0</v>
      </c>
      <c r="P31" s="95">
        <f>IF(COUNTIF(Calendrier!$G$2:$G$14,A31),24*E31*'Param Paye'!B30,0)</f>
        <v>0</v>
      </c>
      <c r="Q31" s="95">
        <f>IF(F31="",0,24*F31*'Param Paye'!$B$5)</f>
        <v>0</v>
      </c>
      <c r="R31" s="95">
        <f>IF(E31=0,0,'Param Paye'!$B$6)</f>
        <v>0</v>
      </c>
      <c r="S31" s="95">
        <f>IF(E31&gt;0,'Param Paye'!$B$7,0)</f>
        <v>0</v>
      </c>
      <c r="T31" s="95">
        <f>IF(E31&gt;6/24,'Param Paye'!$B$8,0)</f>
        <v>0</v>
      </c>
      <c r="U31" s="95"/>
      <c r="V31" s="95">
        <f>IF(G31="",0,G31*'Param Paye'!$B$10)</f>
        <v>0</v>
      </c>
    </row>
    <row r="32" spans="1:22" x14ac:dyDescent="0.35">
      <c r="A32" s="17">
        <f t="shared" si="2"/>
        <v>43097</v>
      </c>
      <c r="B32" s="28"/>
      <c r="C32" s="29"/>
      <c r="D32" s="29"/>
      <c r="E32" s="32">
        <f t="shared" si="0"/>
        <v>0</v>
      </c>
      <c r="F32" s="70" t="str">
        <f>IF(B32="","",MAX(0,IF(B32&lt;'Param Paye'!$E$5,'Param Paye'!$E$5,MIN(1+'Param Paye'!$E$5,B32+MOD(C32-B32,1)))-IF(B32&lt;'Param Paye'!$E$5,B32,MAX('Param Paye'!$D$5,B32))))</f>
        <v/>
      </c>
      <c r="G32" s="60" t="str">
        <f>IF(ISNA(VLOOKUP(I32,Calendrier!$C$18:$D$27,2,0)),"",VLOOKUP(I32,Calendrier!$C$18:$D$27,2,0))</f>
        <v/>
      </c>
      <c r="H32" s="61"/>
      <c r="I32" s="61"/>
      <c r="N32" s="95">
        <f>24*E32*'Param Paye'!$B$2</f>
        <v>0</v>
      </c>
      <c r="O32" s="95">
        <f>IF(WEEKDAY(A32,2)=7,24*E32*'Param Paye'!$B$3,0)</f>
        <v>0</v>
      </c>
      <c r="P32" s="95">
        <f>IF(COUNTIF(Calendrier!$G$2:$G$14,A32),24*E32*'Param Paye'!B31,0)</f>
        <v>0</v>
      </c>
      <c r="Q32" s="95">
        <f>IF(F32="",0,24*F32*'Param Paye'!$B$5)</f>
        <v>0</v>
      </c>
      <c r="R32" s="95">
        <f>IF(E32=0,0,'Param Paye'!$B$6)</f>
        <v>0</v>
      </c>
      <c r="S32" s="95">
        <f>IF(E32&gt;0,'Param Paye'!$B$7,0)</f>
        <v>0</v>
      </c>
      <c r="T32" s="95">
        <f>IF(E32&gt;6/24,'Param Paye'!$B$8,0)</f>
        <v>0</v>
      </c>
      <c r="U32" s="95"/>
      <c r="V32" s="95">
        <f>IF(G32="",0,G32*'Param Paye'!$B$10)</f>
        <v>0</v>
      </c>
    </row>
    <row r="33" spans="1:22" x14ac:dyDescent="0.35">
      <c r="A33" s="17">
        <f t="shared" si="2"/>
        <v>43098</v>
      </c>
      <c r="B33" s="28"/>
      <c r="C33" s="29"/>
      <c r="D33" s="29"/>
      <c r="E33" s="32">
        <f t="shared" si="0"/>
        <v>0</v>
      </c>
      <c r="F33" s="70" t="str">
        <f>IF(B33="","",MAX(0,IF(B33&lt;'Param Paye'!$E$5,'Param Paye'!$E$5,MIN(1+'Param Paye'!$E$5,B33+MOD(C33-B33,1)))-IF(B33&lt;'Param Paye'!$E$5,B33,MAX('Param Paye'!$D$5,B33))))</f>
        <v/>
      </c>
      <c r="G33" s="60" t="str">
        <f>IF(ISNA(VLOOKUP(I33,Calendrier!$C$18:$D$27,2,0)),"",VLOOKUP(I33,Calendrier!$C$18:$D$27,2,0))</f>
        <v/>
      </c>
      <c r="H33" s="61"/>
      <c r="I33" s="61"/>
      <c r="N33" s="95">
        <f>24*E33*'Param Paye'!$B$2</f>
        <v>0</v>
      </c>
      <c r="O33" s="95">
        <f>IF(WEEKDAY(A33,2)=7,24*E33*'Param Paye'!$B$3,0)</f>
        <v>0</v>
      </c>
      <c r="P33" s="95">
        <f>IF(COUNTIF(Calendrier!$G$2:$G$14,A33),24*E33*'Param Paye'!B32,0)</f>
        <v>0</v>
      </c>
      <c r="Q33" s="95">
        <f>IF(F33="",0,24*F33*'Param Paye'!$B$5)</f>
        <v>0</v>
      </c>
      <c r="R33" s="95">
        <f>IF(E33=0,0,'Param Paye'!$B$6)</f>
        <v>0</v>
      </c>
      <c r="S33" s="95">
        <f>IF(E33&gt;0,'Param Paye'!$B$7,0)</f>
        <v>0</v>
      </c>
      <c r="T33" s="95">
        <f>IF(E33&gt;6/24,'Param Paye'!$B$8,0)</f>
        <v>0</v>
      </c>
      <c r="U33" s="95"/>
      <c r="V33" s="95">
        <f>IF(G33="",0,G33*'Param Paye'!$B$10)</f>
        <v>0</v>
      </c>
    </row>
    <row r="34" spans="1:22" x14ac:dyDescent="0.35">
      <c r="A34" s="17">
        <f t="shared" si="2"/>
        <v>43099</v>
      </c>
      <c r="B34" s="28"/>
      <c r="C34" s="29"/>
      <c r="D34" s="29"/>
      <c r="E34" s="32">
        <f t="shared" si="0"/>
        <v>0</v>
      </c>
      <c r="F34" s="70" t="str">
        <f>IF(B34="","",MAX(0,IF(B34&lt;'Param Paye'!$E$5,'Param Paye'!$E$5,MIN(1+'Param Paye'!$E$5,B34+MOD(C34-B34,1)))-IF(B34&lt;'Param Paye'!$E$5,B34,MAX('Param Paye'!$D$5,B34))))</f>
        <v/>
      </c>
      <c r="G34" s="50" t="str">
        <f>IF(ISNA(VLOOKUP(I34,Calendrier!$C$18:$D$27,2,0)),"",VLOOKUP(I34,Calendrier!$C$18:$D$27,2,0))</f>
        <v/>
      </c>
      <c r="H34" s="51"/>
      <c r="I34" s="51"/>
      <c r="N34" s="95">
        <f>24*E34*'Param Paye'!$B$2</f>
        <v>0</v>
      </c>
      <c r="O34" s="95">
        <f>IF(WEEKDAY(A34,2)=7,24*E34*'Param Paye'!$B$3,0)</f>
        <v>0</v>
      </c>
      <c r="P34" s="95">
        <f>IF(COUNTIF(Calendrier!$G$2:$G$14,A34),24*E34*'Param Paye'!B33,0)</f>
        <v>0</v>
      </c>
      <c r="Q34" s="95">
        <f>IF(F34="",0,24*F34*'Param Paye'!$B$5)</f>
        <v>0</v>
      </c>
      <c r="R34" s="95">
        <f>IF(E34=0,0,'Param Paye'!$B$6)</f>
        <v>0</v>
      </c>
      <c r="S34" s="95">
        <f>IF(E34&gt;0,'Param Paye'!$B$7,0)</f>
        <v>0</v>
      </c>
      <c r="T34" s="95">
        <f>IF(E34&gt;6/24,'Param Paye'!$B$8,0)</f>
        <v>0</v>
      </c>
      <c r="U34" s="95"/>
      <c r="V34" s="95">
        <f>IF(G34="",0,G34*'Param Paye'!$B$10)</f>
        <v>0</v>
      </c>
    </row>
    <row r="35" spans="1:22" ht="15" thickBot="1" x14ac:dyDescent="0.4">
      <c r="A35" s="18">
        <f t="shared" si="2"/>
        <v>43100</v>
      </c>
      <c r="B35" s="30"/>
      <c r="C35" s="31"/>
      <c r="D35" s="31"/>
      <c r="E35" s="33">
        <f t="shared" si="0"/>
        <v>0</v>
      </c>
      <c r="F35" s="31" t="str">
        <f>IF(B35="","",MAX(0,IF(B35&lt;'Param Paye'!$E$5,'Param Paye'!$E$5,MIN(1+'Param Paye'!$E$5,B35+MOD(C35-B35,1)))-IF(B35&lt;'Param Paye'!$E$5,B35,MAX('Param Paye'!$D$5,B35))))</f>
        <v/>
      </c>
      <c r="G35" s="52" t="str">
        <f>IF(ISNA(VLOOKUP(I35,Calendrier!$C$18:$D$27,2,0)),"",VLOOKUP(I35,Calendrier!$C$18:$D$27,2,0))</f>
        <v/>
      </c>
      <c r="H35" s="53"/>
      <c r="I35" s="53"/>
      <c r="N35" s="95">
        <f>24*E35*'Param Paye'!$B$2</f>
        <v>0</v>
      </c>
      <c r="O35" s="95">
        <f>IF(WEEKDAY(A35,2)=7,24*E35*'Param Paye'!$B$3,0)</f>
        <v>0</v>
      </c>
      <c r="P35" s="95">
        <f>IF(COUNTIF(Calendrier!$G$2:$G$14,A35),24*E35*'Param Paye'!B34,0)</f>
        <v>0</v>
      </c>
      <c r="Q35" s="95">
        <f>IF(F35="",0,24*F35*'Param Paye'!$B$5)</f>
        <v>0</v>
      </c>
      <c r="R35" s="95">
        <f>IF(E35=0,0,'Param Paye'!$B$6)</f>
        <v>0</v>
      </c>
      <c r="S35" s="95">
        <f>IF(E35&gt;0,'Param Paye'!$B$7,0)</f>
        <v>0</v>
      </c>
      <c r="T35" s="95">
        <f>IF(E35&gt;6/24,'Param Paye'!$B$8,0)</f>
        <v>0</v>
      </c>
      <c r="U35" s="95"/>
      <c r="V35" s="95">
        <f>IF(G35="",0,G35*'Param Paye'!$B$10)</f>
        <v>0</v>
      </c>
    </row>
  </sheetData>
  <conditionalFormatting sqref="A5:F35">
    <cfRule type="expression" dxfId="0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H5:H35</xm:sqref>
        </x14:dataValidation>
        <x14:dataValidation type="list" allowBlank="1" showInputMessage="1" showErrorMessage="1">
          <x14:formula1>
            <xm:f>Calendrier!$C$18:$C$27</xm:f>
          </x14:formula1>
          <xm:sqref>I5:I35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Calendrier</vt:lpstr>
      <vt:lpstr>Param Paye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Calendrier!Paques</vt:lpstr>
      <vt:lpstr>Calendrier!Saisir_Année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Android phone</dc:creator>
  <cp:lastModifiedBy>Michel</cp:lastModifiedBy>
  <dcterms:modified xsi:type="dcterms:W3CDTF">2017-01-10T12:54:59Z</dcterms:modified>
</cp:coreProperties>
</file>