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1" activeTab="4"/>
  </bookViews>
  <sheets>
    <sheet name="MENU PRINCIPAL" sheetId="1" state="hidden" r:id="rId1"/>
    <sheet name="EQUIPE" sheetId="16" r:id="rId2"/>
    <sheet name="QUART PAR AGENT" sheetId="19" r:id="rId3"/>
    <sheet name="QUART" sheetId="2" state="hidden" r:id="rId4"/>
    <sheet name="HEURES" sheetId="6" r:id="rId5"/>
    <sheet name="ABSENCES" sheetId="13" r:id="rId6"/>
    <sheet name="FERIES" sheetId="14" r:id="rId7"/>
    <sheet name="RECAP" sheetId="18" state="veryHidden" r:id="rId8"/>
    <sheet name="TOV" sheetId="15" state="hidden" r:id="rId9"/>
  </sheets>
  <functionGroups builtInGroupCount="18"/>
  <definedNames>
    <definedName name="Anec">'MENU PRINCIPAL'!$I$1</definedName>
    <definedName name="_xlnm.Print_Titles" localSheetId="2">'QUART PAR AGENT'!$1:$1</definedName>
    <definedName name="MoisSem">'MENU PRINCIPAL'!$L$7:$L$60</definedName>
    <definedName name="Msec">'MENU PRINCIPAL'!$I$2</definedName>
    <definedName name="_xlnm.Print_Area" localSheetId="2">'QUART PAR AGENT'!$A$1:$AD$66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6" l="1"/>
  <c r="E10" i="6"/>
  <c r="D10" i="6"/>
  <c r="F9" i="6"/>
  <c r="E9" i="6"/>
  <c r="D9" i="6"/>
  <c r="AF20" i="6"/>
  <c r="E20" i="6"/>
  <c r="C64" i="6"/>
  <c r="D64" i="6"/>
  <c r="D67" i="6"/>
  <c r="D68" i="6"/>
  <c r="D69" i="6"/>
  <c r="E64" i="6"/>
  <c r="E67" i="6"/>
  <c r="E68" i="6"/>
  <c r="E69" i="6"/>
  <c r="F64" i="6"/>
  <c r="F67" i="6"/>
  <c r="F68" i="6"/>
  <c r="F69" i="6"/>
  <c r="G64" i="6"/>
  <c r="G67" i="6"/>
  <c r="G68" i="6"/>
  <c r="G69" i="6"/>
  <c r="H64" i="6"/>
  <c r="H67" i="6"/>
  <c r="H68" i="6"/>
  <c r="H69" i="6"/>
  <c r="I64" i="6"/>
  <c r="I67" i="6"/>
  <c r="I68" i="6"/>
  <c r="I69" i="6"/>
  <c r="J64" i="6"/>
  <c r="J67" i="6"/>
  <c r="J68" i="6"/>
  <c r="J69" i="6"/>
  <c r="K64" i="6"/>
  <c r="K67" i="6"/>
  <c r="K68" i="6"/>
  <c r="K69" i="6"/>
  <c r="L64" i="6"/>
  <c r="L67" i="6"/>
  <c r="L68" i="6"/>
  <c r="L69" i="6"/>
  <c r="M64" i="6"/>
  <c r="M67" i="6"/>
  <c r="M68" i="6"/>
  <c r="M69" i="6"/>
  <c r="N64" i="6"/>
  <c r="N67" i="6"/>
  <c r="N68" i="6"/>
  <c r="N69" i="6"/>
  <c r="O64" i="6"/>
  <c r="O67" i="6"/>
  <c r="O68" i="6"/>
  <c r="O69" i="6"/>
  <c r="P64" i="6"/>
  <c r="P67" i="6"/>
  <c r="P68" i="6"/>
  <c r="P69" i="6"/>
  <c r="Q64" i="6"/>
  <c r="Q67" i="6"/>
  <c r="Q68" i="6"/>
  <c r="Q69" i="6"/>
  <c r="R64" i="6"/>
  <c r="R67" i="6"/>
  <c r="R68" i="6"/>
  <c r="R69" i="6"/>
  <c r="S64" i="6"/>
  <c r="S67" i="6"/>
  <c r="S68" i="6"/>
  <c r="S69" i="6"/>
  <c r="T64" i="6"/>
  <c r="T67" i="6"/>
  <c r="T68" i="6"/>
  <c r="T69" i="6"/>
  <c r="U64" i="6"/>
  <c r="U67" i="6"/>
  <c r="U68" i="6"/>
  <c r="U69" i="6"/>
  <c r="V64" i="6"/>
  <c r="W64" i="6"/>
  <c r="W67" i="6"/>
  <c r="W68" i="6"/>
  <c r="W69" i="6"/>
  <c r="X64" i="6"/>
  <c r="X67" i="6"/>
  <c r="X68" i="6"/>
  <c r="X69" i="6"/>
  <c r="Y64" i="6"/>
  <c r="Y67" i="6"/>
  <c r="Y68" i="6"/>
  <c r="Y69" i="6"/>
  <c r="Z64" i="6"/>
  <c r="Z67" i="6"/>
  <c r="Z68" i="6"/>
  <c r="Z69" i="6"/>
  <c r="AA64" i="6"/>
  <c r="AA67" i="6"/>
  <c r="AA68" i="6"/>
  <c r="AA69" i="6"/>
  <c r="AB64" i="6"/>
  <c r="AB67" i="6"/>
  <c r="AB68" i="6"/>
  <c r="AB69" i="6"/>
  <c r="AC64" i="6"/>
  <c r="AC67" i="6"/>
  <c r="AC68" i="6"/>
  <c r="AC69" i="6"/>
  <c r="AD64" i="6"/>
  <c r="AD67" i="6"/>
  <c r="AD68" i="6"/>
  <c r="AD69" i="6"/>
  <c r="AE64" i="6"/>
  <c r="AE67" i="6"/>
  <c r="AE68" i="6"/>
  <c r="AE69" i="6"/>
  <c r="AF64" i="6"/>
  <c r="AF67" i="6"/>
  <c r="AF68" i="6"/>
  <c r="AF69" i="6"/>
  <c r="AG64" i="6"/>
  <c r="AG67" i="6"/>
  <c r="AG68" i="6"/>
  <c r="AG69" i="6"/>
  <c r="AG61" i="6"/>
  <c r="AF61" i="6"/>
  <c r="AE61" i="6"/>
  <c r="AD61" i="6"/>
  <c r="AC61" i="6"/>
  <c r="AB61" i="6"/>
  <c r="AA61" i="6"/>
  <c r="Z61" i="6"/>
  <c r="Y61" i="6"/>
  <c r="X61" i="6"/>
  <c r="W61" i="6"/>
  <c r="U61" i="6"/>
  <c r="T61" i="6"/>
  <c r="S61" i="6"/>
  <c r="R61" i="6"/>
  <c r="Q61" i="6"/>
  <c r="P61" i="6"/>
  <c r="O61" i="6"/>
  <c r="N61" i="6"/>
  <c r="M61" i="6"/>
  <c r="L61" i="6"/>
  <c r="K61" i="6"/>
  <c r="J61" i="6"/>
  <c r="I61" i="6"/>
  <c r="H61" i="6"/>
  <c r="G61" i="6"/>
  <c r="F61" i="6"/>
  <c r="E61" i="6"/>
  <c r="D61" i="6"/>
  <c r="AG60" i="6"/>
  <c r="AF60" i="6"/>
  <c r="AE60" i="6"/>
  <c r="AD60" i="6"/>
  <c r="AC60" i="6"/>
  <c r="AB60" i="6"/>
  <c r="AA60" i="6"/>
  <c r="Z60" i="6"/>
  <c r="Y60" i="6"/>
  <c r="X60" i="6"/>
  <c r="W60" i="6"/>
  <c r="U60" i="6"/>
  <c r="T60" i="6"/>
  <c r="S60" i="6"/>
  <c r="R60" i="6"/>
  <c r="Q60" i="6"/>
  <c r="P60" i="6"/>
  <c r="O60" i="6"/>
  <c r="N60" i="6"/>
  <c r="M60" i="6"/>
  <c r="L60" i="6"/>
  <c r="K60" i="6"/>
  <c r="J60" i="6"/>
  <c r="I60" i="6"/>
  <c r="H60" i="6"/>
  <c r="G60" i="6"/>
  <c r="F60" i="6"/>
  <c r="E60" i="6"/>
  <c r="D60" i="6"/>
  <c r="AG54" i="6"/>
  <c r="AF54" i="6"/>
  <c r="AE54" i="6"/>
  <c r="AD54" i="6"/>
  <c r="AC54" i="6"/>
  <c r="AB54" i="6"/>
  <c r="AA54" i="6"/>
  <c r="Z54" i="6"/>
  <c r="Y54" i="6"/>
  <c r="X54" i="6"/>
  <c r="W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G53" i="6"/>
  <c r="AF53" i="6"/>
  <c r="AE53" i="6"/>
  <c r="AD53" i="6"/>
  <c r="AC53" i="6"/>
  <c r="AB53" i="6"/>
  <c r="AA53" i="6"/>
  <c r="Z53" i="6"/>
  <c r="Y53" i="6"/>
  <c r="X53" i="6"/>
  <c r="W53" i="6"/>
  <c r="U53" i="6"/>
  <c r="T53" i="6"/>
  <c r="S53" i="6"/>
  <c r="R53" i="6"/>
  <c r="Q53" i="6"/>
  <c r="P53" i="6"/>
  <c r="O53" i="6"/>
  <c r="N53" i="6"/>
  <c r="M53" i="6"/>
  <c r="L53" i="6"/>
  <c r="K53" i="6"/>
  <c r="J53" i="6"/>
  <c r="I53" i="6"/>
  <c r="H53" i="6"/>
  <c r="G53" i="6"/>
  <c r="F53" i="6"/>
  <c r="E53" i="6"/>
  <c r="D53" i="6"/>
  <c r="AG47" i="6"/>
  <c r="AF47" i="6"/>
  <c r="AE47" i="6"/>
  <c r="AD47" i="6"/>
  <c r="AC47" i="6"/>
  <c r="AB47" i="6"/>
  <c r="AA47" i="6"/>
  <c r="Z47" i="6"/>
  <c r="Y47" i="6"/>
  <c r="X47" i="6"/>
  <c r="W47" i="6"/>
  <c r="U47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G47" i="6"/>
  <c r="F47" i="6"/>
  <c r="E47" i="6"/>
  <c r="D47" i="6"/>
  <c r="AG46" i="6"/>
  <c r="AF46" i="6"/>
  <c r="AE46" i="6"/>
  <c r="AD46" i="6"/>
  <c r="AC46" i="6"/>
  <c r="AB46" i="6"/>
  <c r="AA46" i="6"/>
  <c r="Z46" i="6"/>
  <c r="Y46" i="6"/>
  <c r="X46" i="6"/>
  <c r="W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AG40" i="6"/>
  <c r="AF40" i="6"/>
  <c r="AE40" i="6"/>
  <c r="AD40" i="6"/>
  <c r="AC40" i="6"/>
  <c r="AB40" i="6"/>
  <c r="AA40" i="6"/>
  <c r="Z40" i="6"/>
  <c r="Y40" i="6"/>
  <c r="X40" i="6"/>
  <c r="W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AG39" i="6"/>
  <c r="AF39" i="6"/>
  <c r="AE39" i="6"/>
  <c r="AD39" i="6"/>
  <c r="AC39" i="6"/>
  <c r="AB39" i="6"/>
  <c r="AA39" i="6"/>
  <c r="Z39" i="6"/>
  <c r="Y39" i="6"/>
  <c r="X39" i="6"/>
  <c r="W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E39" i="6"/>
  <c r="D39" i="6"/>
  <c r="AG33" i="6"/>
  <c r="AF33" i="6"/>
  <c r="AE33" i="6"/>
  <c r="AD33" i="6"/>
  <c r="AC33" i="6"/>
  <c r="AB33" i="6"/>
  <c r="AA33" i="6"/>
  <c r="Z33" i="6"/>
  <c r="Y33" i="6"/>
  <c r="X33" i="6"/>
  <c r="W33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G33" i="6"/>
  <c r="F33" i="6"/>
  <c r="E33" i="6"/>
  <c r="D33" i="6"/>
  <c r="AG32" i="6"/>
  <c r="AF32" i="6"/>
  <c r="AE32" i="6"/>
  <c r="AD32" i="6"/>
  <c r="AC32" i="6"/>
  <c r="AB32" i="6"/>
  <c r="AA32" i="6"/>
  <c r="Z32" i="6"/>
  <c r="Y32" i="6"/>
  <c r="X32" i="6"/>
  <c r="W32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F32" i="6"/>
  <c r="E32" i="6"/>
  <c r="D32" i="6"/>
  <c r="AG26" i="6"/>
  <c r="AF26" i="6"/>
  <c r="AE26" i="6"/>
  <c r="AD26" i="6"/>
  <c r="AC26" i="6"/>
  <c r="AB26" i="6"/>
  <c r="AA26" i="6"/>
  <c r="Z26" i="6"/>
  <c r="Y26" i="6"/>
  <c r="X26" i="6"/>
  <c r="W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AG25" i="6"/>
  <c r="AF25" i="6"/>
  <c r="AE25" i="6"/>
  <c r="AD25" i="6"/>
  <c r="AC25" i="6"/>
  <c r="AB25" i="6"/>
  <c r="AA25" i="6"/>
  <c r="Z25" i="6"/>
  <c r="Y25" i="6"/>
  <c r="X25" i="6"/>
  <c r="W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AG19" i="6"/>
  <c r="AF19" i="6"/>
  <c r="AE19" i="6"/>
  <c r="AD19" i="6"/>
  <c r="AC19" i="6"/>
  <c r="AB19" i="6"/>
  <c r="AA19" i="6"/>
  <c r="Z19" i="6"/>
  <c r="Y19" i="6"/>
  <c r="X19" i="6"/>
  <c r="W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G19" i="6"/>
  <c r="F19" i="6"/>
  <c r="E19" i="6"/>
  <c r="D19" i="6"/>
  <c r="AG18" i="6"/>
  <c r="AF18" i="6"/>
  <c r="AE18" i="6"/>
  <c r="AD18" i="6"/>
  <c r="AC18" i="6"/>
  <c r="AB18" i="6"/>
  <c r="AA18" i="6"/>
  <c r="Z18" i="6"/>
  <c r="Y18" i="6"/>
  <c r="X18" i="6"/>
  <c r="W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AE20" i="6"/>
  <c r="AD20" i="6"/>
  <c r="G20" i="6"/>
  <c r="F20" i="6"/>
  <c r="D20" i="6"/>
  <c r="AH41" i="6"/>
  <c r="AG66" i="6"/>
  <c r="AC66" i="6"/>
  <c r="Y66" i="6"/>
  <c r="U66" i="6"/>
  <c r="Q66" i="6"/>
  <c r="M66" i="6"/>
  <c r="I66" i="6"/>
  <c r="E66" i="6"/>
  <c r="AF65" i="6"/>
  <c r="AB65" i="6"/>
  <c r="X65" i="6"/>
  <c r="T65" i="6"/>
  <c r="P65" i="6"/>
  <c r="L65" i="6"/>
  <c r="H65" i="6"/>
  <c r="D65" i="6"/>
  <c r="V66" i="6"/>
  <c r="N66" i="6"/>
  <c r="AG65" i="6"/>
  <c r="U65" i="6"/>
  <c r="I65" i="6"/>
  <c r="AF66" i="6"/>
  <c r="AB66" i="6"/>
  <c r="X66" i="6"/>
  <c r="T66" i="6"/>
  <c r="P66" i="6"/>
  <c r="L66" i="6"/>
  <c r="H66" i="6"/>
  <c r="D66" i="6"/>
  <c r="AE65" i="6"/>
  <c r="AA65" i="6"/>
  <c r="W65" i="6"/>
  <c r="S65" i="6"/>
  <c r="O65" i="6"/>
  <c r="K65" i="6"/>
  <c r="G65" i="6"/>
  <c r="C65" i="6"/>
  <c r="Z66" i="6"/>
  <c r="J66" i="6"/>
  <c r="AC65" i="6"/>
  <c r="Q65" i="6"/>
  <c r="E65" i="6"/>
  <c r="AE66" i="6"/>
  <c r="AA66" i="6"/>
  <c r="W66" i="6"/>
  <c r="S66" i="6"/>
  <c r="O66" i="6"/>
  <c r="K66" i="6"/>
  <c r="G66" i="6"/>
  <c r="C66" i="6"/>
  <c r="AD65" i="6"/>
  <c r="Z65" i="6"/>
  <c r="V65" i="6"/>
  <c r="R65" i="6"/>
  <c r="N65" i="6"/>
  <c r="J65" i="6"/>
  <c r="F65" i="6"/>
  <c r="AD66" i="6"/>
  <c r="R66" i="6"/>
  <c r="F66" i="6"/>
  <c r="Y65" i="6"/>
  <c r="M65" i="6"/>
  <c r="AG59" i="6"/>
  <c r="AC59" i="6"/>
  <c r="Y59" i="6"/>
  <c r="U59" i="6"/>
  <c r="Q59" i="6"/>
  <c r="M59" i="6"/>
  <c r="I59" i="6"/>
  <c r="E59" i="6"/>
  <c r="AF58" i="6"/>
  <c r="AB58" i="6"/>
  <c r="X58" i="6"/>
  <c r="T58" i="6"/>
  <c r="P58" i="6"/>
  <c r="L58" i="6"/>
  <c r="H58" i="6"/>
  <c r="D58" i="6"/>
  <c r="AF59" i="6"/>
  <c r="AB59" i="6"/>
  <c r="X59" i="6"/>
  <c r="T59" i="6"/>
  <c r="P59" i="6"/>
  <c r="L59" i="6"/>
  <c r="H59" i="6"/>
  <c r="D59" i="6"/>
  <c r="AE58" i="6"/>
  <c r="AA58" i="6"/>
  <c r="W58" i="6"/>
  <c r="S58" i="6"/>
  <c r="O58" i="6"/>
  <c r="K58" i="6"/>
  <c r="G58" i="6"/>
  <c r="C58" i="6"/>
  <c r="Q58" i="6"/>
  <c r="I58" i="6"/>
  <c r="AE59" i="6"/>
  <c r="AA59" i="6"/>
  <c r="W59" i="6"/>
  <c r="S59" i="6"/>
  <c r="O59" i="6"/>
  <c r="K59" i="6"/>
  <c r="G59" i="6"/>
  <c r="C59" i="6"/>
  <c r="AD58" i="6"/>
  <c r="Z58" i="6"/>
  <c r="V58" i="6"/>
  <c r="R58" i="6"/>
  <c r="N58" i="6"/>
  <c r="J58" i="6"/>
  <c r="F58" i="6"/>
  <c r="AD59" i="6"/>
  <c r="Z59" i="6"/>
  <c r="V59" i="6"/>
  <c r="R59" i="6"/>
  <c r="N59" i="6"/>
  <c r="J59" i="6"/>
  <c r="F59" i="6"/>
  <c r="AG58" i="6"/>
  <c r="AC58" i="6"/>
  <c r="Y58" i="6"/>
  <c r="U58" i="6"/>
  <c r="M58" i="6"/>
  <c r="E58" i="6"/>
  <c r="AG52" i="6"/>
  <c r="AC52" i="6"/>
  <c r="Y52" i="6"/>
  <c r="U52" i="6"/>
  <c r="Q52" i="6"/>
  <c r="M52" i="6"/>
  <c r="I52" i="6"/>
  <c r="E52" i="6"/>
  <c r="AF51" i="6"/>
  <c r="AB51" i="6"/>
  <c r="X51" i="6"/>
  <c r="T51" i="6"/>
  <c r="P51" i="6"/>
  <c r="L51" i="6"/>
  <c r="H51" i="6"/>
  <c r="D51" i="6"/>
  <c r="AF52" i="6"/>
  <c r="AB52" i="6"/>
  <c r="X52" i="6"/>
  <c r="T52" i="6"/>
  <c r="P52" i="6"/>
  <c r="L52" i="6"/>
  <c r="H52" i="6"/>
  <c r="D52" i="6"/>
  <c r="AE51" i="6"/>
  <c r="AA51" i="6"/>
  <c r="W51" i="6"/>
  <c r="S51" i="6"/>
  <c r="O51" i="6"/>
  <c r="K51" i="6"/>
  <c r="G51" i="6"/>
  <c r="C51" i="6"/>
  <c r="AG51" i="6"/>
  <c r="Y51" i="6"/>
  <c r="Q51" i="6"/>
  <c r="I51" i="6"/>
  <c r="AE52" i="6"/>
  <c r="AA52" i="6"/>
  <c r="W52" i="6"/>
  <c r="S52" i="6"/>
  <c r="O52" i="6"/>
  <c r="K52" i="6"/>
  <c r="G52" i="6"/>
  <c r="C52" i="6"/>
  <c r="AD51" i="6"/>
  <c r="Z51" i="6"/>
  <c r="V51" i="6"/>
  <c r="R51" i="6"/>
  <c r="N51" i="6"/>
  <c r="J51" i="6"/>
  <c r="F51" i="6"/>
  <c r="AD52" i="6"/>
  <c r="Z52" i="6"/>
  <c r="V52" i="6"/>
  <c r="R52" i="6"/>
  <c r="N52" i="6"/>
  <c r="J52" i="6"/>
  <c r="F52" i="6"/>
  <c r="AC51" i="6"/>
  <c r="U51" i="6"/>
  <c r="M51" i="6"/>
  <c r="E51" i="6"/>
  <c r="AG45" i="6"/>
  <c r="AC45" i="6"/>
  <c r="Y45" i="6"/>
  <c r="U45" i="6"/>
  <c r="Q45" i="6"/>
  <c r="M45" i="6"/>
  <c r="I45" i="6"/>
  <c r="E45" i="6"/>
  <c r="AF44" i="6"/>
  <c r="AB44" i="6"/>
  <c r="X44" i="6"/>
  <c r="T44" i="6"/>
  <c r="P44" i="6"/>
  <c r="L44" i="6"/>
  <c r="H44" i="6"/>
  <c r="D44" i="6"/>
  <c r="AF45" i="6"/>
  <c r="AB45" i="6"/>
  <c r="X45" i="6"/>
  <c r="T45" i="6"/>
  <c r="P45" i="6"/>
  <c r="L45" i="6"/>
  <c r="H45" i="6"/>
  <c r="D45" i="6"/>
  <c r="AE44" i="6"/>
  <c r="AA44" i="6"/>
  <c r="W44" i="6"/>
  <c r="S44" i="6"/>
  <c r="O44" i="6"/>
  <c r="K44" i="6"/>
  <c r="G44" i="6"/>
  <c r="C44" i="6"/>
  <c r="F45" i="6"/>
  <c r="Y44" i="6"/>
  <c r="Q44" i="6"/>
  <c r="I44" i="6"/>
  <c r="AE45" i="6"/>
  <c r="AA45" i="6"/>
  <c r="W45" i="6"/>
  <c r="S45" i="6"/>
  <c r="O45" i="6"/>
  <c r="K45" i="6"/>
  <c r="G45" i="6"/>
  <c r="C45" i="6"/>
  <c r="AD44" i="6"/>
  <c r="Z44" i="6"/>
  <c r="V44" i="6"/>
  <c r="R44" i="6"/>
  <c r="N44" i="6"/>
  <c r="J44" i="6"/>
  <c r="F44" i="6"/>
  <c r="AD45" i="6"/>
  <c r="Z45" i="6"/>
  <c r="V45" i="6"/>
  <c r="R45" i="6"/>
  <c r="N45" i="6"/>
  <c r="J45" i="6"/>
  <c r="AG44" i="6"/>
  <c r="AC44" i="6"/>
  <c r="U44" i="6"/>
  <c r="M44" i="6"/>
  <c r="E44" i="6"/>
  <c r="AG38" i="6"/>
  <c r="AC38" i="6"/>
  <c r="Y38" i="6"/>
  <c r="U38" i="6"/>
  <c r="Q38" i="6"/>
  <c r="M38" i="6"/>
  <c r="I38" i="6"/>
  <c r="E38" i="6"/>
  <c r="AF37" i="6"/>
  <c r="AB37" i="6"/>
  <c r="X37" i="6"/>
  <c r="T37" i="6"/>
  <c r="P37" i="6"/>
  <c r="L37" i="6"/>
  <c r="H37" i="6"/>
  <c r="D37" i="6"/>
  <c r="AF38" i="6"/>
  <c r="AB38" i="6"/>
  <c r="X38" i="6"/>
  <c r="T38" i="6"/>
  <c r="P38" i="6"/>
  <c r="L38" i="6"/>
  <c r="H38" i="6"/>
  <c r="D38" i="6"/>
  <c r="AE37" i="6"/>
  <c r="AA37" i="6"/>
  <c r="W37" i="6"/>
  <c r="S37" i="6"/>
  <c r="O37" i="6"/>
  <c r="K37" i="6"/>
  <c r="G37" i="6"/>
  <c r="C37" i="6"/>
  <c r="Q37" i="6"/>
  <c r="I37" i="6"/>
  <c r="AE38" i="6"/>
  <c r="AA38" i="6"/>
  <c r="W38" i="6"/>
  <c r="S38" i="6"/>
  <c r="O38" i="6"/>
  <c r="K38" i="6"/>
  <c r="G38" i="6"/>
  <c r="C38" i="6"/>
  <c r="AD37" i="6"/>
  <c r="Z37" i="6"/>
  <c r="V37" i="6"/>
  <c r="R37" i="6"/>
  <c r="N37" i="6"/>
  <c r="J37" i="6"/>
  <c r="F37" i="6"/>
  <c r="AD38" i="6"/>
  <c r="Z38" i="6"/>
  <c r="V38" i="6"/>
  <c r="R38" i="6"/>
  <c r="N38" i="6"/>
  <c r="J38" i="6"/>
  <c r="F38" i="6"/>
  <c r="AG37" i="6"/>
  <c r="AC37" i="6"/>
  <c r="Y37" i="6"/>
  <c r="U37" i="6"/>
  <c r="M37" i="6"/>
  <c r="E37" i="6"/>
  <c r="AG31" i="6"/>
  <c r="AC31" i="6"/>
  <c r="Y31" i="6"/>
  <c r="U31" i="6"/>
  <c r="Q31" i="6"/>
  <c r="M31" i="6"/>
  <c r="I31" i="6"/>
  <c r="E31" i="6"/>
  <c r="AF30" i="6"/>
  <c r="AB30" i="6"/>
  <c r="X30" i="6"/>
  <c r="T30" i="6"/>
  <c r="P30" i="6"/>
  <c r="L30" i="6"/>
  <c r="H30" i="6"/>
  <c r="D30" i="6"/>
  <c r="AF31" i="6"/>
  <c r="AB31" i="6"/>
  <c r="X31" i="6"/>
  <c r="T31" i="6"/>
  <c r="P31" i="6"/>
  <c r="L31" i="6"/>
  <c r="H31" i="6"/>
  <c r="D31" i="6"/>
  <c r="AE30" i="6"/>
  <c r="AA30" i="6"/>
  <c r="W30" i="6"/>
  <c r="S30" i="6"/>
  <c r="O30" i="6"/>
  <c r="K30" i="6"/>
  <c r="G30" i="6"/>
  <c r="C30" i="6"/>
  <c r="Q30" i="6"/>
  <c r="E30" i="6"/>
  <c r="AE31" i="6"/>
  <c r="AA31" i="6"/>
  <c r="W31" i="6"/>
  <c r="S31" i="6"/>
  <c r="O31" i="6"/>
  <c r="K31" i="6"/>
  <c r="G31" i="6"/>
  <c r="C31" i="6"/>
  <c r="AD30" i="6"/>
  <c r="Z30" i="6"/>
  <c r="V30" i="6"/>
  <c r="R30" i="6"/>
  <c r="N30" i="6"/>
  <c r="J30" i="6"/>
  <c r="F30" i="6"/>
  <c r="AD31" i="6"/>
  <c r="Z31" i="6"/>
  <c r="V31" i="6"/>
  <c r="R31" i="6"/>
  <c r="N31" i="6"/>
  <c r="J31" i="6"/>
  <c r="F31" i="6"/>
  <c r="AG30" i="6"/>
  <c r="AC30" i="6"/>
  <c r="Y30" i="6"/>
  <c r="U30" i="6"/>
  <c r="M30" i="6"/>
  <c r="I30" i="6"/>
  <c r="AG24" i="6"/>
  <c r="AC24" i="6"/>
  <c r="Y24" i="6"/>
  <c r="U24" i="6"/>
  <c r="Q24" i="6"/>
  <c r="M24" i="6"/>
  <c r="I24" i="6"/>
  <c r="E24" i="6"/>
  <c r="AF23" i="6"/>
  <c r="AB23" i="6"/>
  <c r="X23" i="6"/>
  <c r="T23" i="6"/>
  <c r="P23" i="6"/>
  <c r="L23" i="6"/>
  <c r="H23" i="6"/>
  <c r="D23" i="6"/>
  <c r="AF24" i="6"/>
  <c r="AB24" i="6"/>
  <c r="X24" i="6"/>
  <c r="T24" i="6"/>
  <c r="P24" i="6"/>
  <c r="L24" i="6"/>
  <c r="H24" i="6"/>
  <c r="D24" i="6"/>
  <c r="AE23" i="6"/>
  <c r="AA23" i="6"/>
  <c r="W23" i="6"/>
  <c r="S23" i="6"/>
  <c r="O23" i="6"/>
  <c r="K23" i="6"/>
  <c r="G23" i="6"/>
  <c r="C23" i="6"/>
  <c r="AC23" i="6"/>
  <c r="Q23" i="6"/>
  <c r="I23" i="6"/>
  <c r="AE24" i="6"/>
  <c r="AA24" i="6"/>
  <c r="W24" i="6"/>
  <c r="S24" i="6"/>
  <c r="O24" i="6"/>
  <c r="K24" i="6"/>
  <c r="G24" i="6"/>
  <c r="C24" i="6"/>
  <c r="AD23" i="6"/>
  <c r="Z23" i="6"/>
  <c r="V23" i="6"/>
  <c r="R23" i="6"/>
  <c r="N23" i="6"/>
  <c r="J23" i="6"/>
  <c r="F23" i="6"/>
  <c r="AD24" i="6"/>
  <c r="Z24" i="6"/>
  <c r="V24" i="6"/>
  <c r="R24" i="6"/>
  <c r="N24" i="6"/>
  <c r="J24" i="6"/>
  <c r="F24" i="6"/>
  <c r="AG23" i="6"/>
  <c r="Y23" i="6"/>
  <c r="U23" i="6"/>
  <c r="M23" i="6"/>
  <c r="E23" i="6"/>
  <c r="AG17" i="6"/>
  <c r="AC17" i="6"/>
  <c r="Y17" i="6"/>
  <c r="U17" i="6"/>
  <c r="Q17" i="6"/>
  <c r="M17" i="6"/>
  <c r="I17" i="6"/>
  <c r="E17" i="6"/>
  <c r="AF16" i="6"/>
  <c r="AB16" i="6"/>
  <c r="X16" i="6"/>
  <c r="T16" i="6"/>
  <c r="P16" i="6"/>
  <c r="L16" i="6"/>
  <c r="H16" i="6"/>
  <c r="D16" i="6"/>
  <c r="R17" i="6"/>
  <c r="AF17" i="6"/>
  <c r="AB17" i="6"/>
  <c r="X17" i="6"/>
  <c r="T17" i="6"/>
  <c r="P17" i="6"/>
  <c r="L17" i="6"/>
  <c r="H17" i="6"/>
  <c r="D17" i="6"/>
  <c r="AE16" i="6"/>
  <c r="AA16" i="6"/>
  <c r="W16" i="6"/>
  <c r="S16" i="6"/>
  <c r="O16" i="6"/>
  <c r="K16" i="6"/>
  <c r="G16" i="6"/>
  <c r="C16" i="6"/>
  <c r="AE17" i="6"/>
  <c r="AA17" i="6"/>
  <c r="W17" i="6"/>
  <c r="S17" i="6"/>
  <c r="O17" i="6"/>
  <c r="K17" i="6"/>
  <c r="G17" i="6"/>
  <c r="C17" i="6"/>
  <c r="AD16" i="6"/>
  <c r="Z16" i="6"/>
  <c r="V16" i="6"/>
  <c r="R16" i="6"/>
  <c r="N16" i="6"/>
  <c r="J16" i="6"/>
  <c r="F16" i="6"/>
  <c r="AD17" i="6"/>
  <c r="Z17" i="6"/>
  <c r="V17" i="6"/>
  <c r="N17" i="6"/>
  <c r="J17" i="6"/>
  <c r="F17" i="6"/>
  <c r="AG16" i="6"/>
  <c r="AC16" i="6"/>
  <c r="Y16" i="6"/>
  <c r="U16" i="6"/>
  <c r="Q16" i="6"/>
  <c r="M16" i="6"/>
  <c r="I16" i="6"/>
  <c r="E16" i="6"/>
  <c r="AG10" i="6"/>
  <c r="AC10" i="6"/>
  <c r="Y10" i="6"/>
  <c r="U10" i="6"/>
  <c r="Q10" i="6"/>
  <c r="M10" i="6"/>
  <c r="I10" i="6"/>
  <c r="N10" i="6"/>
  <c r="AF10" i="6"/>
  <c r="AB10" i="6"/>
  <c r="X10" i="6"/>
  <c r="T10" i="6"/>
  <c r="P10" i="6"/>
  <c r="L10" i="6"/>
  <c r="H10" i="6"/>
  <c r="R10" i="6"/>
  <c r="AE10" i="6"/>
  <c r="AA10" i="6"/>
  <c r="W10" i="6"/>
  <c r="S10" i="6"/>
  <c r="O10" i="6"/>
  <c r="K10" i="6"/>
  <c r="G10" i="6"/>
  <c r="AD10" i="6"/>
  <c r="Z10" i="6"/>
  <c r="V10" i="6"/>
  <c r="J10" i="6"/>
  <c r="AG9" i="6"/>
  <c r="AC9" i="6"/>
  <c r="Y9" i="6"/>
  <c r="U9" i="6"/>
  <c r="Q9" i="6"/>
  <c r="M9" i="6"/>
  <c r="I9" i="6"/>
  <c r="AD9" i="6"/>
  <c r="Z9" i="6"/>
  <c r="V9" i="6"/>
  <c r="R9" i="6"/>
  <c r="N9" i="6"/>
  <c r="AF9" i="6"/>
  <c r="AB9" i="6"/>
  <c r="X9" i="6"/>
  <c r="T9" i="6"/>
  <c r="P9" i="6"/>
  <c r="L9" i="6"/>
  <c r="H9" i="6"/>
  <c r="AE9" i="6"/>
  <c r="AA9" i="6"/>
  <c r="W9" i="6"/>
  <c r="S9" i="6"/>
  <c r="O9" i="6"/>
  <c r="K9" i="6"/>
  <c r="G9" i="6"/>
  <c r="J9" i="6"/>
  <c r="C10" i="6"/>
  <c r="C9" i="6"/>
  <c r="V67" i="6" l="1"/>
  <c r="AH65" i="6"/>
  <c r="C67" i="6"/>
  <c r="C69" i="6" s="1"/>
  <c r="V68" i="6"/>
  <c r="V61" i="6"/>
  <c r="V60" i="6"/>
  <c r="C61" i="6"/>
  <c r="C60" i="6"/>
  <c r="AH60" i="6" s="1"/>
  <c r="V54" i="6"/>
  <c r="V53" i="6"/>
  <c r="C54" i="6"/>
  <c r="C53" i="6"/>
  <c r="AH53" i="6" s="1"/>
  <c r="V47" i="6"/>
  <c r="V46" i="6"/>
  <c r="C47" i="6"/>
  <c r="C46" i="6"/>
  <c r="AH46" i="6" s="1"/>
  <c r="V40" i="6"/>
  <c r="V39" i="6"/>
  <c r="C40" i="6"/>
  <c r="AH40" i="6" s="1"/>
  <c r="C39" i="6"/>
  <c r="AH39" i="6" s="1"/>
  <c r="V33" i="6"/>
  <c r="V32" i="6"/>
  <c r="C33" i="6"/>
  <c r="C32" i="6"/>
  <c r="AH32" i="6" s="1"/>
  <c r="V26" i="6"/>
  <c r="V25" i="6"/>
  <c r="C26" i="6"/>
  <c r="C25" i="6"/>
  <c r="AH25" i="6" s="1"/>
  <c r="V19" i="6"/>
  <c r="V18" i="6"/>
  <c r="C19" i="6"/>
  <c r="C18" i="6"/>
  <c r="V69" i="6"/>
  <c r="C68" i="6"/>
  <c r="AH68" i="6" s="1"/>
  <c r="AH66" i="6"/>
  <c r="AH17" i="6"/>
  <c r="AH16" i="6"/>
  <c r="AH24" i="6"/>
  <c r="AH23" i="6"/>
  <c r="AH31" i="6"/>
  <c r="AH30" i="6"/>
  <c r="AH38" i="6"/>
  <c r="AH37" i="6"/>
  <c r="AH45" i="6"/>
  <c r="AH44" i="6"/>
  <c r="AH52" i="6"/>
  <c r="AH51" i="6"/>
  <c r="AH59" i="6"/>
  <c r="AH58" i="6"/>
  <c r="AH10" i="6"/>
  <c r="AH69" i="6" l="1"/>
  <c r="AH67" i="6"/>
  <c r="AH18" i="6"/>
  <c r="AH19" i="6"/>
  <c r="AH9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W12" i="6"/>
  <c r="X12" i="6"/>
  <c r="Y12" i="6"/>
  <c r="Z12" i="6"/>
  <c r="AA12" i="6"/>
  <c r="AB12" i="6"/>
  <c r="AC12" i="6"/>
  <c r="AD12" i="6"/>
  <c r="AE12" i="6"/>
  <c r="AF12" i="6"/>
  <c r="AG12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W11" i="6"/>
  <c r="X11" i="6"/>
  <c r="Y11" i="6"/>
  <c r="Z11" i="6"/>
  <c r="AA11" i="6"/>
  <c r="AB11" i="6"/>
  <c r="AC11" i="6"/>
  <c r="AD11" i="6"/>
  <c r="AE11" i="6"/>
  <c r="AF11" i="6"/>
  <c r="AG11" i="6"/>
  <c r="V12" i="6"/>
  <c r="C12" i="6"/>
  <c r="V11" i="6"/>
  <c r="C11" i="6"/>
  <c r="AH11" i="6" l="1"/>
  <c r="AJ11" i="6" s="1"/>
  <c r="AH12" i="6"/>
  <c r="AI10" i="6" l="1"/>
  <c r="AH61" i="6" l="1"/>
  <c r="AH54" i="6"/>
  <c r="AH47" i="6"/>
  <c r="AH33" i="6"/>
  <c r="AH26" i="6"/>
  <c r="AI68" i="6"/>
  <c r="AJ67" i="6"/>
  <c r="AI66" i="6"/>
  <c r="AI61" i="6"/>
  <c r="AJ60" i="6"/>
  <c r="AI54" i="6"/>
  <c r="AJ53" i="6"/>
  <c r="AI47" i="6"/>
  <c r="AJ46" i="6"/>
  <c r="AI40" i="6"/>
  <c r="AJ39" i="6"/>
  <c r="AI33" i="6"/>
  <c r="AJ32" i="6"/>
  <c r="AI26" i="6"/>
  <c r="AJ25" i="6"/>
  <c r="D11" i="18"/>
  <c r="AI19" i="6"/>
  <c r="AJ18" i="6"/>
  <c r="D12" i="18"/>
  <c r="D9" i="18"/>
  <c r="D10" i="18"/>
  <c r="AI59" i="6" l="1"/>
  <c r="AI38" i="6"/>
  <c r="AI52" i="6"/>
  <c r="AI31" i="6"/>
  <c r="D13" i="18"/>
  <c r="Y1" i="19"/>
  <c r="B3" i="19"/>
  <c r="C3" i="19" l="1"/>
  <c r="C16" i="19" s="1"/>
  <c r="C29" i="19" s="1"/>
  <c r="B16" i="19"/>
  <c r="B29" i="19" s="1"/>
  <c r="B42" i="19" s="1"/>
  <c r="B55" i="19" s="1"/>
  <c r="B68" i="19" s="1"/>
  <c r="AI12" i="6"/>
  <c r="G4" i="18" s="1"/>
  <c r="D5" i="18"/>
  <c r="D7" i="18"/>
  <c r="F4" i="18" l="1"/>
  <c r="D6" i="18"/>
  <c r="D8" i="18"/>
  <c r="G16" i="19"/>
  <c r="K16" i="19" s="1"/>
  <c r="O16" i="19" s="1"/>
  <c r="S16" i="19" s="1"/>
  <c r="W16" i="19" s="1"/>
  <c r="AA16" i="19" s="1"/>
  <c r="N15" i="19"/>
  <c r="G3" i="19"/>
  <c r="K3" i="19" s="1"/>
  <c r="O3" i="19" s="1"/>
  <c r="S3" i="19" s="1"/>
  <c r="W3" i="19" s="1"/>
  <c r="AA3" i="19" s="1"/>
  <c r="N2" i="19"/>
  <c r="C42" i="19"/>
  <c r="G29" i="19"/>
  <c r="K29" i="19" s="1"/>
  <c r="O29" i="19" s="1"/>
  <c r="S29" i="19" s="1"/>
  <c r="W29" i="19" s="1"/>
  <c r="AA29" i="19" s="1"/>
  <c r="N28" i="19"/>
  <c r="E4" i="18"/>
  <c r="AH2" i="6"/>
  <c r="N41" i="19" l="1"/>
  <c r="C55" i="19"/>
  <c r="G42" i="19"/>
  <c r="K42" i="19" s="1"/>
  <c r="O42" i="19" s="1"/>
  <c r="S42" i="19" s="1"/>
  <c r="W42" i="19" s="1"/>
  <c r="AA42" i="19" s="1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C68" i="19" l="1"/>
  <c r="G55" i="19"/>
  <c r="K55" i="19" s="1"/>
  <c r="O55" i="19" s="1"/>
  <c r="S55" i="19" s="1"/>
  <c r="W55" i="19" s="1"/>
  <c r="AA55" i="19" s="1"/>
  <c r="N54" i="19"/>
  <c r="Y1" i="2"/>
  <c r="Y17" i="1"/>
  <c r="Y14" i="1"/>
  <c r="Y8" i="1"/>
  <c r="Y7" i="1"/>
  <c r="Y15" i="1"/>
  <c r="B3" i="2"/>
  <c r="Y16" i="1"/>
  <c r="Y18" i="1"/>
  <c r="Y13" i="1"/>
  <c r="J7" i="1"/>
  <c r="Y12" i="1"/>
  <c r="Y11" i="1"/>
  <c r="Y10" i="1"/>
  <c r="Y9" i="1"/>
  <c r="N67" i="19" l="1"/>
  <c r="G68" i="19"/>
  <c r="K68" i="19" s="1"/>
  <c r="O68" i="19" s="1"/>
  <c r="S68" i="19" s="1"/>
  <c r="W68" i="19" s="1"/>
  <c r="AA68" i="19" s="1"/>
  <c r="L7" i="1"/>
  <c r="J8" i="1"/>
  <c r="L8" i="1" s="1"/>
  <c r="B13" i="2"/>
  <c r="B23" i="2" s="1"/>
  <c r="B33" i="2" s="1"/>
  <c r="B43" i="2" s="1"/>
  <c r="B53" i="2" s="1"/>
  <c r="H7" i="1"/>
  <c r="H8" i="1"/>
  <c r="J9" i="1" l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J60" i="1"/>
  <c r="H59" i="1"/>
  <c r="L59" i="1" l="1"/>
  <c r="H60" i="1"/>
  <c r="D4" i="18" l="1"/>
</calcChain>
</file>

<file path=xl/sharedStrings.xml><?xml version="1.0" encoding="utf-8"?>
<sst xmlns="http://schemas.openxmlformats.org/spreadsheetml/2006/main" count="475" uniqueCount="81">
  <si>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</si>
  <si>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</si>
  <si>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</si>
  <si>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</si>
  <si>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</si>
  <si>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</si>
  <si>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</si>
  <si>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</si>
  <si>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</si>
  <si>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</si>
  <si>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</si>
  <si>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</si>
  <si>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</si>
  <si>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</si>
  <si>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</si>
  <si>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</si>
  <si>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</si>
  <si>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</si>
  <si>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</si>
  <si>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</si>
  <si>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</si>
  <si>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</si>
  <si>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</si>
  <si>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</si>
  <si>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</si>
  <si>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</si>
  <si>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</si>
  <si>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</si>
  <si>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</si>
  <si>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</si>
  <si>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</si>
  <si>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</si>
  <si>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</si>
  <si>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</si>
  <si>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</si>
  <si>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</si>
  <si>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</si>
  <si>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</si>
  <si>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</si>
  <si>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</si>
  <si>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</si>
  <si>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</si>
  <si>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</si>
  <si>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</si>
  <si>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</si>
  <si>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</si>
  <si>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</si>
  <si>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</si>
  <si>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</si>
  <si>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</si>
  <si>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</si>
  <si>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</si>
  <si>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</si>
  <si>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</si>
  <si>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</si>
  <si>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</si>
  <si>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</si>
  <si>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</si>
  <si>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</si>
  <si>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</si>
  <si>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</si>
  <si>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</si>
  <si>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</si>
  <si>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</si>
  <si>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</si>
  <si>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</si>
  <si>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</si>
  <si>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</si>
  <si>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</si>
  <si>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</si>
  <si>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</si>
  <si>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</si>
  <si>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</si>
  <si>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</si>
  <si>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</si>
  <si>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</si>
  <si>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</si>
  <si>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</si>
  <si>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</si>
  <si>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</si>
  <si>
    <t>Agent7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</si>
</sst>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46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170" fontId="25" fillId="0" borderId="7" xfId="1" applyNumberFormat="1" applyFont="1" applyFill="1" applyBorder="1" applyAlignment="1" applyProtection="1"/>
    <xf numFmtId="171" fontId="25" fillId="0" borderId="7" xfId="1" applyNumberFormat="1" applyFont="1" applyFill="1" applyBorder="1" applyAlignment="1" applyProtection="1"/>
    <xf numFmtId="171" fontId="27" fillId="0" borderId="37" xfId="1" applyNumberFormat="1" applyFont="1" applyFill="1" applyBorder="1" applyAlignment="1" applyProtection="1">
      <alignment horizontal="center"/>
    </xf>
    <xf numFmtId="171" fontId="27" fillId="0" borderId="42" xfId="1" applyNumberFormat="1" applyFont="1" applyFill="1" applyBorder="1" applyAlignment="1" applyProtection="1">
      <alignment horizontal="center"/>
    </xf>
    <xf numFmtId="170" fontId="25" fillId="12" borderId="7" xfId="1" applyNumberFormat="1" applyFont="1" applyFill="1" applyBorder="1" applyAlignment="1" applyProtection="1"/>
    <xf numFmtId="170" fontId="22" fillId="0" borderId="6" xfId="1" applyNumberFormat="1" applyFont="1" applyFill="1" applyBorder="1" applyAlignment="1" applyProtection="1"/>
    <xf numFmtId="170" fontId="25" fillId="0" borderId="40" xfId="1" applyNumberFormat="1" applyFont="1" applyFill="1" applyBorder="1" applyAlignment="1" applyProtection="1"/>
    <xf numFmtId="171" fontId="29" fillId="0" borderId="43" xfId="0" applyNumberFormat="1" applyFont="1" applyFill="1" applyBorder="1" applyAlignment="1">
      <alignment horizontal="center" vertical="center"/>
    </xf>
    <xf numFmtId="171" fontId="29" fillId="0" borderId="44" xfId="0" applyNumberFormat="1" applyFont="1" applyFill="1" applyBorder="1" applyAlignment="1">
      <alignment horizontal="center" vertical="center"/>
    </xf>
    <xf numFmtId="171" fontId="14" fillId="3" borderId="1" xfId="0" applyNumberFormat="1" applyFont="1" applyFill="1" applyBorder="1" applyAlignment="1">
      <alignment horizontal="center" vertical="center"/>
    </xf>
    <xf numFmtId="171" fontId="14" fillId="3" borderId="1" xfId="0" applyNumberFormat="1" applyFont="1" applyFill="1" applyBorder="1" applyAlignment="1">
      <alignment horizontal="center"/>
    </xf>
    <xf numFmtId="171" fontId="14" fillId="4" borderId="1" xfId="0" applyNumberFormat="1" applyFont="1" applyFill="1" applyBorder="1" applyAlignment="1">
      <alignment horizontal="center" vertical="center"/>
    </xf>
    <xf numFmtId="171" fontId="14" fillId="4" borderId="1" xfId="0" applyNumberFormat="1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5" xfId="0" applyBorder="1" applyAlignment="1">
      <alignment vertical="center"/>
    </xf>
    <xf numFmtId="0" fontId="30" fillId="11" borderId="2" xfId="0" applyFont="1" applyFill="1" applyBorder="1" applyAlignment="1">
      <alignment horizontal="center"/>
    </xf>
    <xf numFmtId="0" fontId="30" fillId="11" borderId="3" xfId="0" applyFont="1" applyFill="1" applyBorder="1" applyAlignment="1">
      <alignment horizontal="center"/>
    </xf>
    <xf numFmtId="0" fontId="30" fillId="11" borderId="4" xfId="0" applyFont="1" applyFill="1" applyBorder="1" applyAlignment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71" fontId="26" fillId="0" borderId="41" xfId="1" applyNumberFormat="1" applyFont="1" applyFill="1" applyBorder="1" applyAlignment="1" applyProtection="1"/>
    <xf numFmtId="171" fontId="0" fillId="0" borderId="0" xfId="0" applyNumberFormat="1"/>
    <xf numFmtId="171" fontId="26" fillId="0" borderId="36" xfId="1" applyNumberFormat="1" applyFont="1" applyFill="1" applyBorder="1" applyAlignment="1" applyProtection="1"/>
    <xf numFmtId="170" fontId="24" fillId="0" borderId="6" xfId="1" applyNumberFormat="1" applyFont="1" applyFill="1" applyBorder="1" applyAlignment="1" applyProtection="1"/>
    <xf numFmtId="170" fontId="28" fillId="0" borderId="40" xfId="1" applyNumberFormat="1" applyFont="1" applyFill="1" applyBorder="1" applyAlignment="1" applyProtection="1"/>
    <xf numFmtId="0" fontId="31" fillId="0" borderId="0" xfId="0" applyFont="1"/>
  </cellXfs>
  <cellStyles count="2">
    <cellStyle name="Normal" xfId="0" builtinId="0"/>
    <cellStyle name="Normal 2" xfId="1"/>
  </cellStyles>
  <dxfs count="806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[hh]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88900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805"/>
    <tableColumn id="3" name="R. en cours" dataDxfId="804"/>
    <tableColumn id="4" name="Modif." dataDxfId="8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753" tableBorderDxfId="752" totalsRowBorderDxfId="751">
  <tableColumns count="36">
    <tableColumn id="1" name="Colonne1" headerRowDxfId="750" dataDxfId="749" headerRowCellStyle="Normal 2" dataCellStyle="Normal 2"/>
    <tableColumn id="2" name="Colonne2" headerRowDxfId="748" dataDxfId="747" headerRowCellStyle="Normal 2" dataCellStyle="Normal 2"/>
    <tableColumn id="3" name="Colonne3" headerRowDxfId="746" dataDxfId="745" headerRowCellStyle="Normal 2" dataCellStyle="Normal 2"/>
    <tableColumn id="4" name="Colonne4" headerRowDxfId="744" dataDxfId="743" headerRowCellStyle="Normal 2" dataCellStyle="Normal 2"/>
    <tableColumn id="5" name="Colonne5" headerRowDxfId="742" dataDxfId="741" headerRowCellStyle="Normal 2" dataCellStyle="Normal 2"/>
    <tableColumn id="6" name="Colonne6" headerRowDxfId="740" dataDxfId="739" headerRowCellStyle="Normal 2" dataCellStyle="Normal 2"/>
    <tableColumn id="7" name="Colonne7" headerRowDxfId="738" dataDxfId="737" headerRowCellStyle="Normal 2" dataCellStyle="Normal 2"/>
    <tableColumn id="8" name="Colonne8" headerRowDxfId="736" dataDxfId="735" headerRowCellStyle="Normal 2" dataCellStyle="Normal 2"/>
    <tableColumn id="9" name="Colonne9" headerRowDxfId="734" dataDxfId="733" headerRowCellStyle="Normal 2" dataCellStyle="Normal 2"/>
    <tableColumn id="10" name="Colonne10" headerRowDxfId="732" dataDxfId="731" headerRowCellStyle="Normal 2" dataCellStyle="Normal 2"/>
    <tableColumn id="11" name="Colonne11" headerRowDxfId="730" dataDxfId="729" headerRowCellStyle="Normal 2" dataCellStyle="Normal 2"/>
    <tableColumn id="12" name="Colonne12" headerRowDxfId="728" dataDxfId="727" headerRowCellStyle="Normal 2" dataCellStyle="Normal 2"/>
    <tableColumn id="13" name="Colonne13" headerRowDxfId="726" dataDxfId="725" headerRowCellStyle="Normal 2" dataCellStyle="Normal 2"/>
    <tableColumn id="14" name="Colonne14" headerRowDxfId="724" dataDxfId="723" headerRowCellStyle="Normal 2" dataCellStyle="Normal 2"/>
    <tableColumn id="15" name="Colonne15" headerRowDxfId="722" dataDxfId="721" headerRowCellStyle="Normal 2" dataCellStyle="Normal 2"/>
    <tableColumn id="16" name="Colonne16" headerRowDxfId="720" dataDxfId="719" headerRowCellStyle="Normal 2" dataCellStyle="Normal 2"/>
    <tableColumn id="17" name="Colonne17" headerRowDxfId="718" dataDxfId="717" headerRowCellStyle="Normal 2" dataCellStyle="Normal 2"/>
    <tableColumn id="18" name="Colonne18" headerRowDxfId="716" dataDxfId="715" headerRowCellStyle="Normal 2" dataCellStyle="Normal 2"/>
    <tableColumn id="19" name="Colonne19" headerRowDxfId="714" dataDxfId="713" headerRowCellStyle="Normal 2" dataCellStyle="Normal 2"/>
    <tableColumn id="20" name="Colonne20" headerRowDxfId="712" dataDxfId="711" headerRowCellStyle="Normal 2" dataCellStyle="Normal 2"/>
    <tableColumn id="21" name="Colonne21" headerRowDxfId="710" dataDxfId="709" headerRowCellStyle="Normal 2" dataCellStyle="Normal 2"/>
    <tableColumn id="22" name="Colonne22" headerRowDxfId="708" dataDxfId="707" headerRowCellStyle="Normal 2" dataCellStyle="Normal 2"/>
    <tableColumn id="23" name="Colonne23" headerRowDxfId="706" dataDxfId="705" headerRowCellStyle="Normal 2" dataCellStyle="Normal 2"/>
    <tableColumn id="24" name="Colonne24" headerRowDxfId="704" dataDxfId="703" headerRowCellStyle="Normal 2" dataCellStyle="Normal 2"/>
    <tableColumn id="25" name="Colonne25" headerRowDxfId="702" dataDxfId="701" headerRowCellStyle="Normal 2" dataCellStyle="Normal 2"/>
    <tableColumn id="26" name="Colonne26" headerRowDxfId="700" dataDxfId="699" headerRowCellStyle="Normal 2" dataCellStyle="Normal 2"/>
    <tableColumn id="27" name="Colonne27" headerRowDxfId="698" dataDxfId="697" headerRowCellStyle="Normal 2" dataCellStyle="Normal 2"/>
    <tableColumn id="28" name="Colonne28" headerRowDxfId="696" dataDxfId="695" headerRowCellStyle="Normal 2" dataCellStyle="Normal 2"/>
    <tableColumn id="29" name="Colonne29" headerRowDxfId="694" dataDxfId="693" headerRowCellStyle="Normal 2" dataCellStyle="Normal 2"/>
    <tableColumn id="36" name="Colonne36" headerRowDxfId="692" dataDxfId="691" headerRowCellStyle="Normal 2" dataCellStyle="Normal 2"/>
    <tableColumn id="35" name="Colonne35" headerRowDxfId="690" dataDxfId="689" headerRowCellStyle="Normal 2" dataCellStyle="Normal 2"/>
    <tableColumn id="34" name="Colonne34" headerRowDxfId="688" dataDxfId="687" headerRowCellStyle="Normal 2" dataCellStyle="Normal 2"/>
    <tableColumn id="30" name="Colonne30" headerRowDxfId="686" dataDxfId="685" headerRowCellStyle="Normal 2" dataCellStyle="Normal 2"/>
    <tableColumn id="31" name="Colonne31" headerRowDxfId="684" dataDxfId="314" headerRowCellStyle="Normal 2" dataCellStyle="Normal 2">
      <calculatedColumnFormula>SUM(Tableau3[[#This Row],[Colonne3]:[Colonne30]])+AH12</calculatedColumnFormula>
    </tableColumn>
    <tableColumn id="32" name="Colonne32" headerRowDxfId="683" dataDxfId="682" headerRowCellStyle="Normal 2" dataCellStyle="Normal 2">
      <calculatedColumnFormula>SUM(C9:AG9)</calculatedColumnFormula>
    </tableColumn>
    <tableColumn id="33" name="Colonne33" headerRowDxfId="681" dataDxfId="680" headerRowCellStyle="Normal 2" dataCellStyle="Normal 2">
      <calculatedColumnFormula>AH8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8" name="Tableau39" displayName="Tableau39" ref="A15:AJ20" headerRowCount="0" totalsRowShown="0" headerRowBorderDxfId="679" tableBorderDxfId="678" totalsRowBorderDxfId="677">
  <tableColumns count="36">
    <tableColumn id="1" name="Colonne1" headerRowDxfId="676" dataDxfId="675" headerRowCellStyle="Normal 2" dataCellStyle="Normal 2"/>
    <tableColumn id="2" name="Colonne2" headerRowDxfId="674" dataDxfId="273" headerRowCellStyle="Normal 2" dataCellStyle="Normal 2"/>
    <tableColumn id="3" name="Colonne3" headerRowDxfId="673" dataDxfId="272" headerRowCellStyle="Normal 2" dataCellStyle="Normal 2"/>
    <tableColumn id="4" name="Colonne4" headerRowDxfId="672" dataDxfId="271" headerRowCellStyle="Normal 2" dataCellStyle="Normal 2">
      <calculatedColumnFormula>IF(D$4&lt;&gt;"",
IF(
SUMPRODUCT((D$4&gt;=Leave[retour])*(D$4&lt;Leave[Agents])*(HEURES!$A14=Leave[depart])),
0,
SUMPRODUCT(
(OFFSET('QUART PAR AGENT'!$B$6,(WEEKNUM(D$4,2)-WEEKNUM($AH$2,2))*13,MATCH(HEURES!D$4,OFFSET('QUART PAR AGENT'!$C$3,(WEEKNUM(D$4,2)-WEEKNUM($AH$2,2))*13,0,1,28),0),8,5)="X")*
(OFFSET('QUART PAR AGENT'!$B$6,(WEEKNUM(D$4,2)-WEEKNUM($AH$2,2))*13,,8)=HEURES!$A14)*
((TOV!$A$4:$E$4)-(TOV!$A$2:$E$2))
)
),"")</calculatedColumnFormula>
    </tableColumn>
    <tableColumn id="5" name="Colonne5" headerRowDxfId="671" dataDxfId="270" headerRowCellStyle="Normal 2" dataCellStyle="Normal 2">
      <calculatedColumnFormula>IF(E$4&lt;&gt;"",
IF(
SUMPRODUCT((E$4&gt;=Leave[Agents])*(E$4&lt;Leave[depart])*(HEURES!$A14=Leave[retour])),
0,
SUMPRODUCT(
(OFFSET('QUART PAR AGENT'!$B$6,(WEEKNUM(E$4,2)-WEEKNUM($AH$2,2))*13,MATCH(HEURES!E$4,OFFSET('QUART PAR AGENT'!$C$3,(WEEKNUM(E$4,2)-WEEKNUM($AH$2,2))*13,0,1,28),0),8,5)="X")*
(OFFSET('QUART PAR AGENT'!$B$6,(WEEKNUM(E$4,2)-WEEKNUM($AH$2,2))*13,,8)=HEURES!$A14)*
((TOV!$A$4:$E$4)-(TOV!$A$2:$E$2))
)
),"")</calculatedColumnFormula>
    </tableColumn>
    <tableColumn id="6" name="Colonne6" headerRowDxfId="670" dataDxfId="269" headerRowCellStyle="Normal 2" dataCellStyle="Normal 2">
      <calculatedColumnFormula>IF(F$4&lt;&gt;"",
IF(
SUMPRODUCT((F$4&gt;=Leave[depart])*(F$4&lt;Leave[retour])*(HEURES!$A14=Leave[Agents])),
0,
SUMPRODUCT(
(OFFSET('QUART PAR AGENT'!$B$6,(WEEKNUM(F$4,2)-WEEKNUM($AH$2,2))*13,MATCH(HEURES!F$4,OFFSET('QUART PAR AGENT'!$C$3,(WEEKNUM(F$4,2)-WEEKNUM($AH$2,2))*13,0,1,28),0),8,5)="X")*
(OFFSET('QUART PAR AGENT'!$B$6,(WEEKNUM(F$4,2)-WEEKNUM($AH$2,2))*13,,8)=HEURES!$A14)*
((TOV!$A$4:$E$4)-(TOV!$A$2:$E$2))
)
),"")</calculatedColumnFormula>
    </tableColumn>
    <tableColumn id="7" name="Colonne7" headerRowDxfId="669" dataDxfId="268" headerRowCellStyle="Normal 2" dataCellStyle="Normal 2">
      <calculatedColumnFormula>IF(G$4&lt;&gt;"",
IF(
SUMPRODUCT((G$4&gt;=Leave[retour])*(G$4&lt;Leave[Agents])*(HEURES!$A14=Leave[depart])),
0,
SUMPRODUCT(
(OFFSET('QUART PAR AGENT'!$B$6,(WEEKNUM(G$4,2)-WEEKNUM($AH$2,2))*13,MATCH(HEURES!G$4,OFFSET('QUART PAR AGENT'!$C$3,(WEEKNUM(G$4,2)-WEEKNUM($AH$2,2))*13,0,1,28),0),8,5)="X")*
(OFFSET('QUART PAR AGENT'!$B$6,(WEEKNUM(G$4,2)-WEEKNUM($AH$2,2))*13,,8)=HEURES!$A14)*
((TOV!$A$4:$E$4)-(TOV!$A$2:$E$2))
)
),"")</calculatedColumnFormula>
    </tableColumn>
    <tableColumn id="8" name="Colonne8" headerRowDxfId="668" dataDxfId="267" headerRowCellStyle="Normal 2" dataCellStyle="Normal 2"/>
    <tableColumn id="9" name="Colonne9" headerRowDxfId="667" dataDxfId="266" headerRowCellStyle="Normal 2" dataCellStyle="Normal 2"/>
    <tableColumn id="10" name="Colonne10" headerRowDxfId="666" dataDxfId="265" headerRowCellStyle="Normal 2" dataCellStyle="Normal 2"/>
    <tableColumn id="11" name="Colonne11" headerRowDxfId="665" dataDxfId="264" headerRowCellStyle="Normal 2" dataCellStyle="Normal 2"/>
    <tableColumn id="12" name="Colonne12" headerRowDxfId="664" dataDxfId="263" headerRowCellStyle="Normal 2" dataCellStyle="Normal 2"/>
    <tableColumn id="13" name="Colonne13" headerRowDxfId="663" dataDxfId="262" headerRowCellStyle="Normal 2" dataCellStyle="Normal 2"/>
    <tableColumn id="14" name="Colonne14" headerRowDxfId="662" dataDxfId="261" headerRowCellStyle="Normal 2" dataCellStyle="Normal 2"/>
    <tableColumn id="15" name="Colonne15" headerRowDxfId="661" dataDxfId="260" headerRowCellStyle="Normal 2" dataCellStyle="Normal 2"/>
    <tableColumn id="16" name="Colonne16" headerRowDxfId="660" dataDxfId="259" headerRowCellStyle="Normal 2" dataCellStyle="Normal 2"/>
    <tableColumn id="17" name="Colonne17" headerRowDxfId="659" dataDxfId="258" headerRowCellStyle="Normal 2" dataCellStyle="Normal 2"/>
    <tableColumn id="18" name="Colonne18" headerRowDxfId="658" dataDxfId="257" headerRowCellStyle="Normal 2" dataCellStyle="Normal 2"/>
    <tableColumn id="19" name="Colonne19" headerRowDxfId="657" dataDxfId="256" headerRowCellStyle="Normal 2" dataCellStyle="Normal 2"/>
    <tableColumn id="20" name="Colonne20" headerRowDxfId="656" dataDxfId="255" headerRowCellStyle="Normal 2" dataCellStyle="Normal 2"/>
    <tableColumn id="21" name="Colonne21" headerRowDxfId="655" dataDxfId="254" headerRowCellStyle="Normal 2" dataCellStyle="Normal 2"/>
    <tableColumn id="22" name="Colonne22" headerRowDxfId="654" dataDxfId="253" headerRowCellStyle="Normal 2" dataCellStyle="Normal 2"/>
    <tableColumn id="23" name="Colonne23" headerRowDxfId="653" dataDxfId="252" headerRowCellStyle="Normal 2" dataCellStyle="Normal 2"/>
    <tableColumn id="24" name="Colonne24" headerRowDxfId="652" dataDxfId="251" headerRowCellStyle="Normal 2" dataCellStyle="Normal 2"/>
    <tableColumn id="25" name="Colonne25" headerRowDxfId="651" dataDxfId="250" headerRowCellStyle="Normal 2" dataCellStyle="Normal 2"/>
    <tableColumn id="26" name="Colonne26" headerRowDxfId="650" dataDxfId="249" headerRowCellStyle="Normal 2" dataCellStyle="Normal 2"/>
    <tableColumn id="27" name="Colonne27" headerRowDxfId="649" dataDxfId="248" headerRowCellStyle="Normal 2" dataCellStyle="Normal 2"/>
    <tableColumn id="28" name="Colonne28" headerRowDxfId="648" dataDxfId="247" headerRowCellStyle="Normal 2" dataCellStyle="Normal 2"/>
    <tableColumn id="29" name="Colonne29" headerRowDxfId="647" dataDxfId="246" headerRowCellStyle="Normal 2" dataCellStyle="Normal 2"/>
    <tableColumn id="36" name="Colonne36" headerRowDxfId="646" dataDxfId="245" headerRowCellStyle="Normal 2" dataCellStyle="Normal 2">
      <calculatedColumnFormula>IF(AD$4&lt;&gt;"",
IF(
SUMPRODUCT((AD$4&gt;=Leave[depart])*(AD$4&lt;Leave[retour])*(HEURES!$A14=Leave[Agents])),
0,
SUMPRODUCT(
(OFFSET('QUART PAR AGENT'!$B$6,(WEEKNUM(AD$4,2)-WEEKNUM($AH$2,2))*13,MATCH(HEURES!AD$4,OFFSET('QUART PAR AGENT'!$C$3,(WEEKNUM(AD$4,2)-WEEKNUM($AH$2,2))*13,0,1,28),0),8,5)="X")*
(OFFSET('QUART PAR AGENT'!$B$6,(WEEKNUM(AD$4,2)-WEEKNUM($AH$2,2))*13,,8)=HEURES!$A14)*
((TOV!$A$4:$E$4)-(TOV!$A$2:$E$2))
)
),"")</calculatedColumnFormula>
    </tableColumn>
    <tableColumn id="35" name="Colonne35" headerRowDxfId="645" dataDxfId="244" headerRowCellStyle="Normal 2" dataCellStyle="Normal 2">
      <calculatedColumnFormula>IF(AE$4&lt;&gt;"",
IF(
SUMPRODUCT((AE$4&gt;=Leave[retour])*(AE$4&lt;Leave[Agents])*(HEURES!$A14=Leave[depart])),
0,
SUMPRODUCT(
(OFFSET('QUART PAR AGENT'!$B$6,(WEEKNUM(AE$4,2)-WEEKNUM($AH$2,2))*13,MATCH(HEURES!AE$4,OFFSET('QUART PAR AGENT'!$C$3,(WEEKNUM(AE$4,2)-WEEKNUM($AH$2,2))*13,0,1,28),0),8,5)="X")*
(OFFSET('QUART PAR AGENT'!$B$6,(WEEKNUM(AE$4,2)-WEEKNUM($AH$2,2))*13,,8)=HEURES!$A14)*
((TOV!$A$4:$E$4)-(TOV!$A$2:$E$2))
)
),"")</calculatedColumnFormula>
    </tableColumn>
    <tableColumn id="34" name="Colonne34" headerRowDxfId="644" dataDxfId="243" headerRowCellStyle="Normal 2" dataCellStyle="Normal 2">
      <calculatedColumnFormula>IF(AF$4&lt;&gt;"",
IF(
SUMPRODUCT((AF$4&gt;=Leave[Agents])*(AF$4&lt;Leave[depart])*(HEURES!$A14=Leave[retour])),
0,
SUMPRODUCT(
(OFFSET('QUART PAR AGENT'!$B$6,(WEEKNUM(AF$4,2)-WEEKNUM($AH$2,2))*13,MATCH(HEURES!AF$4,OFFSET('QUART PAR AGENT'!$C$3,(WEEKNUM(AF$4,2)-WEEKNUM($AH$2,2))*13,0,1,28),0),8,5)="X")*
(OFFSET('QUART PAR AGENT'!$B$6,(WEEKNUM(AF$4,2)-WEEKNUM($AH$2,2))*13,,8)=HEURES!$A14)*
((TOV!$A$4:$E$4)-(TOV!$A$2:$E$2))
)
),"")</calculatedColumnFormula>
    </tableColumn>
    <tableColumn id="30" name="Colonne30" headerRowDxfId="643" dataDxfId="242" headerRowCellStyle="Normal 2" dataCellStyle="Normal 2"/>
    <tableColumn id="31" name="Colonne31" headerRowDxfId="642" dataDxfId="281" headerRowCellStyle="Normal 2" dataCellStyle="Normal 2">
      <calculatedColumnFormula>SUM(Tableau39[[#This Row],[Colonne3]:[Colonne30]])+AH19</calculatedColumnFormula>
    </tableColumn>
    <tableColumn id="32" name="Colonne32" headerRowDxfId="641" dataDxfId="640" headerRowCellStyle="Normal 2" dataCellStyle="Normal 2">
      <calculatedColumnFormula>SUM(C16:AG16)</calculatedColumnFormula>
    </tableColumn>
    <tableColumn id="33" name="Colonne33" headerRowDxfId="639" dataDxfId="638" headerRowCellStyle="Normal 2" dataCellStyle="Normal 2">
      <calculatedColumnFormula>Tableau39[[#This Row],[Colonne31]]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9" name="Tableau310" displayName="Tableau310" ref="A22:AJ27" headerRowCount="0" totalsRowShown="0" headerRowBorderDxfId="637" tableBorderDxfId="636" totalsRowBorderDxfId="635">
  <tableColumns count="36">
    <tableColumn id="1" name="Colonne1" headerRowDxfId="634" dataDxfId="633" headerRowCellStyle="Normal 2" dataCellStyle="Normal 2"/>
    <tableColumn id="2" name="Colonne2" headerRowDxfId="632" dataDxfId="241" headerRowCellStyle="Normal 2" dataCellStyle="Normal 2"/>
    <tableColumn id="3" name="Colonne3" headerRowDxfId="631" dataDxfId="240" headerRowCellStyle="Normal 2" dataCellStyle="Normal 2"/>
    <tableColumn id="4" name="Colonne4" headerRowDxfId="630" dataDxfId="239" headerRowCellStyle="Normal 2" dataCellStyle="Normal 2"/>
    <tableColumn id="5" name="Colonne5" headerRowDxfId="629" dataDxfId="238" headerRowCellStyle="Normal 2" dataCellStyle="Normal 2"/>
    <tableColumn id="6" name="Colonne6" headerRowDxfId="628" dataDxfId="237" headerRowCellStyle="Normal 2" dataCellStyle="Normal 2"/>
    <tableColumn id="7" name="Colonne7" headerRowDxfId="627" dataDxfId="236" headerRowCellStyle="Normal 2" dataCellStyle="Normal 2"/>
    <tableColumn id="8" name="Colonne8" headerRowDxfId="626" dataDxfId="235" headerRowCellStyle="Normal 2" dataCellStyle="Normal 2"/>
    <tableColumn id="9" name="Colonne9" headerRowDxfId="625" dataDxfId="234" headerRowCellStyle="Normal 2" dataCellStyle="Normal 2"/>
    <tableColumn id="10" name="Colonne10" headerRowDxfId="624" dataDxfId="233" headerRowCellStyle="Normal 2" dataCellStyle="Normal 2"/>
    <tableColumn id="11" name="Colonne11" headerRowDxfId="623" dataDxfId="232" headerRowCellStyle="Normal 2" dataCellStyle="Normal 2"/>
    <tableColumn id="12" name="Colonne12" headerRowDxfId="622" dataDxfId="231" headerRowCellStyle="Normal 2" dataCellStyle="Normal 2"/>
    <tableColumn id="13" name="Colonne13" headerRowDxfId="621" dataDxfId="230" headerRowCellStyle="Normal 2" dataCellStyle="Normal 2"/>
    <tableColumn id="14" name="Colonne14" headerRowDxfId="620" dataDxfId="229" headerRowCellStyle="Normal 2" dataCellStyle="Normal 2"/>
    <tableColumn id="15" name="Colonne15" headerRowDxfId="619" dataDxfId="228" headerRowCellStyle="Normal 2" dataCellStyle="Normal 2"/>
    <tableColumn id="16" name="Colonne16" headerRowDxfId="618" dataDxfId="227" headerRowCellStyle="Normal 2" dataCellStyle="Normal 2"/>
    <tableColumn id="17" name="Colonne17" headerRowDxfId="617" dataDxfId="226" headerRowCellStyle="Normal 2" dataCellStyle="Normal 2"/>
    <tableColumn id="18" name="Colonne18" headerRowDxfId="616" dataDxfId="225" headerRowCellStyle="Normal 2" dataCellStyle="Normal 2"/>
    <tableColumn id="19" name="Colonne19" headerRowDxfId="615" dataDxfId="224" headerRowCellStyle="Normal 2" dataCellStyle="Normal 2"/>
    <tableColumn id="20" name="Colonne20" headerRowDxfId="614" dataDxfId="223" headerRowCellStyle="Normal 2" dataCellStyle="Normal 2"/>
    <tableColumn id="21" name="Colonne21" headerRowDxfId="613" dataDxfId="222" headerRowCellStyle="Normal 2" dataCellStyle="Normal 2"/>
    <tableColumn id="22" name="Colonne22" headerRowDxfId="612" dataDxfId="221" headerRowCellStyle="Normal 2" dataCellStyle="Normal 2"/>
    <tableColumn id="23" name="Colonne23" headerRowDxfId="611" dataDxfId="220" headerRowCellStyle="Normal 2" dataCellStyle="Normal 2"/>
    <tableColumn id="24" name="Colonne24" headerRowDxfId="610" dataDxfId="219" headerRowCellStyle="Normal 2" dataCellStyle="Normal 2"/>
    <tableColumn id="25" name="Colonne25" headerRowDxfId="609" dataDxfId="218" headerRowCellStyle="Normal 2" dataCellStyle="Normal 2"/>
    <tableColumn id="26" name="Colonne26" headerRowDxfId="608" dataDxfId="217" headerRowCellStyle="Normal 2" dataCellStyle="Normal 2"/>
    <tableColumn id="27" name="Colonne27" headerRowDxfId="607" dataDxfId="216" headerRowCellStyle="Normal 2" dataCellStyle="Normal 2"/>
    <tableColumn id="28" name="Colonne28" headerRowDxfId="606" dataDxfId="215" headerRowCellStyle="Normal 2" dataCellStyle="Normal 2"/>
    <tableColumn id="29" name="Colonne29" headerRowDxfId="605" dataDxfId="214" headerRowCellStyle="Normal 2" dataCellStyle="Normal 2"/>
    <tableColumn id="36" name="Colonne36" headerRowDxfId="604" dataDxfId="213" headerRowCellStyle="Normal 2" dataCellStyle="Normal 2"/>
    <tableColumn id="35" name="Colonne35" headerRowDxfId="603" dataDxfId="212" headerRowCellStyle="Normal 2" dataCellStyle="Normal 2"/>
    <tableColumn id="34" name="Colonne34" headerRowDxfId="602" dataDxfId="211" headerRowCellStyle="Normal 2" dataCellStyle="Normal 2"/>
    <tableColumn id="30" name="Colonne30" headerRowDxfId="601" dataDxfId="210" headerRowCellStyle="Normal 2" dataCellStyle="Normal 2"/>
    <tableColumn id="31" name="Colonne31" headerRowDxfId="600" dataDxfId="280" headerRowCellStyle="Normal 2" dataCellStyle="Normal 2">
      <calculatedColumnFormula>SUM(Tableau310[[#This Row],[Colonne3]:[Colonne30]])+AH26</calculatedColumnFormula>
    </tableColumn>
    <tableColumn id="32" name="Colonne32" headerRowDxfId="599" dataDxfId="598" headerRowCellStyle="Normal 2" dataCellStyle="Normal 2">
      <calculatedColumnFormula>SUM(C23:AG23)</calculatedColumnFormula>
    </tableColumn>
    <tableColumn id="33" name="Colonne33" headerRowDxfId="597" dataDxfId="596" headerRowCellStyle="Normal 2" dataCellStyle="Normal 2">
      <calculatedColumnFormula>Tableau310[[#This Row],[Colonne31]]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0" name="Tableau311" displayName="Tableau311" ref="A29:AJ34" headerRowCount="0" totalsRowShown="0" headerRowBorderDxfId="595" tableBorderDxfId="594" totalsRowBorderDxfId="593">
  <tableColumns count="36">
    <tableColumn id="1" name="Colonne1" headerRowDxfId="592" dataDxfId="591" headerRowCellStyle="Normal 2" dataCellStyle="Normal 2"/>
    <tableColumn id="2" name="Colonne2" headerRowDxfId="590" dataDxfId="209" headerRowCellStyle="Normal 2" dataCellStyle="Normal 2"/>
    <tableColumn id="3" name="Colonne3" headerRowDxfId="589" dataDxfId="208" headerRowCellStyle="Normal 2" dataCellStyle="Normal 2"/>
    <tableColumn id="4" name="Colonne4" headerRowDxfId="588" dataDxfId="207" headerRowCellStyle="Normal 2" dataCellStyle="Normal 2"/>
    <tableColumn id="5" name="Colonne5" headerRowDxfId="587" dataDxfId="206" headerRowCellStyle="Normal 2" dataCellStyle="Normal 2"/>
    <tableColumn id="6" name="Colonne6" headerRowDxfId="586" dataDxfId="205" headerRowCellStyle="Normal 2" dataCellStyle="Normal 2"/>
    <tableColumn id="7" name="Colonne7" headerRowDxfId="585" dataDxfId="204" headerRowCellStyle="Normal 2" dataCellStyle="Normal 2"/>
    <tableColumn id="8" name="Colonne8" headerRowDxfId="584" dataDxfId="203" headerRowCellStyle="Normal 2" dataCellStyle="Normal 2"/>
    <tableColumn id="9" name="Colonne9" headerRowDxfId="583" dataDxfId="202" headerRowCellStyle="Normal 2" dataCellStyle="Normal 2"/>
    <tableColumn id="10" name="Colonne10" headerRowDxfId="582" dataDxfId="201" headerRowCellStyle="Normal 2" dataCellStyle="Normal 2"/>
    <tableColumn id="11" name="Colonne11" headerRowDxfId="581" dataDxfId="200" headerRowCellStyle="Normal 2" dataCellStyle="Normal 2"/>
    <tableColumn id="12" name="Colonne12" headerRowDxfId="580" dataDxfId="199" headerRowCellStyle="Normal 2" dataCellStyle="Normal 2"/>
    <tableColumn id="13" name="Colonne13" headerRowDxfId="579" dataDxfId="198" headerRowCellStyle="Normal 2" dataCellStyle="Normal 2"/>
    <tableColumn id="14" name="Colonne14" headerRowDxfId="578" dataDxfId="197" headerRowCellStyle="Normal 2" dataCellStyle="Normal 2"/>
    <tableColumn id="15" name="Colonne15" headerRowDxfId="577" dataDxfId="196" headerRowCellStyle="Normal 2" dataCellStyle="Normal 2"/>
    <tableColumn id="16" name="Colonne16" headerRowDxfId="576" dataDxfId="195" headerRowCellStyle="Normal 2" dataCellStyle="Normal 2"/>
    <tableColumn id="17" name="Colonne17" headerRowDxfId="575" dataDxfId="194" headerRowCellStyle="Normal 2" dataCellStyle="Normal 2"/>
    <tableColumn id="18" name="Colonne18" headerRowDxfId="574" dataDxfId="193" headerRowCellStyle="Normal 2" dataCellStyle="Normal 2"/>
    <tableColumn id="19" name="Colonne19" headerRowDxfId="573" dataDxfId="192" headerRowCellStyle="Normal 2" dataCellStyle="Normal 2"/>
    <tableColumn id="20" name="Colonne20" headerRowDxfId="572" dataDxfId="191" headerRowCellStyle="Normal 2" dataCellStyle="Normal 2"/>
    <tableColumn id="21" name="Colonne21" headerRowDxfId="571" dataDxfId="190" headerRowCellStyle="Normal 2" dataCellStyle="Normal 2"/>
    <tableColumn id="22" name="Colonne22" headerRowDxfId="570" dataDxfId="189" headerRowCellStyle="Normal 2" dataCellStyle="Normal 2"/>
    <tableColumn id="23" name="Colonne23" headerRowDxfId="569" dataDxfId="188" headerRowCellStyle="Normal 2" dataCellStyle="Normal 2"/>
    <tableColumn id="24" name="Colonne24" headerRowDxfId="568" dataDxfId="187" headerRowCellStyle="Normal 2" dataCellStyle="Normal 2"/>
    <tableColumn id="25" name="Colonne25" headerRowDxfId="567" dataDxfId="186" headerRowCellStyle="Normal 2" dataCellStyle="Normal 2"/>
    <tableColumn id="26" name="Colonne26" headerRowDxfId="566" dataDxfId="185" headerRowCellStyle="Normal 2" dataCellStyle="Normal 2"/>
    <tableColumn id="27" name="Colonne27" headerRowDxfId="565" dataDxfId="184" headerRowCellStyle="Normal 2" dataCellStyle="Normal 2"/>
    <tableColumn id="28" name="Colonne28" headerRowDxfId="564" dataDxfId="183" headerRowCellStyle="Normal 2" dataCellStyle="Normal 2"/>
    <tableColumn id="29" name="Colonne29" headerRowDxfId="563" dataDxfId="182" headerRowCellStyle="Normal 2" dataCellStyle="Normal 2"/>
    <tableColumn id="36" name="Colonne36" headerRowDxfId="562" dataDxfId="181" headerRowCellStyle="Normal 2" dataCellStyle="Normal 2"/>
    <tableColumn id="35" name="Colonne35" headerRowDxfId="561" dataDxfId="180" headerRowCellStyle="Normal 2" dataCellStyle="Normal 2"/>
    <tableColumn id="34" name="Colonne34" headerRowDxfId="560" dataDxfId="179" headerRowCellStyle="Normal 2" dataCellStyle="Normal 2"/>
    <tableColumn id="30" name="Colonne30" headerRowDxfId="559" dataDxfId="178" headerRowCellStyle="Normal 2" dataCellStyle="Normal 2"/>
    <tableColumn id="31" name="Colonne31" headerRowDxfId="558" dataDxfId="279" headerRowCellStyle="Normal 2" dataCellStyle="Normal 2">
      <calculatedColumnFormula>SUM(Tableau311[[#This Row],[Colonne3]:[Colonne30]])+AH33</calculatedColumnFormula>
    </tableColumn>
    <tableColumn id="32" name="Colonne32" headerRowDxfId="557" dataDxfId="556" headerRowCellStyle="Normal 2" dataCellStyle="Normal 2">
      <calculatedColumnFormula>SUM(C30:AG30)</calculatedColumnFormula>
    </tableColumn>
    <tableColumn id="33" name="Colonne33" headerRowDxfId="555" dataDxfId="554" headerRowCellStyle="Normal 2" dataCellStyle="Normal 2">
      <calculatedColumnFormula>Tableau311[[#This Row],[Colonne31]]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1" name="Tableau312" displayName="Tableau312" ref="A36:AJ41" headerRowCount="0" totalsRowShown="0" headerRowBorderDxfId="553" tableBorderDxfId="552" totalsRowBorderDxfId="551">
  <tableColumns count="36">
    <tableColumn id="1" name="Colonne1" headerRowDxfId="550" dataDxfId="549" headerRowCellStyle="Normal 2" dataCellStyle="Normal 2"/>
    <tableColumn id="2" name="Colonne2" headerRowDxfId="548" dataDxfId="177" headerRowCellStyle="Normal 2" dataCellStyle="Normal 2"/>
    <tableColumn id="3" name="Colonne3" headerRowDxfId="547" dataDxfId="176" headerRowCellStyle="Normal 2" dataCellStyle="Normal 2"/>
    <tableColumn id="4" name="Colonne4" headerRowDxfId="546" dataDxfId="175" headerRowCellStyle="Normal 2" dataCellStyle="Normal 2"/>
    <tableColumn id="5" name="Colonne5" headerRowDxfId="545" dataDxfId="174" headerRowCellStyle="Normal 2" dataCellStyle="Normal 2"/>
    <tableColumn id="6" name="Colonne6" headerRowDxfId="544" dataDxfId="173" headerRowCellStyle="Normal 2" dataCellStyle="Normal 2"/>
    <tableColumn id="7" name="Colonne7" headerRowDxfId="543" dataDxfId="172" headerRowCellStyle="Normal 2" dataCellStyle="Normal 2"/>
    <tableColumn id="8" name="Colonne8" headerRowDxfId="542" dataDxfId="171" headerRowCellStyle="Normal 2" dataCellStyle="Normal 2"/>
    <tableColumn id="9" name="Colonne9" headerRowDxfId="541" dataDxfId="170" headerRowCellStyle="Normal 2" dataCellStyle="Normal 2"/>
    <tableColumn id="10" name="Colonne10" headerRowDxfId="540" dataDxfId="169" headerRowCellStyle="Normal 2" dataCellStyle="Normal 2"/>
    <tableColumn id="11" name="Colonne11" headerRowDxfId="539" dataDxfId="168" headerRowCellStyle="Normal 2" dataCellStyle="Normal 2"/>
    <tableColumn id="12" name="Colonne12" headerRowDxfId="538" dataDxfId="167" headerRowCellStyle="Normal 2" dataCellStyle="Normal 2"/>
    <tableColumn id="13" name="Colonne13" headerRowDxfId="537" dataDxfId="166" headerRowCellStyle="Normal 2" dataCellStyle="Normal 2"/>
    <tableColumn id="14" name="Colonne14" headerRowDxfId="536" dataDxfId="165" headerRowCellStyle="Normal 2" dataCellStyle="Normal 2"/>
    <tableColumn id="15" name="Colonne15" headerRowDxfId="535" dataDxfId="164" headerRowCellStyle="Normal 2" dataCellStyle="Normal 2"/>
    <tableColumn id="16" name="Colonne16" headerRowDxfId="534" dataDxfId="163" headerRowCellStyle="Normal 2" dataCellStyle="Normal 2"/>
    <tableColumn id="17" name="Colonne17" headerRowDxfId="533" dataDxfId="162" headerRowCellStyle="Normal 2" dataCellStyle="Normal 2"/>
    <tableColumn id="18" name="Colonne18" headerRowDxfId="532" dataDxfId="161" headerRowCellStyle="Normal 2" dataCellStyle="Normal 2"/>
    <tableColumn id="19" name="Colonne19" headerRowDxfId="531" dataDxfId="160" headerRowCellStyle="Normal 2" dataCellStyle="Normal 2"/>
    <tableColumn id="20" name="Colonne20" headerRowDxfId="530" dataDxfId="159" headerRowCellStyle="Normal 2" dataCellStyle="Normal 2"/>
    <tableColumn id="21" name="Colonne21" headerRowDxfId="529" dataDxfId="158" headerRowCellStyle="Normal 2" dataCellStyle="Normal 2"/>
    <tableColumn id="22" name="Colonne22" headerRowDxfId="528" dataDxfId="157" headerRowCellStyle="Normal 2" dataCellStyle="Normal 2"/>
    <tableColumn id="23" name="Colonne23" headerRowDxfId="527" dataDxfId="156" headerRowCellStyle="Normal 2" dataCellStyle="Normal 2"/>
    <tableColumn id="24" name="Colonne24" headerRowDxfId="526" dataDxfId="155" headerRowCellStyle="Normal 2" dataCellStyle="Normal 2"/>
    <tableColumn id="25" name="Colonne25" headerRowDxfId="525" dataDxfId="154" headerRowCellStyle="Normal 2" dataCellStyle="Normal 2"/>
    <tableColumn id="26" name="Colonne26" headerRowDxfId="524" dataDxfId="153" headerRowCellStyle="Normal 2" dataCellStyle="Normal 2"/>
    <tableColumn id="27" name="Colonne27" headerRowDxfId="523" dataDxfId="152" headerRowCellStyle="Normal 2" dataCellStyle="Normal 2"/>
    <tableColumn id="28" name="Colonne28" headerRowDxfId="522" dataDxfId="151" headerRowCellStyle="Normal 2" dataCellStyle="Normal 2"/>
    <tableColumn id="29" name="Colonne29" headerRowDxfId="521" dataDxfId="150" headerRowCellStyle="Normal 2" dataCellStyle="Normal 2"/>
    <tableColumn id="36" name="Colonne36" headerRowDxfId="520" dataDxfId="149" headerRowCellStyle="Normal 2" dataCellStyle="Normal 2"/>
    <tableColumn id="35" name="Colonne35" headerRowDxfId="519" dataDxfId="148" headerRowCellStyle="Normal 2" dataCellStyle="Normal 2"/>
    <tableColumn id="34" name="Colonne34" headerRowDxfId="518" dataDxfId="147" headerRowCellStyle="Normal 2" dataCellStyle="Normal 2"/>
    <tableColumn id="30" name="Colonne30" headerRowDxfId="517" dataDxfId="146" headerRowCellStyle="Normal 2" dataCellStyle="Normal 2"/>
    <tableColumn id="31" name="Colonne31" headerRowDxfId="516" dataDxfId="278" headerRowCellStyle="Normal 2" dataCellStyle="Normal 2">
      <calculatedColumnFormula>SUM(Tableau312[[#This Row],[Colonne3]:[Colonne30]])+AH40</calculatedColumnFormula>
    </tableColumn>
    <tableColumn id="32" name="Colonne32" headerRowDxfId="515" dataDxfId="514" headerRowCellStyle="Normal 2" dataCellStyle="Normal 2">
      <calculatedColumnFormula>SUM(C37:AG37)</calculatedColumnFormula>
    </tableColumn>
    <tableColumn id="33" name="Colonne33" headerRowDxfId="513" dataDxfId="512" headerRowCellStyle="Normal 2" dataCellStyle="Normal 2">
      <calculatedColumnFormula>Tableau312[[#This Row],[Colonne31]]</calculatedColumn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2" name="Tableau31213" displayName="Tableau31213" ref="A43:AJ48" headerRowCount="0" totalsRowShown="0" headerRowBorderDxfId="511" tableBorderDxfId="510" totalsRowBorderDxfId="509">
  <tableColumns count="36">
    <tableColumn id="1" name="Colonne1" headerRowDxfId="508" dataDxfId="507" headerRowCellStyle="Normal 2" dataCellStyle="Normal 2"/>
    <tableColumn id="2" name="Colonne2" headerRowDxfId="506" dataDxfId="145" headerRowCellStyle="Normal 2" dataCellStyle="Normal 2"/>
    <tableColumn id="3" name="Colonne3" headerRowDxfId="505" dataDxfId="144" headerRowCellStyle="Normal 2" dataCellStyle="Normal 2"/>
    <tableColumn id="4" name="Colonne4" headerRowDxfId="504" dataDxfId="143" headerRowCellStyle="Normal 2" dataCellStyle="Normal 2"/>
    <tableColumn id="5" name="Colonne5" headerRowDxfId="503" dataDxfId="142" headerRowCellStyle="Normal 2" dataCellStyle="Normal 2"/>
    <tableColumn id="6" name="Colonne6" headerRowDxfId="502" dataDxfId="141" headerRowCellStyle="Normal 2" dataCellStyle="Normal 2"/>
    <tableColumn id="7" name="Colonne7" headerRowDxfId="501" dataDxfId="140" headerRowCellStyle="Normal 2" dataCellStyle="Normal 2"/>
    <tableColumn id="8" name="Colonne8" headerRowDxfId="500" dataDxfId="139" headerRowCellStyle="Normal 2" dataCellStyle="Normal 2"/>
    <tableColumn id="9" name="Colonne9" headerRowDxfId="499" dataDxfId="138" headerRowCellStyle="Normal 2" dataCellStyle="Normal 2"/>
    <tableColumn id="10" name="Colonne10" headerRowDxfId="498" dataDxfId="137" headerRowCellStyle="Normal 2" dataCellStyle="Normal 2"/>
    <tableColumn id="11" name="Colonne11" headerRowDxfId="497" dataDxfId="136" headerRowCellStyle="Normal 2" dataCellStyle="Normal 2"/>
    <tableColumn id="12" name="Colonne12" headerRowDxfId="496" dataDxfId="135" headerRowCellStyle="Normal 2" dataCellStyle="Normal 2"/>
    <tableColumn id="13" name="Colonne13" headerRowDxfId="495" dataDxfId="134" headerRowCellStyle="Normal 2" dataCellStyle="Normal 2"/>
    <tableColumn id="14" name="Colonne14" headerRowDxfId="494" dataDxfId="133" headerRowCellStyle="Normal 2" dataCellStyle="Normal 2"/>
    <tableColumn id="15" name="Colonne15" headerRowDxfId="493" dataDxfId="132" headerRowCellStyle="Normal 2" dataCellStyle="Normal 2"/>
    <tableColumn id="16" name="Colonne16" headerRowDxfId="492" dataDxfId="131" headerRowCellStyle="Normal 2" dataCellStyle="Normal 2"/>
    <tableColumn id="17" name="Colonne17" headerRowDxfId="491" dataDxfId="130" headerRowCellStyle="Normal 2" dataCellStyle="Normal 2"/>
    <tableColumn id="18" name="Colonne18" headerRowDxfId="490" dataDxfId="129" headerRowCellStyle="Normal 2" dataCellStyle="Normal 2"/>
    <tableColumn id="19" name="Colonne19" headerRowDxfId="489" dataDxfId="128" headerRowCellStyle="Normal 2" dataCellStyle="Normal 2"/>
    <tableColumn id="20" name="Colonne20" headerRowDxfId="488" dataDxfId="127" headerRowCellStyle="Normal 2" dataCellStyle="Normal 2"/>
    <tableColumn id="21" name="Colonne21" headerRowDxfId="487" dataDxfId="126" headerRowCellStyle="Normal 2" dataCellStyle="Normal 2"/>
    <tableColumn id="22" name="Colonne22" headerRowDxfId="486" dataDxfId="125" headerRowCellStyle="Normal 2" dataCellStyle="Normal 2"/>
    <tableColumn id="23" name="Colonne23" headerRowDxfId="485" dataDxfId="124" headerRowCellStyle="Normal 2" dataCellStyle="Normal 2"/>
    <tableColumn id="24" name="Colonne24" headerRowDxfId="484" dataDxfId="123" headerRowCellStyle="Normal 2" dataCellStyle="Normal 2"/>
    <tableColumn id="25" name="Colonne25" headerRowDxfId="483" dataDxfId="122" headerRowCellStyle="Normal 2" dataCellStyle="Normal 2"/>
    <tableColumn id="26" name="Colonne26" headerRowDxfId="482" dataDxfId="121" headerRowCellStyle="Normal 2" dataCellStyle="Normal 2"/>
    <tableColumn id="27" name="Colonne27" headerRowDxfId="481" dataDxfId="120" headerRowCellStyle="Normal 2" dataCellStyle="Normal 2"/>
    <tableColumn id="28" name="Colonne28" headerRowDxfId="480" dataDxfId="119" headerRowCellStyle="Normal 2" dataCellStyle="Normal 2"/>
    <tableColumn id="29" name="Colonne29" headerRowDxfId="479" dataDxfId="118" headerRowCellStyle="Normal 2" dataCellStyle="Normal 2"/>
    <tableColumn id="36" name="Colonne36" headerRowDxfId="478" dataDxfId="117" headerRowCellStyle="Normal 2" dataCellStyle="Normal 2"/>
    <tableColumn id="35" name="Colonne35" headerRowDxfId="477" dataDxfId="116" headerRowCellStyle="Normal 2" dataCellStyle="Normal 2"/>
    <tableColumn id="34" name="Colonne34" headerRowDxfId="476" dataDxfId="115" headerRowCellStyle="Normal 2" dataCellStyle="Normal 2"/>
    <tableColumn id="30" name="Colonne30" headerRowDxfId="475" dataDxfId="114" headerRowCellStyle="Normal 2" dataCellStyle="Normal 2"/>
    <tableColumn id="31" name="Colonne31" headerRowDxfId="474" dataDxfId="277" headerRowCellStyle="Normal 2" dataCellStyle="Normal 2">
      <calculatedColumnFormula>SUM(Tableau31213[[#This Row],[Colonne3]:[Colonne30]])+AH47</calculatedColumnFormula>
    </tableColumn>
    <tableColumn id="32" name="Colonne32" headerRowDxfId="473" dataDxfId="472" headerRowCellStyle="Normal 2" dataCellStyle="Normal 2">
      <calculatedColumnFormula>SUM(C44:AG44)</calculatedColumnFormula>
    </tableColumn>
    <tableColumn id="33" name="Colonne33" headerRowDxfId="471" dataDxfId="470" headerRowCellStyle="Normal 2" dataCellStyle="Normal 2">
      <calculatedColumnFormula>Tableau31213[[#This Row],[Colonne31]]</calculatedColumn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3" name="Tableau31214" displayName="Tableau31214" ref="A50:AJ55" headerRowCount="0" totalsRowShown="0" headerRowBorderDxfId="469" tableBorderDxfId="468" totalsRowBorderDxfId="467">
  <tableColumns count="36">
    <tableColumn id="1" name="Colonne1" headerRowDxfId="466" dataDxfId="465" headerRowCellStyle="Normal 2" dataCellStyle="Normal 2"/>
    <tableColumn id="2" name="Colonne2" headerRowDxfId="464" dataDxfId="113" headerRowCellStyle="Normal 2" dataCellStyle="Normal 2"/>
    <tableColumn id="3" name="Colonne3" headerRowDxfId="463" dataDxfId="112" headerRowCellStyle="Normal 2" dataCellStyle="Normal 2"/>
    <tableColumn id="4" name="Colonne4" headerRowDxfId="462" dataDxfId="111" headerRowCellStyle="Normal 2" dataCellStyle="Normal 2"/>
    <tableColumn id="5" name="Colonne5" headerRowDxfId="461" dataDxfId="110" headerRowCellStyle="Normal 2" dataCellStyle="Normal 2"/>
    <tableColumn id="6" name="Colonne6" headerRowDxfId="460" dataDxfId="109" headerRowCellStyle="Normal 2" dataCellStyle="Normal 2"/>
    <tableColumn id="7" name="Colonne7" headerRowDxfId="459" dataDxfId="108" headerRowCellStyle="Normal 2" dataCellStyle="Normal 2"/>
    <tableColumn id="8" name="Colonne8" headerRowDxfId="458" dataDxfId="107" headerRowCellStyle="Normal 2" dataCellStyle="Normal 2"/>
    <tableColumn id="9" name="Colonne9" headerRowDxfId="457" dataDxfId="106" headerRowCellStyle="Normal 2" dataCellStyle="Normal 2"/>
    <tableColumn id="10" name="Colonne10" headerRowDxfId="456" dataDxfId="105" headerRowCellStyle="Normal 2" dataCellStyle="Normal 2"/>
    <tableColumn id="11" name="Colonne11" headerRowDxfId="455" dataDxfId="104" headerRowCellStyle="Normal 2" dataCellStyle="Normal 2"/>
    <tableColumn id="12" name="Colonne12" headerRowDxfId="454" dataDxfId="103" headerRowCellStyle="Normal 2" dataCellStyle="Normal 2"/>
    <tableColumn id="13" name="Colonne13" headerRowDxfId="453" dataDxfId="102" headerRowCellStyle="Normal 2" dataCellStyle="Normal 2"/>
    <tableColumn id="14" name="Colonne14" headerRowDxfId="452" dataDxfId="101" headerRowCellStyle="Normal 2" dataCellStyle="Normal 2"/>
    <tableColumn id="15" name="Colonne15" headerRowDxfId="451" dataDxfId="100" headerRowCellStyle="Normal 2" dataCellStyle="Normal 2"/>
    <tableColumn id="16" name="Colonne16" headerRowDxfId="450" dataDxfId="99" headerRowCellStyle="Normal 2" dataCellStyle="Normal 2"/>
    <tableColumn id="17" name="Colonne17" headerRowDxfId="449" dataDxfId="98" headerRowCellStyle="Normal 2" dataCellStyle="Normal 2"/>
    <tableColumn id="18" name="Colonne18" headerRowDxfId="448" dataDxfId="97" headerRowCellStyle="Normal 2" dataCellStyle="Normal 2"/>
    <tableColumn id="19" name="Colonne19" headerRowDxfId="447" dataDxfId="96" headerRowCellStyle="Normal 2" dataCellStyle="Normal 2"/>
    <tableColumn id="20" name="Colonne20" headerRowDxfId="446" dataDxfId="95" headerRowCellStyle="Normal 2" dataCellStyle="Normal 2"/>
    <tableColumn id="21" name="Colonne21" headerRowDxfId="445" dataDxfId="94" headerRowCellStyle="Normal 2" dataCellStyle="Normal 2"/>
    <tableColumn id="22" name="Colonne22" headerRowDxfId="444" dataDxfId="93" headerRowCellStyle="Normal 2" dataCellStyle="Normal 2"/>
    <tableColumn id="23" name="Colonne23" headerRowDxfId="443" dataDxfId="92" headerRowCellStyle="Normal 2" dataCellStyle="Normal 2"/>
    <tableColumn id="24" name="Colonne24" headerRowDxfId="442" dataDxfId="91" headerRowCellStyle="Normal 2" dataCellStyle="Normal 2"/>
    <tableColumn id="25" name="Colonne25" headerRowDxfId="441" dataDxfId="90" headerRowCellStyle="Normal 2" dataCellStyle="Normal 2"/>
    <tableColumn id="26" name="Colonne26" headerRowDxfId="440" dataDxfId="89" headerRowCellStyle="Normal 2" dataCellStyle="Normal 2"/>
    <tableColumn id="27" name="Colonne27" headerRowDxfId="439" dataDxfId="88" headerRowCellStyle="Normal 2" dataCellStyle="Normal 2"/>
    <tableColumn id="28" name="Colonne28" headerRowDxfId="438" dataDxfId="87" headerRowCellStyle="Normal 2" dataCellStyle="Normal 2"/>
    <tableColumn id="29" name="Colonne29" headerRowDxfId="437" dataDxfId="86" headerRowCellStyle="Normal 2" dataCellStyle="Normal 2"/>
    <tableColumn id="36" name="Colonne36" headerRowDxfId="436" dataDxfId="85" headerRowCellStyle="Normal 2" dataCellStyle="Normal 2"/>
    <tableColumn id="35" name="Colonne35" headerRowDxfId="435" dataDxfId="84" headerRowCellStyle="Normal 2" dataCellStyle="Normal 2"/>
    <tableColumn id="34" name="Colonne34" headerRowDxfId="434" dataDxfId="83" headerRowCellStyle="Normal 2" dataCellStyle="Normal 2"/>
    <tableColumn id="30" name="Colonne30" headerRowDxfId="433" dataDxfId="82" headerRowCellStyle="Normal 2" dataCellStyle="Normal 2"/>
    <tableColumn id="31" name="Colonne31" headerRowDxfId="432" dataDxfId="276" headerRowCellStyle="Normal 2" dataCellStyle="Normal 2">
      <calculatedColumnFormula>SUM(Tableau31214[[#This Row],[Colonne3]:[Colonne30]])+AH54</calculatedColumnFormula>
    </tableColumn>
    <tableColumn id="32" name="Colonne32" headerRowDxfId="431" dataDxfId="430" headerRowCellStyle="Normal 2" dataCellStyle="Normal 2">
      <calculatedColumnFormula>SUM(C51:AG51)</calculatedColumnFormula>
    </tableColumn>
    <tableColumn id="33" name="Colonne33" headerRowDxfId="429" dataDxfId="428" headerRowCellStyle="Normal 2" dataCellStyle="Normal 2">
      <calculatedColumnFormula>Tableau31214[[#This Row],[Colonne31]]</calculatedColumnFormula>
    </tableColumn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4" name="Tableau31215" displayName="Tableau31215" ref="A57:AJ62" headerRowCount="0" totalsRowShown="0" headerRowBorderDxfId="427" tableBorderDxfId="426" totalsRowBorderDxfId="425">
  <tableColumns count="36">
    <tableColumn id="1" name="Colonne1" headerRowDxfId="424" dataDxfId="423" headerRowCellStyle="Normal 2" dataCellStyle="Normal 2"/>
    <tableColumn id="2" name="Colonne2" headerRowDxfId="422" dataDxfId="81" headerRowCellStyle="Normal 2" dataCellStyle="Normal 2"/>
    <tableColumn id="3" name="Colonne3" headerRowDxfId="421" dataDxfId="80" headerRowCellStyle="Normal 2" dataCellStyle="Normal 2"/>
    <tableColumn id="4" name="Colonne4" headerRowDxfId="420" dataDxfId="79" headerRowCellStyle="Normal 2" dataCellStyle="Normal 2"/>
    <tableColumn id="5" name="Colonne5" headerRowDxfId="419" dataDxfId="78" headerRowCellStyle="Normal 2" dataCellStyle="Normal 2"/>
    <tableColumn id="6" name="Colonne6" headerRowDxfId="418" dataDxfId="77" headerRowCellStyle="Normal 2" dataCellStyle="Normal 2"/>
    <tableColumn id="7" name="Colonne7" headerRowDxfId="417" dataDxfId="76" headerRowCellStyle="Normal 2" dataCellStyle="Normal 2"/>
    <tableColumn id="8" name="Colonne8" headerRowDxfId="416" dataDxfId="75" headerRowCellStyle="Normal 2" dataCellStyle="Normal 2"/>
    <tableColumn id="9" name="Colonne9" headerRowDxfId="415" dataDxfId="74" headerRowCellStyle="Normal 2" dataCellStyle="Normal 2"/>
    <tableColumn id="10" name="Colonne10" headerRowDxfId="414" dataDxfId="73" headerRowCellStyle="Normal 2" dataCellStyle="Normal 2"/>
    <tableColumn id="11" name="Colonne11" headerRowDxfId="413" dataDxfId="72" headerRowCellStyle="Normal 2" dataCellStyle="Normal 2"/>
    <tableColumn id="12" name="Colonne12" headerRowDxfId="412" dataDxfId="71" headerRowCellStyle="Normal 2" dataCellStyle="Normal 2"/>
    <tableColumn id="13" name="Colonne13" headerRowDxfId="411" dataDxfId="70" headerRowCellStyle="Normal 2" dataCellStyle="Normal 2"/>
    <tableColumn id="14" name="Colonne14" headerRowDxfId="410" dataDxfId="69" headerRowCellStyle="Normal 2" dataCellStyle="Normal 2"/>
    <tableColumn id="15" name="Colonne15" headerRowDxfId="409" dataDxfId="68" headerRowCellStyle="Normal 2" dataCellStyle="Normal 2"/>
    <tableColumn id="16" name="Colonne16" headerRowDxfId="408" dataDxfId="67" headerRowCellStyle="Normal 2" dataCellStyle="Normal 2"/>
    <tableColumn id="17" name="Colonne17" headerRowDxfId="407" dataDxfId="66" headerRowCellStyle="Normal 2" dataCellStyle="Normal 2"/>
    <tableColumn id="18" name="Colonne18" headerRowDxfId="406" dataDxfId="65" headerRowCellStyle="Normal 2" dataCellStyle="Normal 2"/>
    <tableColumn id="19" name="Colonne19" headerRowDxfId="405" dataDxfId="64" headerRowCellStyle="Normal 2" dataCellStyle="Normal 2"/>
    <tableColumn id="20" name="Colonne20" headerRowDxfId="404" dataDxfId="63" headerRowCellStyle="Normal 2" dataCellStyle="Normal 2"/>
    <tableColumn id="21" name="Colonne21" headerRowDxfId="403" dataDxfId="62" headerRowCellStyle="Normal 2" dataCellStyle="Normal 2"/>
    <tableColumn id="22" name="Colonne22" headerRowDxfId="402" dataDxfId="61" headerRowCellStyle="Normal 2" dataCellStyle="Normal 2"/>
    <tableColumn id="23" name="Colonne23" headerRowDxfId="401" dataDxfId="60" headerRowCellStyle="Normal 2" dataCellStyle="Normal 2"/>
    <tableColumn id="24" name="Colonne24" headerRowDxfId="400" dataDxfId="59" headerRowCellStyle="Normal 2" dataCellStyle="Normal 2"/>
    <tableColumn id="25" name="Colonne25" headerRowDxfId="399" dataDxfId="58" headerRowCellStyle="Normal 2" dataCellStyle="Normal 2"/>
    <tableColumn id="26" name="Colonne26" headerRowDxfId="398" dataDxfId="57" headerRowCellStyle="Normal 2" dataCellStyle="Normal 2"/>
    <tableColumn id="27" name="Colonne27" headerRowDxfId="397" dataDxfId="56" headerRowCellStyle="Normal 2" dataCellStyle="Normal 2"/>
    <tableColumn id="28" name="Colonne28" headerRowDxfId="396" dataDxfId="55" headerRowCellStyle="Normal 2" dataCellStyle="Normal 2"/>
    <tableColumn id="29" name="Colonne29" headerRowDxfId="395" dataDxfId="54" headerRowCellStyle="Normal 2" dataCellStyle="Normal 2"/>
    <tableColumn id="36" name="Colonne36" headerRowDxfId="394" dataDxfId="53" headerRowCellStyle="Normal 2" dataCellStyle="Normal 2"/>
    <tableColumn id="35" name="Colonne35" headerRowDxfId="393" dataDxfId="52" headerRowCellStyle="Normal 2" dataCellStyle="Normal 2"/>
    <tableColumn id="34" name="Colonne34" headerRowDxfId="392" dataDxfId="51" headerRowCellStyle="Normal 2" dataCellStyle="Normal 2"/>
    <tableColumn id="30" name="Colonne30" headerRowDxfId="391" dataDxfId="50" headerRowCellStyle="Normal 2" dataCellStyle="Normal 2"/>
    <tableColumn id="31" name="Colonne31" headerRowDxfId="390" dataDxfId="275" headerRowCellStyle="Normal 2" dataCellStyle="Normal 2">
      <calculatedColumnFormula>SUM(Tableau31215[[#This Row],[Colonne3]:[Colonne30]])+AH61</calculatedColumnFormula>
    </tableColumn>
    <tableColumn id="32" name="Colonne32" headerRowDxfId="389" dataDxfId="388" headerRowCellStyle="Normal 2" dataCellStyle="Normal 2">
      <calculatedColumnFormula>SUM(C58:AG58)</calculatedColumnFormula>
    </tableColumn>
    <tableColumn id="33" name="Colonne33" headerRowDxfId="387" dataDxfId="386" headerRowCellStyle="Normal 2" dataCellStyle="Normal 2">
      <calculatedColumnFormula>Tableau31215[[#This Row],[Colonne31]]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15" name="Tableau31216" displayName="Tableau31216" ref="A64:AJ69" headerRowCount="0" totalsRowShown="0" headerRowBorderDxfId="385" tableBorderDxfId="384" totalsRowBorderDxfId="383">
  <tableColumns count="36">
    <tableColumn id="1" name="Colonne1" headerRowDxfId="382" dataDxfId="381" headerRowCellStyle="Normal 2" dataCellStyle="Normal 2"/>
    <tableColumn id="2" name="Colonne2" headerRowDxfId="380" dataDxfId="49" headerRowCellStyle="Normal 2" dataCellStyle="Normal 2"/>
    <tableColumn id="3" name="Colonne3" headerRowDxfId="379" dataDxfId="48" headerRowCellStyle="Normal 2" dataCellStyle="Normal 2">
      <calculatedColumnFormula>IF(ISERROR(MATCH(C$4,Days_off[],0)),0,C62)</calculatedColumnFormula>
    </tableColumn>
    <tableColumn id="4" name="Colonne4" headerRowDxfId="378" dataDxfId="47" headerRowCellStyle="Normal 2" dataCellStyle="Normal 2">
      <calculatedColumnFormula>IF(ISERROR(MATCH(D$4,Days_off[],0)),0,D62)</calculatedColumnFormula>
    </tableColumn>
    <tableColumn id="5" name="Colonne5" headerRowDxfId="377" dataDxfId="46" headerRowCellStyle="Normal 2" dataCellStyle="Normal 2">
      <calculatedColumnFormula>IF(ISERROR(MATCH(E$4,Days_off[],0)),0,E62)</calculatedColumnFormula>
    </tableColumn>
    <tableColumn id="6" name="Colonne6" headerRowDxfId="376" dataDxfId="45" headerRowCellStyle="Normal 2" dataCellStyle="Normal 2">
      <calculatedColumnFormula>IF(ISERROR(MATCH(F$4,Days_off[],0)),0,F62)</calculatedColumnFormula>
    </tableColumn>
    <tableColumn id="7" name="Colonne7" headerRowDxfId="375" dataDxfId="44" headerRowCellStyle="Normal 2" dataCellStyle="Normal 2">
      <calculatedColumnFormula>IF(ISERROR(MATCH(G$4,Days_off[],0)),0,G62)</calculatedColumnFormula>
    </tableColumn>
    <tableColumn id="8" name="Colonne8" headerRowDxfId="374" dataDxfId="43" headerRowCellStyle="Normal 2" dataCellStyle="Normal 2">
      <calculatedColumnFormula>IF(ISERROR(MATCH(H$4,Days_off[],0)),0,H62)</calculatedColumnFormula>
    </tableColumn>
    <tableColumn id="9" name="Colonne9" headerRowDxfId="373" dataDxfId="42" headerRowCellStyle="Normal 2" dataCellStyle="Normal 2">
      <calculatedColumnFormula>IF(ISERROR(MATCH(I$4,Days_off[],0)),0,I62)</calculatedColumnFormula>
    </tableColumn>
    <tableColumn id="10" name="Colonne10" headerRowDxfId="372" dataDxfId="41" headerRowCellStyle="Normal 2" dataCellStyle="Normal 2">
      <calculatedColumnFormula>IF(ISERROR(MATCH(J$4,Days_off[],0)),0,J62)</calculatedColumnFormula>
    </tableColumn>
    <tableColumn id="11" name="Colonne11" headerRowDxfId="371" dataDxfId="40" headerRowCellStyle="Normal 2" dataCellStyle="Normal 2">
      <calculatedColumnFormula>IF(ISERROR(MATCH(K$4,Days_off[],0)),0,K62)</calculatedColumnFormula>
    </tableColumn>
    <tableColumn id="12" name="Colonne12" headerRowDxfId="370" dataDxfId="39" headerRowCellStyle="Normal 2" dataCellStyle="Normal 2">
      <calculatedColumnFormula>IF(ISERROR(MATCH(L$4,Days_off[],0)),0,L62)</calculatedColumnFormula>
    </tableColumn>
    <tableColumn id="13" name="Colonne13" headerRowDxfId="369" dataDxfId="38" headerRowCellStyle="Normal 2" dataCellStyle="Normal 2">
      <calculatedColumnFormula>IF(ISERROR(MATCH(M$4,Days_off[],0)),0,M62)</calculatedColumnFormula>
    </tableColumn>
    <tableColumn id="14" name="Colonne14" headerRowDxfId="368" dataDxfId="37" headerRowCellStyle="Normal 2" dataCellStyle="Normal 2">
      <calculatedColumnFormula>IF(ISERROR(MATCH(N$4,Days_off[],0)),0,N62)</calculatedColumnFormula>
    </tableColumn>
    <tableColumn id="15" name="Colonne15" headerRowDxfId="367" dataDxfId="36" headerRowCellStyle="Normal 2" dataCellStyle="Normal 2">
      <calculatedColumnFormula>IF(ISERROR(MATCH(O$4,Days_off[],0)),0,O62)</calculatedColumnFormula>
    </tableColumn>
    <tableColumn id="16" name="Colonne16" headerRowDxfId="366" dataDxfId="35" headerRowCellStyle="Normal 2" dataCellStyle="Normal 2">
      <calculatedColumnFormula>IF(ISERROR(MATCH(P$4,Days_off[],0)),0,P62)</calculatedColumnFormula>
    </tableColumn>
    <tableColumn id="17" name="Colonne17" headerRowDxfId="365" dataDxfId="34" headerRowCellStyle="Normal 2" dataCellStyle="Normal 2">
      <calculatedColumnFormula>IF(ISERROR(MATCH(Q$4,Days_off[],0)),0,Q62)</calculatedColumnFormula>
    </tableColumn>
    <tableColumn id="18" name="Colonne18" headerRowDxfId="364" dataDxfId="33" headerRowCellStyle="Normal 2" dataCellStyle="Normal 2">
      <calculatedColumnFormula>IF(ISERROR(MATCH(R$4,Days_off[],0)),0,R62)</calculatedColumnFormula>
    </tableColumn>
    <tableColumn id="19" name="Colonne19" headerRowDxfId="363" dataDxfId="32" headerRowCellStyle="Normal 2" dataCellStyle="Normal 2">
      <calculatedColumnFormula>IF(ISERROR(MATCH(S$4,Days_off[],0)),0,S62)</calculatedColumnFormula>
    </tableColumn>
    <tableColumn id="20" name="Colonne20" headerRowDxfId="362" dataDxfId="31" headerRowCellStyle="Normal 2" dataCellStyle="Normal 2">
      <calculatedColumnFormula>IF(ISERROR(MATCH(T$4,Days_off[],0)),0,T62)</calculatedColumnFormula>
    </tableColumn>
    <tableColumn id="21" name="Colonne21" headerRowDxfId="361" dataDxfId="30" headerRowCellStyle="Normal 2" dataCellStyle="Normal 2">
      <calculatedColumnFormula>IF(ISERROR(MATCH(U$4,Days_off[],0)),0,U62)</calculatedColumnFormula>
    </tableColumn>
    <tableColumn id="22" name="Colonne22" headerRowDxfId="360" dataDxfId="29" headerRowCellStyle="Normal 2" dataCellStyle="Normal 2">
      <calculatedColumnFormula>IF(ISERROR(MATCH(V$4,Days_off[],0)),0,V62)</calculatedColumnFormula>
    </tableColumn>
    <tableColumn id="23" name="Colonne23" headerRowDxfId="359" dataDxfId="28" headerRowCellStyle="Normal 2" dataCellStyle="Normal 2">
      <calculatedColumnFormula>IF(ISERROR(MATCH(W$4,Days_off[],0)),0,W62)</calculatedColumnFormula>
    </tableColumn>
    <tableColumn id="24" name="Colonne24" headerRowDxfId="358" dataDxfId="27" headerRowCellStyle="Normal 2" dataCellStyle="Normal 2">
      <calculatedColumnFormula>IF(ISERROR(MATCH(X$4,Days_off[],0)),0,X62)</calculatedColumnFormula>
    </tableColumn>
    <tableColumn id="25" name="Colonne25" headerRowDxfId="357" dataDxfId="26" headerRowCellStyle="Normal 2" dataCellStyle="Normal 2">
      <calculatedColumnFormula>IF(ISERROR(MATCH(Y$4,Days_off[],0)),0,Y62)</calculatedColumnFormula>
    </tableColumn>
    <tableColumn id="26" name="Colonne26" headerRowDxfId="356" dataDxfId="25" headerRowCellStyle="Normal 2" dataCellStyle="Normal 2">
      <calculatedColumnFormula>IF(ISERROR(MATCH(Z$4,Days_off[],0)),0,Z62)</calculatedColumnFormula>
    </tableColumn>
    <tableColumn id="27" name="Colonne27" headerRowDxfId="355" dataDxfId="24" headerRowCellStyle="Normal 2" dataCellStyle="Normal 2">
      <calculatedColumnFormula>IF(ISERROR(MATCH(AA$4,Days_off[],0)),0,AA62)</calculatedColumnFormula>
    </tableColumn>
    <tableColumn id="28" name="Colonne28" headerRowDxfId="354" dataDxfId="23" headerRowCellStyle="Normal 2" dataCellStyle="Normal 2">
      <calculatedColumnFormula>IF(ISERROR(MATCH(AB$4,Days_off[],0)),0,AB62)</calculatedColumnFormula>
    </tableColumn>
    <tableColumn id="29" name="Colonne29" headerRowDxfId="353" dataDxfId="22" headerRowCellStyle="Normal 2" dataCellStyle="Normal 2">
      <calculatedColumnFormula>IF(ISERROR(MATCH(AC$4,Days_off[],0)),0,AC62)</calculatedColumnFormula>
    </tableColumn>
    <tableColumn id="36" name="Colonne36" headerRowDxfId="352" dataDxfId="21" headerRowCellStyle="Normal 2" dataCellStyle="Normal 2">
      <calculatedColumnFormula>IF(ISERROR(MATCH(AD$4,Days_off[],0)),0,AD62)</calculatedColumnFormula>
    </tableColumn>
    <tableColumn id="35" name="Colonne35" headerRowDxfId="351" dataDxfId="20" headerRowCellStyle="Normal 2" dataCellStyle="Normal 2">
      <calculatedColumnFormula>IF(ISERROR(MATCH(AE$4,Days_off[],0)),0,AE62)</calculatedColumnFormula>
    </tableColumn>
    <tableColumn id="34" name="Colonne34" headerRowDxfId="350" dataDxfId="19" headerRowCellStyle="Normal 2" dataCellStyle="Normal 2">
      <calculatedColumnFormula>IF(ISERROR(MATCH(AF$4,Days_off[],0)),0,AF62)</calculatedColumnFormula>
    </tableColumn>
    <tableColumn id="30" name="Colonne30" headerRowDxfId="349" dataDxfId="18" headerRowCellStyle="Normal 2" dataCellStyle="Normal 2">
      <calculatedColumnFormula>IF(ISERROR(MATCH(AG$4,Days_off[],0)),0,AG62)</calculatedColumnFormula>
    </tableColumn>
    <tableColumn id="31" name="Colonne31" headerRowDxfId="348" dataDxfId="274" headerRowCellStyle="Normal 2" dataCellStyle="Normal 2">
      <calculatedColumnFormula>SUM(Tableau31216[[#This Row],[Colonne3]:[Colonne30]])+AH68</calculatedColumnFormula>
    </tableColumn>
    <tableColumn id="32" name="Colonne32" headerRowDxfId="347" dataDxfId="346" headerRowCellStyle="Normal 2" dataCellStyle="Normal 2">
      <calculatedColumnFormula>SUM(C65:AG65)</calculatedColumnFormula>
    </tableColumn>
    <tableColumn id="33" name="Colonne33" headerRowDxfId="345" dataDxfId="344" headerRowCellStyle="Normal 2" dataCellStyle="Normal 2">
      <calculatedColumnFormula>Tableau31216[[#This Row],[Colonne31]]</calculatedColumn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343">
      <calculatedColumnFormula>HEURES!AH9</calculatedColumnFormula>
    </tableColumn>
    <tableColumn id="4" name="HNN" dataDxfId="342">
      <calculatedColumnFormula>HEURES!AI10</calculatedColumnFormula>
    </tableColumn>
    <tableColumn id="5" name="JFHDJ" dataDxfId="341">
      <calculatedColumnFormula>HEURES!AJ11</calculatedColumnFormula>
    </tableColumn>
    <tableColumn id="6" name="JFHDN" dataDxfId="340">
      <calculatedColumnFormula>HEURES!AI12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5" name="Shift_times17" displayName="Shift_times17" ref="A1:E4" totalsRowShown="0" headerRowDxfId="339" dataDxfId="338">
  <autoFilter ref="A1:E4"/>
  <tableColumns count="5">
    <tableColumn id="2" name="blok 1" dataDxfId="337"/>
    <tableColumn id="3" name="blok 2" dataDxfId="336"/>
    <tableColumn id="4" name="blok 3" dataDxfId="335"/>
    <tableColumn id="5" name="blok 4" dataDxfId="334"/>
    <tableColumn id="6" name="blok 5" dataDxfId="33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O7" sqref="O7"/>
    </sheetView>
  </sheetViews>
  <sheetFormatPr baseColWidth="10" defaultColWidth="11.453125" defaultRowHeight="14.5" x14ac:dyDescent="0.35"/>
  <cols>
    <col min="1" max="1" width="11.453125" style="2"/>
    <col min="2" max="2" width="26.81640625" style="2" bestFit="1" customWidth="1"/>
    <col min="3" max="3" width="11.81640625" style="2" bestFit="1" customWidth="1"/>
    <col min="4" max="4" width="12.81640625" style="2" bestFit="1" customWidth="1"/>
    <col min="5" max="5" width="10.7265625" style="2" bestFit="1" customWidth="1"/>
    <col min="6" max="7" width="7.81640625" style="2" bestFit="1" customWidth="1"/>
    <col min="8" max="11" width="11.453125" style="2"/>
    <col min="12" max="12" width="10.7265625" style="2" customWidth="1"/>
    <col min="13" max="15" width="5.54296875" style="2" bestFit="1" customWidth="1"/>
    <col min="16" max="16384" width="11.453125" style="2"/>
  </cols>
  <sheetData>
    <row r="1" spans="1:26" x14ac:dyDescent="0.35">
      <c r="A1" s="1"/>
      <c r="H1" s="56" t="s">
        <v>2</v>
      </c>
      <c r="I1" s="55">
        <v>2018</v>
      </c>
    </row>
    <row r="2" spans="1:26" x14ac:dyDescent="0.35">
      <c r="E2" s="3"/>
      <c r="F2" s="3"/>
      <c r="H2" s="57" t="s">
        <v>0</v>
      </c>
      <c r="I2" s="55" t="s">
        <v>1</v>
      </c>
    </row>
    <row r="3" spans="1:26" x14ac:dyDescent="0.35">
      <c r="B3" s="3"/>
      <c r="C3" s="3"/>
      <c r="E3" s="5"/>
      <c r="H3" s="4"/>
    </row>
    <row r="4" spans="1:26" x14ac:dyDescent="0.35">
      <c r="H4" s="3"/>
    </row>
    <row r="5" spans="1:26" x14ac:dyDescent="0.35">
      <c r="I5" s="58"/>
      <c r="J5" s="58"/>
    </row>
    <row r="6" spans="1:26" ht="21" x14ac:dyDescent="0.35">
      <c r="B6" s="6" t="s">
        <v>3</v>
      </c>
      <c r="C6" s="3"/>
      <c r="D6" s="7"/>
      <c r="H6" s="128" t="s">
        <v>23</v>
      </c>
      <c r="I6" s="128"/>
      <c r="J6" s="60" t="s">
        <v>10</v>
      </c>
      <c r="K6" s="60" t="s">
        <v>11</v>
      </c>
      <c r="L6" s="60" t="s">
        <v>0</v>
      </c>
    </row>
    <row r="7" spans="1:26" x14ac:dyDescent="0.35">
      <c r="D7" s="19"/>
      <c r="E7" s="19"/>
      <c r="F7" s="19"/>
      <c r="G7" s="19"/>
      <c r="H7" s="130" t="str">
        <f ca="1">DATESSEM($I$1,J7)</f>
        <v>01-janv au 07-janv 2018</v>
      </c>
      <c r="I7" s="130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35">
      <c r="B8" s="3" t="s">
        <v>4</v>
      </c>
      <c r="C8" s="3" t="s">
        <v>5</v>
      </c>
      <c r="D8" s="8" t="s">
        <v>24</v>
      </c>
      <c r="E8" s="8" t="s">
        <v>25</v>
      </c>
      <c r="H8" s="129" t="str">
        <f t="shared" ref="H8:H21" ca="1" si="0">DATESSEM($I$1,J8)</f>
        <v>08-janv au 14-janv 2018</v>
      </c>
      <c r="I8" s="129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12</v>
      </c>
    </row>
    <row r="9" spans="1:26" x14ac:dyDescent="0.35">
      <c r="B9" s="3" t="s">
        <v>44</v>
      </c>
      <c r="C9" s="3">
        <v>21356</v>
      </c>
      <c r="D9" s="9">
        <v>1</v>
      </c>
      <c r="E9" s="10"/>
      <c r="H9" s="129" t="str">
        <f t="shared" ca="1" si="0"/>
        <v>15-janv au 21-janv 2018</v>
      </c>
      <c r="I9" s="129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13</v>
      </c>
    </row>
    <row r="10" spans="1:26" x14ac:dyDescent="0.35">
      <c r="B10" s="3" t="s">
        <v>45</v>
      </c>
      <c r="C10" s="3">
        <v>32512</v>
      </c>
      <c r="D10" s="9">
        <v>2</v>
      </c>
      <c r="E10" s="9"/>
      <c r="H10" s="129" t="str">
        <f t="shared" ca="1" si="0"/>
        <v>22-janv au 28-janv 2018</v>
      </c>
      <c r="I10" s="129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14</v>
      </c>
    </row>
    <row r="11" spans="1:26" x14ac:dyDescent="0.35">
      <c r="B11" s="3" t="s">
        <v>46</v>
      </c>
      <c r="C11" s="3">
        <v>25635</v>
      </c>
      <c r="D11" s="9">
        <v>3</v>
      </c>
      <c r="E11" s="10"/>
      <c r="H11" s="129" t="str">
        <f t="shared" ca="1" si="0"/>
        <v>29-janv au 04-févr 2018</v>
      </c>
      <c r="I11" s="129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15</v>
      </c>
    </row>
    <row r="12" spans="1:26" x14ac:dyDescent="0.35">
      <c r="B12" s="3" t="s">
        <v>47</v>
      </c>
      <c r="C12" s="3"/>
      <c r="D12" s="10">
        <v>0</v>
      </c>
      <c r="E12" s="10"/>
      <c r="H12" s="129" t="str">
        <f t="shared" ca="1" si="0"/>
        <v>05-févr au 11-févr 2018</v>
      </c>
      <c r="I12" s="129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16</v>
      </c>
    </row>
    <row r="13" spans="1:26" x14ac:dyDescent="0.35">
      <c r="B13" s="3" t="s">
        <v>48</v>
      </c>
      <c r="C13" s="3"/>
      <c r="D13" s="10"/>
      <c r="E13" s="10"/>
      <c r="H13" s="129" t="str">
        <f t="shared" ca="1" si="0"/>
        <v>12-févr au 18-févr 2018</v>
      </c>
      <c r="I13" s="129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17</v>
      </c>
    </row>
    <row r="14" spans="1:26" x14ac:dyDescent="0.35">
      <c r="B14" s="3" t="s">
        <v>49</v>
      </c>
      <c r="C14" s="3"/>
      <c r="D14" s="10"/>
      <c r="E14" s="10"/>
      <c r="H14" s="129" t="str">
        <f t="shared" ca="1" si="0"/>
        <v>19-févr au 25-févr 2018</v>
      </c>
      <c r="I14" s="129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18</v>
      </c>
    </row>
    <row r="15" spans="1:26" x14ac:dyDescent="0.35">
      <c r="C15" s="3"/>
      <c r="D15" s="10"/>
      <c r="E15" s="10"/>
      <c r="H15" s="129" t="str">
        <f t="shared" ca="1" si="0"/>
        <v>26-févr au 04-mars 2018</v>
      </c>
      <c r="I15" s="129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19</v>
      </c>
    </row>
    <row r="16" spans="1:26" x14ac:dyDescent="0.35">
      <c r="H16" s="129" t="str">
        <f t="shared" ca="1" si="0"/>
        <v>05-mars au 11-mars 2018</v>
      </c>
      <c r="I16" s="129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20</v>
      </c>
    </row>
    <row r="17" spans="8:26" x14ac:dyDescent="0.35">
      <c r="H17" s="129" t="str">
        <f t="shared" ca="1" si="0"/>
        <v>12-mars au 18-mars 2018</v>
      </c>
      <c r="I17" s="129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21</v>
      </c>
    </row>
    <row r="18" spans="8:26" x14ac:dyDescent="0.35">
      <c r="H18" s="129" t="str">
        <f t="shared" ca="1" si="0"/>
        <v>19-mars au 25-mars 2018</v>
      </c>
      <c r="I18" s="129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22</v>
      </c>
    </row>
    <row r="19" spans="8:26" x14ac:dyDescent="0.35">
      <c r="H19" s="129" t="str">
        <f t="shared" ca="1" si="0"/>
        <v>26-mars au 01-avr 2018</v>
      </c>
      <c r="I19" s="129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35">
      <c r="H20" s="129" t="str">
        <f t="shared" ca="1" si="0"/>
        <v>02-avr au 08-avr 2018</v>
      </c>
      <c r="I20" s="129"/>
      <c r="J20" s="64">
        <f t="shared" ca="1" si="3"/>
        <v>14</v>
      </c>
      <c r="K20" s="64"/>
      <c r="L20" s="65" t="str">
        <f t="shared" ca="1" si="1"/>
        <v/>
      </c>
    </row>
    <row r="21" spans="8:26" x14ac:dyDescent="0.35">
      <c r="H21" s="129" t="str">
        <f t="shared" ca="1" si="0"/>
        <v>09-avr au 15-avr 2018</v>
      </c>
      <c r="I21" s="129"/>
      <c r="J21" s="64">
        <f t="shared" ca="1" si="3"/>
        <v>15</v>
      </c>
      <c r="K21" s="64"/>
      <c r="L21" s="65" t="str">
        <f t="shared" ca="1" si="1"/>
        <v/>
      </c>
    </row>
    <row r="22" spans="8:26" x14ac:dyDescent="0.35">
      <c r="H22" s="129" t="str">
        <f t="shared" ref="H22:H38" ca="1" si="4">DATESSEM($I$1,J22)</f>
        <v>16-avr au 22-avr 2018</v>
      </c>
      <c r="I22" s="129"/>
      <c r="J22" s="64">
        <f t="shared" ca="1" si="3"/>
        <v>16</v>
      </c>
      <c r="K22" s="64"/>
      <c r="L22" s="65" t="str">
        <f t="shared" ca="1" si="1"/>
        <v/>
      </c>
    </row>
    <row r="23" spans="8:26" x14ac:dyDescent="0.35">
      <c r="H23" s="129" t="str">
        <f t="shared" ca="1" si="4"/>
        <v>23-avr au 29-avr 2018</v>
      </c>
      <c r="I23" s="129"/>
      <c r="J23" s="64">
        <f t="shared" ca="1" si="3"/>
        <v>17</v>
      </c>
      <c r="K23" s="64"/>
      <c r="L23" s="65" t="str">
        <f t="shared" ca="1" si="1"/>
        <v/>
      </c>
    </row>
    <row r="24" spans="8:26" x14ac:dyDescent="0.35">
      <c r="H24" s="129" t="str">
        <f t="shared" ca="1" si="4"/>
        <v>30-avr au 06-mai 2018</v>
      </c>
      <c r="I24" s="129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35">
      <c r="H25" s="129" t="str">
        <f t="shared" ca="1" si="4"/>
        <v>07-mai au 13-mai 2018</v>
      </c>
      <c r="I25" s="129"/>
      <c r="J25" s="64">
        <f t="shared" ca="1" si="3"/>
        <v>19</v>
      </c>
      <c r="K25" s="64"/>
      <c r="L25" s="65" t="str">
        <f t="shared" ca="1" si="1"/>
        <v/>
      </c>
    </row>
    <row r="26" spans="8:26" x14ac:dyDescent="0.35">
      <c r="H26" s="129" t="str">
        <f t="shared" ca="1" si="4"/>
        <v>14-mai au 20-mai 2018</v>
      </c>
      <c r="I26" s="129"/>
      <c r="J26" s="64">
        <f t="shared" ca="1" si="3"/>
        <v>20</v>
      </c>
      <c r="K26" s="64"/>
      <c r="L26" s="65" t="str">
        <f t="shared" ca="1" si="1"/>
        <v/>
      </c>
    </row>
    <row r="27" spans="8:26" x14ac:dyDescent="0.35">
      <c r="H27" s="129" t="str">
        <f t="shared" ca="1" si="4"/>
        <v>21-mai au 27-mai 2018</v>
      </c>
      <c r="I27" s="129"/>
      <c r="J27" s="64">
        <f t="shared" ca="1" si="3"/>
        <v>21</v>
      </c>
      <c r="K27" s="64"/>
      <c r="L27" s="65" t="str">
        <f t="shared" ca="1" si="1"/>
        <v/>
      </c>
    </row>
    <row r="28" spans="8:26" x14ac:dyDescent="0.35">
      <c r="H28" s="129" t="str">
        <f t="shared" ca="1" si="4"/>
        <v>28-mai au 03-juin 2018</v>
      </c>
      <c r="I28" s="129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35">
      <c r="H29" s="129" t="str">
        <f t="shared" ca="1" si="4"/>
        <v>04-juin au 10-juin 2018</v>
      </c>
      <c r="I29" s="129"/>
      <c r="J29" s="64">
        <f t="shared" ca="1" si="3"/>
        <v>23</v>
      </c>
      <c r="K29" s="64"/>
      <c r="L29" s="65" t="str">
        <f t="shared" ca="1" si="1"/>
        <v/>
      </c>
    </row>
    <row r="30" spans="8:26" x14ac:dyDescent="0.35">
      <c r="H30" s="129" t="str">
        <f t="shared" ca="1" si="4"/>
        <v>11-juin au 17-juin 2018</v>
      </c>
      <c r="I30" s="129"/>
      <c r="J30" s="64">
        <f t="shared" ca="1" si="3"/>
        <v>24</v>
      </c>
      <c r="K30" s="64"/>
      <c r="L30" s="65" t="str">
        <f t="shared" ca="1" si="1"/>
        <v/>
      </c>
    </row>
    <row r="31" spans="8:26" x14ac:dyDescent="0.35">
      <c r="H31" s="129" t="str">
        <f t="shared" ca="1" si="4"/>
        <v>18-juin au 24-juin 2018</v>
      </c>
      <c r="I31" s="129"/>
      <c r="J31" s="64">
        <f t="shared" ca="1" si="3"/>
        <v>25</v>
      </c>
      <c r="K31" s="64"/>
      <c r="L31" s="65" t="str">
        <f t="shared" ca="1" si="1"/>
        <v/>
      </c>
    </row>
    <row r="32" spans="8:26" x14ac:dyDescent="0.35">
      <c r="H32" s="129" t="str">
        <f t="shared" ca="1" si="4"/>
        <v>25-juin au 01-juil 2018</v>
      </c>
      <c r="I32" s="129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35">
      <c r="H33" s="129" t="str">
        <f t="shared" ca="1" si="4"/>
        <v>02-juil au 08-juil 2018</v>
      </c>
      <c r="I33" s="129"/>
      <c r="J33" s="64">
        <f ca="1">J32+1</f>
        <v>27</v>
      </c>
      <c r="K33" s="64"/>
      <c r="L33" s="65" t="str">
        <f t="shared" ca="1" si="1"/>
        <v/>
      </c>
    </row>
    <row r="34" spans="8:12" x14ac:dyDescent="0.35">
      <c r="H34" s="129" t="str">
        <f t="shared" ca="1" si="4"/>
        <v>09-juil au 15-juil 2018</v>
      </c>
      <c r="I34" s="129"/>
      <c r="J34" s="64">
        <f t="shared" ca="1" si="3"/>
        <v>28</v>
      </c>
      <c r="K34" s="64"/>
      <c r="L34" s="65" t="str">
        <f t="shared" ca="1" si="1"/>
        <v/>
      </c>
    </row>
    <row r="35" spans="8:12" x14ac:dyDescent="0.35">
      <c r="H35" s="129" t="str">
        <f t="shared" ca="1" si="4"/>
        <v>16-juil au 22-juil 2018</v>
      </c>
      <c r="I35" s="129"/>
      <c r="J35" s="64">
        <f t="shared" ca="1" si="3"/>
        <v>29</v>
      </c>
      <c r="K35" s="64"/>
      <c r="L35" s="65" t="str">
        <f t="shared" ca="1" si="1"/>
        <v/>
      </c>
    </row>
    <row r="36" spans="8:12" x14ac:dyDescent="0.35">
      <c r="H36" s="129" t="str">
        <f t="shared" ca="1" si="4"/>
        <v>23-juil au 29-juil 2018</v>
      </c>
      <c r="I36" s="129"/>
      <c r="J36" s="64">
        <f t="shared" ca="1" si="3"/>
        <v>30</v>
      </c>
      <c r="K36" s="64"/>
      <c r="L36" s="65" t="str">
        <f t="shared" ca="1" si="1"/>
        <v/>
      </c>
    </row>
    <row r="37" spans="8:12" x14ac:dyDescent="0.35">
      <c r="H37" s="129" t="str">
        <f t="shared" ca="1" si="4"/>
        <v>30-juil au 05-août 2018</v>
      </c>
      <c r="I37" s="129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35">
      <c r="H38" s="129" t="str">
        <f t="shared" ca="1" si="4"/>
        <v>06-août au 12-août 2018</v>
      </c>
      <c r="I38" s="129"/>
      <c r="J38" s="64">
        <f t="shared" ca="1" si="3"/>
        <v>32</v>
      </c>
      <c r="K38" s="64"/>
      <c r="L38" s="65" t="str">
        <f t="shared" ca="1" si="1"/>
        <v/>
      </c>
    </row>
    <row r="39" spans="8:12" x14ac:dyDescent="0.35">
      <c r="H39" s="129" t="str">
        <f ca="1">DATESSEM($I$1,J39)</f>
        <v>13-août au 19-août 2018</v>
      </c>
      <c r="I39" s="129"/>
      <c r="J39" s="64">
        <f t="shared" ca="1" si="3"/>
        <v>33</v>
      </c>
      <c r="K39" s="64"/>
      <c r="L39" s="65" t="str">
        <f t="shared" ca="1" si="1"/>
        <v/>
      </c>
    </row>
    <row r="40" spans="8:12" x14ac:dyDescent="0.35">
      <c r="H40" s="129" t="str">
        <f t="shared" ref="H40:H45" ca="1" si="5">DATESSEM($I$1,J40)</f>
        <v>20-août au 26-août 2018</v>
      </c>
      <c r="I40" s="129"/>
      <c r="J40" s="64">
        <f t="shared" ca="1" si="3"/>
        <v>34</v>
      </c>
      <c r="K40" s="64"/>
      <c r="L40" s="65" t="str">
        <f t="shared" ca="1" si="1"/>
        <v/>
      </c>
    </row>
    <row r="41" spans="8:12" x14ac:dyDescent="0.35">
      <c r="H41" s="129" t="str">
        <f t="shared" ca="1" si="5"/>
        <v>27-août au 02-sept 2018</v>
      </c>
      <c r="I41" s="129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35">
      <c r="H42" s="129" t="str">
        <f t="shared" ca="1" si="5"/>
        <v>03-sept au 09-sept 2018</v>
      </c>
      <c r="I42" s="129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35">
      <c r="H43" s="129" t="str">
        <f t="shared" ca="1" si="5"/>
        <v>10-sept au 16-sept 2018</v>
      </c>
      <c r="I43" s="129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35">
      <c r="H44" s="129" t="str">
        <f t="shared" ca="1" si="5"/>
        <v>17-sept au 23-sept 2018</v>
      </c>
      <c r="I44" s="129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35">
      <c r="H45" s="129" t="str">
        <f t="shared" ca="1" si="5"/>
        <v>24-sept au 30-sept 2018</v>
      </c>
      <c r="I45" s="129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35">
      <c r="H46" s="129" t="str">
        <f ca="1">DATESSEM($I$1,J46)</f>
        <v>01-oct au 07-oct 2018</v>
      </c>
      <c r="I46" s="129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35">
      <c r="H47" s="129" t="str">
        <f t="shared" ref="H47:H53" ca="1" si="6">DATESSEM($I$1,J47)</f>
        <v>08-oct au 14-oct 2018</v>
      </c>
      <c r="I47" s="129"/>
      <c r="J47" s="64">
        <f t="shared" ca="1" si="3"/>
        <v>41</v>
      </c>
      <c r="K47" s="64"/>
      <c r="L47" s="65" t="str">
        <f t="shared" ca="1" si="1"/>
        <v/>
      </c>
    </row>
    <row r="48" spans="8:12" x14ac:dyDescent="0.35">
      <c r="H48" s="129" t="str">
        <f t="shared" ca="1" si="6"/>
        <v>15-oct au 21-oct 2018</v>
      </c>
      <c r="I48" s="129"/>
      <c r="J48" s="64">
        <f ca="1">J47+1</f>
        <v>42</v>
      </c>
      <c r="K48" s="64"/>
      <c r="L48" s="65" t="str">
        <f t="shared" ca="1" si="1"/>
        <v/>
      </c>
    </row>
    <row r="49" spans="8:12" x14ac:dyDescent="0.35">
      <c r="H49" s="129" t="str">
        <f t="shared" ca="1" si="6"/>
        <v>22-oct au 28-oct 2018</v>
      </c>
      <c r="I49" s="129"/>
      <c r="J49" s="64">
        <f t="shared" ca="1" si="3"/>
        <v>43</v>
      </c>
      <c r="K49" s="64"/>
      <c r="L49" s="65" t="str">
        <f t="shared" ca="1" si="1"/>
        <v/>
      </c>
    </row>
    <row r="50" spans="8:12" x14ac:dyDescent="0.35">
      <c r="H50" s="129" t="str">
        <f t="shared" ca="1" si="6"/>
        <v>29-oct au 04-nov 2018</v>
      </c>
      <c r="I50" s="129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35">
      <c r="H51" s="129" t="str">
        <f t="shared" ca="1" si="6"/>
        <v>05-nov au 11-nov 2018</v>
      </c>
      <c r="I51" s="129"/>
      <c r="J51" s="64">
        <f t="shared" ca="1" si="3"/>
        <v>45</v>
      </c>
      <c r="K51" s="64"/>
      <c r="L51" s="65" t="str">
        <f t="shared" ca="1" si="1"/>
        <v/>
      </c>
    </row>
    <row r="52" spans="8:12" x14ac:dyDescent="0.35">
      <c r="H52" s="129" t="str">
        <f t="shared" ca="1" si="6"/>
        <v>12-nov au 18-nov 2018</v>
      </c>
      <c r="I52" s="129"/>
      <c r="J52" s="64">
        <f t="shared" ca="1" si="3"/>
        <v>46</v>
      </c>
      <c r="K52" s="64"/>
      <c r="L52" s="65" t="str">
        <f t="shared" ca="1" si="1"/>
        <v/>
      </c>
    </row>
    <row r="53" spans="8:12" x14ac:dyDescent="0.35">
      <c r="H53" s="129" t="str">
        <f t="shared" ca="1" si="6"/>
        <v>19-nov au 25-nov 2018</v>
      </c>
      <c r="I53" s="129"/>
      <c r="J53" s="64">
        <f t="shared" ca="1" si="3"/>
        <v>47</v>
      </c>
      <c r="K53" s="64"/>
      <c r="L53" s="65" t="str">
        <f t="shared" ca="1" si="1"/>
        <v/>
      </c>
    </row>
    <row r="54" spans="8:12" x14ac:dyDescent="0.35">
      <c r="H54" s="129" t="str">
        <f ca="1">DATESSEM($I$1,J54)</f>
        <v>26-nov au 02-déc 2018</v>
      </c>
      <c r="I54" s="129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35">
      <c r="H55" s="129" t="str">
        <f t="shared" ref="H55:H59" ca="1" si="7">DATESSEM($I$1,J55)</f>
        <v>03-déc au 09-déc 2018</v>
      </c>
      <c r="I55" s="129"/>
      <c r="J55" s="64">
        <f t="shared" ca="1" si="3"/>
        <v>49</v>
      </c>
      <c r="K55" s="64"/>
      <c r="L55" s="65" t="str">
        <f t="shared" ca="1" si="1"/>
        <v/>
      </c>
    </row>
    <row r="56" spans="8:12" x14ac:dyDescent="0.35">
      <c r="H56" s="129" t="str">
        <f t="shared" ca="1" si="7"/>
        <v>10-déc au 16-déc 2018</v>
      </c>
      <c r="I56" s="129"/>
      <c r="J56" s="64">
        <f t="shared" ca="1" si="3"/>
        <v>50</v>
      </c>
      <c r="K56" s="64"/>
      <c r="L56" s="65" t="str">
        <f t="shared" ca="1" si="1"/>
        <v/>
      </c>
    </row>
    <row r="57" spans="8:12" x14ac:dyDescent="0.35">
      <c r="H57" s="129" t="str">
        <f t="shared" ca="1" si="7"/>
        <v>17-déc au 23-déc 2018</v>
      </c>
      <c r="I57" s="129"/>
      <c r="J57" s="64">
        <f t="shared" ca="1" si="3"/>
        <v>51</v>
      </c>
      <c r="K57" s="64"/>
      <c r="L57" s="65" t="str">
        <f t="shared" ca="1" si="1"/>
        <v/>
      </c>
    </row>
    <row r="58" spans="8:12" x14ac:dyDescent="0.35">
      <c r="H58" s="129" t="str">
        <f t="shared" ca="1" si="7"/>
        <v>24-déc au 30-déc 2018</v>
      </c>
      <c r="I58" s="129"/>
      <c r="J58" s="64">
        <f t="shared" ca="1" si="3"/>
        <v>52</v>
      </c>
      <c r="K58" s="64"/>
      <c r="L58" s="65" t="str">
        <f t="shared" ca="1" si="1"/>
        <v/>
      </c>
    </row>
    <row r="59" spans="8:12" x14ac:dyDescent="0.35">
      <c r="H59" s="129" t="str">
        <f t="shared" ca="1" si="7"/>
        <v>31-déc au 06-janv 2019</v>
      </c>
      <c r="I59" s="129"/>
      <c r="J59" s="64">
        <f t="shared" ca="1" si="3"/>
        <v>53</v>
      </c>
      <c r="K59" s="64"/>
      <c r="L59" s="65" t="str">
        <f t="shared" ca="1" si="1"/>
        <v/>
      </c>
    </row>
    <row r="60" spans="8:12" x14ac:dyDescent="0.35">
      <c r="H60" s="129" t="str">
        <f ca="1">IF(J60&lt;&gt;"",DATESSEM($I$1,J60),"")</f>
        <v/>
      </c>
      <c r="I60" s="129"/>
      <c r="J60" s="64" t="str">
        <f ca="1">IF(NSEMMOIS(I1,12)=J55,J59+1,"")</f>
        <v/>
      </c>
      <c r="K60" s="64"/>
      <c r="L60" s="66"/>
    </row>
  </sheetData>
  <mergeCells count="55">
    <mergeCell ref="H7:I7"/>
    <mergeCell ref="H8:I8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0:I30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60:I60"/>
    <mergeCell ref="H51:I51"/>
    <mergeCell ref="H52:I52"/>
    <mergeCell ref="H53:I53"/>
    <mergeCell ref="H54:I54"/>
    <mergeCell ref="H55:I55"/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88900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8"/>
  <sheetViews>
    <sheetView workbookViewId="0">
      <selection activeCell="O16" sqref="O16"/>
    </sheetView>
  </sheetViews>
  <sheetFormatPr baseColWidth="10" defaultRowHeight="14.5" x14ac:dyDescent="0.35"/>
  <sheetData>
    <row r="3" spans="2:7" ht="15" thickBot="1" x14ac:dyDescent="0.4"/>
    <row r="4" spans="2:7" ht="16" thickBot="1" x14ac:dyDescent="0.4">
      <c r="B4" s="131" t="s">
        <v>43</v>
      </c>
      <c r="C4" s="132"/>
      <c r="D4" s="132"/>
      <c r="E4" s="132"/>
      <c r="F4" s="132"/>
      <c r="G4" s="133"/>
    </row>
    <row r="6" spans="2:7" x14ac:dyDescent="0.35">
      <c r="B6" t="s">
        <v>44</v>
      </c>
      <c r="C6" t="s">
        <v>45</v>
      </c>
      <c r="D6" t="s">
        <v>46</v>
      </c>
      <c r="E6" t="s">
        <v>47</v>
      </c>
      <c r="F6" t="s">
        <v>48</v>
      </c>
      <c r="G6" t="s">
        <v>49</v>
      </c>
    </row>
    <row r="7" spans="2:7" x14ac:dyDescent="0.35">
      <c r="B7" t="s">
        <v>50</v>
      </c>
      <c r="C7" t="s">
        <v>52</v>
      </c>
      <c r="D7" t="s">
        <v>54</v>
      </c>
      <c r="E7" t="s">
        <v>56</v>
      </c>
    </row>
    <row r="8" spans="2:7" x14ac:dyDescent="0.35">
      <c r="B8" t="s">
        <v>51</v>
      </c>
      <c r="C8" t="s">
        <v>53</v>
      </c>
      <c r="D8" t="s">
        <v>55</v>
      </c>
      <c r="E8" t="s">
        <v>57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2"/>
  <sheetViews>
    <sheetView zoomScaleNormal="100" workbookViewId="0">
      <selection activeCell="A6" sqref="A6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7">
        <f>DATE(AE1,AD1,1)</f>
        <v>43101</v>
      </c>
      <c r="Z1" s="138"/>
      <c r="AA1" s="138"/>
      <c r="AB1" s="138"/>
      <c r="AC1" s="139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1</v>
      </c>
      <c r="C3" s="134">
        <f>Y1-WEEKDAY(Y1,2)+1</f>
        <v>43101</v>
      </c>
      <c r="D3" s="135"/>
      <c r="E3" s="135"/>
      <c r="F3" s="136"/>
      <c r="G3" s="134">
        <f>C3+1</f>
        <v>43102</v>
      </c>
      <c r="H3" s="135"/>
      <c r="I3" s="135"/>
      <c r="J3" s="136"/>
      <c r="K3" s="134">
        <f>G3+1</f>
        <v>43103</v>
      </c>
      <c r="L3" s="135"/>
      <c r="M3" s="135"/>
      <c r="N3" s="136"/>
      <c r="O3" s="134">
        <f>K3+1</f>
        <v>43104</v>
      </c>
      <c r="P3" s="135"/>
      <c r="Q3" s="135"/>
      <c r="R3" s="136"/>
      <c r="S3" s="134">
        <f>O3+1</f>
        <v>43105</v>
      </c>
      <c r="T3" s="135"/>
      <c r="U3" s="135"/>
      <c r="V3" s="136"/>
      <c r="W3" s="134">
        <f>S3+1</f>
        <v>43106</v>
      </c>
      <c r="X3" s="135"/>
      <c r="Y3" s="135"/>
      <c r="Z3" s="136"/>
      <c r="AA3" s="134">
        <f>W3+1</f>
        <v>43107</v>
      </c>
      <c r="AB3" s="135"/>
      <c r="AC3" s="135"/>
      <c r="AD3" s="136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9</v>
      </c>
      <c r="C4" s="124">
        <v>0</v>
      </c>
      <c r="D4" s="124">
        <v>0.29166666666666669</v>
      </c>
      <c r="E4" s="125">
        <v>0.58333333333333337</v>
      </c>
      <c r="F4" s="125">
        <v>0.83333333333333337</v>
      </c>
      <c r="G4" s="126">
        <v>0</v>
      </c>
      <c r="H4" s="126">
        <v>0.29166666666666669</v>
      </c>
      <c r="I4" s="127">
        <v>0.58333333333333337</v>
      </c>
      <c r="J4" s="127">
        <v>0.83333333333333337</v>
      </c>
      <c r="K4" s="124">
        <v>0</v>
      </c>
      <c r="L4" s="124">
        <v>0.29166666666666669</v>
      </c>
      <c r="M4" s="125">
        <v>0.58333333333333337</v>
      </c>
      <c r="N4" s="125">
        <v>0.83333333333333337</v>
      </c>
      <c r="O4" s="126">
        <v>0</v>
      </c>
      <c r="P4" s="126">
        <v>0.29166666666666669</v>
      </c>
      <c r="Q4" s="127">
        <v>0.58333333333333337</v>
      </c>
      <c r="R4" s="127">
        <v>0.83333333333333337</v>
      </c>
      <c r="S4" s="124">
        <v>0</v>
      </c>
      <c r="T4" s="124">
        <v>0.29166666666666669</v>
      </c>
      <c r="U4" s="125">
        <v>0.58333333333333337</v>
      </c>
      <c r="V4" s="125">
        <v>0.83333333333333337</v>
      </c>
      <c r="W4" s="126">
        <v>0</v>
      </c>
      <c r="X4" s="126">
        <v>0.29166666666666669</v>
      </c>
      <c r="Y4" s="127">
        <v>0.58333333333333337</v>
      </c>
      <c r="Z4" s="127">
        <v>0.83333333333333337</v>
      </c>
      <c r="AA4" s="124">
        <v>0</v>
      </c>
      <c r="AB4" s="124">
        <v>0.29166666666666669</v>
      </c>
      <c r="AC4" s="125">
        <v>0.58333333333333337</v>
      </c>
      <c r="AD4" s="125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125">
        <v>0.29166666666666669</v>
      </c>
      <c r="D5" s="125">
        <v>0.58333333333333337</v>
      </c>
      <c r="E5" s="125">
        <v>0.83333333333333337</v>
      </c>
      <c r="F5" s="125">
        <v>1</v>
      </c>
      <c r="G5" s="127">
        <v>0.29166666666666669</v>
      </c>
      <c r="H5" s="127">
        <v>0.58333333333333337</v>
      </c>
      <c r="I5" s="127">
        <v>0.83333333333333337</v>
      </c>
      <c r="J5" s="127">
        <v>1</v>
      </c>
      <c r="K5" s="125">
        <v>0.29166666666666669</v>
      </c>
      <c r="L5" s="125">
        <v>0.58333333333333337</v>
      </c>
      <c r="M5" s="125">
        <v>0.83333333333333337</v>
      </c>
      <c r="N5" s="125">
        <v>1</v>
      </c>
      <c r="O5" s="127">
        <v>0.29166666666666669</v>
      </c>
      <c r="P5" s="127">
        <v>0.58333333333333337</v>
      </c>
      <c r="Q5" s="127">
        <v>0.83333333333333337</v>
      </c>
      <c r="R5" s="127">
        <v>1</v>
      </c>
      <c r="S5" s="125">
        <v>0.29166666666666669</v>
      </c>
      <c r="T5" s="125">
        <v>0.58333333333333337</v>
      </c>
      <c r="U5" s="125">
        <v>0.83333333333333337</v>
      </c>
      <c r="V5" s="125">
        <v>1</v>
      </c>
      <c r="W5" s="127">
        <v>0.29166666666666669</v>
      </c>
      <c r="X5" s="127">
        <v>0.58333333333333337</v>
      </c>
      <c r="Y5" s="127">
        <v>0.83333333333333337</v>
      </c>
      <c r="Z5" s="127">
        <v>1</v>
      </c>
      <c r="AA5" s="125">
        <v>0.29166666666666669</v>
      </c>
      <c r="AB5" s="125">
        <v>0.58333333333333337</v>
      </c>
      <c r="AC5" s="125">
        <v>0.83333333333333337</v>
      </c>
      <c r="AD5" s="125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 t="s">
        <v>8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25"/>
      <c r="B7" s="35" t="s">
        <v>66</v>
      </c>
      <c r="C7" s="36" t="s">
        <v>26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26</v>
      </c>
      <c r="N7" s="38"/>
      <c r="O7" s="35"/>
      <c r="P7" s="35" t="s">
        <v>26</v>
      </c>
      <c r="Q7" s="35"/>
      <c r="R7" s="35" t="s">
        <v>26</v>
      </c>
      <c r="S7" s="38" t="s">
        <v>26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26</v>
      </c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25"/>
      <c r="B8" s="50" t="s">
        <v>74</v>
      </c>
      <c r="C8" s="51"/>
      <c r="D8" s="51" t="s">
        <v>26</v>
      </c>
      <c r="E8" s="51"/>
      <c r="F8" s="51" t="s">
        <v>26</v>
      </c>
      <c r="G8" s="50" t="s">
        <v>26</v>
      </c>
      <c r="H8" s="50"/>
      <c r="I8" s="50"/>
      <c r="J8" s="50"/>
      <c r="K8" s="52"/>
      <c r="L8" s="52"/>
      <c r="M8" s="52"/>
      <c r="N8" s="52"/>
      <c r="O8" s="50"/>
      <c r="P8" s="50"/>
      <c r="Q8" s="50" t="s">
        <v>26</v>
      </c>
      <c r="R8" s="50"/>
      <c r="S8" s="52"/>
      <c r="T8" s="52" t="s">
        <v>26</v>
      </c>
      <c r="U8" s="52"/>
      <c r="V8" s="52" t="s">
        <v>26</v>
      </c>
      <c r="W8" s="50" t="s">
        <v>26</v>
      </c>
      <c r="X8" s="50"/>
      <c r="Y8" s="50"/>
      <c r="Z8" s="50"/>
      <c r="AA8" s="52"/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 x14ac:dyDescent="0.35">
      <c r="A9" s="25"/>
      <c r="B9" s="35" t="s">
        <v>75</v>
      </c>
      <c r="C9" s="36"/>
      <c r="D9" s="36" t="s">
        <v>26</v>
      </c>
      <c r="E9" s="36"/>
      <c r="F9" s="37" t="s">
        <v>26</v>
      </c>
      <c r="G9" s="35" t="s">
        <v>26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26</v>
      </c>
      <c r="R9" s="35"/>
      <c r="S9" s="38"/>
      <c r="T9" s="38" t="s">
        <v>26</v>
      </c>
      <c r="U9" s="38"/>
      <c r="V9" s="38" t="s">
        <v>26</v>
      </c>
      <c r="W9" s="35" t="s">
        <v>26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35">
      <c r="A10" s="25"/>
      <c r="B10" s="50" t="s">
        <v>76</v>
      </c>
      <c r="C10" s="51"/>
      <c r="D10" s="51"/>
      <c r="E10" s="51" t="s">
        <v>26</v>
      </c>
      <c r="F10" s="51"/>
      <c r="G10" s="50"/>
      <c r="H10" s="50" t="s">
        <v>26</v>
      </c>
      <c r="I10" s="50"/>
      <c r="J10" s="50" t="s">
        <v>26</v>
      </c>
      <c r="K10" s="52" t="s">
        <v>26</v>
      </c>
      <c r="L10" s="52"/>
      <c r="M10" s="52"/>
      <c r="N10" s="52"/>
      <c r="O10" s="50"/>
      <c r="P10" s="50"/>
      <c r="Q10" s="50"/>
      <c r="R10" s="50"/>
      <c r="S10" s="52"/>
      <c r="T10" s="52"/>
      <c r="U10" s="52" t="s">
        <v>26</v>
      </c>
      <c r="V10" s="52"/>
      <c r="W10" s="50"/>
      <c r="X10" s="50" t="s">
        <v>26</v>
      </c>
      <c r="Y10" s="50"/>
      <c r="Z10" s="50" t="s">
        <v>26</v>
      </c>
      <c r="AA10" s="52" t="s">
        <v>26</v>
      </c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35">
      <c r="A11" s="25"/>
      <c r="B11" s="35" t="s">
        <v>77</v>
      </c>
      <c r="C11" s="36"/>
      <c r="D11" s="36"/>
      <c r="E11" s="36" t="s">
        <v>26</v>
      </c>
      <c r="F11" s="37"/>
      <c r="G11" s="35"/>
      <c r="H11" s="35" t="s">
        <v>26</v>
      </c>
      <c r="I11" s="35"/>
      <c r="J11" s="35" t="s">
        <v>26</v>
      </c>
      <c r="K11" s="38" t="s">
        <v>26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26</v>
      </c>
      <c r="V11" s="38"/>
      <c r="W11" s="35"/>
      <c r="X11" s="35" t="s">
        <v>26</v>
      </c>
      <c r="Y11" s="35"/>
      <c r="Z11" s="35" t="s">
        <v>26</v>
      </c>
      <c r="AA11" s="38" t="s">
        <v>26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35">
      <c r="A12" s="25"/>
      <c r="B12" s="50" t="s">
        <v>80</v>
      </c>
      <c r="C12" s="51"/>
      <c r="D12" s="51"/>
      <c r="E12" s="51"/>
      <c r="F12" s="51"/>
      <c r="G12" s="50"/>
      <c r="H12" s="50"/>
      <c r="I12" s="50" t="s">
        <v>26</v>
      </c>
      <c r="J12" s="50"/>
      <c r="K12" s="52"/>
      <c r="L12" s="52" t="s">
        <v>26</v>
      </c>
      <c r="M12" s="52"/>
      <c r="N12" s="52" t="s">
        <v>26</v>
      </c>
      <c r="O12" s="50" t="s">
        <v>26</v>
      </c>
      <c r="P12" s="50"/>
      <c r="Q12" s="50"/>
      <c r="R12" s="50"/>
      <c r="S12" s="52"/>
      <c r="T12" s="52"/>
      <c r="U12" s="52"/>
      <c r="V12" s="52"/>
      <c r="W12" s="50"/>
      <c r="X12" s="50"/>
      <c r="Y12" s="50" t="s">
        <v>26</v>
      </c>
      <c r="Z12" s="50"/>
      <c r="AA12" s="52"/>
      <c r="AB12" s="52" t="s">
        <v>26</v>
      </c>
      <c r="AC12" s="52"/>
      <c r="AD12" s="52" t="s">
        <v>26</v>
      </c>
      <c r="AE12" s="2"/>
      <c r="AF12" s="2"/>
      <c r="AG12" s="2"/>
      <c r="AH12" s="2"/>
      <c r="AI12" s="2"/>
      <c r="AJ12" s="2"/>
      <c r="AK12" s="2"/>
    </row>
    <row r="13" spans="1:38" x14ac:dyDescent="0.35">
      <c r="A13" s="25"/>
      <c r="B13" s="35" t="s">
        <v>78</v>
      </c>
      <c r="C13" s="36"/>
      <c r="D13" s="36"/>
      <c r="E13" s="36"/>
      <c r="F13" s="37"/>
      <c r="G13" s="35"/>
      <c r="H13" s="35"/>
      <c r="I13" s="35" t="s">
        <v>26</v>
      </c>
      <c r="J13" s="35"/>
      <c r="K13" s="38"/>
      <c r="L13" s="38" t="s">
        <v>26</v>
      </c>
      <c r="M13" s="38"/>
      <c r="N13" s="38" t="s">
        <v>26</v>
      </c>
      <c r="O13" s="35" t="s">
        <v>26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26</v>
      </c>
      <c r="Z13" s="35"/>
      <c r="AA13" s="38"/>
      <c r="AB13" s="38" t="s">
        <v>26</v>
      </c>
      <c r="AC13" s="38"/>
      <c r="AD13" s="38" t="s">
        <v>26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25"/>
      <c r="B14" s="35"/>
      <c r="C14" s="36"/>
      <c r="D14" s="36"/>
      <c r="E14" s="36"/>
      <c r="F14" s="37"/>
      <c r="G14" s="35"/>
      <c r="H14" s="35"/>
      <c r="I14" s="35"/>
      <c r="J14" s="35"/>
      <c r="K14" s="38"/>
      <c r="L14" s="38"/>
      <c r="M14" s="38"/>
      <c r="N14" s="38"/>
      <c r="O14" s="35"/>
      <c r="P14" s="35"/>
      <c r="Q14" s="35"/>
      <c r="R14" s="35"/>
      <c r="S14" s="38"/>
      <c r="T14" s="38"/>
      <c r="U14" s="38"/>
      <c r="V14" s="38"/>
      <c r="W14" s="35"/>
      <c r="X14" s="35"/>
      <c r="Y14" s="35"/>
      <c r="Z14" s="35"/>
      <c r="AA14" s="38"/>
      <c r="AB14" s="38"/>
      <c r="AC14" s="38"/>
      <c r="AD14" s="38"/>
      <c r="AE14" s="2"/>
      <c r="AF14" s="2"/>
      <c r="AG14" s="2"/>
      <c r="AH14" s="2"/>
      <c r="AI14" s="2"/>
      <c r="AJ14" s="2"/>
      <c r="AK14" s="2"/>
      <c r="AL14" s="2"/>
    </row>
    <row r="15" spans="1:38" ht="23" x14ac:dyDescent="0.5">
      <c r="A15" s="25"/>
      <c r="B15" s="18"/>
      <c r="C15" s="2"/>
      <c r="D15" s="2"/>
      <c r="E15" s="2"/>
      <c r="F15" s="2"/>
      <c r="G15" s="15"/>
      <c r="H15" s="16"/>
      <c r="I15" s="16"/>
      <c r="J15" s="16"/>
      <c r="K15" s="16"/>
      <c r="L15" s="16"/>
      <c r="M15" s="16"/>
      <c r="N15" s="16" t="str">
        <f>"Semaine du "&amp;TEXT(C16,"jj/mm")&amp;" au "&amp;TEXT(C16+6,"jj/mm aaaa")</f>
        <v>Semaine du 08/01 au 14/01 2018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25"/>
      <c r="B16" s="59">
        <f ca="1">B3+1</f>
        <v>2</v>
      </c>
      <c r="C16" s="134">
        <f>C3+7</f>
        <v>43108</v>
      </c>
      <c r="D16" s="135"/>
      <c r="E16" s="135"/>
      <c r="F16" s="136"/>
      <c r="G16" s="134">
        <f>C16+1</f>
        <v>43109</v>
      </c>
      <c r="H16" s="135"/>
      <c r="I16" s="135"/>
      <c r="J16" s="136"/>
      <c r="K16" s="134">
        <f>G16+1</f>
        <v>43110</v>
      </c>
      <c r="L16" s="135"/>
      <c r="M16" s="135"/>
      <c r="N16" s="136"/>
      <c r="O16" s="134">
        <f>K16+1</f>
        <v>43111</v>
      </c>
      <c r="P16" s="135"/>
      <c r="Q16" s="135"/>
      <c r="R16" s="136"/>
      <c r="S16" s="134">
        <f>O16+1</f>
        <v>43112</v>
      </c>
      <c r="T16" s="135"/>
      <c r="U16" s="135"/>
      <c r="V16" s="136"/>
      <c r="W16" s="134">
        <f>S16+1</f>
        <v>43113</v>
      </c>
      <c r="X16" s="135"/>
      <c r="Y16" s="135"/>
      <c r="Z16" s="136"/>
      <c r="AA16" s="134">
        <f>W16+1</f>
        <v>43114</v>
      </c>
      <c r="AB16" s="135"/>
      <c r="AC16" s="135"/>
      <c r="AD16" s="136"/>
      <c r="AE16" s="2"/>
      <c r="AF16" s="2"/>
      <c r="AG16" s="2"/>
      <c r="AH16" s="2"/>
      <c r="AI16" s="2"/>
      <c r="AJ16" s="2"/>
      <c r="AK16" s="2"/>
      <c r="AL16" s="2"/>
    </row>
    <row r="17" spans="1:38" x14ac:dyDescent="0.35">
      <c r="A17" s="25"/>
      <c r="B17" s="17" t="s">
        <v>9</v>
      </c>
      <c r="C17" s="124">
        <v>0</v>
      </c>
      <c r="D17" s="124">
        <v>0.29166666666666669</v>
      </c>
      <c r="E17" s="125">
        <v>0.58333333333333337</v>
      </c>
      <c r="F17" s="125">
        <v>0.83333333333333337</v>
      </c>
      <c r="G17" s="126">
        <v>0</v>
      </c>
      <c r="H17" s="126">
        <v>0.29166666666666669</v>
      </c>
      <c r="I17" s="127">
        <v>0.58333333333333337</v>
      </c>
      <c r="J17" s="127">
        <v>0.83333333333333337</v>
      </c>
      <c r="K17" s="124">
        <v>0</v>
      </c>
      <c r="L17" s="124">
        <v>0.29166666666666669</v>
      </c>
      <c r="M17" s="125">
        <v>0.58333333333333337</v>
      </c>
      <c r="N17" s="125">
        <v>0.83333333333333337</v>
      </c>
      <c r="O17" s="126">
        <v>0</v>
      </c>
      <c r="P17" s="126">
        <v>0.29166666666666669</v>
      </c>
      <c r="Q17" s="127">
        <v>0.58333333333333337</v>
      </c>
      <c r="R17" s="127">
        <v>0.83333333333333337</v>
      </c>
      <c r="S17" s="124">
        <v>0</v>
      </c>
      <c r="T17" s="124">
        <v>0.29166666666666669</v>
      </c>
      <c r="U17" s="125">
        <v>0.58333333333333337</v>
      </c>
      <c r="V17" s="125">
        <v>0.83333333333333337</v>
      </c>
      <c r="W17" s="126">
        <v>0</v>
      </c>
      <c r="X17" s="126">
        <v>0.29166666666666669</v>
      </c>
      <c r="Y17" s="127">
        <v>0.58333333333333337</v>
      </c>
      <c r="Z17" s="127">
        <v>0.83333333333333337</v>
      </c>
      <c r="AA17" s="124">
        <v>0</v>
      </c>
      <c r="AB17" s="124">
        <v>0.29166666666666669</v>
      </c>
      <c r="AC17" s="125">
        <v>0.58333333333333337</v>
      </c>
      <c r="AD17" s="125">
        <v>0.83333333333333337</v>
      </c>
      <c r="AE17" s="2"/>
      <c r="AF17" s="2"/>
      <c r="AG17" s="2"/>
      <c r="AH17" s="2"/>
      <c r="AI17" s="2"/>
      <c r="AJ17" s="2"/>
      <c r="AK17" s="2"/>
      <c r="AL17" s="2"/>
    </row>
    <row r="18" spans="1:38" x14ac:dyDescent="0.35">
      <c r="A18" s="25"/>
      <c r="B18" s="17" t="s">
        <v>7</v>
      </c>
      <c r="C18" s="125">
        <v>0.29166666666666669</v>
      </c>
      <c r="D18" s="125">
        <v>0.58333333333333337</v>
      </c>
      <c r="E18" s="125">
        <v>0.83333333333333337</v>
      </c>
      <c r="F18" s="125">
        <v>1</v>
      </c>
      <c r="G18" s="127">
        <v>0.29166666666666669</v>
      </c>
      <c r="H18" s="127">
        <v>0.58333333333333337</v>
      </c>
      <c r="I18" s="127">
        <v>0.83333333333333337</v>
      </c>
      <c r="J18" s="127">
        <v>1</v>
      </c>
      <c r="K18" s="125">
        <v>0.29166666666666669</v>
      </c>
      <c r="L18" s="125">
        <v>0.58333333333333337</v>
      </c>
      <c r="M18" s="125">
        <v>0.83333333333333337</v>
      </c>
      <c r="N18" s="125">
        <v>1</v>
      </c>
      <c r="O18" s="127">
        <v>0.29166666666666669</v>
      </c>
      <c r="P18" s="127">
        <v>0.58333333333333337</v>
      </c>
      <c r="Q18" s="127">
        <v>0.83333333333333337</v>
      </c>
      <c r="R18" s="127">
        <v>1</v>
      </c>
      <c r="S18" s="125">
        <v>0.29166666666666669</v>
      </c>
      <c r="T18" s="125">
        <v>0.58333333333333337</v>
      </c>
      <c r="U18" s="125">
        <v>0.83333333333333337</v>
      </c>
      <c r="V18" s="125">
        <v>1</v>
      </c>
      <c r="W18" s="127">
        <v>0.29166666666666669</v>
      </c>
      <c r="X18" s="127">
        <v>0.58333333333333337</v>
      </c>
      <c r="Y18" s="127">
        <v>0.83333333333333337</v>
      </c>
      <c r="Z18" s="127">
        <v>1</v>
      </c>
      <c r="AA18" s="125">
        <v>0.29166666666666669</v>
      </c>
      <c r="AB18" s="125">
        <v>0.58333333333333337</v>
      </c>
      <c r="AC18" s="125">
        <v>0.83333333333333337</v>
      </c>
      <c r="AD18" s="125">
        <v>1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35">
      <c r="A19" s="25"/>
      <c r="B19" s="45" t="s">
        <v>8</v>
      </c>
      <c r="C19" s="46"/>
      <c r="D19" s="46" t="s">
        <v>26</v>
      </c>
      <c r="E19" s="46"/>
      <c r="F19" s="47" t="s">
        <v>26</v>
      </c>
      <c r="G19" s="45" t="s">
        <v>26</v>
      </c>
      <c r="H19" s="45"/>
      <c r="I19" s="45"/>
      <c r="J19" s="45"/>
      <c r="K19" s="48"/>
      <c r="L19" s="48"/>
      <c r="M19" s="48"/>
      <c r="N19" s="48"/>
      <c r="O19" s="45"/>
      <c r="P19" s="45"/>
      <c r="Q19" s="45" t="s">
        <v>26</v>
      </c>
      <c r="R19" s="45"/>
      <c r="S19" s="48"/>
      <c r="T19" s="48" t="s">
        <v>26</v>
      </c>
      <c r="U19" s="48"/>
      <c r="V19" s="48" t="s">
        <v>26</v>
      </c>
      <c r="W19" s="45" t="s">
        <v>26</v>
      </c>
      <c r="X19" s="45"/>
      <c r="Y19" s="45"/>
      <c r="Z19" s="45"/>
      <c r="AA19" s="48"/>
      <c r="AB19" s="48"/>
      <c r="AC19" s="48"/>
      <c r="AD19" s="49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25"/>
      <c r="B20" s="28" t="s">
        <v>66</v>
      </c>
      <c r="C20" s="44"/>
      <c r="D20" s="44" t="s">
        <v>26</v>
      </c>
      <c r="E20" s="44"/>
      <c r="F20" s="44" t="s">
        <v>26</v>
      </c>
      <c r="G20" s="28" t="s">
        <v>26</v>
      </c>
      <c r="H20" s="28"/>
      <c r="I20" s="28"/>
      <c r="J20" s="28"/>
      <c r="K20" s="33"/>
      <c r="L20" s="33"/>
      <c r="M20" s="33"/>
      <c r="N20" s="33"/>
      <c r="O20" s="28"/>
      <c r="P20" s="28"/>
      <c r="Q20" s="28" t="s">
        <v>26</v>
      </c>
      <c r="R20" s="28"/>
      <c r="S20" s="33"/>
      <c r="T20" s="33" t="s">
        <v>26</v>
      </c>
      <c r="U20" s="33"/>
      <c r="V20" s="33" t="s">
        <v>26</v>
      </c>
      <c r="W20" s="28" t="s">
        <v>26</v>
      </c>
      <c r="X20" s="28"/>
      <c r="Y20" s="28"/>
      <c r="Z20" s="28"/>
      <c r="AA20" s="33"/>
      <c r="AB20" s="33"/>
      <c r="AC20" s="33"/>
      <c r="AD20" s="34"/>
      <c r="AE20" s="2"/>
      <c r="AF20" s="2"/>
      <c r="AG20" s="2"/>
      <c r="AH20" s="2"/>
      <c r="AI20" s="2"/>
      <c r="AJ20" s="2"/>
      <c r="AK20" s="2"/>
    </row>
    <row r="21" spans="1:38" x14ac:dyDescent="0.35">
      <c r="A21" s="25"/>
      <c r="B21" s="45" t="s">
        <v>74</v>
      </c>
      <c r="C21" s="46"/>
      <c r="D21" s="46"/>
      <c r="E21" s="46" t="s">
        <v>26</v>
      </c>
      <c r="F21" s="47"/>
      <c r="G21" s="45"/>
      <c r="H21" s="45" t="s">
        <v>26</v>
      </c>
      <c r="I21" s="45"/>
      <c r="J21" s="45" t="s">
        <v>26</v>
      </c>
      <c r="K21" s="48" t="s">
        <v>26</v>
      </c>
      <c r="L21" s="48"/>
      <c r="M21" s="48"/>
      <c r="N21" s="48"/>
      <c r="O21" s="45"/>
      <c r="P21" s="45"/>
      <c r="Q21" s="45"/>
      <c r="R21" s="45"/>
      <c r="S21" s="48"/>
      <c r="T21" s="48"/>
      <c r="U21" s="48" t="s">
        <v>26</v>
      </c>
      <c r="V21" s="48"/>
      <c r="W21" s="45"/>
      <c r="X21" s="45" t="s">
        <v>26</v>
      </c>
      <c r="Y21" s="45"/>
      <c r="Z21" s="45" t="s">
        <v>26</v>
      </c>
      <c r="AA21" s="48" t="s">
        <v>26</v>
      </c>
      <c r="AB21" s="48"/>
      <c r="AC21" s="48"/>
      <c r="AD21" s="49"/>
      <c r="AE21" s="2"/>
      <c r="AF21" s="2"/>
      <c r="AG21" s="2"/>
      <c r="AH21" s="2"/>
      <c r="AI21" s="2"/>
      <c r="AJ21" s="2"/>
      <c r="AK21" s="2"/>
    </row>
    <row r="22" spans="1:38" x14ac:dyDescent="0.35">
      <c r="A22" s="25"/>
      <c r="B22" s="28" t="s">
        <v>75</v>
      </c>
      <c r="C22" s="44"/>
      <c r="D22" s="44"/>
      <c r="E22" s="44" t="s">
        <v>26</v>
      </c>
      <c r="F22" s="44"/>
      <c r="G22" s="28"/>
      <c r="H22" s="28" t="s">
        <v>26</v>
      </c>
      <c r="I22" s="28"/>
      <c r="J22" s="28" t="s">
        <v>26</v>
      </c>
      <c r="K22" s="33" t="s">
        <v>26</v>
      </c>
      <c r="L22" s="33"/>
      <c r="M22" s="33"/>
      <c r="N22" s="33"/>
      <c r="O22" s="28"/>
      <c r="P22" s="28"/>
      <c r="Q22" s="28"/>
      <c r="R22" s="28"/>
      <c r="S22" s="33"/>
      <c r="T22" s="33"/>
      <c r="U22" s="33" t="s">
        <v>26</v>
      </c>
      <c r="V22" s="33"/>
      <c r="W22" s="28"/>
      <c r="X22" s="28" t="s">
        <v>26</v>
      </c>
      <c r="Y22" s="28"/>
      <c r="Z22" s="28" t="s">
        <v>26</v>
      </c>
      <c r="AA22" s="33" t="s">
        <v>26</v>
      </c>
      <c r="AB22" s="33"/>
      <c r="AC22" s="33"/>
      <c r="AD22" s="34"/>
      <c r="AE22" s="2"/>
      <c r="AF22" s="2"/>
      <c r="AG22" s="2"/>
      <c r="AH22" s="2"/>
      <c r="AI22" s="2"/>
      <c r="AJ22" s="2"/>
      <c r="AK22" s="2"/>
    </row>
    <row r="23" spans="1:38" x14ac:dyDescent="0.35">
      <c r="A23" s="25"/>
      <c r="B23" s="45" t="s">
        <v>76</v>
      </c>
      <c r="C23" s="46"/>
      <c r="D23" s="46"/>
      <c r="E23" s="46"/>
      <c r="F23" s="47"/>
      <c r="G23" s="45"/>
      <c r="H23" s="45"/>
      <c r="I23" s="45" t="s">
        <v>26</v>
      </c>
      <c r="J23" s="45"/>
      <c r="K23" s="48"/>
      <c r="L23" s="48" t="s">
        <v>26</v>
      </c>
      <c r="M23" s="48"/>
      <c r="N23" s="48" t="s">
        <v>26</v>
      </c>
      <c r="O23" s="45" t="s">
        <v>26</v>
      </c>
      <c r="P23" s="45"/>
      <c r="Q23" s="45"/>
      <c r="R23" s="45"/>
      <c r="S23" s="48"/>
      <c r="T23" s="48"/>
      <c r="U23" s="48"/>
      <c r="V23" s="48"/>
      <c r="W23" s="45"/>
      <c r="X23" s="45"/>
      <c r="Y23" s="45" t="s">
        <v>26</v>
      </c>
      <c r="Z23" s="45"/>
      <c r="AA23" s="48"/>
      <c r="AB23" s="48" t="s">
        <v>26</v>
      </c>
      <c r="AC23" s="48"/>
      <c r="AD23" s="49" t="s">
        <v>26</v>
      </c>
      <c r="AE23" s="2"/>
      <c r="AF23" s="2"/>
      <c r="AG23" s="2"/>
      <c r="AH23" s="2"/>
      <c r="AI23" s="2"/>
      <c r="AJ23" s="2"/>
      <c r="AK23" s="2"/>
    </row>
    <row r="24" spans="1:38" x14ac:dyDescent="0.35">
      <c r="A24" s="25"/>
      <c r="B24" s="28" t="s">
        <v>77</v>
      </c>
      <c r="C24" s="44"/>
      <c r="D24" s="44"/>
      <c r="E24" s="44"/>
      <c r="F24" s="44"/>
      <c r="G24" s="28"/>
      <c r="H24" s="28"/>
      <c r="I24" s="28" t="s">
        <v>26</v>
      </c>
      <c r="J24" s="28"/>
      <c r="K24" s="33"/>
      <c r="L24" s="33" t="s">
        <v>26</v>
      </c>
      <c r="M24" s="33"/>
      <c r="N24" s="33" t="s">
        <v>26</v>
      </c>
      <c r="O24" s="28" t="s">
        <v>26</v>
      </c>
      <c r="P24" s="28"/>
      <c r="Q24" s="28"/>
      <c r="R24" s="28"/>
      <c r="S24" s="33"/>
      <c r="T24" s="33"/>
      <c r="U24" s="33"/>
      <c r="V24" s="33"/>
      <c r="W24" s="28"/>
      <c r="X24" s="28"/>
      <c r="Y24" s="28" t="s">
        <v>26</v>
      </c>
      <c r="Z24" s="28"/>
      <c r="AA24" s="33"/>
      <c r="AB24" s="33" t="s">
        <v>26</v>
      </c>
      <c r="AC24" s="33"/>
      <c r="AD24" s="34" t="s">
        <v>26</v>
      </c>
      <c r="AE24" s="2"/>
      <c r="AF24" s="2"/>
      <c r="AG24" s="2"/>
      <c r="AH24" s="2"/>
      <c r="AI24" s="2"/>
      <c r="AJ24" s="2"/>
      <c r="AK24" s="2"/>
    </row>
    <row r="25" spans="1:38" x14ac:dyDescent="0.35">
      <c r="A25" s="25"/>
      <c r="B25" s="45" t="s">
        <v>80</v>
      </c>
      <c r="C25" s="46" t="s">
        <v>26</v>
      </c>
      <c r="D25" s="46"/>
      <c r="E25" s="46"/>
      <c r="F25" s="47"/>
      <c r="G25" s="45"/>
      <c r="H25" s="45"/>
      <c r="I25" s="45"/>
      <c r="J25" s="45"/>
      <c r="K25" s="48"/>
      <c r="L25" s="48"/>
      <c r="M25" s="48" t="s">
        <v>26</v>
      </c>
      <c r="N25" s="48"/>
      <c r="O25" s="45"/>
      <c r="P25" s="45" t="s">
        <v>26</v>
      </c>
      <c r="Q25" s="45"/>
      <c r="R25" s="45" t="s">
        <v>26</v>
      </c>
      <c r="S25" s="48" t="s">
        <v>26</v>
      </c>
      <c r="T25" s="48"/>
      <c r="U25" s="48"/>
      <c r="V25" s="48"/>
      <c r="W25" s="45"/>
      <c r="X25" s="45"/>
      <c r="Y25" s="45"/>
      <c r="Z25" s="45"/>
      <c r="AA25" s="48"/>
      <c r="AB25" s="48"/>
      <c r="AC25" s="48" t="s">
        <v>26</v>
      </c>
      <c r="AD25" s="49"/>
      <c r="AE25" s="2"/>
      <c r="AF25" s="2"/>
      <c r="AG25" s="2"/>
      <c r="AH25" s="2"/>
      <c r="AI25" s="2"/>
      <c r="AJ25" s="2"/>
      <c r="AK25" s="2"/>
    </row>
    <row r="26" spans="1:38" x14ac:dyDescent="0.35">
      <c r="A26" s="25"/>
      <c r="B26" s="28" t="s">
        <v>78</v>
      </c>
      <c r="C26" s="44" t="s">
        <v>26</v>
      </c>
      <c r="D26" s="44"/>
      <c r="E26" s="44"/>
      <c r="F26" s="44"/>
      <c r="G26" s="28"/>
      <c r="H26" s="28"/>
      <c r="I26" s="28"/>
      <c r="J26" s="28"/>
      <c r="K26" s="33"/>
      <c r="L26" s="33"/>
      <c r="M26" s="33" t="s">
        <v>26</v>
      </c>
      <c r="N26" s="33"/>
      <c r="O26" s="28"/>
      <c r="P26" s="28" t="s">
        <v>26</v>
      </c>
      <c r="Q26" s="28"/>
      <c r="R26" s="28" t="s">
        <v>26</v>
      </c>
      <c r="S26" s="33" t="s">
        <v>26</v>
      </c>
      <c r="T26" s="33"/>
      <c r="U26" s="33"/>
      <c r="V26" s="33"/>
      <c r="W26" s="28"/>
      <c r="X26" s="28"/>
      <c r="Y26" s="28"/>
      <c r="Z26" s="28"/>
      <c r="AA26" s="33"/>
      <c r="AB26" s="33"/>
      <c r="AC26" s="33" t="s">
        <v>26</v>
      </c>
      <c r="AD26" s="34"/>
      <c r="AE26" s="2"/>
      <c r="AF26" s="2"/>
      <c r="AG26" s="2"/>
      <c r="AH26" s="2"/>
      <c r="AI26" s="2"/>
      <c r="AJ26" s="2"/>
      <c r="AK26" s="2"/>
    </row>
    <row r="27" spans="1:38" x14ac:dyDescent="0.35">
      <c r="A27" s="25"/>
      <c r="B27" s="28"/>
      <c r="C27" s="44"/>
      <c r="D27" s="44"/>
      <c r="E27" s="44"/>
      <c r="F27" s="44"/>
      <c r="G27" s="28"/>
      <c r="H27" s="28"/>
      <c r="I27" s="28"/>
      <c r="J27" s="28"/>
      <c r="K27" s="33"/>
      <c r="L27" s="33"/>
      <c r="M27" s="33"/>
      <c r="N27" s="33"/>
      <c r="O27" s="28"/>
      <c r="P27" s="28"/>
      <c r="Q27" s="28"/>
      <c r="R27" s="28"/>
      <c r="S27" s="33"/>
      <c r="T27" s="33"/>
      <c r="U27" s="33"/>
      <c r="V27" s="33"/>
      <c r="W27" s="28"/>
      <c r="X27" s="28"/>
      <c r="Y27" s="28"/>
      <c r="Z27" s="28"/>
      <c r="AA27" s="33"/>
      <c r="AB27" s="33"/>
      <c r="AC27" s="33"/>
      <c r="AD27" s="34"/>
      <c r="AE27" s="2"/>
      <c r="AF27" s="2"/>
      <c r="AG27" s="2"/>
      <c r="AH27" s="2"/>
      <c r="AI27" s="2"/>
      <c r="AJ27" s="2"/>
      <c r="AK27" s="2"/>
      <c r="AL27" s="2"/>
    </row>
    <row r="28" spans="1:38" ht="23" x14ac:dyDescent="0.5">
      <c r="A28" s="25"/>
      <c r="B28" s="18"/>
      <c r="C28" s="2"/>
      <c r="D28" s="2"/>
      <c r="E28" s="2"/>
      <c r="F28" s="2"/>
      <c r="G28" s="15"/>
      <c r="H28" s="16"/>
      <c r="I28" s="16"/>
      <c r="J28" s="16"/>
      <c r="K28" s="16"/>
      <c r="L28" s="16"/>
      <c r="M28" s="16"/>
      <c r="N28" s="16" t="str">
        <f>"Semaine du "&amp;TEXT(C29,"jj/mm")&amp;" au "&amp;TEXT(C29+6,"jj/mm aaaa")</f>
        <v>Semaine du 15/01 au 21/01 2018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2"/>
      <c r="AF28" s="2"/>
      <c r="AG28" s="2"/>
      <c r="AH28" s="2"/>
      <c r="AI28" s="2"/>
      <c r="AJ28" s="2"/>
      <c r="AK28" s="2"/>
      <c r="AL28" s="2"/>
    </row>
    <row r="29" spans="1:38" x14ac:dyDescent="0.35">
      <c r="A29" s="25"/>
      <c r="B29" s="59">
        <f ca="1">B16+1</f>
        <v>3</v>
      </c>
      <c r="C29" s="134">
        <f>C16+7</f>
        <v>43115</v>
      </c>
      <c r="D29" s="135"/>
      <c r="E29" s="135"/>
      <c r="F29" s="136"/>
      <c r="G29" s="134">
        <f>C29+1</f>
        <v>43116</v>
      </c>
      <c r="H29" s="135"/>
      <c r="I29" s="135"/>
      <c r="J29" s="136"/>
      <c r="K29" s="134">
        <f>G29+1</f>
        <v>43117</v>
      </c>
      <c r="L29" s="135"/>
      <c r="M29" s="135"/>
      <c r="N29" s="136"/>
      <c r="O29" s="134">
        <f>K29+1</f>
        <v>43118</v>
      </c>
      <c r="P29" s="135"/>
      <c r="Q29" s="135"/>
      <c r="R29" s="136"/>
      <c r="S29" s="134">
        <f>O29+1</f>
        <v>43119</v>
      </c>
      <c r="T29" s="135"/>
      <c r="U29" s="135"/>
      <c r="V29" s="136"/>
      <c r="W29" s="134">
        <f>S29+1</f>
        <v>43120</v>
      </c>
      <c r="X29" s="135"/>
      <c r="Y29" s="135"/>
      <c r="Z29" s="136"/>
      <c r="AA29" s="134">
        <f>W29+1</f>
        <v>43121</v>
      </c>
      <c r="AB29" s="135"/>
      <c r="AC29" s="135"/>
      <c r="AD29" s="136"/>
      <c r="AE29" s="2"/>
      <c r="AF29" s="2"/>
      <c r="AG29" s="2"/>
      <c r="AH29" s="2"/>
      <c r="AI29" s="2"/>
      <c r="AJ29" s="2"/>
      <c r="AK29" s="2"/>
      <c r="AL29" s="2"/>
    </row>
    <row r="30" spans="1:38" x14ac:dyDescent="0.35">
      <c r="A30" s="25"/>
      <c r="B30" s="17" t="s">
        <v>9</v>
      </c>
      <c r="C30" s="124">
        <v>0</v>
      </c>
      <c r="D30" s="124">
        <v>0.29166666666666669</v>
      </c>
      <c r="E30" s="125">
        <v>0.58333333333333337</v>
      </c>
      <c r="F30" s="125">
        <v>0.83333333333333337</v>
      </c>
      <c r="G30" s="126">
        <v>0</v>
      </c>
      <c r="H30" s="126">
        <v>0.29166666666666669</v>
      </c>
      <c r="I30" s="127">
        <v>0.58333333333333337</v>
      </c>
      <c r="J30" s="127">
        <v>0.83333333333333337</v>
      </c>
      <c r="K30" s="124">
        <v>0</v>
      </c>
      <c r="L30" s="124">
        <v>0.29166666666666669</v>
      </c>
      <c r="M30" s="125">
        <v>0.58333333333333337</v>
      </c>
      <c r="N30" s="125">
        <v>0.83333333333333337</v>
      </c>
      <c r="O30" s="126">
        <v>0</v>
      </c>
      <c r="P30" s="126">
        <v>0.29166666666666669</v>
      </c>
      <c r="Q30" s="127">
        <v>0.58333333333333337</v>
      </c>
      <c r="R30" s="127">
        <v>0.83333333333333337</v>
      </c>
      <c r="S30" s="124">
        <v>0</v>
      </c>
      <c r="T30" s="124">
        <v>0.29166666666666669</v>
      </c>
      <c r="U30" s="125">
        <v>0.58333333333333337</v>
      </c>
      <c r="V30" s="125">
        <v>0.83333333333333337</v>
      </c>
      <c r="W30" s="126">
        <v>0</v>
      </c>
      <c r="X30" s="126">
        <v>0.29166666666666669</v>
      </c>
      <c r="Y30" s="127">
        <v>0.58333333333333337</v>
      </c>
      <c r="Z30" s="127">
        <v>0.83333333333333337</v>
      </c>
      <c r="AA30" s="124">
        <v>0</v>
      </c>
      <c r="AB30" s="124">
        <v>0.29166666666666669</v>
      </c>
      <c r="AC30" s="125">
        <v>0.58333333333333337</v>
      </c>
      <c r="AD30" s="125">
        <v>0.83333333333333337</v>
      </c>
      <c r="AE30" s="2"/>
      <c r="AF30" s="2"/>
      <c r="AG30" s="2"/>
      <c r="AH30" s="2"/>
      <c r="AI30" s="2"/>
      <c r="AJ30" s="2"/>
      <c r="AK30" s="2"/>
      <c r="AL30" s="2"/>
    </row>
    <row r="31" spans="1:38" x14ac:dyDescent="0.35">
      <c r="A31" s="25"/>
      <c r="B31" s="17" t="s">
        <v>7</v>
      </c>
      <c r="C31" s="125">
        <v>0.29166666666666669</v>
      </c>
      <c r="D31" s="125">
        <v>0.58333333333333337</v>
      </c>
      <c r="E31" s="125">
        <v>0.83333333333333337</v>
      </c>
      <c r="F31" s="125">
        <v>1</v>
      </c>
      <c r="G31" s="127">
        <v>0.29166666666666669</v>
      </c>
      <c r="H31" s="127">
        <v>0.58333333333333337</v>
      </c>
      <c r="I31" s="127">
        <v>0.83333333333333337</v>
      </c>
      <c r="J31" s="127">
        <v>1</v>
      </c>
      <c r="K31" s="125">
        <v>0.29166666666666669</v>
      </c>
      <c r="L31" s="125">
        <v>0.58333333333333337</v>
      </c>
      <c r="M31" s="125">
        <v>0.83333333333333337</v>
      </c>
      <c r="N31" s="125">
        <v>1</v>
      </c>
      <c r="O31" s="127">
        <v>0.29166666666666669</v>
      </c>
      <c r="P31" s="127">
        <v>0.58333333333333337</v>
      </c>
      <c r="Q31" s="127">
        <v>0.83333333333333337</v>
      </c>
      <c r="R31" s="127">
        <v>1</v>
      </c>
      <c r="S31" s="125">
        <v>0.29166666666666669</v>
      </c>
      <c r="T31" s="125">
        <v>0.58333333333333337</v>
      </c>
      <c r="U31" s="125">
        <v>0.83333333333333337</v>
      </c>
      <c r="V31" s="125">
        <v>1</v>
      </c>
      <c r="W31" s="127">
        <v>0.29166666666666669</v>
      </c>
      <c r="X31" s="127">
        <v>0.58333333333333337</v>
      </c>
      <c r="Y31" s="127">
        <v>0.83333333333333337</v>
      </c>
      <c r="Z31" s="127">
        <v>1</v>
      </c>
      <c r="AA31" s="125">
        <v>0.29166666666666669</v>
      </c>
      <c r="AB31" s="125">
        <v>0.58333333333333337</v>
      </c>
      <c r="AC31" s="125">
        <v>0.83333333333333337</v>
      </c>
      <c r="AD31" s="125">
        <v>1</v>
      </c>
      <c r="AE31" s="2"/>
      <c r="AF31" s="2"/>
      <c r="AG31" s="2"/>
      <c r="AH31" s="2"/>
      <c r="AI31" s="2"/>
      <c r="AJ31" s="2"/>
      <c r="AK31" s="2"/>
      <c r="AL31" s="2"/>
    </row>
    <row r="32" spans="1:38" x14ac:dyDescent="0.35">
      <c r="A32" s="25"/>
      <c r="B32" s="50" t="s">
        <v>8</v>
      </c>
      <c r="C32" s="51"/>
      <c r="D32" s="51"/>
      <c r="E32" s="51" t="s">
        <v>26</v>
      </c>
      <c r="F32" s="51"/>
      <c r="G32" s="50"/>
      <c r="H32" s="50" t="s">
        <v>26</v>
      </c>
      <c r="I32" s="50"/>
      <c r="J32" s="50" t="s">
        <v>26</v>
      </c>
      <c r="K32" s="52" t="s">
        <v>26</v>
      </c>
      <c r="L32" s="52"/>
      <c r="M32" s="52"/>
      <c r="N32" s="52"/>
      <c r="O32" s="50"/>
      <c r="P32" s="50"/>
      <c r="Q32" s="50"/>
      <c r="R32" s="50"/>
      <c r="S32" s="52"/>
      <c r="T32" s="52"/>
      <c r="U32" s="52" t="s">
        <v>26</v>
      </c>
      <c r="V32" s="52"/>
      <c r="W32" s="50"/>
      <c r="X32" s="50" t="s">
        <v>26</v>
      </c>
      <c r="Y32" s="50"/>
      <c r="Z32" s="50" t="s">
        <v>26</v>
      </c>
      <c r="AA32" s="52" t="s">
        <v>26</v>
      </c>
      <c r="AB32" s="52"/>
      <c r="AC32" s="52"/>
      <c r="AD32" s="52"/>
      <c r="AE32" s="2"/>
      <c r="AF32" s="2"/>
      <c r="AG32" s="2"/>
      <c r="AH32" s="2"/>
      <c r="AI32" s="2"/>
      <c r="AJ32" s="2"/>
      <c r="AK32" s="2"/>
      <c r="AL32" s="2"/>
    </row>
    <row r="33" spans="1:30" x14ac:dyDescent="0.35">
      <c r="A33" s="25"/>
      <c r="B33" s="35" t="s">
        <v>66</v>
      </c>
      <c r="C33" s="36"/>
      <c r="D33" s="36"/>
      <c r="E33" s="36" t="s">
        <v>26</v>
      </c>
      <c r="F33" s="37"/>
      <c r="G33" s="35"/>
      <c r="H33" s="35" t="s">
        <v>26</v>
      </c>
      <c r="I33" s="35"/>
      <c r="J33" s="35" t="s">
        <v>26</v>
      </c>
      <c r="K33" s="38" t="s">
        <v>26</v>
      </c>
      <c r="L33" s="38"/>
      <c r="M33" s="38"/>
      <c r="N33" s="38"/>
      <c r="O33" s="35"/>
      <c r="P33" s="35"/>
      <c r="Q33" s="35"/>
      <c r="R33" s="35"/>
      <c r="S33" s="38"/>
      <c r="T33" s="38"/>
      <c r="U33" s="38" t="s">
        <v>26</v>
      </c>
      <c r="V33" s="38"/>
      <c r="W33" s="35"/>
      <c r="X33" s="35" t="s">
        <v>26</v>
      </c>
      <c r="Y33" s="35"/>
      <c r="Z33" s="35" t="s">
        <v>26</v>
      </c>
      <c r="AA33" s="38" t="s">
        <v>26</v>
      </c>
      <c r="AB33" s="38"/>
      <c r="AC33" s="38"/>
      <c r="AD33" s="38"/>
    </row>
    <row r="34" spans="1:30" x14ac:dyDescent="0.35">
      <c r="A34" s="25"/>
      <c r="B34" s="50" t="s">
        <v>74</v>
      </c>
      <c r="C34" s="51"/>
      <c r="D34" s="51"/>
      <c r="E34" s="51"/>
      <c r="F34" s="51"/>
      <c r="G34" s="50"/>
      <c r="H34" s="50"/>
      <c r="I34" s="50" t="s">
        <v>26</v>
      </c>
      <c r="J34" s="50"/>
      <c r="K34" s="52"/>
      <c r="L34" s="52" t="s">
        <v>26</v>
      </c>
      <c r="M34" s="52"/>
      <c r="N34" s="52" t="s">
        <v>26</v>
      </c>
      <c r="O34" s="50" t="s">
        <v>26</v>
      </c>
      <c r="P34" s="50"/>
      <c r="Q34" s="50"/>
      <c r="R34" s="50"/>
      <c r="S34" s="52"/>
      <c r="T34" s="52"/>
      <c r="U34" s="52"/>
      <c r="V34" s="52"/>
      <c r="W34" s="50"/>
      <c r="X34" s="50"/>
      <c r="Y34" s="50" t="s">
        <v>26</v>
      </c>
      <c r="Z34" s="50"/>
      <c r="AA34" s="52"/>
      <c r="AB34" s="52" t="s">
        <v>26</v>
      </c>
      <c r="AC34" s="52"/>
      <c r="AD34" s="52" t="s">
        <v>26</v>
      </c>
    </row>
    <row r="35" spans="1:30" x14ac:dyDescent="0.35">
      <c r="A35" s="25"/>
      <c r="B35" s="35" t="s">
        <v>75</v>
      </c>
      <c r="C35" s="36"/>
      <c r="D35" s="36"/>
      <c r="E35" s="36"/>
      <c r="F35" s="37"/>
      <c r="G35" s="35"/>
      <c r="H35" s="35"/>
      <c r="I35" s="35" t="s">
        <v>26</v>
      </c>
      <c r="J35" s="35"/>
      <c r="K35" s="38"/>
      <c r="L35" s="38" t="s">
        <v>26</v>
      </c>
      <c r="M35" s="38"/>
      <c r="N35" s="38" t="s">
        <v>26</v>
      </c>
      <c r="O35" s="35" t="s">
        <v>26</v>
      </c>
      <c r="P35" s="35"/>
      <c r="Q35" s="35"/>
      <c r="R35" s="35"/>
      <c r="S35" s="38"/>
      <c r="T35" s="38"/>
      <c r="U35" s="38"/>
      <c r="V35" s="38"/>
      <c r="W35" s="35"/>
      <c r="X35" s="35"/>
      <c r="Y35" s="35" t="s">
        <v>26</v>
      </c>
      <c r="Z35" s="35"/>
      <c r="AA35" s="38"/>
      <c r="AB35" s="38" t="s">
        <v>26</v>
      </c>
      <c r="AC35" s="38"/>
      <c r="AD35" s="38" t="s">
        <v>26</v>
      </c>
    </row>
    <row r="36" spans="1:30" x14ac:dyDescent="0.35">
      <c r="A36" s="25"/>
      <c r="B36" s="50" t="s">
        <v>76</v>
      </c>
      <c r="C36" s="51" t="s">
        <v>26</v>
      </c>
      <c r="D36" s="51"/>
      <c r="E36" s="51"/>
      <c r="F36" s="51"/>
      <c r="G36" s="50"/>
      <c r="H36" s="50"/>
      <c r="I36" s="50"/>
      <c r="J36" s="50"/>
      <c r="K36" s="52"/>
      <c r="L36" s="52"/>
      <c r="M36" s="52" t="s">
        <v>26</v>
      </c>
      <c r="N36" s="52"/>
      <c r="O36" s="50"/>
      <c r="P36" s="50" t="s">
        <v>26</v>
      </c>
      <c r="Q36" s="50"/>
      <c r="R36" s="50" t="s">
        <v>26</v>
      </c>
      <c r="S36" s="52" t="s">
        <v>26</v>
      </c>
      <c r="T36" s="52"/>
      <c r="U36" s="52"/>
      <c r="V36" s="52"/>
      <c r="W36" s="50"/>
      <c r="X36" s="50"/>
      <c r="Y36" s="50"/>
      <c r="Z36" s="50"/>
      <c r="AA36" s="52"/>
      <c r="AB36" s="52"/>
      <c r="AC36" s="52" t="s">
        <v>26</v>
      </c>
      <c r="AD36" s="52"/>
    </row>
    <row r="37" spans="1:30" x14ac:dyDescent="0.35">
      <c r="A37" s="25"/>
      <c r="B37" s="35" t="s">
        <v>77</v>
      </c>
      <c r="C37" s="36" t="s">
        <v>26</v>
      </c>
      <c r="D37" s="36"/>
      <c r="E37" s="36"/>
      <c r="F37" s="37"/>
      <c r="G37" s="35"/>
      <c r="H37" s="35"/>
      <c r="I37" s="35"/>
      <c r="J37" s="35"/>
      <c r="K37" s="38"/>
      <c r="L37" s="38"/>
      <c r="M37" s="38" t="s">
        <v>26</v>
      </c>
      <c r="N37" s="38"/>
      <c r="O37" s="35"/>
      <c r="P37" s="35" t="s">
        <v>26</v>
      </c>
      <c r="Q37" s="35"/>
      <c r="R37" s="35" t="s">
        <v>26</v>
      </c>
      <c r="S37" s="38" t="s">
        <v>26</v>
      </c>
      <c r="T37" s="38"/>
      <c r="U37" s="38"/>
      <c r="V37" s="38"/>
      <c r="W37" s="35"/>
      <c r="X37" s="35"/>
      <c r="Y37" s="35"/>
      <c r="Z37" s="35"/>
      <c r="AA37" s="38"/>
      <c r="AB37" s="38"/>
      <c r="AC37" s="38" t="s">
        <v>26</v>
      </c>
      <c r="AD37" s="38"/>
    </row>
    <row r="38" spans="1:30" x14ac:dyDescent="0.35">
      <c r="A38" s="25"/>
      <c r="B38" s="50" t="s">
        <v>80</v>
      </c>
      <c r="C38" s="51"/>
      <c r="D38" s="51" t="s">
        <v>26</v>
      </c>
      <c r="E38" s="51"/>
      <c r="F38" s="51" t="s">
        <v>26</v>
      </c>
      <c r="G38" s="50" t="s">
        <v>26</v>
      </c>
      <c r="H38" s="50"/>
      <c r="I38" s="50"/>
      <c r="J38" s="50"/>
      <c r="K38" s="52"/>
      <c r="L38" s="52"/>
      <c r="M38" s="52"/>
      <c r="N38" s="52"/>
      <c r="O38" s="50"/>
      <c r="P38" s="50"/>
      <c r="Q38" s="50" t="s">
        <v>26</v>
      </c>
      <c r="R38" s="50"/>
      <c r="S38" s="52"/>
      <c r="T38" s="52" t="s">
        <v>26</v>
      </c>
      <c r="U38" s="52"/>
      <c r="V38" s="52" t="s">
        <v>26</v>
      </c>
      <c r="W38" s="50" t="s">
        <v>26</v>
      </c>
      <c r="X38" s="50"/>
      <c r="Y38" s="50"/>
      <c r="Z38" s="50"/>
      <c r="AA38" s="52"/>
      <c r="AB38" s="52"/>
      <c r="AC38" s="52"/>
      <c r="AD38" s="52"/>
    </row>
    <row r="39" spans="1:30" x14ac:dyDescent="0.35">
      <c r="A39" s="25"/>
      <c r="B39" s="35" t="s">
        <v>78</v>
      </c>
      <c r="C39" s="36"/>
      <c r="D39" s="36" t="s">
        <v>26</v>
      </c>
      <c r="E39" s="36"/>
      <c r="F39" s="37" t="s">
        <v>26</v>
      </c>
      <c r="G39" s="35" t="s">
        <v>26</v>
      </c>
      <c r="H39" s="35"/>
      <c r="I39" s="35"/>
      <c r="J39" s="35"/>
      <c r="K39" s="38"/>
      <c r="L39" s="38"/>
      <c r="M39" s="38"/>
      <c r="N39" s="38"/>
      <c r="O39" s="35"/>
      <c r="P39" s="35"/>
      <c r="Q39" s="35" t="s">
        <v>26</v>
      </c>
      <c r="R39" s="35"/>
      <c r="S39" s="38"/>
      <c r="T39" s="38" t="s">
        <v>26</v>
      </c>
      <c r="U39" s="38"/>
      <c r="V39" s="38" t="s">
        <v>26</v>
      </c>
      <c r="W39" s="35" t="s">
        <v>26</v>
      </c>
      <c r="X39" s="35"/>
      <c r="Y39" s="35"/>
      <c r="Z39" s="35"/>
      <c r="AA39" s="38"/>
      <c r="AB39" s="38"/>
      <c r="AC39" s="38"/>
      <c r="AD39" s="38"/>
    </row>
    <row r="40" spans="1:30" x14ac:dyDescent="0.35">
      <c r="A40" s="25"/>
      <c r="B40" s="35"/>
      <c r="C40" s="36"/>
      <c r="D40" s="36"/>
      <c r="E40" s="36"/>
      <c r="F40" s="37"/>
      <c r="G40" s="35"/>
      <c r="H40" s="35"/>
      <c r="I40" s="35"/>
      <c r="J40" s="35"/>
      <c r="K40" s="38"/>
      <c r="L40" s="38"/>
      <c r="M40" s="38"/>
      <c r="N40" s="38"/>
      <c r="O40" s="35"/>
      <c r="P40" s="35"/>
      <c r="Q40" s="35"/>
      <c r="R40" s="35"/>
      <c r="S40" s="38"/>
      <c r="T40" s="38"/>
      <c r="U40" s="38"/>
      <c r="V40" s="38"/>
      <c r="W40" s="35"/>
      <c r="X40" s="35"/>
      <c r="Y40" s="35"/>
      <c r="Z40" s="35"/>
      <c r="AA40" s="38"/>
      <c r="AB40" s="38"/>
      <c r="AC40" s="38"/>
      <c r="AD40" s="38"/>
    </row>
    <row r="41" spans="1:30" ht="23" x14ac:dyDescent="0.5">
      <c r="A41" s="25"/>
      <c r="B41" s="18"/>
      <c r="C41" s="2"/>
      <c r="D41" s="2"/>
      <c r="E41" s="2"/>
      <c r="F41" s="2"/>
      <c r="G41" s="15"/>
      <c r="H41" s="16"/>
      <c r="I41" s="16"/>
      <c r="J41" s="16"/>
      <c r="K41" s="16"/>
      <c r="L41" s="16"/>
      <c r="M41" s="16"/>
      <c r="N41" s="16" t="str">
        <f>"Semaine du "&amp;TEXT(C42,"jj/mm")&amp;" au "&amp;TEXT(C42+6,"jj/mm aaaa")</f>
        <v>Semaine du 22/01 au 28/01 2018</v>
      </c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</row>
    <row r="42" spans="1:30" x14ac:dyDescent="0.35">
      <c r="A42" s="25"/>
      <c r="B42" s="59">
        <f ca="1">B29+1</f>
        <v>4</v>
      </c>
      <c r="C42" s="134">
        <f>C29+7</f>
        <v>43122</v>
      </c>
      <c r="D42" s="135"/>
      <c r="E42" s="135"/>
      <c r="F42" s="136"/>
      <c r="G42" s="134">
        <f>C42+1</f>
        <v>43123</v>
      </c>
      <c r="H42" s="135"/>
      <c r="I42" s="135"/>
      <c r="J42" s="136"/>
      <c r="K42" s="134">
        <f>G42+1</f>
        <v>43124</v>
      </c>
      <c r="L42" s="135"/>
      <c r="M42" s="135"/>
      <c r="N42" s="136"/>
      <c r="O42" s="134">
        <f>K42+1</f>
        <v>43125</v>
      </c>
      <c r="P42" s="135"/>
      <c r="Q42" s="135"/>
      <c r="R42" s="136"/>
      <c r="S42" s="134">
        <f>O42+1</f>
        <v>43126</v>
      </c>
      <c r="T42" s="135"/>
      <c r="U42" s="135"/>
      <c r="V42" s="136"/>
      <c r="W42" s="134">
        <f>S42+1</f>
        <v>43127</v>
      </c>
      <c r="X42" s="135"/>
      <c r="Y42" s="135"/>
      <c r="Z42" s="136"/>
      <c r="AA42" s="134">
        <f>W42+1</f>
        <v>43128</v>
      </c>
      <c r="AB42" s="135"/>
      <c r="AC42" s="135"/>
      <c r="AD42" s="136"/>
    </row>
    <row r="43" spans="1:30" x14ac:dyDescent="0.35">
      <c r="A43" s="25"/>
      <c r="B43" s="17" t="s">
        <v>9</v>
      </c>
      <c r="C43" s="124">
        <v>0</v>
      </c>
      <c r="D43" s="124">
        <v>0.29166666666666669</v>
      </c>
      <c r="E43" s="125">
        <v>0.58333333333333337</v>
      </c>
      <c r="F43" s="125">
        <v>0.83333333333333337</v>
      </c>
      <c r="G43" s="126">
        <v>0</v>
      </c>
      <c r="H43" s="126">
        <v>0.29166666666666669</v>
      </c>
      <c r="I43" s="127">
        <v>0.58333333333333337</v>
      </c>
      <c r="J43" s="127">
        <v>0.83333333333333337</v>
      </c>
      <c r="K43" s="124">
        <v>0</v>
      </c>
      <c r="L43" s="124">
        <v>0.29166666666666669</v>
      </c>
      <c r="M43" s="125">
        <v>0.58333333333333337</v>
      </c>
      <c r="N43" s="125">
        <v>0.83333333333333337</v>
      </c>
      <c r="O43" s="126">
        <v>0</v>
      </c>
      <c r="P43" s="126">
        <v>0.29166666666666669</v>
      </c>
      <c r="Q43" s="127">
        <v>0.58333333333333337</v>
      </c>
      <c r="R43" s="127">
        <v>0.83333333333333337</v>
      </c>
      <c r="S43" s="124">
        <v>0</v>
      </c>
      <c r="T43" s="124">
        <v>0.29166666666666669</v>
      </c>
      <c r="U43" s="125">
        <v>0.58333333333333337</v>
      </c>
      <c r="V43" s="125">
        <v>0.83333333333333337</v>
      </c>
      <c r="W43" s="126">
        <v>0</v>
      </c>
      <c r="X43" s="126">
        <v>0.29166666666666669</v>
      </c>
      <c r="Y43" s="127">
        <v>0.58333333333333337</v>
      </c>
      <c r="Z43" s="127">
        <v>0.83333333333333337</v>
      </c>
      <c r="AA43" s="124">
        <v>0</v>
      </c>
      <c r="AB43" s="124">
        <v>0.29166666666666669</v>
      </c>
      <c r="AC43" s="125">
        <v>0.58333333333333337</v>
      </c>
      <c r="AD43" s="125">
        <v>0.83333333333333337</v>
      </c>
    </row>
    <row r="44" spans="1:30" x14ac:dyDescent="0.35">
      <c r="A44" s="25"/>
      <c r="B44" s="17" t="s">
        <v>7</v>
      </c>
      <c r="C44" s="125">
        <v>0.29166666666666669</v>
      </c>
      <c r="D44" s="125">
        <v>0.58333333333333337</v>
      </c>
      <c r="E44" s="125">
        <v>0.83333333333333337</v>
      </c>
      <c r="F44" s="125">
        <v>1</v>
      </c>
      <c r="G44" s="127">
        <v>0.29166666666666669</v>
      </c>
      <c r="H44" s="127">
        <v>0.58333333333333337</v>
      </c>
      <c r="I44" s="127">
        <v>0.83333333333333337</v>
      </c>
      <c r="J44" s="127">
        <v>1</v>
      </c>
      <c r="K44" s="125">
        <v>0.29166666666666669</v>
      </c>
      <c r="L44" s="125">
        <v>0.58333333333333337</v>
      </c>
      <c r="M44" s="125">
        <v>0.83333333333333337</v>
      </c>
      <c r="N44" s="125">
        <v>1</v>
      </c>
      <c r="O44" s="127">
        <v>0.29166666666666669</v>
      </c>
      <c r="P44" s="127">
        <v>0.58333333333333337</v>
      </c>
      <c r="Q44" s="127">
        <v>0.83333333333333337</v>
      </c>
      <c r="R44" s="127">
        <v>1</v>
      </c>
      <c r="S44" s="125">
        <v>0.29166666666666669</v>
      </c>
      <c r="T44" s="125">
        <v>0.58333333333333337</v>
      </c>
      <c r="U44" s="125">
        <v>0.83333333333333337</v>
      </c>
      <c r="V44" s="125">
        <v>1</v>
      </c>
      <c r="W44" s="127">
        <v>0.29166666666666669</v>
      </c>
      <c r="X44" s="127">
        <v>0.58333333333333337</v>
      </c>
      <c r="Y44" s="127">
        <v>0.83333333333333337</v>
      </c>
      <c r="Z44" s="127">
        <v>1</v>
      </c>
      <c r="AA44" s="125">
        <v>0.29166666666666669</v>
      </c>
      <c r="AB44" s="125">
        <v>0.58333333333333337</v>
      </c>
      <c r="AC44" s="125">
        <v>0.83333333333333337</v>
      </c>
      <c r="AD44" s="125">
        <v>1</v>
      </c>
    </row>
    <row r="45" spans="1:30" x14ac:dyDescent="0.35">
      <c r="A45" s="25"/>
      <c r="B45" s="45" t="s">
        <v>8</v>
      </c>
      <c r="C45" s="46"/>
      <c r="D45" s="46"/>
      <c r="E45" s="46"/>
      <c r="F45" s="47"/>
      <c r="G45" s="45"/>
      <c r="H45" s="45"/>
      <c r="I45" s="45" t="s">
        <v>26</v>
      </c>
      <c r="J45" s="45"/>
      <c r="K45" s="48"/>
      <c r="L45" s="48" t="s">
        <v>26</v>
      </c>
      <c r="M45" s="48"/>
      <c r="N45" s="48" t="s">
        <v>26</v>
      </c>
      <c r="O45" s="45" t="s">
        <v>26</v>
      </c>
      <c r="P45" s="45"/>
      <c r="Q45" s="45"/>
      <c r="R45" s="45"/>
      <c r="S45" s="48"/>
      <c r="T45" s="48"/>
      <c r="U45" s="48"/>
      <c r="V45" s="48"/>
      <c r="W45" s="45"/>
      <c r="X45" s="45"/>
      <c r="Y45" s="45" t="s">
        <v>26</v>
      </c>
      <c r="Z45" s="45"/>
      <c r="AA45" s="48"/>
      <c r="AB45" s="48" t="s">
        <v>26</v>
      </c>
      <c r="AC45" s="48"/>
      <c r="AD45" s="49" t="s">
        <v>26</v>
      </c>
    </row>
    <row r="46" spans="1:30" x14ac:dyDescent="0.35">
      <c r="A46" s="25"/>
      <c r="B46" s="45" t="s">
        <v>66</v>
      </c>
      <c r="C46" s="44"/>
      <c r="D46" s="44"/>
      <c r="E46" s="44"/>
      <c r="F46" s="44"/>
      <c r="G46" s="28"/>
      <c r="H46" s="28"/>
      <c r="I46" s="28" t="s">
        <v>26</v>
      </c>
      <c r="J46" s="28"/>
      <c r="K46" s="33"/>
      <c r="L46" s="33" t="s">
        <v>26</v>
      </c>
      <c r="M46" s="33"/>
      <c r="N46" s="33" t="s">
        <v>26</v>
      </c>
      <c r="O46" s="28" t="s">
        <v>26</v>
      </c>
      <c r="P46" s="28"/>
      <c r="Q46" s="28"/>
      <c r="R46" s="28"/>
      <c r="S46" s="33"/>
      <c r="T46" s="33"/>
      <c r="U46" s="33"/>
      <c r="V46" s="33"/>
      <c r="W46" s="28"/>
      <c r="X46" s="28"/>
      <c r="Y46" s="28" t="s">
        <v>26</v>
      </c>
      <c r="Z46" s="28"/>
      <c r="AA46" s="33"/>
      <c r="AB46" s="33" t="s">
        <v>26</v>
      </c>
      <c r="AC46" s="33"/>
      <c r="AD46" s="34" t="s">
        <v>26</v>
      </c>
    </row>
    <row r="47" spans="1:30" x14ac:dyDescent="0.35">
      <c r="A47" s="25"/>
      <c r="B47" s="45" t="s">
        <v>74</v>
      </c>
      <c r="C47" s="46" t="s">
        <v>26</v>
      </c>
      <c r="D47" s="46"/>
      <c r="E47" s="46"/>
      <c r="F47" s="47"/>
      <c r="G47" s="45"/>
      <c r="H47" s="45"/>
      <c r="I47" s="45"/>
      <c r="J47" s="45"/>
      <c r="K47" s="48"/>
      <c r="L47" s="48"/>
      <c r="M47" s="48" t="s">
        <v>26</v>
      </c>
      <c r="N47" s="48"/>
      <c r="O47" s="45"/>
      <c r="P47" s="45" t="s">
        <v>26</v>
      </c>
      <c r="Q47" s="45"/>
      <c r="R47" s="45" t="s">
        <v>26</v>
      </c>
      <c r="S47" s="48" t="s">
        <v>26</v>
      </c>
      <c r="T47" s="48"/>
      <c r="U47" s="48"/>
      <c r="V47" s="48"/>
      <c r="W47" s="45"/>
      <c r="X47" s="45"/>
      <c r="Y47" s="45"/>
      <c r="Z47" s="45"/>
      <c r="AA47" s="48"/>
      <c r="AB47" s="48"/>
      <c r="AC47" s="48" t="s">
        <v>26</v>
      </c>
      <c r="AD47" s="49"/>
    </row>
    <row r="48" spans="1:30" x14ac:dyDescent="0.35">
      <c r="A48" s="25"/>
      <c r="B48" s="45" t="s">
        <v>75</v>
      </c>
      <c r="C48" s="44" t="s">
        <v>26</v>
      </c>
      <c r="D48" s="44"/>
      <c r="E48" s="44"/>
      <c r="F48" s="44"/>
      <c r="G48" s="28"/>
      <c r="H48" s="28"/>
      <c r="I48" s="28"/>
      <c r="J48" s="28"/>
      <c r="K48" s="33"/>
      <c r="L48" s="33"/>
      <c r="M48" s="33" t="s">
        <v>26</v>
      </c>
      <c r="N48" s="33"/>
      <c r="O48" s="28"/>
      <c r="P48" s="28" t="s">
        <v>26</v>
      </c>
      <c r="Q48" s="28"/>
      <c r="R48" s="28" t="s">
        <v>26</v>
      </c>
      <c r="S48" s="33" t="s">
        <v>26</v>
      </c>
      <c r="T48" s="33"/>
      <c r="U48" s="33"/>
      <c r="V48" s="33"/>
      <c r="W48" s="28"/>
      <c r="X48" s="28"/>
      <c r="Y48" s="28"/>
      <c r="Z48" s="28"/>
      <c r="AA48" s="33"/>
      <c r="AB48" s="33"/>
      <c r="AC48" s="33" t="s">
        <v>26</v>
      </c>
      <c r="AD48" s="34"/>
    </row>
    <row r="49" spans="1:30" x14ac:dyDescent="0.35">
      <c r="A49" s="25"/>
      <c r="B49" s="45" t="s">
        <v>76</v>
      </c>
      <c r="C49" s="46"/>
      <c r="D49" s="46" t="s">
        <v>26</v>
      </c>
      <c r="E49" s="46"/>
      <c r="F49" s="47" t="s">
        <v>26</v>
      </c>
      <c r="G49" s="45" t="s">
        <v>26</v>
      </c>
      <c r="H49" s="45"/>
      <c r="I49" s="45"/>
      <c r="J49" s="45"/>
      <c r="K49" s="48"/>
      <c r="L49" s="48"/>
      <c r="M49" s="48"/>
      <c r="N49" s="48"/>
      <c r="O49" s="45"/>
      <c r="P49" s="45"/>
      <c r="Q49" s="45" t="s">
        <v>26</v>
      </c>
      <c r="R49" s="45"/>
      <c r="S49" s="48"/>
      <c r="T49" s="48" t="s">
        <v>26</v>
      </c>
      <c r="U49" s="48"/>
      <c r="V49" s="48" t="s">
        <v>26</v>
      </c>
      <c r="W49" s="45" t="s">
        <v>26</v>
      </c>
      <c r="X49" s="45"/>
      <c r="Y49" s="45"/>
      <c r="Z49" s="45"/>
      <c r="AA49" s="48"/>
      <c r="AB49" s="48"/>
      <c r="AC49" s="48"/>
      <c r="AD49" s="49"/>
    </row>
    <row r="50" spans="1:30" x14ac:dyDescent="0.35">
      <c r="A50" s="25"/>
      <c r="B50" s="45" t="s">
        <v>77</v>
      </c>
      <c r="C50" s="44"/>
      <c r="D50" s="44" t="s">
        <v>26</v>
      </c>
      <c r="E50" s="44"/>
      <c r="F50" s="44" t="s">
        <v>26</v>
      </c>
      <c r="G50" s="28" t="s">
        <v>26</v>
      </c>
      <c r="H50" s="28"/>
      <c r="I50" s="28"/>
      <c r="J50" s="28"/>
      <c r="K50" s="33"/>
      <c r="L50" s="33"/>
      <c r="M50" s="33"/>
      <c r="N50" s="33"/>
      <c r="O50" s="28"/>
      <c r="P50" s="28"/>
      <c r="Q50" s="28" t="s">
        <v>26</v>
      </c>
      <c r="R50" s="28"/>
      <c r="S50" s="33"/>
      <c r="T50" s="33" t="s">
        <v>26</v>
      </c>
      <c r="U50" s="33"/>
      <c r="V50" s="33" t="s">
        <v>26</v>
      </c>
      <c r="W50" s="28" t="s">
        <v>26</v>
      </c>
      <c r="X50" s="28"/>
      <c r="Y50" s="28"/>
      <c r="Z50" s="28"/>
      <c r="AA50" s="33"/>
      <c r="AB50" s="33"/>
      <c r="AC50" s="33"/>
      <c r="AD50" s="34"/>
    </row>
    <row r="51" spans="1:30" x14ac:dyDescent="0.35">
      <c r="A51" s="25"/>
      <c r="B51" s="45" t="s">
        <v>80</v>
      </c>
      <c r="C51" s="46"/>
      <c r="D51" s="46"/>
      <c r="E51" s="46" t="s">
        <v>26</v>
      </c>
      <c r="F51" s="47"/>
      <c r="G51" s="45"/>
      <c r="H51" s="45" t="s">
        <v>26</v>
      </c>
      <c r="I51" s="45"/>
      <c r="J51" s="45" t="s">
        <v>26</v>
      </c>
      <c r="K51" s="48" t="s">
        <v>26</v>
      </c>
      <c r="L51" s="48"/>
      <c r="M51" s="48"/>
      <c r="N51" s="48"/>
      <c r="O51" s="45"/>
      <c r="P51" s="45"/>
      <c r="Q51" s="45"/>
      <c r="R51" s="45"/>
      <c r="S51" s="48"/>
      <c r="T51" s="48"/>
      <c r="U51" s="48" t="s">
        <v>26</v>
      </c>
      <c r="V51" s="48"/>
      <c r="W51" s="45"/>
      <c r="X51" s="45" t="s">
        <v>26</v>
      </c>
      <c r="Y51" s="45"/>
      <c r="Z51" s="45" t="s">
        <v>26</v>
      </c>
      <c r="AA51" s="48" t="s">
        <v>26</v>
      </c>
      <c r="AB51" s="48"/>
      <c r="AC51" s="48"/>
      <c r="AD51" s="49"/>
    </row>
    <row r="52" spans="1:30" x14ac:dyDescent="0.35">
      <c r="A52" s="25"/>
      <c r="B52" s="45" t="s">
        <v>78</v>
      </c>
      <c r="C52" s="44"/>
      <c r="D52" s="44"/>
      <c r="E52" s="44" t="s">
        <v>26</v>
      </c>
      <c r="F52" s="44"/>
      <c r="G52" s="28"/>
      <c r="H52" s="28" t="s">
        <v>26</v>
      </c>
      <c r="I52" s="28"/>
      <c r="J52" s="28" t="s">
        <v>26</v>
      </c>
      <c r="K52" s="33" t="s">
        <v>26</v>
      </c>
      <c r="L52" s="33"/>
      <c r="M52" s="33"/>
      <c r="N52" s="33"/>
      <c r="O52" s="28"/>
      <c r="P52" s="28"/>
      <c r="Q52" s="28"/>
      <c r="R52" s="28"/>
      <c r="S52" s="33"/>
      <c r="T52" s="33"/>
      <c r="U52" s="33" t="s">
        <v>26</v>
      </c>
      <c r="V52" s="33"/>
      <c r="W52" s="28"/>
      <c r="X52" s="28" t="s">
        <v>26</v>
      </c>
      <c r="Y52" s="28"/>
      <c r="Z52" s="28" t="s">
        <v>26</v>
      </c>
      <c r="AA52" s="33" t="s">
        <v>26</v>
      </c>
      <c r="AB52" s="33"/>
      <c r="AC52" s="33"/>
      <c r="AD52" s="34"/>
    </row>
    <row r="53" spans="1:30" x14ac:dyDescent="0.35">
      <c r="A53" s="25"/>
      <c r="B53" s="28"/>
      <c r="C53" s="44"/>
      <c r="D53" s="44"/>
      <c r="E53" s="44"/>
      <c r="F53" s="44"/>
      <c r="G53" s="28"/>
      <c r="H53" s="28"/>
      <c r="I53" s="28"/>
      <c r="J53" s="28"/>
      <c r="K53" s="33"/>
      <c r="L53" s="33"/>
      <c r="M53" s="33"/>
      <c r="N53" s="33"/>
      <c r="O53" s="28"/>
      <c r="P53" s="28"/>
      <c r="Q53" s="28"/>
      <c r="R53" s="28"/>
      <c r="S53" s="33"/>
      <c r="T53" s="33"/>
      <c r="U53" s="33"/>
      <c r="V53" s="33"/>
      <c r="W53" s="28"/>
      <c r="X53" s="28"/>
      <c r="Y53" s="28"/>
      <c r="Z53" s="28"/>
      <c r="AA53" s="33"/>
      <c r="AB53" s="33"/>
      <c r="AC53" s="33"/>
      <c r="AD53" s="34"/>
    </row>
    <row r="54" spans="1:30" ht="23" x14ac:dyDescent="0.5">
      <c r="A54" s="25"/>
      <c r="B54" s="18"/>
      <c r="C54" s="2"/>
      <c r="D54" s="2"/>
      <c r="E54" s="2"/>
      <c r="F54" s="2"/>
      <c r="G54" s="15"/>
      <c r="H54" s="16"/>
      <c r="I54" s="16"/>
      <c r="J54" s="16"/>
      <c r="K54" s="16"/>
      <c r="L54" s="16"/>
      <c r="M54" s="16"/>
      <c r="N54" s="16" t="str">
        <f>"Semaine du "&amp;TEXT(C55,"jj/mm")&amp;" au "&amp;TEXT(C55+6,"jj/mm aaaa")</f>
        <v>Semaine du 29/01 au 04/02 2018</v>
      </c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</row>
    <row r="55" spans="1:30" x14ac:dyDescent="0.35">
      <c r="A55" s="25"/>
      <c r="B55" s="59">
        <f ca="1">B42+1</f>
        <v>5</v>
      </c>
      <c r="C55" s="134">
        <f>C42+7</f>
        <v>43129</v>
      </c>
      <c r="D55" s="135"/>
      <c r="E55" s="135"/>
      <c r="F55" s="136"/>
      <c r="G55" s="134">
        <f>C55+1</f>
        <v>43130</v>
      </c>
      <c r="H55" s="135"/>
      <c r="I55" s="135"/>
      <c r="J55" s="136"/>
      <c r="K55" s="134">
        <f>G55+1</f>
        <v>43131</v>
      </c>
      <c r="L55" s="135"/>
      <c r="M55" s="135"/>
      <c r="N55" s="136"/>
      <c r="O55" s="134">
        <f>K55+1</f>
        <v>43132</v>
      </c>
      <c r="P55" s="135"/>
      <c r="Q55" s="135"/>
      <c r="R55" s="136"/>
      <c r="S55" s="134">
        <f>O55+1</f>
        <v>43133</v>
      </c>
      <c r="T55" s="135"/>
      <c r="U55" s="135"/>
      <c r="V55" s="136"/>
      <c r="W55" s="134">
        <f>S55+1</f>
        <v>43134</v>
      </c>
      <c r="X55" s="135"/>
      <c r="Y55" s="135"/>
      <c r="Z55" s="136"/>
      <c r="AA55" s="134">
        <f>W55+1</f>
        <v>43135</v>
      </c>
      <c r="AB55" s="135"/>
      <c r="AC55" s="135"/>
      <c r="AD55" s="136"/>
    </row>
    <row r="56" spans="1:30" x14ac:dyDescent="0.35">
      <c r="A56" s="25"/>
      <c r="B56" s="17" t="s">
        <v>9</v>
      </c>
      <c r="C56" s="124">
        <v>0</v>
      </c>
      <c r="D56" s="124">
        <v>0.29166666666666669</v>
      </c>
      <c r="E56" s="125">
        <v>0.58333333333333337</v>
      </c>
      <c r="F56" s="125">
        <v>0.83333333333333337</v>
      </c>
      <c r="G56" s="126">
        <v>0</v>
      </c>
      <c r="H56" s="126">
        <v>0.29166666666666669</v>
      </c>
      <c r="I56" s="127">
        <v>0.58333333333333337</v>
      </c>
      <c r="J56" s="127">
        <v>0.83333333333333337</v>
      </c>
      <c r="K56" s="124">
        <v>0</v>
      </c>
      <c r="L56" s="124">
        <v>0.29166666666666669</v>
      </c>
      <c r="M56" s="125">
        <v>0.58333333333333337</v>
      </c>
      <c r="N56" s="125">
        <v>0.83333333333333337</v>
      </c>
      <c r="O56" s="126">
        <v>0</v>
      </c>
      <c r="P56" s="126">
        <v>0.29166666666666669</v>
      </c>
      <c r="Q56" s="127">
        <v>0.58333333333333337</v>
      </c>
      <c r="R56" s="127">
        <v>0.83333333333333337</v>
      </c>
      <c r="S56" s="124">
        <v>0</v>
      </c>
      <c r="T56" s="124">
        <v>0.29166666666666669</v>
      </c>
      <c r="U56" s="125">
        <v>0.58333333333333337</v>
      </c>
      <c r="V56" s="125">
        <v>0.83333333333333337</v>
      </c>
      <c r="W56" s="126">
        <v>0</v>
      </c>
      <c r="X56" s="126">
        <v>0.29166666666666669</v>
      </c>
      <c r="Y56" s="127">
        <v>0.58333333333333337</v>
      </c>
      <c r="Z56" s="127">
        <v>0.83333333333333337</v>
      </c>
      <c r="AA56" s="124">
        <v>0</v>
      </c>
      <c r="AB56" s="124">
        <v>0.29166666666666669</v>
      </c>
      <c r="AC56" s="125">
        <v>0.58333333333333337</v>
      </c>
      <c r="AD56" s="125">
        <v>0.83333333333333337</v>
      </c>
    </row>
    <row r="57" spans="1:30" x14ac:dyDescent="0.35">
      <c r="A57" s="25"/>
      <c r="B57" s="17" t="s">
        <v>7</v>
      </c>
      <c r="C57" s="125">
        <v>0.29166666666666669</v>
      </c>
      <c r="D57" s="125">
        <v>0.58333333333333337</v>
      </c>
      <c r="E57" s="125">
        <v>0.83333333333333337</v>
      </c>
      <c r="F57" s="125">
        <v>1</v>
      </c>
      <c r="G57" s="127">
        <v>0.29166666666666669</v>
      </c>
      <c r="H57" s="127">
        <v>0.58333333333333337</v>
      </c>
      <c r="I57" s="127">
        <v>0.83333333333333337</v>
      </c>
      <c r="J57" s="127">
        <v>1</v>
      </c>
      <c r="K57" s="125">
        <v>0.29166666666666669</v>
      </c>
      <c r="L57" s="125">
        <v>0.58333333333333337</v>
      </c>
      <c r="M57" s="125">
        <v>0.83333333333333337</v>
      </c>
      <c r="N57" s="125">
        <v>1</v>
      </c>
      <c r="O57" s="127">
        <v>0.29166666666666669</v>
      </c>
      <c r="P57" s="127">
        <v>0.58333333333333337</v>
      </c>
      <c r="Q57" s="127">
        <v>0.83333333333333337</v>
      </c>
      <c r="R57" s="127">
        <v>1</v>
      </c>
      <c r="S57" s="125">
        <v>0.29166666666666669</v>
      </c>
      <c r="T57" s="125">
        <v>0.58333333333333337</v>
      </c>
      <c r="U57" s="125">
        <v>0.83333333333333337</v>
      </c>
      <c r="V57" s="125">
        <v>1</v>
      </c>
      <c r="W57" s="127">
        <v>0.29166666666666669</v>
      </c>
      <c r="X57" s="127">
        <v>0.58333333333333337</v>
      </c>
      <c r="Y57" s="127">
        <v>0.83333333333333337</v>
      </c>
      <c r="Z57" s="127">
        <v>1</v>
      </c>
      <c r="AA57" s="125">
        <v>0.29166666666666669</v>
      </c>
      <c r="AB57" s="125">
        <v>0.58333333333333337</v>
      </c>
      <c r="AC57" s="125">
        <v>0.83333333333333337</v>
      </c>
      <c r="AD57" s="125">
        <v>1</v>
      </c>
    </row>
    <row r="58" spans="1:30" x14ac:dyDescent="0.35">
      <c r="A58" s="25"/>
      <c r="B58" s="50" t="s">
        <v>8</v>
      </c>
      <c r="C58" s="51" t="s">
        <v>26</v>
      </c>
      <c r="D58" s="51"/>
      <c r="E58" s="51"/>
      <c r="F58" s="51"/>
      <c r="G58" s="50"/>
      <c r="H58" s="50"/>
      <c r="I58" s="50"/>
      <c r="J58" s="50"/>
      <c r="K58" s="52"/>
      <c r="L58" s="52"/>
      <c r="M58" s="52" t="s">
        <v>26</v>
      </c>
      <c r="N58" s="52"/>
      <c r="O58" s="50"/>
      <c r="P58" s="50" t="s">
        <v>26</v>
      </c>
      <c r="Q58" s="50"/>
      <c r="R58" s="50" t="s">
        <v>26</v>
      </c>
      <c r="S58" s="52" t="s">
        <v>26</v>
      </c>
      <c r="T58" s="52"/>
      <c r="U58" s="52"/>
      <c r="V58" s="52"/>
      <c r="W58" s="50"/>
      <c r="X58" s="50"/>
      <c r="Y58" s="50"/>
      <c r="Z58" s="50"/>
      <c r="AA58" s="52"/>
      <c r="AB58" s="52"/>
      <c r="AC58" s="52" t="s">
        <v>26</v>
      </c>
      <c r="AD58" s="52"/>
    </row>
    <row r="59" spans="1:30" x14ac:dyDescent="0.35">
      <c r="A59" s="25"/>
      <c r="B59" s="50" t="s">
        <v>66</v>
      </c>
      <c r="C59" s="36" t="s">
        <v>26</v>
      </c>
      <c r="D59" s="36"/>
      <c r="E59" s="36"/>
      <c r="F59" s="37"/>
      <c r="G59" s="35"/>
      <c r="H59" s="35"/>
      <c r="I59" s="35"/>
      <c r="J59" s="35"/>
      <c r="K59" s="38"/>
      <c r="L59" s="38"/>
      <c r="M59" s="38" t="s">
        <v>26</v>
      </c>
      <c r="N59" s="38"/>
      <c r="O59" s="35"/>
      <c r="P59" s="35" t="s">
        <v>26</v>
      </c>
      <c r="Q59" s="35"/>
      <c r="R59" s="35" t="s">
        <v>26</v>
      </c>
      <c r="S59" s="38" t="s">
        <v>26</v>
      </c>
      <c r="T59" s="38"/>
      <c r="U59" s="38"/>
      <c r="V59" s="38"/>
      <c r="W59" s="35"/>
      <c r="X59" s="35"/>
      <c r="Y59" s="35"/>
      <c r="Z59" s="35"/>
      <c r="AA59" s="38"/>
      <c r="AB59" s="38"/>
      <c r="AC59" s="38" t="s">
        <v>26</v>
      </c>
      <c r="AD59" s="38"/>
    </row>
    <row r="60" spans="1:30" x14ac:dyDescent="0.35">
      <c r="A60" s="25"/>
      <c r="B60" s="50" t="s">
        <v>74</v>
      </c>
      <c r="C60" s="51"/>
      <c r="D60" s="51" t="s">
        <v>26</v>
      </c>
      <c r="E60" s="51"/>
      <c r="F60" s="51" t="s">
        <v>26</v>
      </c>
      <c r="G60" s="50" t="s">
        <v>26</v>
      </c>
      <c r="H60" s="50"/>
      <c r="I60" s="50"/>
      <c r="J60" s="50"/>
      <c r="K60" s="52"/>
      <c r="L60" s="52"/>
      <c r="M60" s="52"/>
      <c r="N60" s="52"/>
      <c r="O60" s="50"/>
      <c r="P60" s="50"/>
      <c r="Q60" s="50" t="s">
        <v>26</v>
      </c>
      <c r="R60" s="50"/>
      <c r="S60" s="52"/>
      <c r="T60" s="52" t="s">
        <v>26</v>
      </c>
      <c r="U60" s="52"/>
      <c r="V60" s="52" t="s">
        <v>26</v>
      </c>
      <c r="W60" s="50" t="s">
        <v>26</v>
      </c>
      <c r="X60" s="50"/>
      <c r="Y60" s="50"/>
      <c r="Z60" s="50"/>
      <c r="AA60" s="52"/>
      <c r="AB60" s="52"/>
      <c r="AC60" s="52"/>
      <c r="AD60" s="52"/>
    </row>
    <row r="61" spans="1:30" x14ac:dyDescent="0.35">
      <c r="A61" s="25"/>
      <c r="B61" s="50" t="s">
        <v>75</v>
      </c>
      <c r="C61" s="36"/>
      <c r="D61" s="36" t="s">
        <v>26</v>
      </c>
      <c r="E61" s="36"/>
      <c r="F61" s="37" t="s">
        <v>26</v>
      </c>
      <c r="G61" s="35" t="s">
        <v>26</v>
      </c>
      <c r="H61" s="35"/>
      <c r="I61" s="35"/>
      <c r="J61" s="35"/>
      <c r="K61" s="38"/>
      <c r="L61" s="38"/>
      <c r="M61" s="38"/>
      <c r="N61" s="38"/>
      <c r="O61" s="35"/>
      <c r="P61" s="35"/>
      <c r="Q61" s="35" t="s">
        <v>26</v>
      </c>
      <c r="R61" s="35"/>
      <c r="S61" s="38"/>
      <c r="T61" s="38" t="s">
        <v>26</v>
      </c>
      <c r="U61" s="38"/>
      <c r="V61" s="38" t="s">
        <v>26</v>
      </c>
      <c r="W61" s="35" t="s">
        <v>26</v>
      </c>
      <c r="X61" s="35"/>
      <c r="Y61" s="35"/>
      <c r="Z61" s="35"/>
      <c r="AA61" s="38"/>
      <c r="AB61" s="38"/>
      <c r="AC61" s="38"/>
      <c r="AD61" s="38"/>
    </row>
    <row r="62" spans="1:30" x14ac:dyDescent="0.35">
      <c r="A62" s="25"/>
      <c r="B62" s="50" t="s">
        <v>76</v>
      </c>
      <c r="C62" s="51"/>
      <c r="D62" s="51"/>
      <c r="E62" s="51" t="s">
        <v>26</v>
      </c>
      <c r="F62" s="51"/>
      <c r="G62" s="50"/>
      <c r="H62" s="50" t="s">
        <v>26</v>
      </c>
      <c r="I62" s="50"/>
      <c r="J62" s="50" t="s">
        <v>26</v>
      </c>
      <c r="K62" s="52" t="s">
        <v>26</v>
      </c>
      <c r="L62" s="52"/>
      <c r="M62" s="52"/>
      <c r="N62" s="52"/>
      <c r="O62" s="50"/>
      <c r="P62" s="50"/>
      <c r="Q62" s="50"/>
      <c r="R62" s="50"/>
      <c r="S62" s="52"/>
      <c r="T62" s="52"/>
      <c r="U62" s="52" t="s">
        <v>26</v>
      </c>
      <c r="V62" s="52"/>
      <c r="W62" s="50"/>
      <c r="X62" s="50" t="s">
        <v>26</v>
      </c>
      <c r="Y62" s="50"/>
      <c r="Z62" s="50" t="s">
        <v>26</v>
      </c>
      <c r="AA62" s="52" t="s">
        <v>26</v>
      </c>
      <c r="AB62" s="52"/>
      <c r="AC62" s="52"/>
      <c r="AD62" s="52"/>
    </row>
    <row r="63" spans="1:30" x14ac:dyDescent="0.35">
      <c r="A63" s="25"/>
      <c r="B63" s="50" t="s">
        <v>77</v>
      </c>
      <c r="C63" s="36"/>
      <c r="D63" s="36"/>
      <c r="E63" s="36" t="s">
        <v>26</v>
      </c>
      <c r="F63" s="37"/>
      <c r="G63" s="35"/>
      <c r="H63" s="35" t="s">
        <v>26</v>
      </c>
      <c r="I63" s="35"/>
      <c r="J63" s="35" t="s">
        <v>26</v>
      </c>
      <c r="K63" s="38" t="s">
        <v>26</v>
      </c>
      <c r="L63" s="38"/>
      <c r="M63" s="38"/>
      <c r="N63" s="38"/>
      <c r="O63" s="35"/>
      <c r="P63" s="35"/>
      <c r="Q63" s="35"/>
      <c r="R63" s="35"/>
      <c r="S63" s="38"/>
      <c r="T63" s="38"/>
      <c r="U63" s="38" t="s">
        <v>26</v>
      </c>
      <c r="V63" s="38"/>
      <c r="W63" s="35"/>
      <c r="X63" s="35" t="s">
        <v>26</v>
      </c>
      <c r="Y63" s="35"/>
      <c r="Z63" s="35" t="s">
        <v>26</v>
      </c>
      <c r="AA63" s="38" t="s">
        <v>26</v>
      </c>
      <c r="AB63" s="38"/>
      <c r="AC63" s="38"/>
      <c r="AD63" s="38"/>
    </row>
    <row r="64" spans="1:30" x14ac:dyDescent="0.35">
      <c r="A64" s="25"/>
      <c r="B64" s="50" t="s">
        <v>80</v>
      </c>
      <c r="C64" s="51"/>
      <c r="D64" s="51"/>
      <c r="E64" s="51"/>
      <c r="F64" s="51"/>
      <c r="G64" s="50"/>
      <c r="H64" s="50"/>
      <c r="I64" s="50" t="s">
        <v>26</v>
      </c>
      <c r="J64" s="50"/>
      <c r="K64" s="52"/>
      <c r="L64" s="52" t="s">
        <v>26</v>
      </c>
      <c r="M64" s="52"/>
      <c r="N64" s="52" t="s">
        <v>26</v>
      </c>
      <c r="O64" s="50" t="s">
        <v>26</v>
      </c>
      <c r="P64" s="50"/>
      <c r="Q64" s="50"/>
      <c r="R64" s="50"/>
      <c r="S64" s="52"/>
      <c r="T64" s="52"/>
      <c r="U64" s="52"/>
      <c r="V64" s="52"/>
      <c r="W64" s="50"/>
      <c r="X64" s="50"/>
      <c r="Y64" s="50" t="s">
        <v>26</v>
      </c>
      <c r="Z64" s="50"/>
      <c r="AA64" s="52"/>
      <c r="AB64" s="52" t="s">
        <v>26</v>
      </c>
      <c r="AC64" s="52"/>
      <c r="AD64" s="52" t="s">
        <v>26</v>
      </c>
    </row>
    <row r="65" spans="1:30" x14ac:dyDescent="0.35">
      <c r="A65" s="25"/>
      <c r="B65" s="50" t="s">
        <v>78</v>
      </c>
      <c r="C65" s="36"/>
      <c r="D65" s="36"/>
      <c r="E65" s="36"/>
      <c r="F65" s="37"/>
      <c r="G65" s="35"/>
      <c r="H65" s="35"/>
      <c r="I65" s="35" t="s">
        <v>26</v>
      </c>
      <c r="J65" s="35"/>
      <c r="K65" s="38"/>
      <c r="L65" s="38" t="s">
        <v>26</v>
      </c>
      <c r="M65" s="38"/>
      <c r="N65" s="38" t="s">
        <v>26</v>
      </c>
      <c r="O65" s="35" t="s">
        <v>26</v>
      </c>
      <c r="P65" s="35"/>
      <c r="Q65" s="35"/>
      <c r="R65" s="35"/>
      <c r="S65" s="38"/>
      <c r="T65" s="38"/>
      <c r="U65" s="38"/>
      <c r="V65" s="38"/>
      <c r="W65" s="35"/>
      <c r="X65" s="35"/>
      <c r="Y65" s="35" t="s">
        <v>26</v>
      </c>
      <c r="Z65" s="35"/>
      <c r="AA65" s="38"/>
      <c r="AB65" s="38" t="s">
        <v>26</v>
      </c>
      <c r="AC65" s="38"/>
      <c r="AD65" s="38" t="s">
        <v>26</v>
      </c>
    </row>
    <row r="66" spans="1:30" x14ac:dyDescent="0.35">
      <c r="A66" s="25"/>
      <c r="B66" s="35"/>
      <c r="C66" s="36"/>
      <c r="D66" s="36"/>
      <c r="E66" s="36"/>
      <c r="F66" s="37"/>
      <c r="G66" s="35"/>
      <c r="H66" s="35"/>
      <c r="I66" s="35"/>
      <c r="J66" s="35"/>
      <c r="K66" s="38"/>
      <c r="L66" s="38"/>
      <c r="M66" s="38"/>
      <c r="N66" s="38"/>
      <c r="O66" s="35"/>
      <c r="P66" s="35"/>
      <c r="Q66" s="35"/>
      <c r="R66" s="35"/>
      <c r="S66" s="38"/>
      <c r="T66" s="38"/>
      <c r="U66" s="38"/>
      <c r="V66" s="38"/>
      <c r="W66" s="35"/>
      <c r="X66" s="35"/>
      <c r="Y66" s="35"/>
      <c r="Z66" s="35"/>
      <c r="AA66" s="38"/>
      <c r="AB66" s="38"/>
      <c r="AC66" s="38"/>
      <c r="AD66" s="38"/>
    </row>
    <row r="67" spans="1:30" ht="23" x14ac:dyDescent="0.5">
      <c r="B67" s="18"/>
      <c r="C67" s="2"/>
      <c r="D67" s="2"/>
      <c r="E67" s="2"/>
      <c r="F67" s="2"/>
      <c r="G67" s="15"/>
      <c r="H67" s="16"/>
      <c r="I67" s="16"/>
      <c r="J67" s="16"/>
      <c r="K67" s="16"/>
      <c r="L67" s="16"/>
      <c r="M67" s="16"/>
      <c r="N67" s="16" t="str">
        <f>"Semaine du "&amp;TEXT(C68,"jj/mm")&amp;" au "&amp;TEXT(C68+6,"jj/mm aaaa")</f>
        <v>Semaine du 05/02 au 11/02 2018</v>
      </c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</row>
    <row r="68" spans="1:30" x14ac:dyDescent="0.35">
      <c r="A68" s="67"/>
      <c r="B68" s="59">
        <f ca="1">B55+1</f>
        <v>6</v>
      </c>
      <c r="C68" s="134">
        <f>C55+7</f>
        <v>43136</v>
      </c>
      <c r="D68" s="135"/>
      <c r="E68" s="135"/>
      <c r="F68" s="136"/>
      <c r="G68" s="134">
        <f>C68+1</f>
        <v>43137</v>
      </c>
      <c r="H68" s="135"/>
      <c r="I68" s="135"/>
      <c r="J68" s="136"/>
      <c r="K68" s="134">
        <f>G68+1</f>
        <v>43138</v>
      </c>
      <c r="L68" s="135"/>
      <c r="M68" s="135"/>
      <c r="N68" s="136"/>
      <c r="O68" s="134">
        <f>K68+1</f>
        <v>43139</v>
      </c>
      <c r="P68" s="135"/>
      <c r="Q68" s="135"/>
      <c r="R68" s="136"/>
      <c r="S68" s="134">
        <f>O68+1</f>
        <v>43140</v>
      </c>
      <c r="T68" s="135"/>
      <c r="U68" s="135"/>
      <c r="V68" s="136"/>
      <c r="W68" s="134">
        <f>S68+1</f>
        <v>43141</v>
      </c>
      <c r="X68" s="135"/>
      <c r="Y68" s="135"/>
      <c r="Z68" s="136"/>
      <c r="AA68" s="134">
        <f>W68+1</f>
        <v>43142</v>
      </c>
      <c r="AB68" s="135"/>
      <c r="AC68" s="135"/>
      <c r="AD68" s="136"/>
    </row>
    <row r="69" spans="1:30" x14ac:dyDescent="0.35">
      <c r="B69" s="17" t="s">
        <v>9</v>
      </c>
      <c r="C69" s="124">
        <v>0</v>
      </c>
      <c r="D69" s="124">
        <v>0.29166666666666669</v>
      </c>
      <c r="E69" s="125">
        <v>0.58333333333333337</v>
      </c>
      <c r="F69" s="125">
        <v>0.83333333333333337</v>
      </c>
      <c r="G69" s="126">
        <v>0</v>
      </c>
      <c r="H69" s="126">
        <v>0.29166666666666669</v>
      </c>
      <c r="I69" s="127">
        <v>0.58333333333333337</v>
      </c>
      <c r="J69" s="127">
        <v>0.83333333333333337</v>
      </c>
      <c r="K69" s="124">
        <v>0</v>
      </c>
      <c r="L69" s="124">
        <v>0.29166666666666669</v>
      </c>
      <c r="M69" s="125">
        <v>0.58333333333333337</v>
      </c>
      <c r="N69" s="125">
        <v>0.83333333333333337</v>
      </c>
      <c r="O69" s="126">
        <v>0</v>
      </c>
      <c r="P69" s="126">
        <v>0.29166666666666669</v>
      </c>
      <c r="Q69" s="127">
        <v>0.58333333333333337</v>
      </c>
      <c r="R69" s="127">
        <v>0.83333333333333337</v>
      </c>
      <c r="S69" s="124">
        <v>0</v>
      </c>
      <c r="T69" s="124">
        <v>0.29166666666666669</v>
      </c>
      <c r="U69" s="125">
        <v>0.58333333333333337</v>
      </c>
      <c r="V69" s="125">
        <v>0.83333333333333337</v>
      </c>
      <c r="W69" s="126">
        <v>0</v>
      </c>
      <c r="X69" s="126">
        <v>0.29166666666666669</v>
      </c>
      <c r="Y69" s="127">
        <v>0.58333333333333337</v>
      </c>
      <c r="Z69" s="127">
        <v>0.83333333333333337</v>
      </c>
      <c r="AA69" s="124">
        <v>0</v>
      </c>
      <c r="AB69" s="124">
        <v>0.29166666666666669</v>
      </c>
      <c r="AC69" s="125">
        <v>0.58333333333333337</v>
      </c>
      <c r="AD69" s="125">
        <v>0.83333333333333337</v>
      </c>
    </row>
    <row r="70" spans="1:30" ht="15.75" customHeight="1" x14ac:dyDescent="0.35">
      <c r="B70" s="17" t="s">
        <v>7</v>
      </c>
      <c r="C70" s="125">
        <v>0.29166666666666669</v>
      </c>
      <c r="D70" s="125">
        <v>0.58333333333333337</v>
      </c>
      <c r="E70" s="125">
        <v>0.83333333333333337</v>
      </c>
      <c r="F70" s="125">
        <v>1</v>
      </c>
      <c r="G70" s="127">
        <v>0.29166666666666669</v>
      </c>
      <c r="H70" s="127">
        <v>0.58333333333333337</v>
      </c>
      <c r="I70" s="127">
        <v>0.83333333333333337</v>
      </c>
      <c r="J70" s="127">
        <v>1</v>
      </c>
      <c r="K70" s="125">
        <v>0.29166666666666669</v>
      </c>
      <c r="L70" s="125">
        <v>0.58333333333333337</v>
      </c>
      <c r="M70" s="125">
        <v>0.83333333333333337</v>
      </c>
      <c r="N70" s="125">
        <v>1</v>
      </c>
      <c r="O70" s="127">
        <v>0.29166666666666669</v>
      </c>
      <c r="P70" s="127">
        <v>0.58333333333333337</v>
      </c>
      <c r="Q70" s="127">
        <v>0.83333333333333337</v>
      </c>
      <c r="R70" s="127">
        <v>1</v>
      </c>
      <c r="S70" s="125">
        <v>0.29166666666666669</v>
      </c>
      <c r="T70" s="125">
        <v>0.58333333333333337</v>
      </c>
      <c r="U70" s="125">
        <v>0.83333333333333337</v>
      </c>
      <c r="V70" s="125">
        <v>1</v>
      </c>
      <c r="W70" s="127">
        <v>0.29166666666666669</v>
      </c>
      <c r="X70" s="127">
        <v>0.58333333333333337</v>
      </c>
      <c r="Y70" s="127">
        <v>0.83333333333333337</v>
      </c>
      <c r="Z70" s="127">
        <v>1</v>
      </c>
      <c r="AA70" s="125">
        <v>0.29166666666666669</v>
      </c>
      <c r="AB70" s="125">
        <v>0.58333333333333337</v>
      </c>
      <c r="AC70" s="125">
        <v>0.83333333333333337</v>
      </c>
      <c r="AD70" s="125">
        <v>1</v>
      </c>
    </row>
    <row r="71" spans="1:30" x14ac:dyDescent="0.35">
      <c r="B71" s="45"/>
      <c r="C71" s="46"/>
      <c r="D71" s="46"/>
      <c r="E71" s="46"/>
      <c r="F71" s="47"/>
      <c r="G71" s="45"/>
      <c r="H71" s="45"/>
      <c r="I71" s="45"/>
      <c r="J71" s="45"/>
      <c r="K71" s="48"/>
      <c r="L71" s="48"/>
      <c r="M71" s="48"/>
      <c r="N71" s="48"/>
      <c r="O71" s="45"/>
      <c r="P71" s="45"/>
      <c r="Q71" s="45"/>
      <c r="R71" s="45"/>
      <c r="S71" s="48"/>
      <c r="T71" s="48"/>
      <c r="U71" s="48"/>
      <c r="V71" s="48"/>
      <c r="W71" s="45"/>
      <c r="X71" s="45"/>
      <c r="Y71" s="45"/>
      <c r="Z71" s="45"/>
      <c r="AA71" s="48"/>
      <c r="AB71" s="48"/>
      <c r="AC71" s="48"/>
      <c r="AD71" s="49"/>
    </row>
    <row r="72" spans="1:30" x14ac:dyDescent="0.35">
      <c r="B72" s="28"/>
      <c r="C72" s="44"/>
      <c r="D72" s="44"/>
      <c r="E72" s="44"/>
      <c r="F72" s="44"/>
      <c r="G72" s="28"/>
      <c r="H72" s="28"/>
      <c r="I72" s="28"/>
      <c r="J72" s="28"/>
      <c r="K72" s="33"/>
      <c r="L72" s="33"/>
      <c r="M72" s="33"/>
      <c r="N72" s="33"/>
      <c r="O72" s="28"/>
      <c r="P72" s="28"/>
      <c r="Q72" s="28"/>
      <c r="R72" s="28"/>
      <c r="S72" s="33"/>
      <c r="T72" s="33"/>
      <c r="U72" s="33"/>
      <c r="V72" s="33"/>
      <c r="W72" s="28"/>
      <c r="X72" s="28"/>
      <c r="Y72" s="28"/>
      <c r="Z72" s="28"/>
      <c r="AA72" s="33"/>
      <c r="AB72" s="33"/>
      <c r="AC72" s="33"/>
      <c r="AD72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6:AD16"/>
    <mergeCell ref="C29:F29"/>
    <mergeCell ref="G29:J29"/>
    <mergeCell ref="K29:N29"/>
    <mergeCell ref="O29:R29"/>
    <mergeCell ref="S29:V29"/>
    <mergeCell ref="W29:Z29"/>
    <mergeCell ref="AA29:AD29"/>
    <mergeCell ref="C16:F16"/>
    <mergeCell ref="G16:J16"/>
    <mergeCell ref="K16:N16"/>
    <mergeCell ref="O16:R16"/>
    <mergeCell ref="S16:V16"/>
    <mergeCell ref="W16:Z16"/>
    <mergeCell ref="AA42:AD42"/>
    <mergeCell ref="C55:F55"/>
    <mergeCell ref="G55:J55"/>
    <mergeCell ref="K55:N55"/>
    <mergeCell ref="O55:R55"/>
    <mergeCell ref="S55:V55"/>
    <mergeCell ref="W55:Z55"/>
    <mergeCell ref="AA55:AD55"/>
    <mergeCell ref="C42:F42"/>
    <mergeCell ref="G42:J42"/>
    <mergeCell ref="K42:N42"/>
    <mergeCell ref="O42:R42"/>
    <mergeCell ref="S42:V42"/>
    <mergeCell ref="W42:Z42"/>
    <mergeCell ref="AA68:AD68"/>
    <mergeCell ref="C68:F68"/>
    <mergeCell ref="G68:J68"/>
    <mergeCell ref="K68:N68"/>
    <mergeCell ref="O68:R68"/>
    <mergeCell ref="S68:V68"/>
    <mergeCell ref="W68:Z68"/>
  </mergeCells>
  <conditionalFormatting sqref="C3:AD3">
    <cfRule type="timePeriod" dxfId="802" priority="6" timePeriod="lastMonth">
      <formula>AND(MONTH(C3)=MONTH(EDATE(TODAY(),0-1)),YEAR(C3)=YEAR(EDATE(TODAY(),0-1)))</formula>
    </cfRule>
  </conditionalFormatting>
  <conditionalFormatting sqref="C16:AD16">
    <cfRule type="timePeriod" dxfId="801" priority="5" timePeriod="lastMonth">
      <formula>AND(MONTH(C16)=MONTH(EDATE(TODAY(),0-1)),YEAR(C16)=YEAR(EDATE(TODAY(),0-1)))</formula>
    </cfRule>
  </conditionalFormatting>
  <conditionalFormatting sqref="C29:AD29">
    <cfRule type="timePeriod" dxfId="800" priority="4" timePeriod="lastMonth">
      <formula>AND(MONTH(C29)=MONTH(EDATE(TODAY(),0-1)),YEAR(C29)=YEAR(EDATE(TODAY(),0-1)))</formula>
    </cfRule>
  </conditionalFormatting>
  <conditionalFormatting sqref="C42:AD42">
    <cfRule type="timePeriod" dxfId="799" priority="3" timePeriod="lastMonth">
      <formula>AND(MONTH(C42)=MONTH(EDATE(TODAY(),0-1)),YEAR(C42)=YEAR(EDATE(TODAY(),0-1)))</formula>
    </cfRule>
  </conditionalFormatting>
  <conditionalFormatting sqref="C55:AD55">
    <cfRule type="timePeriod" dxfId="798" priority="2" timePeriod="lastMonth">
      <formula>AND(MONTH(C55)=MONTH(EDATE(TODAY(),0-1)),YEAR(C55)=YEAR(EDATE(TODAY(),0-1)))</formula>
    </cfRule>
  </conditionalFormatting>
  <conditionalFormatting sqref="C68:AD68">
    <cfRule type="timePeriod" dxfId="797" priority="1" timePeriod="lastMonth">
      <formula>AND(MONTH(C68)=MONTH(EDATE(TODAY(),0-1)),YEAR(C68)=YEAR(EDATE(TODAY(),0-1)))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4" max="29" man="1"/>
    <brk id="27" max="29" man="1"/>
    <brk id="40" max="29" man="1"/>
    <brk id="53" max="29" man="1"/>
  </rowBreaks>
  <colBreaks count="1" manualBreakCount="1">
    <brk id="3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7" t="e">
        <f>DATE(AE1,AD1,1)</f>
        <v>#NUM!</v>
      </c>
      <c r="Z1" s="138"/>
      <c r="AA1" s="138"/>
      <c r="AB1" s="138"/>
      <c r="AC1" s="139"/>
      <c r="AD1" s="53"/>
      <c r="AE1" s="54"/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48</v>
      </c>
      <c r="C3" s="134" t="e">
        <f>Y1-WEEKDAY(Y1,2)+1</f>
        <v>#NUM!</v>
      </c>
      <c r="D3" s="135"/>
      <c r="E3" s="135"/>
      <c r="F3" s="136"/>
      <c r="G3" s="134" t="e">
        <f>C3+1</f>
        <v>#NUM!</v>
      </c>
      <c r="H3" s="135"/>
      <c r="I3" s="135"/>
      <c r="J3" s="136"/>
      <c r="K3" s="134" t="e">
        <f>G3+1</f>
        <v>#NUM!</v>
      </c>
      <c r="L3" s="135"/>
      <c r="M3" s="135"/>
      <c r="N3" s="136"/>
      <c r="O3" s="134" t="e">
        <f>K3+1</f>
        <v>#NUM!</v>
      </c>
      <c r="P3" s="135"/>
      <c r="Q3" s="135"/>
      <c r="R3" s="136"/>
      <c r="S3" s="134" t="e">
        <f>O3+1</f>
        <v>#NUM!</v>
      </c>
      <c r="T3" s="135"/>
      <c r="U3" s="135"/>
      <c r="V3" s="136"/>
      <c r="W3" s="134" t="e">
        <f>S3+1</f>
        <v>#NUM!</v>
      </c>
      <c r="X3" s="135"/>
      <c r="Y3" s="135"/>
      <c r="Z3" s="136"/>
      <c r="AA3" s="134" t="e">
        <f>W3+1</f>
        <v>#NUM!</v>
      </c>
      <c r="AB3" s="135"/>
      <c r="AC3" s="135"/>
      <c r="AD3" s="136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/>
      <c r="B13" s="59">
        <f ca="1">B3+1</f>
        <v>49</v>
      </c>
      <c r="C13" s="134" t="e">
        <f>C3+7</f>
        <v>#NUM!</v>
      </c>
      <c r="D13" s="135"/>
      <c r="E13" s="135"/>
      <c r="F13" s="136"/>
      <c r="G13" s="134" t="e">
        <f>C13+1</f>
        <v>#NUM!</v>
      </c>
      <c r="H13" s="135"/>
      <c r="I13" s="135"/>
      <c r="J13" s="136"/>
      <c r="K13" s="134" t="e">
        <f>G13+1</f>
        <v>#NUM!</v>
      </c>
      <c r="L13" s="135"/>
      <c r="M13" s="135"/>
      <c r="N13" s="136"/>
      <c r="O13" s="134" t="e">
        <f>K13+1</f>
        <v>#NUM!</v>
      </c>
      <c r="P13" s="135"/>
      <c r="Q13" s="135"/>
      <c r="R13" s="136"/>
      <c r="S13" s="134" t="e">
        <f>O13+1</f>
        <v>#NUM!</v>
      </c>
      <c r="T13" s="135"/>
      <c r="U13" s="135"/>
      <c r="V13" s="136"/>
      <c r="W13" s="134" t="e">
        <f>S13+1</f>
        <v>#NUM!</v>
      </c>
      <c r="X13" s="135"/>
      <c r="Y13" s="135"/>
      <c r="Z13" s="136"/>
      <c r="AA13" s="134" t="e">
        <f>W13+1</f>
        <v>#NUM!</v>
      </c>
      <c r="AB13" s="135"/>
      <c r="AC13" s="135"/>
      <c r="AD13" s="136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/>
      <c r="B23" s="59">
        <f ca="1">B13+1</f>
        <v>50</v>
      </c>
      <c r="C23" s="134" t="e">
        <f>C13+7</f>
        <v>#NUM!</v>
      </c>
      <c r="D23" s="135"/>
      <c r="E23" s="135"/>
      <c r="F23" s="136"/>
      <c r="G23" s="134" t="e">
        <f>C23+1</f>
        <v>#NUM!</v>
      </c>
      <c r="H23" s="135"/>
      <c r="I23" s="135"/>
      <c r="J23" s="136"/>
      <c r="K23" s="134" t="e">
        <f>G23+1</f>
        <v>#NUM!</v>
      </c>
      <c r="L23" s="135"/>
      <c r="M23" s="135"/>
      <c r="N23" s="136"/>
      <c r="O23" s="134" t="e">
        <f>K23+1</f>
        <v>#NUM!</v>
      </c>
      <c r="P23" s="135"/>
      <c r="Q23" s="135"/>
      <c r="R23" s="136"/>
      <c r="S23" s="134" t="e">
        <f>O23+1</f>
        <v>#NUM!</v>
      </c>
      <c r="T23" s="135"/>
      <c r="U23" s="135"/>
      <c r="V23" s="136"/>
      <c r="W23" s="134" t="e">
        <f>S23+1</f>
        <v>#NUM!</v>
      </c>
      <c r="X23" s="135"/>
      <c r="Y23" s="135"/>
      <c r="Z23" s="136"/>
      <c r="AA23" s="134" t="e">
        <f>W23+1</f>
        <v>#NUM!</v>
      </c>
      <c r="AB23" s="135"/>
      <c r="AC23" s="135"/>
      <c r="AD23" s="136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3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3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3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/>
      <c r="B33" s="59">
        <f ca="1">B23+1</f>
        <v>51</v>
      </c>
      <c r="C33" s="134" t="e">
        <f>C23+7</f>
        <v>#NUM!</v>
      </c>
      <c r="D33" s="135"/>
      <c r="E33" s="135"/>
      <c r="F33" s="136"/>
      <c r="G33" s="134" t="e">
        <f>C33+1</f>
        <v>#NUM!</v>
      </c>
      <c r="H33" s="135"/>
      <c r="I33" s="135"/>
      <c r="J33" s="136"/>
      <c r="K33" s="134" t="e">
        <f>G33+1</f>
        <v>#NUM!</v>
      </c>
      <c r="L33" s="135"/>
      <c r="M33" s="135"/>
      <c r="N33" s="136"/>
      <c r="O33" s="134" t="e">
        <f>K33+1</f>
        <v>#NUM!</v>
      </c>
      <c r="P33" s="135"/>
      <c r="Q33" s="135"/>
      <c r="R33" s="136"/>
      <c r="S33" s="134" t="e">
        <f>O33+1</f>
        <v>#NUM!</v>
      </c>
      <c r="T33" s="135"/>
      <c r="U33" s="135"/>
      <c r="V33" s="136"/>
      <c r="W33" s="134" t="e">
        <f>S33+1</f>
        <v>#NUM!</v>
      </c>
      <c r="X33" s="135"/>
      <c r="Y33" s="135"/>
      <c r="Z33" s="136"/>
      <c r="AA33" s="134" t="e">
        <f>W33+1</f>
        <v>#NUM!</v>
      </c>
      <c r="AB33" s="135"/>
      <c r="AC33" s="135"/>
      <c r="AD33" s="136"/>
    </row>
    <row r="34" spans="1:30" x14ac:dyDescent="0.3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3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3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3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/>
      <c r="B43" s="59">
        <f ca="1">B33+1</f>
        <v>52</v>
      </c>
      <c r="C43" s="134" t="e">
        <f>C33+7</f>
        <v>#NUM!</v>
      </c>
      <c r="D43" s="135"/>
      <c r="E43" s="135"/>
      <c r="F43" s="136"/>
      <c r="G43" s="134" t="e">
        <f>C43+1</f>
        <v>#NUM!</v>
      </c>
      <c r="H43" s="135"/>
      <c r="I43" s="135"/>
      <c r="J43" s="136"/>
      <c r="K43" s="134" t="e">
        <f>G43+1</f>
        <v>#NUM!</v>
      </c>
      <c r="L43" s="135"/>
      <c r="M43" s="135"/>
      <c r="N43" s="136"/>
      <c r="O43" s="134" t="e">
        <f>K43+1</f>
        <v>#NUM!</v>
      </c>
      <c r="P43" s="135"/>
      <c r="Q43" s="135"/>
      <c r="R43" s="136"/>
      <c r="S43" s="134" t="e">
        <f>O43+1</f>
        <v>#NUM!</v>
      </c>
      <c r="T43" s="135"/>
      <c r="U43" s="135"/>
      <c r="V43" s="136"/>
      <c r="W43" s="134" t="e">
        <f>S43+1</f>
        <v>#NUM!</v>
      </c>
      <c r="X43" s="135"/>
      <c r="Y43" s="135"/>
      <c r="Z43" s="136"/>
      <c r="AA43" s="134" t="e">
        <f>W43+1</f>
        <v>#NUM!</v>
      </c>
      <c r="AB43" s="135"/>
      <c r="AC43" s="135"/>
      <c r="AD43" s="136"/>
    </row>
    <row r="44" spans="1:30" x14ac:dyDescent="0.3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3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3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3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/>
      <c r="B53" s="59">
        <f ca="1">B43+1</f>
        <v>53</v>
      </c>
      <c r="C53" s="134" t="e">
        <f>C43+7</f>
        <v>#NUM!</v>
      </c>
      <c r="D53" s="135"/>
      <c r="E53" s="135"/>
      <c r="F53" s="136"/>
      <c r="G53" s="134" t="e">
        <f>C53+1</f>
        <v>#NUM!</v>
      </c>
      <c r="H53" s="135"/>
      <c r="I53" s="135"/>
      <c r="J53" s="136"/>
      <c r="K53" s="134" t="e">
        <f>G53+1</f>
        <v>#NUM!</v>
      </c>
      <c r="L53" s="135"/>
      <c r="M53" s="135"/>
      <c r="N53" s="136"/>
      <c r="O53" s="134" t="e">
        <f>K53+1</f>
        <v>#NUM!</v>
      </c>
      <c r="P53" s="135"/>
      <c r="Q53" s="135"/>
      <c r="R53" s="136"/>
      <c r="S53" s="134" t="e">
        <f>O53+1</f>
        <v>#NUM!</v>
      </c>
      <c r="T53" s="135"/>
      <c r="U53" s="135"/>
      <c r="V53" s="136"/>
      <c r="W53" s="134" t="e">
        <f>S53+1</f>
        <v>#NUM!</v>
      </c>
      <c r="X53" s="135"/>
      <c r="Y53" s="135"/>
      <c r="Z53" s="136"/>
      <c r="AA53" s="134" t="e">
        <f>W53+1</f>
        <v>#NUM!</v>
      </c>
      <c r="AB53" s="135"/>
      <c r="AC53" s="135"/>
      <c r="AD53" s="136"/>
    </row>
    <row r="54" spans="1:30" x14ac:dyDescent="0.3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3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3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3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53:Z53"/>
    <mergeCell ref="AA53:AD53"/>
    <mergeCell ref="C53:F53"/>
    <mergeCell ref="G53:J53"/>
    <mergeCell ref="K53:N53"/>
    <mergeCell ref="O53:R53"/>
    <mergeCell ref="S53:V53"/>
    <mergeCell ref="Y1:AC1"/>
    <mergeCell ref="C3:F3"/>
    <mergeCell ref="G3:J3"/>
    <mergeCell ref="K3:N3"/>
    <mergeCell ref="O3:R3"/>
    <mergeCell ref="S3:V3"/>
    <mergeCell ref="W3:Z3"/>
    <mergeCell ref="AA3:AD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</mergeCells>
  <conditionalFormatting sqref="C3:AD3">
    <cfRule type="timePeriod" dxfId="796" priority="6" timePeriod="lastMonth">
      <formula>AND(MONTH(C3)=MONTH(EDATE(TODAY(),0-1)),YEAR(C3)=YEAR(EDATE(TODAY(),0-1)))</formula>
    </cfRule>
  </conditionalFormatting>
  <conditionalFormatting sqref="C13:AD13">
    <cfRule type="timePeriod" dxfId="795" priority="5" timePeriod="lastMonth">
      <formula>AND(MONTH(C13)=MONTH(EDATE(TODAY(),0-1)),YEAR(C13)=YEAR(EDATE(TODAY(),0-1)))</formula>
    </cfRule>
  </conditionalFormatting>
  <conditionalFormatting sqref="C23:AD23">
    <cfRule type="timePeriod" dxfId="794" priority="4" timePeriod="lastMonth">
      <formula>AND(MONTH(C23)=MONTH(EDATE(TODAY(),0-1)),YEAR(C23)=YEAR(EDATE(TODAY(),0-1)))</formula>
    </cfRule>
  </conditionalFormatting>
  <conditionalFormatting sqref="C33:AD33">
    <cfRule type="timePeriod" dxfId="793" priority="3" timePeriod="lastMonth">
      <formula>AND(MONTH(C33)=MONTH(EDATE(TODAY(),0-1)),YEAR(C33)=YEAR(EDATE(TODAY(),0-1)))</formula>
    </cfRule>
  </conditionalFormatting>
  <conditionalFormatting sqref="C43:AD43">
    <cfRule type="timePeriod" dxfId="792" priority="2" timePeriod="lastMonth">
      <formula>AND(MONTH(C43)=MONTH(EDATE(TODAY(),0-1)),YEAR(C43)=YEAR(EDATE(TODAY(),0-1)))</formula>
    </cfRule>
  </conditionalFormatting>
  <conditionalFormatting sqref="C53:AD53">
    <cfRule type="timePeriod" dxfId="791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tabSelected="1" workbookViewId="0">
      <selection activeCell="C1" sqref="C1"/>
    </sheetView>
  </sheetViews>
  <sheetFormatPr baseColWidth="10" defaultRowHeight="14.5" x14ac:dyDescent="0.35"/>
  <cols>
    <col min="1" max="1" width="11.81640625" customWidth="1"/>
    <col min="2" max="2" width="9.453125" customWidth="1"/>
    <col min="3" max="33" width="3.26953125" customWidth="1"/>
    <col min="34" max="34" width="6" bestFit="1" customWidth="1"/>
    <col min="35" max="35" width="5.1796875" customWidth="1"/>
    <col min="36" max="36" width="3.26953125" customWidth="1"/>
  </cols>
  <sheetData>
    <row r="2" spans="1:36" x14ac:dyDescent="0.35">
      <c r="AH2" t="str">
        <f>'MENU PRINCIPAL'!I2&amp;'MENU PRINCIPAL'!I1</f>
        <v>Janvier2018</v>
      </c>
    </row>
    <row r="3" spans="1:36" ht="15" thickBot="1" x14ac:dyDescent="0.4">
      <c r="AC3" s="100"/>
      <c r="AD3" s="100"/>
      <c r="AE3" s="100"/>
      <c r="AF3" s="100"/>
    </row>
    <row r="4" spans="1:36" ht="15.5" thickTop="1" thickBot="1" x14ac:dyDescent="0.4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28</v>
      </c>
      <c r="AI4" s="72" t="s">
        <v>29</v>
      </c>
      <c r="AJ4" s="73" t="s">
        <v>30</v>
      </c>
    </row>
    <row r="5" spans="1:36" x14ac:dyDescent="0.35">
      <c r="A5" s="74" t="s">
        <v>31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x14ac:dyDescent="0.35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x14ac:dyDescent="0.35">
      <c r="A8" s="94" t="s">
        <v>8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35">
      <c r="A9" s="99" t="s">
        <v>32</v>
      </c>
      <c r="B9" s="86"/>
      <c r="C9" s="119">
        <f>IF(C$4&lt;&gt;"",IF(SUMPRODUCT((C$4&gt;=Leave[depart])*(C$4&lt;Leave[retour])*($A8=Leave[Agents])),0,nbHeures($A8,C$4,1)),"")</f>
        <v>0.29166666666666669</v>
      </c>
      <c r="D9" s="119">
        <f>IF(D$4&lt;&gt;"",IF(SUMPRODUCT((D$4&gt;=Leave[depart])*(D$4&lt;Leave[retour])*($A8=Leave[Agents])),0,nbHeures($A8,D$4,1)),"")</f>
        <v>0</v>
      </c>
      <c r="E9" s="119">
        <f>IF(E$4&lt;&gt;"",IF(SUMPRODUCT((E$4&gt;=Leave[depart])*(E$4&lt;Leave[retour])*($A8=Leave[Agents])),0,nbHeures($A8,E$4,1)),"")</f>
        <v>0</v>
      </c>
      <c r="F9" s="119">
        <f>IF(F$4&lt;&gt;"",IF(SUMPRODUCT((F$4&gt;=Leave[depart])*(F$4&lt;Leave[retour])*($A8=Leave[Agents])),0,nbHeures($A8,F$4,1)),"")</f>
        <v>0</v>
      </c>
      <c r="G9" s="119">
        <f>IF(G$4&lt;&gt;"",IF(SUMPRODUCT((G$4&gt;=Leave[depart])*(G$4&lt;Leave[retour])*($A8=Leave[Agents])),0,nbHeures($A8,G$4,1)),"")</f>
        <v>0.29166666666666669</v>
      </c>
      <c r="H9" s="119">
        <f>IF(H$4&lt;&gt;"",IF(SUMPRODUCT((H$4&gt;=Leave[depart])*(H$4&lt;Leave[retour])*($A8=Leave[Agents])),0,nbHeures($A8,H$4,1)),"")</f>
        <v>0</v>
      </c>
      <c r="I9" s="119">
        <f>IF(I$4&lt;&gt;"",IF(SUMPRODUCT((I$4&gt;=Leave[depart])*(I$4&lt;Leave[retour])*($A8=Leave[Agents])),0,nbHeures($A8,I$4,1)),"")</f>
        <v>0.25</v>
      </c>
      <c r="J9" s="119">
        <f>IF(J$4&lt;&gt;"",IF(SUMPRODUCT((J$4&gt;=Leave[depart])*(J$4&lt;Leave[retour])*($A8=Leave[Agents])),0,nbHeures($A8,J$4,1)),"")</f>
        <v>0.45833333333333337</v>
      </c>
      <c r="K9" s="119">
        <f>IF(K$4&lt;&gt;"",IF(SUMPRODUCT((K$4&gt;=Leave[depart])*(K$4&lt;Leave[retour])*($A8=Leave[Agents])),0,nbHeures($A8,K$4,1)),"")</f>
        <v>0.29166666666666669</v>
      </c>
      <c r="L9" s="119">
        <f>IF(L$4&lt;&gt;"",IF(SUMPRODUCT((L$4&gt;=Leave[depart])*(L$4&lt;Leave[retour])*($A8=Leave[Agents])),0,nbHeures($A8,L$4,1)),"")</f>
        <v>0</v>
      </c>
      <c r="M9" s="119">
        <f>IF(M$4&lt;&gt;"",IF(SUMPRODUCT((M$4&gt;=Leave[depart])*(M$4&lt;Leave[retour])*($A8=Leave[Agents])),0,nbHeures($A8,M$4,1)),"")</f>
        <v>0.25</v>
      </c>
      <c r="N9" s="119">
        <f>IF(N$4&lt;&gt;"",IF(SUMPRODUCT((N$4&gt;=Leave[depart])*(N$4&lt;Leave[retour])*($A8=Leave[Agents])),0,nbHeures($A8,N$4,1)),"")</f>
        <v>0.45833333333333337</v>
      </c>
      <c r="O9" s="119">
        <f>IF(O$4&lt;&gt;"",IF(SUMPRODUCT((O$4&gt;=Leave[depart])*(O$4&lt;Leave[retour])*($A8=Leave[Agents])),0,nbHeures($A8,O$4,1)),"")</f>
        <v>0.29166666666666669</v>
      </c>
      <c r="P9" s="119">
        <f>IF(P$4&lt;&gt;"",IF(SUMPRODUCT((P$4&gt;=Leave[depart])*(P$4&lt;Leave[retour])*($A8=Leave[Agents])),0,nbHeures($A8,P$4,1)),"")</f>
        <v>0</v>
      </c>
      <c r="Q9" s="119">
        <f>IF(Q$4&lt;&gt;"",IF(SUMPRODUCT((Q$4&gt;=Leave[depart])*(Q$4&lt;Leave[retour])*($A8=Leave[Agents])),0,nbHeures($A8,Q$4,1)),"")</f>
        <v>0.25</v>
      </c>
      <c r="R9" s="119">
        <f>IF(R$4&lt;&gt;"",IF(SUMPRODUCT((R$4&gt;=Leave[depart])*(R$4&lt;Leave[retour])*($A8=Leave[Agents])),0,nbHeures($A8,R$4,1)),"")</f>
        <v>0.45833333333333337</v>
      </c>
      <c r="S9" s="119">
        <f>IF(S$4&lt;&gt;"",IF(SUMPRODUCT((S$4&gt;=Leave[depart])*(S$4&lt;Leave[retour])*($A8=Leave[Agents])),0,nbHeures($A8,S$4,1)),"")</f>
        <v>0.29166666666666669</v>
      </c>
      <c r="T9" s="119">
        <f>IF(T$4&lt;&gt;"",IF(SUMPRODUCT((T$4&gt;=Leave[depart])*(T$4&lt;Leave[retour])*($A8=Leave[Agents])),0,nbHeures($A8,T$4,1)),"")</f>
        <v>0</v>
      </c>
      <c r="U9" s="119">
        <f>IF(U$4&lt;&gt;"",IF(SUMPRODUCT((U$4&gt;=Leave[depart])*(U$4&lt;Leave[retour])*($A8=Leave[Agents])),0,nbHeures($A8,U$4,1)),"")</f>
        <v>0.25</v>
      </c>
      <c r="V9" s="119">
        <f>IF(V$4&lt;&gt;"",IF(SUMPRODUCT((V$4&gt;=Leave[depart])*(V$4&lt;Leave[retour])*($A8=Leave[Agents])),0,nbHeures($A8,V$4,1)),"")</f>
        <v>0.45833333333333337</v>
      </c>
      <c r="W9" s="119">
        <f>IF(W$4&lt;&gt;"",IF(SUMPRODUCT((W$4&gt;=Leave[depart])*(W$4&lt;Leave[retour])*($A8=Leave[Agents])),0,nbHeures($A8,W$4,1)),"")</f>
        <v>0.29166666666666669</v>
      </c>
      <c r="X9" s="119">
        <f>IF(X$4&lt;&gt;"",IF(SUMPRODUCT((X$4&gt;=Leave[depart])*(X$4&lt;Leave[retour])*($A8=Leave[Agents])),0,nbHeures($A8,X$4,1)),"")</f>
        <v>0</v>
      </c>
      <c r="Y9" s="119">
        <f>IF(Y$4&lt;&gt;"",IF(SUMPRODUCT((Y$4&gt;=Leave[depart])*(Y$4&lt;Leave[retour])*($A8=Leave[Agents])),0,nbHeures($A8,Y$4,1)),"")</f>
        <v>0.25</v>
      </c>
      <c r="Z9" s="119">
        <f>IF(Z$4&lt;&gt;"",IF(SUMPRODUCT((Z$4&gt;=Leave[depart])*(Z$4&lt;Leave[retour])*($A8=Leave[Agents])),0,nbHeures($A8,Z$4,1)),"")</f>
        <v>0.45833333333333337</v>
      </c>
      <c r="AA9" s="119">
        <f>IF(AA$4&lt;&gt;"",IF(SUMPRODUCT((AA$4&gt;=Leave[depart])*(AA$4&lt;Leave[retour])*($A8=Leave[Agents])),0,nbHeures($A8,AA$4,1)),"")</f>
        <v>0.29166666666666669</v>
      </c>
      <c r="AB9" s="119">
        <f>IF(AB$4&lt;&gt;"",IF(SUMPRODUCT((AB$4&gt;=Leave[depart])*(AB$4&lt;Leave[retour])*($A8=Leave[Agents])),0,nbHeures($A8,AB$4,1)),"")</f>
        <v>0</v>
      </c>
      <c r="AC9" s="119">
        <f>IF(AC$4&lt;&gt;"",IF(SUMPRODUCT((AC$4&gt;=Leave[depart])*(AC$4&lt;Leave[retour])*($A8=Leave[Agents])),0,nbHeures($A8,AC$4,1)),"")</f>
        <v>0.25</v>
      </c>
      <c r="AD9" s="119">
        <f>IF(AD$4&lt;&gt;"",IF(SUMPRODUCT((AD$4&gt;=Leave[depart])*(AD$4&lt;Leave[retour])*($A8=Leave[Agents])),0,nbHeures($A8,AD$4,1)),"")</f>
        <v>0.45833333333333337</v>
      </c>
      <c r="AE9" s="119">
        <f>IF(AE$4&lt;&gt;"",IF(SUMPRODUCT((AE$4&gt;=Leave[depart])*(AE$4&lt;Leave[retour])*($A8=Leave[Agents])),0,nbHeures($A8,AE$4,1)),"")</f>
        <v>0.29166666666666669</v>
      </c>
      <c r="AF9" s="119">
        <f>IF(AF$4&lt;&gt;"",IF(SUMPRODUCT((AF$4&gt;=Leave[depart])*(AF$4&lt;Leave[retour])*($A8=Leave[Agents])),0,nbHeures($A8,AF$4,1)),"")</f>
        <v>0</v>
      </c>
      <c r="AG9" s="119">
        <f>IF(AG$4&lt;&gt;"",IF(SUMPRODUCT((AG$4&gt;=Leave[depart])*(AG$4&lt;Leave[retour])*($A8=Leave[Agents])),0,nbHeures($A8,AG$4,1)),"")</f>
        <v>0.25</v>
      </c>
      <c r="AH9" s="116">
        <f>SUM(Tableau3[[#This Row],[Colonne3]:[Colonne30]])</f>
        <v>6.8333333333333339</v>
      </c>
      <c r="AI9" s="111"/>
      <c r="AJ9" s="117"/>
    </row>
    <row r="10" spans="1:36" x14ac:dyDescent="0.35">
      <c r="A10" s="99" t="s">
        <v>33</v>
      </c>
      <c r="B10" s="86"/>
      <c r="C10" s="119">
        <f>IF(C$4&lt;&gt;"",IF(SUMPRODUCT((C$4&gt;=Leave[depart])*(C$4&lt;Leave[retour])*($A8=Leave[Agents])),0,nbHeures($A8,C$4,2)),"")</f>
        <v>0.25</v>
      </c>
      <c r="D10" s="119">
        <f>IF(D$4&lt;&gt;"",IF(SUMPRODUCT((D$4&gt;=Leave[depart])*(D$4&lt;Leave[retour])*($A8=Leave[Agents])),0,nbHeures($A8,D$4,2)),"")</f>
        <v>0</v>
      </c>
      <c r="E10" s="119">
        <f>IF(E$4&lt;&gt;"",IF(SUMPRODUCT((E$4&gt;=Leave[depart])*(E$4&lt;Leave[retour])*($A8=Leave[Agents])),0,nbHeures($A8,E$4,2)),"")</f>
        <v>0</v>
      </c>
      <c r="F10" s="119">
        <f>IF(F$4&lt;&gt;"",IF(SUMPRODUCT((F$4&gt;=Leave[depart])*(F$4&lt;Leave[retour])*($A8=Leave[Agents])),0,nbHeures($A8,F$4,2)),"")</f>
        <v>0</v>
      </c>
      <c r="G10" s="119">
        <f>IF(G$4&lt;&gt;"",IF(SUMPRODUCT((G$4&gt;=Leave[depart])*(G$4&lt;Leave[retour])*($A8=Leave[Agents])),0,nbHeures($A8,G$4,2)),"")</f>
        <v>0.25</v>
      </c>
      <c r="H10" s="119">
        <f>IF(H$4&lt;&gt;"",IF(SUMPRODUCT((H$4&gt;=Leave[depart])*(H$4&lt;Leave[retour])*($A8=Leave[Agents])),0,nbHeures($A8,H$4,2)),"")</f>
        <v>0</v>
      </c>
      <c r="I10" s="119">
        <f>IF(I$4&lt;&gt;"",IF(SUMPRODUCT((I$4&gt;=Leave[depart])*(I$4&lt;Leave[retour])*($A8=Leave[Agents])),0,nbHeures($A8,I$4,2)),"")</f>
        <v>0</v>
      </c>
      <c r="J10" s="119">
        <f>IF(J$4&lt;&gt;"",IF(SUMPRODUCT((J$4&gt;=Leave[depart])*(J$4&lt;Leave[retour])*($A8=Leave[Agents])),0,nbHeures($A8,J$4,2)),"")</f>
        <v>0.125</v>
      </c>
      <c r="K10" s="119">
        <f>IF(K$4&lt;&gt;"",IF(SUMPRODUCT((K$4&gt;=Leave[depart])*(K$4&lt;Leave[retour])*($A8=Leave[Agents])),0,nbHeures($A8,K$4,2)),"")</f>
        <v>0.25</v>
      </c>
      <c r="L10" s="119">
        <f>IF(L$4&lt;&gt;"",IF(SUMPRODUCT((L$4&gt;=Leave[depart])*(L$4&lt;Leave[retour])*($A8=Leave[Agents])),0,nbHeures($A8,L$4,2)),"")</f>
        <v>0</v>
      </c>
      <c r="M10" s="119">
        <f>IF(M$4&lt;&gt;"",IF(SUMPRODUCT((M$4&gt;=Leave[depart])*(M$4&lt;Leave[retour])*($A8=Leave[Agents])),0,nbHeures($A8,M$4,2)),"")</f>
        <v>0</v>
      </c>
      <c r="N10" s="119">
        <f>IF(N$4&lt;&gt;"",IF(SUMPRODUCT((N$4&gt;=Leave[depart])*(N$4&lt;Leave[retour])*($A8=Leave[Agents])),0,nbHeures($A8,N$4,2)),"")</f>
        <v>0.125</v>
      </c>
      <c r="O10" s="119">
        <f>IF(O$4&lt;&gt;"",IF(SUMPRODUCT((O$4&gt;=Leave[depart])*(O$4&lt;Leave[retour])*($A8=Leave[Agents])),0,nbHeures($A8,O$4,2)),"")</f>
        <v>0.25</v>
      </c>
      <c r="P10" s="119">
        <f>IF(P$4&lt;&gt;"",IF(SUMPRODUCT((P$4&gt;=Leave[depart])*(P$4&lt;Leave[retour])*($A8=Leave[Agents])),0,nbHeures($A8,P$4,2)),"")</f>
        <v>0</v>
      </c>
      <c r="Q10" s="119">
        <f>IF(Q$4&lt;&gt;"",IF(SUMPRODUCT((Q$4&gt;=Leave[depart])*(Q$4&lt;Leave[retour])*($A8=Leave[Agents])),0,nbHeures($A8,Q$4,2)),"")</f>
        <v>0</v>
      </c>
      <c r="R10" s="119">
        <f>IF(R$4&lt;&gt;"",IF(SUMPRODUCT((R$4&gt;=Leave[depart])*(R$4&lt;Leave[retour])*($A8=Leave[Agents])),0,nbHeures($A8,R$4,2)),"")</f>
        <v>0.125</v>
      </c>
      <c r="S10" s="119">
        <f>IF(S$4&lt;&gt;"",IF(SUMPRODUCT((S$4&gt;=Leave[depart])*(S$4&lt;Leave[retour])*($A8=Leave[Agents])),0,nbHeures($A8,S$4,2)),"")</f>
        <v>0.25</v>
      </c>
      <c r="T10" s="119">
        <f>IF(T$4&lt;&gt;"",IF(SUMPRODUCT((T$4&gt;=Leave[depart])*(T$4&lt;Leave[retour])*($A8=Leave[Agents])),0,nbHeures($A8,T$4,2)),"")</f>
        <v>0</v>
      </c>
      <c r="U10" s="119">
        <f>IF(U$4&lt;&gt;"",IF(SUMPRODUCT((U$4&gt;=Leave[depart])*(U$4&lt;Leave[retour])*($A8=Leave[Agents])),0,nbHeures($A8,U$4,2)),"")</f>
        <v>0</v>
      </c>
      <c r="V10" s="119">
        <f>IF(V$4&lt;&gt;"",IF(SUMPRODUCT((V$4&gt;=Leave[depart])*(V$4&lt;Leave[retour])*($A8=Leave[Agents])),0,nbHeures($A8,V$4,2)),"")</f>
        <v>0.125</v>
      </c>
      <c r="W10" s="119">
        <f>IF(W$4&lt;&gt;"",IF(SUMPRODUCT((W$4&gt;=Leave[depart])*(W$4&lt;Leave[retour])*($A8=Leave[Agents])),0,nbHeures($A8,W$4,2)),"")</f>
        <v>0.25</v>
      </c>
      <c r="X10" s="119">
        <f>IF(X$4&lt;&gt;"",IF(SUMPRODUCT((X$4&gt;=Leave[depart])*(X$4&lt;Leave[retour])*($A8=Leave[Agents])),0,nbHeures($A8,X$4,2)),"")</f>
        <v>0</v>
      </c>
      <c r="Y10" s="119">
        <f>IF(Y$4&lt;&gt;"",IF(SUMPRODUCT((Y$4&gt;=Leave[depart])*(Y$4&lt;Leave[retour])*($A8=Leave[Agents])),0,nbHeures($A8,Y$4,2)),"")</f>
        <v>0</v>
      </c>
      <c r="Z10" s="119">
        <f>IF(Z$4&lt;&gt;"",IF(SUMPRODUCT((Z$4&gt;=Leave[depart])*(Z$4&lt;Leave[retour])*($A8=Leave[Agents])),0,nbHeures($A8,Z$4,2)),"")</f>
        <v>0.125</v>
      </c>
      <c r="AA10" s="119">
        <f>IF(AA$4&lt;&gt;"",IF(SUMPRODUCT((AA$4&gt;=Leave[depart])*(AA$4&lt;Leave[retour])*($A8=Leave[Agents])),0,nbHeures($A8,AA$4,2)),"")</f>
        <v>0.25</v>
      </c>
      <c r="AB10" s="119">
        <f>IF(AB$4&lt;&gt;"",IF(SUMPRODUCT((AB$4&gt;=Leave[depart])*(AB$4&lt;Leave[retour])*($A8=Leave[Agents])),0,nbHeures($A8,AB$4,2)),"")</f>
        <v>0</v>
      </c>
      <c r="AC10" s="119">
        <f>IF(AC$4&lt;&gt;"",IF(SUMPRODUCT((AC$4&gt;=Leave[depart])*(AC$4&lt;Leave[retour])*($A8=Leave[Agents])),0,nbHeures($A8,AC$4,2)),"")</f>
        <v>0</v>
      </c>
      <c r="AD10" s="119">
        <f>IF(AD$4&lt;&gt;"",IF(SUMPRODUCT((AD$4&gt;=Leave[depart])*(AD$4&lt;Leave[retour])*($A8=Leave[Agents])),0,nbHeures($A8,AD$4,2)),"")</f>
        <v>0.125</v>
      </c>
      <c r="AE10" s="119">
        <f>IF(AE$4&lt;&gt;"",IF(SUMPRODUCT((AE$4&gt;=Leave[depart])*(AE$4&lt;Leave[retour])*($A8=Leave[Agents])),0,nbHeures($A8,AE$4,2)),"")</f>
        <v>0.25</v>
      </c>
      <c r="AF10" s="119">
        <f>IF(AF$4&lt;&gt;"",IF(SUMPRODUCT((AF$4&gt;=Leave[depart])*(AF$4&lt;Leave[retour])*($A8=Leave[Agents])),0,nbHeures($A8,AF$4,2)),"")</f>
        <v>0</v>
      </c>
      <c r="AG10" s="119">
        <f>IF(AG$4&lt;&gt;"",IF(SUMPRODUCT((AG$4&gt;=Leave[depart])*(AG$4&lt;Leave[retour])*($A8=Leave[Agents])),0,nbHeures($A8,AG$4,2)),"")</f>
        <v>0</v>
      </c>
      <c r="AH10" s="116">
        <f>SUM(Tableau3[[#This Row],[Colonne3]:[Colonne30]])</f>
        <v>2.75</v>
      </c>
      <c r="AI10" s="116">
        <f>Tableau3[[#This Row],[Colonne31]]</f>
        <v>2.75</v>
      </c>
      <c r="AJ10" s="117"/>
    </row>
    <row r="11" spans="1:36" x14ac:dyDescent="0.35">
      <c r="A11" s="99" t="s">
        <v>34</v>
      </c>
      <c r="B11" s="86"/>
      <c r="C11" s="115">
        <f>IF(ISERROR(MATCH(C$4,Days_off[],0)),0,C9)</f>
        <v>0.29166666666666669</v>
      </c>
      <c r="D11" s="115">
        <f>IF(ISERROR(MATCH(D$4,Days_off[],0)),0,D9)</f>
        <v>0</v>
      </c>
      <c r="E11" s="115">
        <f>IF(ISERROR(MATCH(E$4,Days_off[],0)),0,E9)</f>
        <v>0</v>
      </c>
      <c r="F11" s="115">
        <f>IF(ISERROR(MATCH(F$4,Days_off[],0)),0,F9)</f>
        <v>0</v>
      </c>
      <c r="G11" s="115">
        <f>IF(ISERROR(MATCH(G$4,Days_off[],0)),0,G9)</f>
        <v>0</v>
      </c>
      <c r="H11" s="115">
        <f>IF(ISERROR(MATCH(H$4,Days_off[],0)),0,H9)</f>
        <v>0</v>
      </c>
      <c r="I11" s="115">
        <f>IF(ISERROR(MATCH(I$4,Days_off[],0)),0,I9)</f>
        <v>0</v>
      </c>
      <c r="J11" s="115">
        <f>IF(ISERROR(MATCH(J$4,Days_off[],0)),0,J9)</f>
        <v>0</v>
      </c>
      <c r="K11" s="115">
        <f>IF(ISERROR(MATCH(K$4,Days_off[],0)),0,K9)</f>
        <v>0</v>
      </c>
      <c r="L11" s="115">
        <f>IF(ISERROR(MATCH(L$4,Days_off[],0)),0,L9)</f>
        <v>0</v>
      </c>
      <c r="M11" s="115">
        <f>IF(ISERROR(MATCH(M$4,Days_off[],0)),0,M9)</f>
        <v>0</v>
      </c>
      <c r="N11" s="115">
        <f>IF(ISERROR(MATCH(N$4,Days_off[],0)),0,N9)</f>
        <v>0</v>
      </c>
      <c r="O11" s="115">
        <f>IF(ISERROR(MATCH(O$4,Days_off[],0)),0,O9)</f>
        <v>0</v>
      </c>
      <c r="P11" s="115">
        <f>IF(ISERROR(MATCH(P$4,Days_off[],0)),0,P9)</f>
        <v>0</v>
      </c>
      <c r="Q11" s="115">
        <f>IF(ISERROR(MATCH(Q$4,Days_off[],0)),0,Q9)</f>
        <v>0</v>
      </c>
      <c r="R11" s="115">
        <f>IF(ISERROR(MATCH(R$4,Days_off[],0)),0,R9)</f>
        <v>0</v>
      </c>
      <c r="S11" s="115">
        <f>IF(ISERROR(MATCH(S$4,Days_off[],0)),0,S9)</f>
        <v>0</v>
      </c>
      <c r="T11" s="115">
        <f>IF(ISERROR(MATCH(T$4,Days_off[],0)),0,T9)</f>
        <v>0</v>
      </c>
      <c r="U11" s="115">
        <f>IF(ISERROR(MATCH(U$4,Days_off[],0)),0,U9)</f>
        <v>0</v>
      </c>
      <c r="V11" s="115">
        <f>IF(ISERROR(MATCH(V$4,Days_off[],0)),0,V9)</f>
        <v>0.45833333333333337</v>
      </c>
      <c r="W11" s="115">
        <f>IF(ISERROR(MATCH(W$4,Days_off[],0)),0,W9)</f>
        <v>0</v>
      </c>
      <c r="X11" s="115">
        <f>IF(ISERROR(MATCH(X$4,Days_off[],0)),0,X9)</f>
        <v>0</v>
      </c>
      <c r="Y11" s="115">
        <f>IF(ISERROR(MATCH(Y$4,Days_off[],0)),0,Y9)</f>
        <v>0</v>
      </c>
      <c r="Z11" s="115">
        <f>IF(ISERROR(MATCH(Z$4,Days_off[],0)),0,Z9)</f>
        <v>0</v>
      </c>
      <c r="AA11" s="115">
        <f>IF(ISERROR(MATCH(AA$4,Days_off[],0)),0,AA9)</f>
        <v>0</v>
      </c>
      <c r="AB11" s="115">
        <f>IF(ISERROR(MATCH(AB$4,Days_off[],0)),0,AB9)</f>
        <v>0</v>
      </c>
      <c r="AC11" s="115">
        <f>IF(ISERROR(MATCH(AC$4,Days_off[],0)),0,AC9)</f>
        <v>0</v>
      </c>
      <c r="AD11" s="115">
        <f>IF(ISERROR(MATCH(AD$4,Days_off[],0)),0,AD9)</f>
        <v>0</v>
      </c>
      <c r="AE11" s="115">
        <f>IF(ISERROR(MATCH(AE$4,Days_off[],0)),0,AE9)</f>
        <v>0</v>
      </c>
      <c r="AF11" s="115">
        <f>IF(ISERROR(MATCH(AF$4,Days_off[],0)),0,AF9)</f>
        <v>0</v>
      </c>
      <c r="AG11" s="115">
        <f>IF(ISERROR(MATCH(AG$4,Days_off[],0)),0,AG9)</f>
        <v>0</v>
      </c>
      <c r="AH11" s="116">
        <f>SUM(Tableau3[[#This Row],[Colonne3]:[Colonne30]])</f>
        <v>0.75</v>
      </c>
      <c r="AI11" s="111"/>
      <c r="AJ11" s="117">
        <f t="shared" ref="AJ11" si="2">AH11</f>
        <v>0.75</v>
      </c>
    </row>
    <row r="12" spans="1:36" x14ac:dyDescent="0.35">
      <c r="A12" s="99" t="s">
        <v>35</v>
      </c>
      <c r="B12" s="86"/>
      <c r="C12" s="115">
        <f>IF(ISERROR(MATCH(C$4,Days_off[],0)),0,C10)</f>
        <v>0.25</v>
      </c>
      <c r="D12" s="115">
        <f>IF(ISERROR(MATCH(D$4,Days_off[],0)),0,D10)</f>
        <v>0</v>
      </c>
      <c r="E12" s="115">
        <f>IF(ISERROR(MATCH(E$4,Days_off[],0)),0,E10)</f>
        <v>0</v>
      </c>
      <c r="F12" s="115">
        <f>IF(ISERROR(MATCH(F$4,Days_off[],0)),0,F10)</f>
        <v>0</v>
      </c>
      <c r="G12" s="115">
        <f>IF(ISERROR(MATCH(G$4,Days_off[],0)),0,G10)</f>
        <v>0</v>
      </c>
      <c r="H12" s="115">
        <f>IF(ISERROR(MATCH(H$4,Days_off[],0)),0,H10)</f>
        <v>0</v>
      </c>
      <c r="I12" s="115">
        <f>IF(ISERROR(MATCH(I$4,Days_off[],0)),0,I10)</f>
        <v>0</v>
      </c>
      <c r="J12" s="115">
        <f>IF(ISERROR(MATCH(J$4,Days_off[],0)),0,J10)</f>
        <v>0</v>
      </c>
      <c r="K12" s="115">
        <f>IF(ISERROR(MATCH(K$4,Days_off[],0)),0,K10)</f>
        <v>0</v>
      </c>
      <c r="L12" s="115">
        <f>IF(ISERROR(MATCH(L$4,Days_off[],0)),0,L10)</f>
        <v>0</v>
      </c>
      <c r="M12" s="115">
        <f>IF(ISERROR(MATCH(M$4,Days_off[],0)),0,M10)</f>
        <v>0</v>
      </c>
      <c r="N12" s="115">
        <f>IF(ISERROR(MATCH(N$4,Days_off[],0)),0,N10)</f>
        <v>0</v>
      </c>
      <c r="O12" s="115">
        <f>IF(ISERROR(MATCH(O$4,Days_off[],0)),0,O10)</f>
        <v>0</v>
      </c>
      <c r="P12" s="115">
        <f>IF(ISERROR(MATCH(P$4,Days_off[],0)),0,P10)</f>
        <v>0</v>
      </c>
      <c r="Q12" s="115">
        <f>IF(ISERROR(MATCH(Q$4,Days_off[],0)),0,Q10)</f>
        <v>0</v>
      </c>
      <c r="R12" s="115">
        <f>IF(ISERROR(MATCH(R$4,Days_off[],0)),0,R10)</f>
        <v>0</v>
      </c>
      <c r="S12" s="115">
        <f>IF(ISERROR(MATCH(S$4,Days_off[],0)),0,S10)</f>
        <v>0</v>
      </c>
      <c r="T12" s="115">
        <f>IF(ISERROR(MATCH(T$4,Days_off[],0)),0,T10)</f>
        <v>0</v>
      </c>
      <c r="U12" s="115">
        <f>IF(ISERROR(MATCH(U$4,Days_off[],0)),0,U10)</f>
        <v>0</v>
      </c>
      <c r="V12" s="115">
        <f>IF(ISERROR(MATCH(V$4,Days_off[],0)),0,V10)</f>
        <v>0.125</v>
      </c>
      <c r="W12" s="115">
        <f>IF(ISERROR(MATCH(W$4,Days_off[],0)),0,W10)</f>
        <v>0</v>
      </c>
      <c r="X12" s="115">
        <f>IF(ISERROR(MATCH(X$4,Days_off[],0)),0,X10)</f>
        <v>0</v>
      </c>
      <c r="Y12" s="115">
        <f>IF(ISERROR(MATCH(Y$4,Days_off[],0)),0,Y10)</f>
        <v>0</v>
      </c>
      <c r="Z12" s="115">
        <f>IF(ISERROR(MATCH(Z$4,Days_off[],0)),0,Z10)</f>
        <v>0</v>
      </c>
      <c r="AA12" s="115">
        <f>IF(ISERROR(MATCH(AA$4,Days_off[],0)),0,AA10)</f>
        <v>0</v>
      </c>
      <c r="AB12" s="115">
        <f>IF(ISERROR(MATCH(AB$4,Days_off[],0)),0,AB10)</f>
        <v>0</v>
      </c>
      <c r="AC12" s="115">
        <f>IF(ISERROR(MATCH(AC$4,Days_off[],0)),0,AC10)</f>
        <v>0</v>
      </c>
      <c r="AD12" s="115">
        <f>IF(ISERROR(MATCH(AD$4,Days_off[],0)),0,AD10)</f>
        <v>0</v>
      </c>
      <c r="AE12" s="115">
        <f>IF(ISERROR(MATCH(AE$4,Days_off[],0)),0,AE10)</f>
        <v>0</v>
      </c>
      <c r="AF12" s="115">
        <f>IF(ISERROR(MATCH(AF$4,Days_off[],0)),0,AF10)</f>
        <v>0</v>
      </c>
      <c r="AG12" s="115">
        <f>IF(ISERROR(MATCH(AG$4,Days_off[],0)),0,AG10)</f>
        <v>0</v>
      </c>
      <c r="AH12" s="116">
        <f>SUM(Tableau3[[#This Row],[Colonne3]:[Colonne30]])</f>
        <v>0.375</v>
      </c>
      <c r="AI12" s="116">
        <f>SUM(C12:AG12)</f>
        <v>0.375</v>
      </c>
      <c r="AJ12" s="117"/>
    </row>
    <row r="13" spans="1:36" x14ac:dyDescent="0.35">
      <c r="A13" s="101" t="s">
        <v>37</v>
      </c>
      <c r="B13" s="102"/>
      <c r="C13" s="109"/>
      <c r="D13" s="109"/>
      <c r="E13" s="109"/>
      <c r="F13" s="109"/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109"/>
      <c r="X13" s="109"/>
      <c r="Y13" s="109"/>
      <c r="Z13" s="109"/>
      <c r="AA13" s="110"/>
      <c r="AB13" s="109"/>
      <c r="AC13" s="109"/>
      <c r="AD13" s="109"/>
      <c r="AE13" s="109"/>
      <c r="AF13" s="109"/>
      <c r="AG13" s="109"/>
      <c r="AH13" s="140"/>
      <c r="AI13" s="113"/>
      <c r="AJ13" s="118"/>
    </row>
    <row r="14" spans="1:36" x14ac:dyDescent="0.35"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5"/>
      <c r="AG14" s="145"/>
      <c r="AH14" s="141"/>
    </row>
    <row r="15" spans="1:36" x14ac:dyDescent="0.35">
      <c r="A15" s="94" t="s">
        <v>66</v>
      </c>
      <c r="B15" s="95"/>
      <c r="C15" s="96"/>
      <c r="D15" s="120"/>
      <c r="E15" s="120"/>
      <c r="F15" s="120"/>
      <c r="G15" s="120"/>
      <c r="H15" s="96"/>
      <c r="I15" s="96"/>
      <c r="J15" s="96"/>
      <c r="K15" s="96"/>
      <c r="L15" s="96"/>
      <c r="M15" s="96"/>
      <c r="N15" s="98"/>
      <c r="O15" s="96"/>
      <c r="P15" s="96"/>
      <c r="Q15" s="96"/>
      <c r="R15" s="96"/>
      <c r="S15" s="96"/>
      <c r="T15" s="98"/>
      <c r="U15" s="98"/>
      <c r="V15" s="96"/>
      <c r="W15" s="96"/>
      <c r="X15" s="96"/>
      <c r="Y15" s="96"/>
      <c r="Z15" s="96"/>
      <c r="AA15" s="98"/>
      <c r="AB15" s="96"/>
      <c r="AC15" s="96"/>
      <c r="AD15" s="120"/>
      <c r="AE15" s="120"/>
      <c r="AF15" s="120"/>
      <c r="AG15" s="96"/>
      <c r="AH15" s="106"/>
      <c r="AI15" s="107"/>
      <c r="AJ15" s="108"/>
    </row>
    <row r="16" spans="1:36" x14ac:dyDescent="0.35">
      <c r="A16" s="99" t="s">
        <v>32</v>
      </c>
      <c r="B16" s="86"/>
      <c r="C16" s="119">
        <f>IF(C$4&lt;&gt;"",IF(SUMPRODUCT((C$4&gt;=Leave[depart])*(C$4&lt;Leave[retour])*($A15=Leave[Agents])),0,nbHeures($A15,C$4,1)),"")</f>
        <v>0.29166666666666669</v>
      </c>
      <c r="D16" s="119">
        <f>IF(D$4&lt;&gt;"",IF(SUMPRODUCT((D$4&gt;=Leave[depart])*(D$4&lt;Leave[retour])*($A15=Leave[Agents])),0,nbHeures($A15,D$4,1)),"")</f>
        <v>0</v>
      </c>
      <c r="E16" s="119">
        <f>IF(E$4&lt;&gt;"",IF(SUMPRODUCT((E$4&gt;=Leave[depart])*(E$4&lt;Leave[retour])*($A15=Leave[Agents])),0,nbHeures($A15,E$4,1)),"")</f>
        <v>0.25</v>
      </c>
      <c r="F16" s="119">
        <f>IF(F$4&lt;&gt;"",IF(SUMPRODUCT((F$4&gt;=Leave[depart])*(F$4&lt;Leave[retour])*($A15=Leave[Agents])),0,nbHeures($A15,F$4,1)),"")</f>
        <v>0.45833333333333337</v>
      </c>
      <c r="G16" s="119">
        <f>IF(G$4&lt;&gt;"",IF(SUMPRODUCT((G$4&gt;=Leave[depart])*(G$4&lt;Leave[retour])*($A15=Leave[Agents])),0,nbHeures($A15,G$4,1)),"")</f>
        <v>0.29166666666666669</v>
      </c>
      <c r="H16" s="119">
        <f>IF(H$4&lt;&gt;"",IF(SUMPRODUCT((H$4&gt;=Leave[depart])*(H$4&lt;Leave[retour])*($A15=Leave[Agents])),0,nbHeures($A15,H$4,1)),"")</f>
        <v>0</v>
      </c>
      <c r="I16" s="119">
        <f>IF(I$4&lt;&gt;"",IF(SUMPRODUCT((I$4&gt;=Leave[depart])*(I$4&lt;Leave[retour])*($A15=Leave[Agents])),0,nbHeures($A15,I$4,1)),"")</f>
        <v>0.25</v>
      </c>
      <c r="J16" s="119">
        <f>IF(J$4&lt;&gt;"",IF(SUMPRODUCT((J$4&gt;=Leave[depart])*(J$4&lt;Leave[retour])*($A15=Leave[Agents])),0,nbHeures($A15,J$4,1)),"")</f>
        <v>0.45833333333333337</v>
      </c>
      <c r="K16" s="119">
        <f>IF(K$4&lt;&gt;"",IF(SUMPRODUCT((K$4&gt;=Leave[depart])*(K$4&lt;Leave[retour])*($A15=Leave[Agents])),0,nbHeures($A15,K$4,1)),"")</f>
        <v>0.29166666666666669</v>
      </c>
      <c r="L16" s="119">
        <f>IF(L$4&lt;&gt;"",IF(SUMPRODUCT((L$4&gt;=Leave[depart])*(L$4&lt;Leave[retour])*($A15=Leave[Agents])),0,nbHeures($A15,L$4,1)),"")</f>
        <v>0</v>
      </c>
      <c r="M16" s="119">
        <f>IF(M$4&lt;&gt;"",IF(SUMPRODUCT((M$4&gt;=Leave[depart])*(M$4&lt;Leave[retour])*($A15=Leave[Agents])),0,nbHeures($A15,M$4,1)),"")</f>
        <v>0.25</v>
      </c>
      <c r="N16" s="119">
        <f>IF(N$4&lt;&gt;"",IF(SUMPRODUCT((N$4&gt;=Leave[depart])*(N$4&lt;Leave[retour])*($A15=Leave[Agents])),0,nbHeures($A15,N$4,1)),"")</f>
        <v>0.45833333333333337</v>
      </c>
      <c r="O16" s="119">
        <f>IF(O$4&lt;&gt;"",IF(SUMPRODUCT((O$4&gt;=Leave[depart])*(O$4&lt;Leave[retour])*($A15=Leave[Agents])),0,nbHeures($A15,O$4,1)),"")</f>
        <v>0.29166666666666669</v>
      </c>
      <c r="P16" s="119">
        <f>IF(P$4&lt;&gt;"",IF(SUMPRODUCT((P$4&gt;=Leave[depart])*(P$4&lt;Leave[retour])*($A15=Leave[Agents])),0,nbHeures($A15,P$4,1)),"")</f>
        <v>0</v>
      </c>
      <c r="Q16" s="119">
        <f>IF(Q$4&lt;&gt;"",IF(SUMPRODUCT((Q$4&gt;=Leave[depart])*(Q$4&lt;Leave[retour])*($A15=Leave[Agents])),0,nbHeures($A15,Q$4,1)),"")</f>
        <v>0.25</v>
      </c>
      <c r="R16" s="119">
        <f>IF(R$4&lt;&gt;"",IF(SUMPRODUCT((R$4&gt;=Leave[depart])*(R$4&lt;Leave[retour])*($A15=Leave[Agents])),0,nbHeures($A15,R$4,1)),"")</f>
        <v>0.45833333333333337</v>
      </c>
      <c r="S16" s="119">
        <f>IF(S$4&lt;&gt;"",IF(SUMPRODUCT((S$4&gt;=Leave[depart])*(S$4&lt;Leave[retour])*($A15=Leave[Agents])),0,nbHeures($A15,S$4,1)),"")</f>
        <v>0.29166666666666669</v>
      </c>
      <c r="T16" s="119">
        <f>IF(T$4&lt;&gt;"",IF(SUMPRODUCT((T$4&gt;=Leave[depart])*(T$4&lt;Leave[retour])*($A15=Leave[Agents])),0,nbHeures($A15,T$4,1)),"")</f>
        <v>0</v>
      </c>
      <c r="U16" s="119">
        <f>IF(U$4&lt;&gt;"",IF(SUMPRODUCT((U$4&gt;=Leave[depart])*(U$4&lt;Leave[retour])*($A15=Leave[Agents])),0,nbHeures($A15,U$4,1)),"")</f>
        <v>0.25</v>
      </c>
      <c r="V16" s="119">
        <f>IF(V$4&lt;&gt;"",IF(SUMPRODUCT((V$4&gt;=Leave[depart])*(V$4&lt;Leave[retour])*($A15=Leave[Agents])),0,nbHeures($A15,V$4,1)),"")</f>
        <v>0.45833333333333337</v>
      </c>
      <c r="W16" s="119">
        <f>IF(W$4&lt;&gt;"",IF(SUMPRODUCT((W$4&gt;=Leave[depart])*(W$4&lt;Leave[retour])*($A15=Leave[Agents])),0,nbHeures($A15,W$4,1)),"")</f>
        <v>0.29166666666666669</v>
      </c>
      <c r="X16" s="119">
        <f>IF(X$4&lt;&gt;"",IF(SUMPRODUCT((X$4&gt;=Leave[depart])*(X$4&lt;Leave[retour])*($A15=Leave[Agents])),0,nbHeures($A15,X$4,1)),"")</f>
        <v>0</v>
      </c>
      <c r="Y16" s="119">
        <f>IF(Y$4&lt;&gt;"",IF(SUMPRODUCT((Y$4&gt;=Leave[depart])*(Y$4&lt;Leave[retour])*($A15=Leave[Agents])),0,nbHeures($A15,Y$4,1)),"")</f>
        <v>0.25</v>
      </c>
      <c r="Z16" s="119">
        <f>IF(Z$4&lt;&gt;"",IF(SUMPRODUCT((Z$4&gt;=Leave[depart])*(Z$4&lt;Leave[retour])*($A15=Leave[Agents])),0,nbHeures($A15,Z$4,1)),"")</f>
        <v>0.45833333333333337</v>
      </c>
      <c r="AA16" s="119">
        <f>IF(AA$4&lt;&gt;"",IF(SUMPRODUCT((AA$4&gt;=Leave[depart])*(AA$4&lt;Leave[retour])*($A15=Leave[Agents])),0,nbHeures($A15,AA$4,1)),"")</f>
        <v>0.29166666666666669</v>
      </c>
      <c r="AB16" s="119">
        <f>IF(AB$4&lt;&gt;"",IF(SUMPRODUCT((AB$4&gt;=Leave[depart])*(AB$4&lt;Leave[retour])*($A15=Leave[Agents])),0,nbHeures($A15,AB$4,1)),"")</f>
        <v>0</v>
      </c>
      <c r="AC16" s="119">
        <f>IF(AC$4&lt;&gt;"",IF(SUMPRODUCT((AC$4&gt;=Leave[depart])*(AC$4&lt;Leave[retour])*($A15=Leave[Agents])),0,nbHeures($A15,AC$4,1)),"")</f>
        <v>0.25</v>
      </c>
      <c r="AD16" s="119">
        <f>IF(AD$4&lt;&gt;"",IF(SUMPRODUCT((AD$4&gt;=Leave[depart])*(AD$4&lt;Leave[retour])*($A15=Leave[Agents])),0,nbHeures($A15,AD$4,1)),"")</f>
        <v>0.45833333333333337</v>
      </c>
      <c r="AE16" s="119">
        <f>IF(AE$4&lt;&gt;"",IF(SUMPRODUCT((AE$4&gt;=Leave[depart])*(AE$4&lt;Leave[retour])*($A15=Leave[Agents])),0,nbHeures($A15,AE$4,1)),"")</f>
        <v>0.29166666666666669</v>
      </c>
      <c r="AF16" s="119">
        <f>IF(AF$4&lt;&gt;"",IF(SUMPRODUCT((AF$4&gt;=Leave[depart])*(AF$4&lt;Leave[retour])*($A15=Leave[Agents])),0,nbHeures($A15,AF$4,1)),"")</f>
        <v>0</v>
      </c>
      <c r="AG16" s="119">
        <f>IF(AG$4&lt;&gt;"",IF(SUMPRODUCT((AG$4&gt;=Leave[depart])*(AG$4&lt;Leave[retour])*($A15=Leave[Agents])),0,nbHeures($A15,AG$4,1)),"")</f>
        <v>0.25</v>
      </c>
      <c r="AH16" s="116">
        <f>SUM(Tableau39[[#This Row],[Colonne3]:[Colonne30]])</f>
        <v>7.541666666666667</v>
      </c>
      <c r="AI16" s="111"/>
      <c r="AJ16" s="112"/>
    </row>
    <row r="17" spans="1:36" x14ac:dyDescent="0.35">
      <c r="A17" s="99" t="s">
        <v>33</v>
      </c>
      <c r="B17" s="86"/>
      <c r="C17" s="119">
        <f>IF(C$4&lt;&gt;"",IF(SUMPRODUCT((C$4&gt;=Leave[depart])*(C$4&lt;Leave[retour])*($A15=Leave[Agents])),0,nbHeures($A15,C$4,2)),"")</f>
        <v>0.25</v>
      </c>
      <c r="D17" s="119">
        <f>IF(D$4&lt;&gt;"",IF(SUMPRODUCT((D$4&gt;=Leave[depart])*(D$4&lt;Leave[retour])*($A15=Leave[Agents])),0,nbHeures($A15,D$4,2)),"")</f>
        <v>0</v>
      </c>
      <c r="E17" s="119">
        <f>IF(E$4&lt;&gt;"",IF(SUMPRODUCT((E$4&gt;=Leave[depart])*(E$4&lt;Leave[retour])*($A15=Leave[Agents])),0,nbHeures($A15,E$4,2)),"")</f>
        <v>0</v>
      </c>
      <c r="F17" s="119">
        <f>IF(F$4&lt;&gt;"",IF(SUMPRODUCT((F$4&gt;=Leave[depart])*(F$4&lt;Leave[retour])*($A15=Leave[Agents])),0,nbHeures($A15,F$4,2)),"")</f>
        <v>0.125</v>
      </c>
      <c r="G17" s="119">
        <f>IF(G$4&lt;&gt;"",IF(SUMPRODUCT((G$4&gt;=Leave[depart])*(G$4&lt;Leave[retour])*($A15=Leave[Agents])),0,nbHeures($A15,G$4,2)),"")</f>
        <v>0.25</v>
      </c>
      <c r="H17" s="119">
        <f>IF(H$4&lt;&gt;"",IF(SUMPRODUCT((H$4&gt;=Leave[depart])*(H$4&lt;Leave[retour])*($A15=Leave[Agents])),0,nbHeures($A15,H$4,2)),"")</f>
        <v>0</v>
      </c>
      <c r="I17" s="119">
        <f>IF(I$4&lt;&gt;"",IF(SUMPRODUCT((I$4&gt;=Leave[depart])*(I$4&lt;Leave[retour])*($A15=Leave[Agents])),0,nbHeures($A15,I$4,2)),"")</f>
        <v>0</v>
      </c>
      <c r="J17" s="119">
        <f>IF(J$4&lt;&gt;"",IF(SUMPRODUCT((J$4&gt;=Leave[depart])*(J$4&lt;Leave[retour])*($A15=Leave[Agents])),0,nbHeures($A15,J$4,2)),"")</f>
        <v>0.125</v>
      </c>
      <c r="K17" s="119">
        <f>IF(K$4&lt;&gt;"",IF(SUMPRODUCT((K$4&gt;=Leave[depart])*(K$4&lt;Leave[retour])*($A15=Leave[Agents])),0,nbHeures($A15,K$4,2)),"")</f>
        <v>0.25</v>
      </c>
      <c r="L17" s="119">
        <f>IF(L$4&lt;&gt;"",IF(SUMPRODUCT((L$4&gt;=Leave[depart])*(L$4&lt;Leave[retour])*($A15=Leave[Agents])),0,nbHeures($A15,L$4,2)),"")</f>
        <v>0</v>
      </c>
      <c r="M17" s="119">
        <f>IF(M$4&lt;&gt;"",IF(SUMPRODUCT((M$4&gt;=Leave[depart])*(M$4&lt;Leave[retour])*($A15=Leave[Agents])),0,nbHeures($A15,M$4,2)),"")</f>
        <v>0</v>
      </c>
      <c r="N17" s="119">
        <f>IF(N$4&lt;&gt;"",IF(SUMPRODUCT((N$4&gt;=Leave[depart])*(N$4&lt;Leave[retour])*($A15=Leave[Agents])),0,nbHeures($A15,N$4,2)),"")</f>
        <v>0.125</v>
      </c>
      <c r="O17" s="119">
        <f>IF(O$4&lt;&gt;"",IF(SUMPRODUCT((O$4&gt;=Leave[depart])*(O$4&lt;Leave[retour])*($A15=Leave[Agents])),0,nbHeures($A15,O$4,2)),"")</f>
        <v>0.25</v>
      </c>
      <c r="P17" s="119">
        <f>IF(P$4&lt;&gt;"",IF(SUMPRODUCT((P$4&gt;=Leave[depart])*(P$4&lt;Leave[retour])*($A15=Leave[Agents])),0,nbHeures($A15,P$4,2)),"")</f>
        <v>0</v>
      </c>
      <c r="Q17" s="119">
        <f>IF(Q$4&lt;&gt;"",IF(SUMPRODUCT((Q$4&gt;=Leave[depart])*(Q$4&lt;Leave[retour])*($A15=Leave[Agents])),0,nbHeures($A15,Q$4,2)),"")</f>
        <v>0</v>
      </c>
      <c r="R17" s="119">
        <f>IF(R$4&lt;&gt;"",IF(SUMPRODUCT((R$4&gt;=Leave[depart])*(R$4&lt;Leave[retour])*($A15=Leave[Agents])),0,nbHeures($A15,R$4,2)),"")</f>
        <v>0.125</v>
      </c>
      <c r="S17" s="119">
        <f>IF(S$4&lt;&gt;"",IF(SUMPRODUCT((S$4&gt;=Leave[depart])*(S$4&lt;Leave[retour])*($A15=Leave[Agents])),0,nbHeures($A15,S$4,2)),"")</f>
        <v>0.25</v>
      </c>
      <c r="T17" s="119">
        <f>IF(T$4&lt;&gt;"",IF(SUMPRODUCT((T$4&gt;=Leave[depart])*(T$4&lt;Leave[retour])*($A15=Leave[Agents])),0,nbHeures($A15,T$4,2)),"")</f>
        <v>0</v>
      </c>
      <c r="U17" s="119">
        <f>IF(U$4&lt;&gt;"",IF(SUMPRODUCT((U$4&gt;=Leave[depart])*(U$4&lt;Leave[retour])*($A15=Leave[Agents])),0,nbHeures($A15,U$4,2)),"")</f>
        <v>0</v>
      </c>
      <c r="V17" s="119">
        <f>IF(V$4&lt;&gt;"",IF(SUMPRODUCT((V$4&gt;=Leave[depart])*(V$4&lt;Leave[retour])*($A15=Leave[Agents])),0,nbHeures($A15,V$4,2)),"")</f>
        <v>0.125</v>
      </c>
      <c r="W17" s="119">
        <f>IF(W$4&lt;&gt;"",IF(SUMPRODUCT((W$4&gt;=Leave[depart])*(W$4&lt;Leave[retour])*($A15=Leave[Agents])),0,nbHeures($A15,W$4,2)),"")</f>
        <v>0.25</v>
      </c>
      <c r="X17" s="119">
        <f>IF(X$4&lt;&gt;"",IF(SUMPRODUCT((X$4&gt;=Leave[depart])*(X$4&lt;Leave[retour])*($A15=Leave[Agents])),0,nbHeures($A15,X$4,2)),"")</f>
        <v>0</v>
      </c>
      <c r="Y17" s="119">
        <f>IF(Y$4&lt;&gt;"",IF(SUMPRODUCT((Y$4&gt;=Leave[depart])*(Y$4&lt;Leave[retour])*($A15=Leave[Agents])),0,nbHeures($A15,Y$4,2)),"")</f>
        <v>0</v>
      </c>
      <c r="Z17" s="119">
        <f>IF(Z$4&lt;&gt;"",IF(SUMPRODUCT((Z$4&gt;=Leave[depart])*(Z$4&lt;Leave[retour])*($A15=Leave[Agents])),0,nbHeures($A15,Z$4,2)),"")</f>
        <v>0.125</v>
      </c>
      <c r="AA17" s="119">
        <f>IF(AA$4&lt;&gt;"",IF(SUMPRODUCT((AA$4&gt;=Leave[depart])*(AA$4&lt;Leave[retour])*($A15=Leave[Agents])),0,nbHeures($A15,AA$4,2)),"")</f>
        <v>0.25</v>
      </c>
      <c r="AB17" s="119">
        <f>IF(AB$4&lt;&gt;"",IF(SUMPRODUCT((AB$4&gt;=Leave[depart])*(AB$4&lt;Leave[retour])*($A15=Leave[Agents])),0,nbHeures($A15,AB$4,2)),"")</f>
        <v>0</v>
      </c>
      <c r="AC17" s="119">
        <f>IF(AC$4&lt;&gt;"",IF(SUMPRODUCT((AC$4&gt;=Leave[depart])*(AC$4&lt;Leave[retour])*($A15=Leave[Agents])),0,nbHeures($A15,AC$4,2)),"")</f>
        <v>0</v>
      </c>
      <c r="AD17" s="119">
        <f>IF(AD$4&lt;&gt;"",IF(SUMPRODUCT((AD$4&gt;=Leave[depart])*(AD$4&lt;Leave[retour])*($A15=Leave[Agents])),0,nbHeures($A15,AD$4,2)),"")</f>
        <v>0.125</v>
      </c>
      <c r="AE17" s="119">
        <f>IF(AE$4&lt;&gt;"",IF(SUMPRODUCT((AE$4&gt;=Leave[depart])*(AE$4&lt;Leave[retour])*($A15=Leave[Agents])),0,nbHeures($A15,AE$4,2)),"")</f>
        <v>0.25</v>
      </c>
      <c r="AF17" s="119">
        <f>IF(AF$4&lt;&gt;"",IF(SUMPRODUCT((AF$4&gt;=Leave[depart])*(AF$4&lt;Leave[retour])*($A15=Leave[Agents])),0,nbHeures($A15,AF$4,2)),"")</f>
        <v>0</v>
      </c>
      <c r="AG17" s="119">
        <f>IF(AG$4&lt;&gt;"",IF(SUMPRODUCT((AG$4&gt;=Leave[depart])*(AG$4&lt;Leave[retour])*($A15=Leave[Agents])),0,nbHeures($A15,AG$4,2)),"")</f>
        <v>0</v>
      </c>
      <c r="AH17" s="116">
        <f>SUM(Tableau39[[#This Row],[Colonne3]:[Colonne30]])</f>
        <v>2.875</v>
      </c>
      <c r="AI17" s="111">
        <v>57</v>
      </c>
      <c r="AJ17" s="112"/>
    </row>
    <row r="18" spans="1:36" x14ac:dyDescent="0.35">
      <c r="A18" s="99" t="s">
        <v>34</v>
      </c>
      <c r="B18" s="86"/>
      <c r="C18" s="115">
        <f>IF(ISERROR(MATCH(C$4,Days_off[],0)),0,C16)</f>
        <v>0.29166666666666669</v>
      </c>
      <c r="D18" s="115">
        <f>IF(ISERROR(MATCH(D$4,Days_off[],0)),0,D16)</f>
        <v>0</v>
      </c>
      <c r="E18" s="115">
        <f>IF(ISERROR(MATCH(E$4,Days_off[],0)),0,E16)</f>
        <v>0</v>
      </c>
      <c r="F18" s="115">
        <f>IF(ISERROR(MATCH(F$4,Days_off[],0)),0,F16)</f>
        <v>0</v>
      </c>
      <c r="G18" s="115">
        <f>IF(ISERROR(MATCH(G$4,Days_off[],0)),0,G16)</f>
        <v>0</v>
      </c>
      <c r="H18" s="115">
        <f>IF(ISERROR(MATCH(H$4,Days_off[],0)),0,H16)</f>
        <v>0</v>
      </c>
      <c r="I18" s="115">
        <f>IF(ISERROR(MATCH(I$4,Days_off[],0)),0,I16)</f>
        <v>0</v>
      </c>
      <c r="J18" s="115">
        <f>IF(ISERROR(MATCH(J$4,Days_off[],0)),0,J16)</f>
        <v>0</v>
      </c>
      <c r="K18" s="115">
        <f>IF(ISERROR(MATCH(K$4,Days_off[],0)),0,K16)</f>
        <v>0</v>
      </c>
      <c r="L18" s="115">
        <f>IF(ISERROR(MATCH(L$4,Days_off[],0)),0,L16)</f>
        <v>0</v>
      </c>
      <c r="M18" s="115">
        <f>IF(ISERROR(MATCH(M$4,Days_off[],0)),0,M16)</f>
        <v>0</v>
      </c>
      <c r="N18" s="115">
        <f>IF(ISERROR(MATCH(N$4,Days_off[],0)),0,N16)</f>
        <v>0</v>
      </c>
      <c r="O18" s="115">
        <f>IF(ISERROR(MATCH(O$4,Days_off[],0)),0,O16)</f>
        <v>0</v>
      </c>
      <c r="P18" s="115">
        <f>IF(ISERROR(MATCH(P$4,Days_off[],0)),0,P16)</f>
        <v>0</v>
      </c>
      <c r="Q18" s="115">
        <f>IF(ISERROR(MATCH(Q$4,Days_off[],0)),0,Q16)</f>
        <v>0</v>
      </c>
      <c r="R18" s="115">
        <f>IF(ISERROR(MATCH(R$4,Days_off[],0)),0,R16)</f>
        <v>0</v>
      </c>
      <c r="S18" s="115">
        <f>IF(ISERROR(MATCH(S$4,Days_off[],0)),0,S16)</f>
        <v>0</v>
      </c>
      <c r="T18" s="115">
        <f>IF(ISERROR(MATCH(T$4,Days_off[],0)),0,T16)</f>
        <v>0</v>
      </c>
      <c r="U18" s="115">
        <f>IF(ISERROR(MATCH(U$4,Days_off[],0)),0,U16)</f>
        <v>0</v>
      </c>
      <c r="V18" s="115">
        <f>IF(ISERROR(MATCH(V$4,Days_off[],0)),0,V16)</f>
        <v>0.45833333333333337</v>
      </c>
      <c r="W18" s="115">
        <f>IF(ISERROR(MATCH(W$4,Days_off[],0)),0,W16)</f>
        <v>0</v>
      </c>
      <c r="X18" s="115">
        <f>IF(ISERROR(MATCH(X$4,Days_off[],0)),0,X16)</f>
        <v>0</v>
      </c>
      <c r="Y18" s="115">
        <f>IF(ISERROR(MATCH(Y$4,Days_off[],0)),0,Y16)</f>
        <v>0</v>
      </c>
      <c r="Z18" s="115">
        <f>IF(ISERROR(MATCH(Z$4,Days_off[],0)),0,Z16)</f>
        <v>0</v>
      </c>
      <c r="AA18" s="115">
        <f>IF(ISERROR(MATCH(AA$4,Days_off[],0)),0,AA16)</f>
        <v>0</v>
      </c>
      <c r="AB18" s="115">
        <f>IF(ISERROR(MATCH(AB$4,Days_off[],0)),0,AB16)</f>
        <v>0</v>
      </c>
      <c r="AC18" s="115">
        <f>IF(ISERROR(MATCH(AC$4,Days_off[],0)),0,AC16)</f>
        <v>0</v>
      </c>
      <c r="AD18" s="115">
        <f>IF(ISERROR(MATCH(AD$4,Days_off[],0)),0,AD16)</f>
        <v>0</v>
      </c>
      <c r="AE18" s="115">
        <f>IF(ISERROR(MATCH(AE$4,Days_off[],0)),0,AE16)</f>
        <v>0</v>
      </c>
      <c r="AF18" s="115">
        <f>IF(ISERROR(MATCH(AF$4,Days_off[],0)),0,AF16)</f>
        <v>0</v>
      </c>
      <c r="AG18" s="115">
        <f>IF(ISERROR(MATCH(AG$4,Days_off[],0)),0,AG16)</f>
        <v>0</v>
      </c>
      <c r="AH18" s="116">
        <f>SUM(Tableau39[[#This Row],[Colonne3]:[Colonne30]])</f>
        <v>0.75</v>
      </c>
      <c r="AI18" s="111"/>
      <c r="AJ18" s="112">
        <f>Tableau39[[#This Row],[Colonne31]]</f>
        <v>0.75</v>
      </c>
    </row>
    <row r="19" spans="1:36" x14ac:dyDescent="0.35">
      <c r="A19" s="99" t="s">
        <v>35</v>
      </c>
      <c r="B19" s="86"/>
      <c r="C19" s="115">
        <f>IF(ISERROR(MATCH(C$4,Days_off[],0)),0,C17)</f>
        <v>0.25</v>
      </c>
      <c r="D19" s="115">
        <f>IF(ISERROR(MATCH(D$4,Days_off[],0)),0,D17)</f>
        <v>0</v>
      </c>
      <c r="E19" s="115">
        <f>IF(ISERROR(MATCH(E$4,Days_off[],0)),0,E17)</f>
        <v>0</v>
      </c>
      <c r="F19" s="115">
        <f>IF(ISERROR(MATCH(F$4,Days_off[],0)),0,F17)</f>
        <v>0</v>
      </c>
      <c r="G19" s="115">
        <f>IF(ISERROR(MATCH(G$4,Days_off[],0)),0,G17)</f>
        <v>0</v>
      </c>
      <c r="H19" s="115">
        <f>IF(ISERROR(MATCH(H$4,Days_off[],0)),0,H17)</f>
        <v>0</v>
      </c>
      <c r="I19" s="115">
        <f>IF(ISERROR(MATCH(I$4,Days_off[],0)),0,I17)</f>
        <v>0</v>
      </c>
      <c r="J19" s="115">
        <f>IF(ISERROR(MATCH(J$4,Days_off[],0)),0,J17)</f>
        <v>0</v>
      </c>
      <c r="K19" s="115">
        <f>IF(ISERROR(MATCH(K$4,Days_off[],0)),0,K17)</f>
        <v>0</v>
      </c>
      <c r="L19" s="115">
        <f>IF(ISERROR(MATCH(L$4,Days_off[],0)),0,L17)</f>
        <v>0</v>
      </c>
      <c r="M19" s="115">
        <f>IF(ISERROR(MATCH(M$4,Days_off[],0)),0,M17)</f>
        <v>0</v>
      </c>
      <c r="N19" s="115">
        <f>IF(ISERROR(MATCH(N$4,Days_off[],0)),0,N17)</f>
        <v>0</v>
      </c>
      <c r="O19" s="115">
        <f>IF(ISERROR(MATCH(O$4,Days_off[],0)),0,O17)</f>
        <v>0</v>
      </c>
      <c r="P19" s="115">
        <f>IF(ISERROR(MATCH(P$4,Days_off[],0)),0,P17)</f>
        <v>0</v>
      </c>
      <c r="Q19" s="115">
        <f>IF(ISERROR(MATCH(Q$4,Days_off[],0)),0,Q17)</f>
        <v>0</v>
      </c>
      <c r="R19" s="115">
        <f>IF(ISERROR(MATCH(R$4,Days_off[],0)),0,R17)</f>
        <v>0</v>
      </c>
      <c r="S19" s="115">
        <f>IF(ISERROR(MATCH(S$4,Days_off[],0)),0,S17)</f>
        <v>0</v>
      </c>
      <c r="T19" s="115">
        <f>IF(ISERROR(MATCH(T$4,Days_off[],0)),0,T17)</f>
        <v>0</v>
      </c>
      <c r="U19" s="115">
        <f>IF(ISERROR(MATCH(U$4,Days_off[],0)),0,U17)</f>
        <v>0</v>
      </c>
      <c r="V19" s="115">
        <f>IF(ISERROR(MATCH(V$4,Days_off[],0)),0,V17)</f>
        <v>0.125</v>
      </c>
      <c r="W19" s="115">
        <f>IF(ISERROR(MATCH(W$4,Days_off[],0)),0,W17)</f>
        <v>0</v>
      </c>
      <c r="X19" s="115">
        <f>IF(ISERROR(MATCH(X$4,Days_off[],0)),0,X17)</f>
        <v>0</v>
      </c>
      <c r="Y19" s="115">
        <f>IF(ISERROR(MATCH(Y$4,Days_off[],0)),0,Y17)</f>
        <v>0</v>
      </c>
      <c r="Z19" s="115">
        <f>IF(ISERROR(MATCH(Z$4,Days_off[],0)),0,Z17)</f>
        <v>0</v>
      </c>
      <c r="AA19" s="115">
        <f>IF(ISERROR(MATCH(AA$4,Days_off[],0)),0,AA17)</f>
        <v>0</v>
      </c>
      <c r="AB19" s="115">
        <f>IF(ISERROR(MATCH(AB$4,Days_off[],0)),0,AB17)</f>
        <v>0</v>
      </c>
      <c r="AC19" s="115">
        <f>IF(ISERROR(MATCH(AC$4,Days_off[],0)),0,AC17)</f>
        <v>0</v>
      </c>
      <c r="AD19" s="115">
        <f>IF(ISERROR(MATCH(AD$4,Days_off[],0)),0,AD17)</f>
        <v>0</v>
      </c>
      <c r="AE19" s="115">
        <f>IF(ISERROR(MATCH(AE$4,Days_off[],0)),0,AE17)</f>
        <v>0</v>
      </c>
      <c r="AF19" s="115">
        <f>IF(ISERROR(MATCH(AF$4,Days_off[],0)),0,AF17)</f>
        <v>0</v>
      </c>
      <c r="AG19" s="115">
        <f>IF(ISERROR(MATCH(AG$4,Days_off[],0)),0,AG17)</f>
        <v>0</v>
      </c>
      <c r="AH19" s="116">
        <f>SUM(Tableau39[[#This Row],[Colonne3]:[Colonne30]])</f>
        <v>0.375</v>
      </c>
      <c r="AI19" s="111">
        <f>SUM(C19:AG19)</f>
        <v>0.375</v>
      </c>
      <c r="AJ19" s="112"/>
    </row>
    <row r="20" spans="1:36" x14ac:dyDescent="0.35">
      <c r="A20" s="101" t="s">
        <v>37</v>
      </c>
      <c r="B20" s="102"/>
      <c r="C20" s="109"/>
      <c r="D20" s="121">
        <f ca="1">IF(D$4&lt;&gt;"",
IF(
SUMPRODUCT((D$4&gt;=Leave[retour])*(D$4&lt;Leave[Agents])*($A19=Leave[depart])),
0,
SUMPRODUCT(
(OFFSET('QUART PAR AGENT'!$B$6,(WEEKNUM(D$4,2)-WEEKNUM($AH$2,2))*13,MATCH(D$4,OFFSET('QUART PAR AGENT'!$C$3,(WEEKNUM(D$4,2)-WEEKNUM($AH$2,2))*13,0,1,28),0),8,5)="X")*
(OFFSET('QUART PAR AGENT'!$B$6,(WEEKNUM(D$4,2)-WEEKNUM($AH$2,2))*13,,8)=$A19)*
((TOV!$A$4:$E$4)-(TOV!$A$2:$E$2))
)
),"")</f>
        <v>0</v>
      </c>
      <c r="E20" s="121">
        <f ca="1">IF(E$4&lt;&gt;"",
IF(
SUMPRODUCT((E$4&gt;=Leave[depart])*(E$4&lt;Leave[depart])*($A19=Leave[retour])),
0,
SUMPRODUCT(
(OFFSET('QUART PAR AGENT'!$B$6,(WEEKNUM(E$4,2)-WEEKNUM($AH$2,2))*13,MATCH(E$4,OFFSET('QUART PAR AGENT'!$C$3,(WEEKNUM(E$4,2)-WEEKNUM($AH$2,2))*13,0,1,28),0),8,5)="X")*
(OFFSET('QUART PAR AGENT'!$B$6,(WEEKNUM(E$4,2)-WEEKNUM($AH$2,2))*13,,8)=$A19)*
((TOV!$A$4:$E$4)-(TOV!$A$2:$E$2))
)
),"")</f>
        <v>0</v>
      </c>
      <c r="F20" s="121">
        <f ca="1">IF(F$4&lt;&gt;"",
IF(
SUMPRODUCT((F$4&gt;=Leave[depart])*(F$4&lt;Leave[retour])*($A19=Leave[Agents])),
0,
SUMPRODUCT(
(OFFSET('QUART PAR AGENT'!$B$6,(WEEKNUM(F$4,2)-WEEKNUM($AH$2,2))*13,MATCH(F$4,OFFSET('QUART PAR AGENT'!$C$3,(WEEKNUM(F$4,2)-WEEKNUM($AH$2,2))*13,0,1,28),0),8,5)="X")*
(OFFSET('QUART PAR AGENT'!$B$6,(WEEKNUM(F$4,2)-WEEKNUM($AH$2,2))*13,,8)=$A19)*
((TOV!$A$4:$E$4)-(TOV!$A$2:$E$2))
)
),"")</f>
        <v>0</v>
      </c>
      <c r="G20" s="121">
        <f ca="1">IF(G$4&lt;&gt;"",
IF(
SUMPRODUCT((G$4&gt;=Leave[retour])*(G$4&lt;Leave[Agents])*($A19=Leave[depart])),
0,
SUMPRODUCT(
(OFFSET('QUART PAR AGENT'!$B$6,(WEEKNUM(G$4,2)-WEEKNUM($AH$2,2))*13,MATCH(G$4,OFFSET('QUART PAR AGENT'!$C$3,(WEEKNUM(G$4,2)-WEEKNUM($AH$2,2))*13,0,1,28),0),8,5)="X")*
(OFFSET('QUART PAR AGENT'!$B$6,(WEEKNUM(G$4,2)-WEEKNUM($AH$2,2))*13,,8)=$A19)*
((TOV!$A$4:$E$4)-(TOV!$A$2:$E$2))
)
),"")</f>
        <v>0</v>
      </c>
      <c r="H20" s="109"/>
      <c r="I20" s="109"/>
      <c r="J20" s="109"/>
      <c r="K20" s="109"/>
      <c r="L20" s="109"/>
      <c r="M20" s="109"/>
      <c r="N20" s="109"/>
      <c r="O20" s="109"/>
      <c r="P20" s="109"/>
      <c r="Q20" s="109"/>
      <c r="R20" s="109"/>
      <c r="S20" s="109"/>
      <c r="T20" s="109"/>
      <c r="U20" s="109"/>
      <c r="V20" s="109"/>
      <c r="W20" s="109"/>
      <c r="X20" s="109"/>
      <c r="Y20" s="109"/>
      <c r="Z20" s="109"/>
      <c r="AA20" s="110"/>
      <c r="AB20" s="109"/>
      <c r="AC20" s="109"/>
      <c r="AD20" s="121">
        <f ca="1">IF(AD$4&lt;&gt;"",
IF(
SUMPRODUCT((AD$4&gt;=Leave[depart])*(AD$4&lt;Leave[retour])*($A19=Leave[Agents])),
0,
SUMPRODUCT(
(OFFSET('QUART PAR AGENT'!$B$6,(WEEKNUM(AD$4,2)-WEEKNUM($AH$2,2))*13,MATCH(AD$4,OFFSET('QUART PAR AGENT'!$C$3,(WEEKNUM(AD$4,2)-WEEKNUM($AH$2,2))*13,0,1,28),0),8,5)="X")*
(OFFSET('QUART PAR AGENT'!$B$6,(WEEKNUM(AD$4,2)-WEEKNUM($AH$2,2))*13,,8)=$A19)*
((TOV!$A$4:$E$4)-(TOV!$A$2:$E$2))
)
),"")</f>
        <v>0</v>
      </c>
      <c r="AE20" s="121">
        <f ca="1">IF(AE$4&lt;&gt;"",
IF(
SUMPRODUCT((AE$4&gt;=Leave[retour])*(AE$4&lt;Leave[Agents])*($A19=Leave[depart])),
0,
SUMPRODUCT(
(OFFSET('QUART PAR AGENT'!$B$6,(WEEKNUM(AE$4,2)-WEEKNUM($AH$2,2))*13,MATCH(AE$4,OFFSET('QUART PAR AGENT'!$C$3,(WEEKNUM(AE$4,2)-WEEKNUM($AH$2,2))*13,0,1,28),0),8,5)="X")*
(OFFSET('QUART PAR AGENT'!$B$6,(WEEKNUM(AE$4,2)-WEEKNUM($AH$2,2))*13,,8)=$A19)*
((TOV!$A$4:$E$4)-(TOV!$A$2:$E$2))
)
),"")</f>
        <v>0</v>
      </c>
      <c r="AF20" s="121">
        <f ca="1">IF(AF$4&lt;&gt;"",
IF(
SUMPRODUCT((AF$4&gt;=Leave[depart])*(AF$4&lt;Leave[depart])*($A19=Leave[retour])),
0,
SUMPRODUCT(
(OFFSET('QUART PAR AGENT'!$B$6,(WEEKNUM(AF$4,2)-WEEKNUM($AH$2,2))*13,MATCH(AF$4,OFFSET('QUART PAR AGENT'!$C$3,(WEEKNUM(AF$4,2)-WEEKNUM($AH$2,2))*13,0,1,28),0),8,5)="X")*
(OFFSET('QUART PAR AGENT'!$B$6,(WEEKNUM(AF$4,2)-WEEKNUM($AH$2,2))*13,,8)=$A19)*
((TOV!$A$4:$E$4)-(TOV!$A$2:$E$2))
)
),"")</f>
        <v>0</v>
      </c>
      <c r="AG20" s="109"/>
      <c r="AH20" s="140"/>
      <c r="AI20" s="113"/>
      <c r="AJ20" s="114"/>
    </row>
    <row r="21" spans="1:36" x14ac:dyDescent="0.35">
      <c r="C21" s="145"/>
      <c r="D21" s="145"/>
      <c r="E21" s="145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1"/>
    </row>
    <row r="22" spans="1:36" x14ac:dyDescent="0.35">
      <c r="A22" s="94" t="s">
        <v>74</v>
      </c>
      <c r="B22" s="95"/>
      <c r="C22" s="96"/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8"/>
      <c r="O22" s="96"/>
      <c r="P22" s="96"/>
      <c r="Q22" s="96"/>
      <c r="R22" s="96"/>
      <c r="S22" s="96"/>
      <c r="T22" s="98"/>
      <c r="U22" s="98"/>
      <c r="V22" s="96"/>
      <c r="W22" s="96"/>
      <c r="X22" s="96"/>
      <c r="Y22" s="96"/>
      <c r="Z22" s="96"/>
      <c r="AA22" s="98"/>
      <c r="AB22" s="96"/>
      <c r="AC22" s="96"/>
      <c r="AD22" s="96"/>
      <c r="AE22" s="96"/>
      <c r="AF22" s="96"/>
      <c r="AG22" s="96"/>
      <c r="AH22" s="106"/>
      <c r="AI22" s="107"/>
      <c r="AJ22" s="108"/>
    </row>
    <row r="23" spans="1:36" x14ac:dyDescent="0.35">
      <c r="A23" s="99" t="s">
        <v>32</v>
      </c>
      <c r="B23" s="86"/>
      <c r="C23" s="119">
        <f>IF(C$4&lt;&gt;"",IF(SUMPRODUCT((C$4&gt;=Leave[depart])*(C$4&lt;Leave[retour])*($A22=Leave[Agents])),0,nbHeures($A22,C$4,1)),"")</f>
        <v>0.45833333333333337</v>
      </c>
      <c r="D23" s="119">
        <f>IF(D$4&lt;&gt;"",IF(SUMPRODUCT((D$4&gt;=Leave[depart])*(D$4&lt;Leave[retour])*($A22=Leave[Agents])),0,nbHeures($A22,D$4,1)),"")</f>
        <v>0.29166666666666669</v>
      </c>
      <c r="E23" s="119">
        <f>IF(E$4&lt;&gt;"",IF(SUMPRODUCT((E$4&gt;=Leave[depart])*(E$4&lt;Leave[retour])*($A22=Leave[Agents])),0,nbHeures($A22,E$4,1)),"")</f>
        <v>0</v>
      </c>
      <c r="F23" s="119">
        <f>IF(F$4&lt;&gt;"",IF(SUMPRODUCT((F$4&gt;=Leave[depart])*(F$4&lt;Leave[retour])*($A22=Leave[Agents])),0,nbHeures($A22,F$4,1)),"")</f>
        <v>0.25</v>
      </c>
      <c r="G23" s="119">
        <f>IF(G$4&lt;&gt;"",IF(SUMPRODUCT((G$4&gt;=Leave[depart])*(G$4&lt;Leave[retour])*($A22=Leave[Agents])),0,nbHeures($A22,G$4,1)),"")</f>
        <v>0.45833333333333337</v>
      </c>
      <c r="H23" s="119">
        <f>IF(H$4&lt;&gt;"",IF(SUMPRODUCT((H$4&gt;=Leave[depart])*(H$4&lt;Leave[retour])*($A22=Leave[Agents])),0,nbHeures($A22,H$4,1)),"")</f>
        <v>0.29166666666666669</v>
      </c>
      <c r="I23" s="119">
        <f>IF(I$4&lt;&gt;"",IF(SUMPRODUCT((I$4&gt;=Leave[depart])*(I$4&lt;Leave[retour])*($A22=Leave[Agents])),0,nbHeures($A22,I$4,1)),"")</f>
        <v>0</v>
      </c>
      <c r="J23" s="119">
        <f>IF(J$4&lt;&gt;"",IF(SUMPRODUCT((J$4&gt;=Leave[depart])*(J$4&lt;Leave[retour])*($A22=Leave[Agents])),0,nbHeures($A22,J$4,1)),"")</f>
        <v>0.25</v>
      </c>
      <c r="K23" s="119">
        <f>IF(K$4&lt;&gt;"",IF(SUMPRODUCT((K$4&gt;=Leave[depart])*(K$4&lt;Leave[retour])*($A22=Leave[Agents])),0,nbHeures($A22,K$4,1)),"")</f>
        <v>0.45833333333333337</v>
      </c>
      <c r="L23" s="119">
        <f>IF(L$4&lt;&gt;"",IF(SUMPRODUCT((L$4&gt;=Leave[depart])*(L$4&lt;Leave[retour])*($A22=Leave[Agents])),0,nbHeures($A22,L$4,1)),"")</f>
        <v>0.29166666666666669</v>
      </c>
      <c r="M23" s="119">
        <f>IF(M$4&lt;&gt;"",IF(SUMPRODUCT((M$4&gt;=Leave[depart])*(M$4&lt;Leave[retour])*($A22=Leave[Agents])),0,nbHeures($A22,M$4,1)),"")</f>
        <v>0</v>
      </c>
      <c r="N23" s="119">
        <f>IF(N$4&lt;&gt;"",IF(SUMPRODUCT((N$4&gt;=Leave[depart])*(N$4&lt;Leave[retour])*($A22=Leave[Agents])),0,nbHeures($A22,N$4,1)),"")</f>
        <v>0.25</v>
      </c>
      <c r="O23" s="119">
        <f>IF(O$4&lt;&gt;"",IF(SUMPRODUCT((O$4&gt;=Leave[depart])*(O$4&lt;Leave[retour])*($A22=Leave[Agents])),0,nbHeures($A22,O$4,1)),"")</f>
        <v>0.45833333333333337</v>
      </c>
      <c r="P23" s="119">
        <f>IF(P$4&lt;&gt;"",IF(SUMPRODUCT((P$4&gt;=Leave[depart])*(P$4&lt;Leave[retour])*($A22=Leave[Agents])),0,nbHeures($A22,P$4,1)),"")</f>
        <v>0.29166666666666669</v>
      </c>
      <c r="Q23" s="119">
        <f>IF(Q$4&lt;&gt;"",IF(SUMPRODUCT((Q$4&gt;=Leave[depart])*(Q$4&lt;Leave[retour])*($A22=Leave[Agents])),0,nbHeures($A22,Q$4,1)),"")</f>
        <v>0</v>
      </c>
      <c r="R23" s="119">
        <f>IF(R$4&lt;&gt;"",IF(SUMPRODUCT((R$4&gt;=Leave[depart])*(R$4&lt;Leave[retour])*($A22=Leave[Agents])),0,nbHeures($A22,R$4,1)),"")</f>
        <v>0.25</v>
      </c>
      <c r="S23" s="119">
        <f>IF(S$4&lt;&gt;"",IF(SUMPRODUCT((S$4&gt;=Leave[depart])*(S$4&lt;Leave[retour])*($A22=Leave[Agents])),0,nbHeures($A22,S$4,1)),"")</f>
        <v>0.45833333333333337</v>
      </c>
      <c r="T23" s="119">
        <f>IF(T$4&lt;&gt;"",IF(SUMPRODUCT((T$4&gt;=Leave[depart])*(T$4&lt;Leave[retour])*($A22=Leave[Agents])),0,nbHeures($A22,T$4,1)),"")</f>
        <v>0.29166666666666669</v>
      </c>
      <c r="U23" s="119">
        <f>IF(U$4&lt;&gt;"",IF(SUMPRODUCT((U$4&gt;=Leave[depart])*(U$4&lt;Leave[retour])*($A22=Leave[Agents])),0,nbHeures($A22,U$4,1)),"")</f>
        <v>0</v>
      </c>
      <c r="V23" s="119">
        <f>IF(V$4&lt;&gt;"",IF(SUMPRODUCT((V$4&gt;=Leave[depart])*(V$4&lt;Leave[retour])*($A22=Leave[Agents])),0,nbHeures($A22,V$4,1)),"")</f>
        <v>0.25</v>
      </c>
      <c r="W23" s="119">
        <f>IF(W$4&lt;&gt;"",IF(SUMPRODUCT((W$4&gt;=Leave[depart])*(W$4&lt;Leave[retour])*($A22=Leave[Agents])),0,nbHeures($A22,W$4,1)),"")</f>
        <v>0.45833333333333337</v>
      </c>
      <c r="X23" s="119">
        <f>IF(X$4&lt;&gt;"",IF(SUMPRODUCT((X$4&gt;=Leave[depart])*(X$4&lt;Leave[retour])*($A22=Leave[Agents])),0,nbHeures($A22,X$4,1)),"")</f>
        <v>0.29166666666666669</v>
      </c>
      <c r="Y23" s="119">
        <f>IF(Y$4&lt;&gt;"",IF(SUMPRODUCT((Y$4&gt;=Leave[depart])*(Y$4&lt;Leave[retour])*($A22=Leave[Agents])),0,nbHeures($A22,Y$4,1)),"")</f>
        <v>0</v>
      </c>
      <c r="Z23" s="119">
        <f>IF(Z$4&lt;&gt;"",IF(SUMPRODUCT((Z$4&gt;=Leave[depart])*(Z$4&lt;Leave[retour])*($A22=Leave[Agents])),0,nbHeures($A22,Z$4,1)),"")</f>
        <v>0.25</v>
      </c>
      <c r="AA23" s="119">
        <f>IF(AA$4&lt;&gt;"",IF(SUMPRODUCT((AA$4&gt;=Leave[depart])*(AA$4&lt;Leave[retour])*($A22=Leave[Agents])),0,nbHeures($A22,AA$4,1)),"")</f>
        <v>0.45833333333333337</v>
      </c>
      <c r="AB23" s="119">
        <f>IF(AB$4&lt;&gt;"",IF(SUMPRODUCT((AB$4&gt;=Leave[depart])*(AB$4&lt;Leave[retour])*($A22=Leave[Agents])),0,nbHeures($A22,AB$4,1)),"")</f>
        <v>0.29166666666666669</v>
      </c>
      <c r="AC23" s="119">
        <f>IF(AC$4&lt;&gt;"",IF(SUMPRODUCT((AC$4&gt;=Leave[depart])*(AC$4&lt;Leave[retour])*($A22=Leave[Agents])),0,nbHeures($A22,AC$4,1)),"")</f>
        <v>0</v>
      </c>
      <c r="AD23" s="119">
        <f>IF(AD$4&lt;&gt;"",IF(SUMPRODUCT((AD$4&gt;=Leave[depart])*(AD$4&lt;Leave[retour])*($A22=Leave[Agents])),0,nbHeures($A22,AD$4,1)),"")</f>
        <v>0.25</v>
      </c>
      <c r="AE23" s="119">
        <f>IF(AE$4&lt;&gt;"",IF(SUMPRODUCT((AE$4&gt;=Leave[depart])*(AE$4&lt;Leave[retour])*($A22=Leave[Agents])),0,nbHeures($A22,AE$4,1)),"")</f>
        <v>0.45833333333333337</v>
      </c>
      <c r="AF23" s="119">
        <f>IF(AF$4&lt;&gt;"",IF(SUMPRODUCT((AF$4&gt;=Leave[depart])*(AF$4&lt;Leave[retour])*($A22=Leave[Agents])),0,nbHeures($A22,AF$4,1)),"")</f>
        <v>0.29166666666666669</v>
      </c>
      <c r="AG23" s="119">
        <f>IF(AG$4&lt;&gt;"",IF(SUMPRODUCT((AG$4&gt;=Leave[depart])*(AG$4&lt;Leave[retour])*($A22=Leave[Agents])),0,nbHeures($A22,AG$4,1)),"")</f>
        <v>0</v>
      </c>
      <c r="AH23" s="142">
        <f>SUM(Tableau310[[#This Row],[Colonne3]:[Colonne30]])</f>
        <v>7.75</v>
      </c>
      <c r="AI23" s="111"/>
      <c r="AJ23" s="112"/>
    </row>
    <row r="24" spans="1:36" x14ac:dyDescent="0.35">
      <c r="A24" s="99" t="s">
        <v>33</v>
      </c>
      <c r="B24" s="86"/>
      <c r="C24" s="119">
        <f>IF(C$4&lt;&gt;"",IF(SUMPRODUCT((C$4&gt;=Leave[depart])*(C$4&lt;Leave[retour])*($A22=Leave[Agents])),0,nbHeures($A22,C$4,2)),"")</f>
        <v>0.125</v>
      </c>
      <c r="D24" s="119">
        <f>IF(D$4&lt;&gt;"",IF(SUMPRODUCT((D$4&gt;=Leave[depart])*(D$4&lt;Leave[retour])*($A22=Leave[Agents])),0,nbHeures($A22,D$4,2)),"")</f>
        <v>0.25</v>
      </c>
      <c r="E24" s="119">
        <f>IF(E$4&lt;&gt;"",IF(SUMPRODUCT((E$4&gt;=Leave[depart])*(E$4&lt;Leave[retour])*($A22=Leave[Agents])),0,nbHeures($A22,E$4,2)),"")</f>
        <v>0</v>
      </c>
      <c r="F24" s="119">
        <f>IF(F$4&lt;&gt;"",IF(SUMPRODUCT((F$4&gt;=Leave[depart])*(F$4&lt;Leave[retour])*($A22=Leave[Agents])),0,nbHeures($A22,F$4,2)),"")</f>
        <v>0</v>
      </c>
      <c r="G24" s="119">
        <f>IF(G$4&lt;&gt;"",IF(SUMPRODUCT((G$4&gt;=Leave[depart])*(G$4&lt;Leave[retour])*($A22=Leave[Agents])),0,nbHeures($A22,G$4,2)),"")</f>
        <v>0.125</v>
      </c>
      <c r="H24" s="119">
        <f>IF(H$4&lt;&gt;"",IF(SUMPRODUCT((H$4&gt;=Leave[depart])*(H$4&lt;Leave[retour])*($A22=Leave[Agents])),0,nbHeures($A22,H$4,2)),"")</f>
        <v>0.25</v>
      </c>
      <c r="I24" s="119">
        <f>IF(I$4&lt;&gt;"",IF(SUMPRODUCT((I$4&gt;=Leave[depart])*(I$4&lt;Leave[retour])*($A22=Leave[Agents])),0,nbHeures($A22,I$4,2)),"")</f>
        <v>0</v>
      </c>
      <c r="J24" s="119">
        <f>IF(J$4&lt;&gt;"",IF(SUMPRODUCT((J$4&gt;=Leave[depart])*(J$4&lt;Leave[retour])*($A22=Leave[Agents])),0,nbHeures($A22,J$4,2)),"")</f>
        <v>0</v>
      </c>
      <c r="K24" s="119">
        <f>IF(K$4&lt;&gt;"",IF(SUMPRODUCT((K$4&gt;=Leave[depart])*(K$4&lt;Leave[retour])*($A22=Leave[Agents])),0,nbHeures($A22,K$4,2)),"")</f>
        <v>0.125</v>
      </c>
      <c r="L24" s="119">
        <f>IF(L$4&lt;&gt;"",IF(SUMPRODUCT((L$4&gt;=Leave[depart])*(L$4&lt;Leave[retour])*($A22=Leave[Agents])),0,nbHeures($A22,L$4,2)),"")</f>
        <v>0.25</v>
      </c>
      <c r="M24" s="119">
        <f>IF(M$4&lt;&gt;"",IF(SUMPRODUCT((M$4&gt;=Leave[depart])*(M$4&lt;Leave[retour])*($A22=Leave[Agents])),0,nbHeures($A22,M$4,2)),"")</f>
        <v>0</v>
      </c>
      <c r="N24" s="119">
        <f>IF(N$4&lt;&gt;"",IF(SUMPRODUCT((N$4&gt;=Leave[depart])*(N$4&lt;Leave[retour])*($A22=Leave[Agents])),0,nbHeures($A22,N$4,2)),"")</f>
        <v>0</v>
      </c>
      <c r="O24" s="119">
        <f>IF(O$4&lt;&gt;"",IF(SUMPRODUCT((O$4&gt;=Leave[depart])*(O$4&lt;Leave[retour])*($A22=Leave[Agents])),0,nbHeures($A22,O$4,2)),"")</f>
        <v>0.125</v>
      </c>
      <c r="P24" s="119">
        <f>IF(P$4&lt;&gt;"",IF(SUMPRODUCT((P$4&gt;=Leave[depart])*(P$4&lt;Leave[retour])*($A22=Leave[Agents])),0,nbHeures($A22,P$4,2)),"")</f>
        <v>0.25</v>
      </c>
      <c r="Q24" s="119">
        <f>IF(Q$4&lt;&gt;"",IF(SUMPRODUCT((Q$4&gt;=Leave[depart])*(Q$4&lt;Leave[retour])*($A22=Leave[Agents])),0,nbHeures($A22,Q$4,2)),"")</f>
        <v>0</v>
      </c>
      <c r="R24" s="119">
        <f>IF(R$4&lt;&gt;"",IF(SUMPRODUCT((R$4&gt;=Leave[depart])*(R$4&lt;Leave[retour])*($A22=Leave[Agents])),0,nbHeures($A22,R$4,2)),"")</f>
        <v>0</v>
      </c>
      <c r="S24" s="119">
        <f>IF(S$4&lt;&gt;"",IF(SUMPRODUCT((S$4&gt;=Leave[depart])*(S$4&lt;Leave[retour])*($A22=Leave[Agents])),0,nbHeures($A22,S$4,2)),"")</f>
        <v>0.125</v>
      </c>
      <c r="T24" s="119">
        <f>IF(T$4&lt;&gt;"",IF(SUMPRODUCT((T$4&gt;=Leave[depart])*(T$4&lt;Leave[retour])*($A22=Leave[Agents])),0,nbHeures($A22,T$4,2)),"")</f>
        <v>0.25</v>
      </c>
      <c r="U24" s="119">
        <f>IF(U$4&lt;&gt;"",IF(SUMPRODUCT((U$4&gt;=Leave[depart])*(U$4&lt;Leave[retour])*($A22=Leave[Agents])),0,nbHeures($A22,U$4,2)),"")</f>
        <v>0</v>
      </c>
      <c r="V24" s="119">
        <f>IF(V$4&lt;&gt;"",IF(SUMPRODUCT((V$4&gt;=Leave[depart])*(V$4&lt;Leave[retour])*($A22=Leave[Agents])),0,nbHeures($A22,V$4,2)),"")</f>
        <v>0</v>
      </c>
      <c r="W24" s="119">
        <f>IF(W$4&lt;&gt;"",IF(SUMPRODUCT((W$4&gt;=Leave[depart])*(W$4&lt;Leave[retour])*($A22=Leave[Agents])),0,nbHeures($A22,W$4,2)),"")</f>
        <v>0.125</v>
      </c>
      <c r="X24" s="119">
        <f>IF(X$4&lt;&gt;"",IF(SUMPRODUCT((X$4&gt;=Leave[depart])*(X$4&lt;Leave[retour])*($A22=Leave[Agents])),0,nbHeures($A22,X$4,2)),"")</f>
        <v>0.25</v>
      </c>
      <c r="Y24" s="119">
        <f>IF(Y$4&lt;&gt;"",IF(SUMPRODUCT((Y$4&gt;=Leave[depart])*(Y$4&lt;Leave[retour])*($A22=Leave[Agents])),0,nbHeures($A22,Y$4,2)),"")</f>
        <v>0</v>
      </c>
      <c r="Z24" s="119">
        <f>IF(Z$4&lt;&gt;"",IF(SUMPRODUCT((Z$4&gt;=Leave[depart])*(Z$4&lt;Leave[retour])*($A22=Leave[Agents])),0,nbHeures($A22,Z$4,2)),"")</f>
        <v>0</v>
      </c>
      <c r="AA24" s="119">
        <f>IF(AA$4&lt;&gt;"",IF(SUMPRODUCT((AA$4&gt;=Leave[depart])*(AA$4&lt;Leave[retour])*($A22=Leave[Agents])),0,nbHeures($A22,AA$4,2)),"")</f>
        <v>0.125</v>
      </c>
      <c r="AB24" s="119">
        <f>IF(AB$4&lt;&gt;"",IF(SUMPRODUCT((AB$4&gt;=Leave[depart])*(AB$4&lt;Leave[retour])*($A22=Leave[Agents])),0,nbHeures($A22,AB$4,2)),"")</f>
        <v>0.25</v>
      </c>
      <c r="AC24" s="119">
        <f>IF(AC$4&lt;&gt;"",IF(SUMPRODUCT((AC$4&gt;=Leave[depart])*(AC$4&lt;Leave[retour])*($A22=Leave[Agents])),0,nbHeures($A22,AC$4,2)),"")</f>
        <v>0</v>
      </c>
      <c r="AD24" s="119">
        <f>IF(AD$4&lt;&gt;"",IF(SUMPRODUCT((AD$4&gt;=Leave[depart])*(AD$4&lt;Leave[retour])*($A22=Leave[Agents])),0,nbHeures($A22,AD$4,2)),"")</f>
        <v>0</v>
      </c>
      <c r="AE24" s="119">
        <f>IF(AE$4&lt;&gt;"",IF(SUMPRODUCT((AE$4&gt;=Leave[depart])*(AE$4&lt;Leave[retour])*($A22=Leave[Agents])),0,nbHeures($A22,AE$4,2)),"")</f>
        <v>0.125</v>
      </c>
      <c r="AF24" s="119">
        <f>IF(AF$4&lt;&gt;"",IF(SUMPRODUCT((AF$4&gt;=Leave[depart])*(AF$4&lt;Leave[retour])*($A22=Leave[Agents])),0,nbHeures($A22,AF$4,2)),"")</f>
        <v>0.25</v>
      </c>
      <c r="AG24" s="119">
        <f>IF(AG$4&lt;&gt;"",IF(SUMPRODUCT((AG$4&gt;=Leave[depart])*(AG$4&lt;Leave[retour])*($A22=Leave[Agents])),0,nbHeures($A22,AG$4,2)),"")</f>
        <v>0</v>
      </c>
      <c r="AH24" s="142">
        <f>SUM(Tableau310[[#This Row],[Colonne3]:[Colonne30]])</f>
        <v>3</v>
      </c>
      <c r="AI24" s="111">
        <v>57</v>
      </c>
      <c r="AJ24" s="112"/>
    </row>
    <row r="25" spans="1:36" x14ac:dyDescent="0.35">
      <c r="A25" s="99" t="s">
        <v>34</v>
      </c>
      <c r="B25" s="86"/>
      <c r="C25" s="115">
        <f>IF(ISERROR(MATCH(C$4,Days_off[],0)),0,C23)</f>
        <v>0.45833333333333337</v>
      </c>
      <c r="D25" s="115">
        <f>IF(ISERROR(MATCH(D$4,Days_off[],0)),0,D23)</f>
        <v>0</v>
      </c>
      <c r="E25" s="115">
        <f>IF(ISERROR(MATCH(E$4,Days_off[],0)),0,E23)</f>
        <v>0</v>
      </c>
      <c r="F25" s="115">
        <f>IF(ISERROR(MATCH(F$4,Days_off[],0)),0,F23)</f>
        <v>0</v>
      </c>
      <c r="G25" s="115">
        <f>IF(ISERROR(MATCH(G$4,Days_off[],0)),0,G23)</f>
        <v>0</v>
      </c>
      <c r="H25" s="115">
        <f>IF(ISERROR(MATCH(H$4,Days_off[],0)),0,H23)</f>
        <v>0</v>
      </c>
      <c r="I25" s="115">
        <f>IF(ISERROR(MATCH(I$4,Days_off[],0)),0,I23)</f>
        <v>0</v>
      </c>
      <c r="J25" s="115">
        <f>IF(ISERROR(MATCH(J$4,Days_off[],0)),0,J23)</f>
        <v>0</v>
      </c>
      <c r="K25" s="115">
        <f>IF(ISERROR(MATCH(K$4,Days_off[],0)),0,K23)</f>
        <v>0</v>
      </c>
      <c r="L25" s="115">
        <f>IF(ISERROR(MATCH(L$4,Days_off[],0)),0,L23)</f>
        <v>0</v>
      </c>
      <c r="M25" s="115">
        <f>IF(ISERROR(MATCH(M$4,Days_off[],0)),0,M23)</f>
        <v>0</v>
      </c>
      <c r="N25" s="115">
        <f>IF(ISERROR(MATCH(N$4,Days_off[],0)),0,N23)</f>
        <v>0</v>
      </c>
      <c r="O25" s="115">
        <f>IF(ISERROR(MATCH(O$4,Days_off[],0)),0,O23)</f>
        <v>0</v>
      </c>
      <c r="P25" s="115">
        <f>IF(ISERROR(MATCH(P$4,Days_off[],0)),0,P23)</f>
        <v>0</v>
      </c>
      <c r="Q25" s="115">
        <f>IF(ISERROR(MATCH(Q$4,Days_off[],0)),0,Q23)</f>
        <v>0</v>
      </c>
      <c r="R25" s="115">
        <f>IF(ISERROR(MATCH(R$4,Days_off[],0)),0,R23)</f>
        <v>0</v>
      </c>
      <c r="S25" s="115">
        <f>IF(ISERROR(MATCH(S$4,Days_off[],0)),0,S23)</f>
        <v>0</v>
      </c>
      <c r="T25" s="115">
        <f>IF(ISERROR(MATCH(T$4,Days_off[],0)),0,T23)</f>
        <v>0</v>
      </c>
      <c r="U25" s="115">
        <f>IF(ISERROR(MATCH(U$4,Days_off[],0)),0,U23)</f>
        <v>0</v>
      </c>
      <c r="V25" s="115">
        <f>IF(ISERROR(MATCH(V$4,Days_off[],0)),0,V23)</f>
        <v>0.25</v>
      </c>
      <c r="W25" s="115">
        <f>IF(ISERROR(MATCH(W$4,Days_off[],0)),0,W23)</f>
        <v>0</v>
      </c>
      <c r="X25" s="115">
        <f>IF(ISERROR(MATCH(X$4,Days_off[],0)),0,X23)</f>
        <v>0</v>
      </c>
      <c r="Y25" s="115">
        <f>IF(ISERROR(MATCH(Y$4,Days_off[],0)),0,Y23)</f>
        <v>0</v>
      </c>
      <c r="Z25" s="115">
        <f>IF(ISERROR(MATCH(Z$4,Days_off[],0)),0,Z23)</f>
        <v>0</v>
      </c>
      <c r="AA25" s="115">
        <f>IF(ISERROR(MATCH(AA$4,Days_off[],0)),0,AA23)</f>
        <v>0</v>
      </c>
      <c r="AB25" s="115">
        <f>IF(ISERROR(MATCH(AB$4,Days_off[],0)),0,AB23)</f>
        <v>0</v>
      </c>
      <c r="AC25" s="115">
        <f>IF(ISERROR(MATCH(AC$4,Days_off[],0)),0,AC23)</f>
        <v>0</v>
      </c>
      <c r="AD25" s="115">
        <f>IF(ISERROR(MATCH(AD$4,Days_off[],0)),0,AD23)</f>
        <v>0</v>
      </c>
      <c r="AE25" s="115">
        <f>IF(ISERROR(MATCH(AE$4,Days_off[],0)),0,AE23)</f>
        <v>0</v>
      </c>
      <c r="AF25" s="115">
        <f>IF(ISERROR(MATCH(AF$4,Days_off[],0)),0,AF23)</f>
        <v>0</v>
      </c>
      <c r="AG25" s="115">
        <f>IF(ISERROR(MATCH(AG$4,Days_off[],0)),0,AG23)</f>
        <v>0</v>
      </c>
      <c r="AH25" s="142">
        <f>SUM(Tableau310[[#This Row],[Colonne3]:[Colonne30]])</f>
        <v>0.70833333333333337</v>
      </c>
      <c r="AI25" s="111"/>
      <c r="AJ25" s="112">
        <f>Tableau310[[#This Row],[Colonne31]]</f>
        <v>0.70833333333333337</v>
      </c>
    </row>
    <row r="26" spans="1:36" x14ac:dyDescent="0.35">
      <c r="A26" s="99" t="s">
        <v>35</v>
      </c>
      <c r="B26" s="86"/>
      <c r="C26" s="115">
        <f>IF(ISERROR(MATCH(C$4,Days_off[],0)),0,C24)</f>
        <v>0.125</v>
      </c>
      <c r="D26" s="115">
        <f>IF(ISERROR(MATCH(D$4,Days_off[],0)),0,D24)</f>
        <v>0</v>
      </c>
      <c r="E26" s="115">
        <f>IF(ISERROR(MATCH(E$4,Days_off[],0)),0,E24)</f>
        <v>0</v>
      </c>
      <c r="F26" s="115">
        <f>IF(ISERROR(MATCH(F$4,Days_off[],0)),0,F24)</f>
        <v>0</v>
      </c>
      <c r="G26" s="115">
        <f>IF(ISERROR(MATCH(G$4,Days_off[],0)),0,G24)</f>
        <v>0</v>
      </c>
      <c r="H26" s="115">
        <f>IF(ISERROR(MATCH(H$4,Days_off[],0)),0,H24)</f>
        <v>0</v>
      </c>
      <c r="I26" s="115">
        <f>IF(ISERROR(MATCH(I$4,Days_off[],0)),0,I24)</f>
        <v>0</v>
      </c>
      <c r="J26" s="115">
        <f>IF(ISERROR(MATCH(J$4,Days_off[],0)),0,J24)</f>
        <v>0</v>
      </c>
      <c r="K26" s="115">
        <f>IF(ISERROR(MATCH(K$4,Days_off[],0)),0,K24)</f>
        <v>0</v>
      </c>
      <c r="L26" s="115">
        <f>IF(ISERROR(MATCH(L$4,Days_off[],0)),0,L24)</f>
        <v>0</v>
      </c>
      <c r="M26" s="115">
        <f>IF(ISERROR(MATCH(M$4,Days_off[],0)),0,M24)</f>
        <v>0</v>
      </c>
      <c r="N26" s="115">
        <f>IF(ISERROR(MATCH(N$4,Days_off[],0)),0,N24)</f>
        <v>0</v>
      </c>
      <c r="O26" s="115">
        <f>IF(ISERROR(MATCH(O$4,Days_off[],0)),0,O24)</f>
        <v>0</v>
      </c>
      <c r="P26" s="115">
        <f>IF(ISERROR(MATCH(P$4,Days_off[],0)),0,P24)</f>
        <v>0</v>
      </c>
      <c r="Q26" s="115">
        <f>IF(ISERROR(MATCH(Q$4,Days_off[],0)),0,Q24)</f>
        <v>0</v>
      </c>
      <c r="R26" s="115">
        <f>IF(ISERROR(MATCH(R$4,Days_off[],0)),0,R24)</f>
        <v>0</v>
      </c>
      <c r="S26" s="115">
        <f>IF(ISERROR(MATCH(S$4,Days_off[],0)),0,S24)</f>
        <v>0</v>
      </c>
      <c r="T26" s="115">
        <f>IF(ISERROR(MATCH(T$4,Days_off[],0)),0,T24)</f>
        <v>0</v>
      </c>
      <c r="U26" s="115">
        <f>IF(ISERROR(MATCH(U$4,Days_off[],0)),0,U24)</f>
        <v>0</v>
      </c>
      <c r="V26" s="115">
        <f>IF(ISERROR(MATCH(V$4,Days_off[],0)),0,V24)</f>
        <v>0</v>
      </c>
      <c r="W26" s="115">
        <f>IF(ISERROR(MATCH(W$4,Days_off[],0)),0,W24)</f>
        <v>0</v>
      </c>
      <c r="X26" s="115">
        <f>IF(ISERROR(MATCH(X$4,Days_off[],0)),0,X24)</f>
        <v>0</v>
      </c>
      <c r="Y26" s="115">
        <f>IF(ISERROR(MATCH(Y$4,Days_off[],0)),0,Y24)</f>
        <v>0</v>
      </c>
      <c r="Z26" s="115">
        <f>IF(ISERROR(MATCH(Z$4,Days_off[],0)),0,Z24)</f>
        <v>0</v>
      </c>
      <c r="AA26" s="115">
        <f>IF(ISERROR(MATCH(AA$4,Days_off[],0)),0,AA24)</f>
        <v>0</v>
      </c>
      <c r="AB26" s="115">
        <f>IF(ISERROR(MATCH(AB$4,Days_off[],0)),0,AB24)</f>
        <v>0</v>
      </c>
      <c r="AC26" s="115">
        <f>IF(ISERROR(MATCH(AC$4,Days_off[],0)),0,AC24)</f>
        <v>0</v>
      </c>
      <c r="AD26" s="115">
        <f>IF(ISERROR(MATCH(AD$4,Days_off[],0)),0,AD24)</f>
        <v>0</v>
      </c>
      <c r="AE26" s="115">
        <f>IF(ISERROR(MATCH(AE$4,Days_off[],0)),0,AE24)</f>
        <v>0</v>
      </c>
      <c r="AF26" s="115">
        <f>IF(ISERROR(MATCH(AF$4,Days_off[],0)),0,AF24)</f>
        <v>0</v>
      </c>
      <c r="AG26" s="115">
        <f>IF(ISERROR(MATCH(AG$4,Days_off[],0)),0,AG24)</f>
        <v>0</v>
      </c>
      <c r="AH26" s="142">
        <f>SUM(Tableau310[[#This Row],[Colonne3]:[Colonne30]])</f>
        <v>0.125</v>
      </c>
      <c r="AI26" s="111">
        <f>SUM(C26:AG26)</f>
        <v>0.125</v>
      </c>
      <c r="AJ26" s="112"/>
    </row>
    <row r="27" spans="1:36" x14ac:dyDescent="0.35">
      <c r="A27" s="101" t="s">
        <v>37</v>
      </c>
      <c r="B27" s="102"/>
      <c r="C27" s="109"/>
      <c r="D27" s="109"/>
      <c r="E27" s="109"/>
      <c r="F27" s="109"/>
      <c r="G27" s="109"/>
      <c r="H27" s="109"/>
      <c r="I27" s="109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09"/>
      <c r="V27" s="109"/>
      <c r="W27" s="109"/>
      <c r="X27" s="109"/>
      <c r="Y27" s="109"/>
      <c r="Z27" s="109"/>
      <c r="AA27" s="110"/>
      <c r="AB27" s="109"/>
      <c r="AC27" s="109"/>
      <c r="AD27" s="109"/>
      <c r="AE27" s="109"/>
      <c r="AF27" s="109"/>
      <c r="AG27" s="109"/>
      <c r="AH27" s="140"/>
      <c r="AI27" s="113"/>
      <c r="AJ27" s="114"/>
    </row>
    <row r="28" spans="1:36" x14ac:dyDescent="0.35">
      <c r="C28" s="145"/>
      <c r="D28" s="145"/>
      <c r="E28" s="145"/>
      <c r="F28" s="145"/>
      <c r="G28" s="145"/>
      <c r="H28" s="145"/>
      <c r="I28" s="145"/>
      <c r="J28" s="145"/>
      <c r="K28" s="145"/>
      <c r="L28" s="145"/>
      <c r="M28" s="145"/>
      <c r="N28" s="145"/>
      <c r="O28" s="145"/>
      <c r="P28" s="145"/>
      <c r="Q28" s="145"/>
      <c r="R28" s="145"/>
      <c r="S28" s="145"/>
      <c r="T28" s="145"/>
      <c r="U28" s="145"/>
      <c r="V28" s="145"/>
      <c r="W28" s="145"/>
      <c r="X28" s="145"/>
      <c r="Y28" s="145"/>
      <c r="Z28" s="145"/>
      <c r="AA28" s="145"/>
      <c r="AB28" s="145"/>
      <c r="AC28" s="145"/>
      <c r="AD28" s="145"/>
      <c r="AE28" s="145"/>
      <c r="AF28" s="145"/>
      <c r="AG28" s="145"/>
      <c r="AH28" s="141"/>
    </row>
    <row r="29" spans="1:36" x14ac:dyDescent="0.35">
      <c r="A29" s="94" t="s">
        <v>75</v>
      </c>
      <c r="B29" s="95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8"/>
      <c r="O29" s="96"/>
      <c r="P29" s="96"/>
      <c r="Q29" s="96"/>
      <c r="R29" s="96"/>
      <c r="S29" s="96"/>
      <c r="T29" s="98"/>
      <c r="U29" s="98"/>
      <c r="V29" s="96"/>
      <c r="W29" s="96"/>
      <c r="X29" s="96"/>
      <c r="Y29" s="96"/>
      <c r="Z29" s="96"/>
      <c r="AA29" s="98"/>
      <c r="AB29" s="96"/>
      <c r="AC29" s="96"/>
      <c r="AD29" s="96"/>
      <c r="AE29" s="96"/>
      <c r="AF29" s="96"/>
      <c r="AG29" s="96"/>
      <c r="AH29" s="106"/>
      <c r="AI29" s="107"/>
      <c r="AJ29" s="108"/>
    </row>
    <row r="30" spans="1:36" x14ac:dyDescent="0.35">
      <c r="A30" s="99" t="s">
        <v>32</v>
      </c>
      <c r="B30" s="86"/>
      <c r="C30" s="119">
        <f>IF(C$4&lt;&gt;"",IF(SUMPRODUCT((C$4&gt;=Leave[depart])*(C$4&lt;Leave[retour])*($A29=Leave[Agents])),0,nbHeures($A29,C$4,1)),"")</f>
        <v>0.45833333333333337</v>
      </c>
      <c r="D30" s="119">
        <f>IF(D$4&lt;&gt;"",IF(SUMPRODUCT((D$4&gt;=Leave[depart])*(D$4&lt;Leave[retour])*($A29=Leave[Agents])),0,nbHeures($A29,D$4,1)),"")</f>
        <v>0.29166666666666669</v>
      </c>
      <c r="E30" s="119">
        <f>IF(E$4&lt;&gt;"",IF(SUMPRODUCT((E$4&gt;=Leave[depart])*(E$4&lt;Leave[retour])*($A29=Leave[Agents])),0,nbHeures($A29,E$4,1)),"")</f>
        <v>0</v>
      </c>
      <c r="F30" s="119">
        <f>IF(F$4&lt;&gt;"",IF(SUMPRODUCT((F$4&gt;=Leave[depart])*(F$4&lt;Leave[retour])*($A29=Leave[Agents])),0,nbHeures($A29,F$4,1)),"")</f>
        <v>0.25</v>
      </c>
      <c r="G30" s="119">
        <f>IF(G$4&lt;&gt;"",IF(SUMPRODUCT((G$4&gt;=Leave[depart])*(G$4&lt;Leave[retour])*($A29=Leave[Agents])),0,nbHeures($A29,G$4,1)),"")</f>
        <v>0.45833333333333337</v>
      </c>
      <c r="H30" s="119">
        <f>IF(H$4&lt;&gt;"",IF(SUMPRODUCT((H$4&gt;=Leave[depart])*(H$4&lt;Leave[retour])*($A29=Leave[Agents])),0,nbHeures($A29,H$4,1)),"")</f>
        <v>0.29166666666666669</v>
      </c>
      <c r="I30" s="119">
        <f>IF(I$4&lt;&gt;"",IF(SUMPRODUCT((I$4&gt;=Leave[depart])*(I$4&lt;Leave[retour])*($A29=Leave[Agents])),0,nbHeures($A29,I$4,1)),"")</f>
        <v>0</v>
      </c>
      <c r="J30" s="119">
        <f>IF(J$4&lt;&gt;"",IF(SUMPRODUCT((J$4&gt;=Leave[depart])*(J$4&lt;Leave[retour])*($A29=Leave[Agents])),0,nbHeures($A29,J$4,1)),"")</f>
        <v>0.25</v>
      </c>
      <c r="K30" s="119">
        <f>IF(K$4&lt;&gt;"",IF(SUMPRODUCT((K$4&gt;=Leave[depart])*(K$4&lt;Leave[retour])*($A29=Leave[Agents])),0,nbHeures($A29,K$4,1)),"")</f>
        <v>0.45833333333333337</v>
      </c>
      <c r="L30" s="119">
        <f>IF(L$4&lt;&gt;"",IF(SUMPRODUCT((L$4&gt;=Leave[depart])*(L$4&lt;Leave[retour])*($A29=Leave[Agents])),0,nbHeures($A29,L$4,1)),"")</f>
        <v>0.29166666666666669</v>
      </c>
      <c r="M30" s="119">
        <f>IF(M$4&lt;&gt;"",IF(SUMPRODUCT((M$4&gt;=Leave[depart])*(M$4&lt;Leave[retour])*($A29=Leave[Agents])),0,nbHeures($A29,M$4,1)),"")</f>
        <v>0</v>
      </c>
      <c r="N30" s="119">
        <f>IF(N$4&lt;&gt;"",IF(SUMPRODUCT((N$4&gt;=Leave[depart])*(N$4&lt;Leave[retour])*($A29=Leave[Agents])),0,nbHeures($A29,N$4,1)),"")</f>
        <v>0.25</v>
      </c>
      <c r="O30" s="119">
        <f>IF(O$4&lt;&gt;"",IF(SUMPRODUCT((O$4&gt;=Leave[depart])*(O$4&lt;Leave[retour])*($A29=Leave[Agents])),0,nbHeures($A29,O$4,1)),"")</f>
        <v>0.45833333333333337</v>
      </c>
      <c r="P30" s="119">
        <f>IF(P$4&lt;&gt;"",IF(SUMPRODUCT((P$4&gt;=Leave[depart])*(P$4&lt;Leave[retour])*($A29=Leave[Agents])),0,nbHeures($A29,P$4,1)),"")</f>
        <v>0.29166666666666669</v>
      </c>
      <c r="Q30" s="119">
        <f>IF(Q$4&lt;&gt;"",IF(SUMPRODUCT((Q$4&gt;=Leave[depart])*(Q$4&lt;Leave[retour])*($A29=Leave[Agents])),0,nbHeures($A29,Q$4,1)),"")</f>
        <v>0</v>
      </c>
      <c r="R30" s="119">
        <f>IF(R$4&lt;&gt;"",IF(SUMPRODUCT((R$4&gt;=Leave[depart])*(R$4&lt;Leave[retour])*($A29=Leave[Agents])),0,nbHeures($A29,R$4,1)),"")</f>
        <v>0.25</v>
      </c>
      <c r="S30" s="119">
        <f>IF(S$4&lt;&gt;"",IF(SUMPRODUCT((S$4&gt;=Leave[depart])*(S$4&lt;Leave[retour])*($A29=Leave[Agents])),0,nbHeures($A29,S$4,1)),"")</f>
        <v>0.45833333333333337</v>
      </c>
      <c r="T30" s="119">
        <f>IF(T$4&lt;&gt;"",IF(SUMPRODUCT((T$4&gt;=Leave[depart])*(T$4&lt;Leave[retour])*($A29=Leave[Agents])),0,nbHeures($A29,T$4,1)),"")</f>
        <v>0.29166666666666669</v>
      </c>
      <c r="U30" s="119">
        <f>IF(U$4&lt;&gt;"",IF(SUMPRODUCT((U$4&gt;=Leave[depart])*(U$4&lt;Leave[retour])*($A29=Leave[Agents])),0,nbHeures($A29,U$4,1)),"")</f>
        <v>0</v>
      </c>
      <c r="V30" s="119">
        <f>IF(V$4&lt;&gt;"",IF(SUMPRODUCT((V$4&gt;=Leave[depart])*(V$4&lt;Leave[retour])*($A29=Leave[Agents])),0,nbHeures($A29,V$4,1)),"")</f>
        <v>0.25</v>
      </c>
      <c r="W30" s="119">
        <f>IF(W$4&lt;&gt;"",IF(SUMPRODUCT((W$4&gt;=Leave[depart])*(W$4&lt;Leave[retour])*($A29=Leave[Agents])),0,nbHeures($A29,W$4,1)),"")</f>
        <v>0.45833333333333337</v>
      </c>
      <c r="X30" s="119">
        <f>IF(X$4&lt;&gt;"",IF(SUMPRODUCT((X$4&gt;=Leave[depart])*(X$4&lt;Leave[retour])*($A29=Leave[Agents])),0,nbHeures($A29,X$4,1)),"")</f>
        <v>0.29166666666666669</v>
      </c>
      <c r="Y30" s="119">
        <f>IF(Y$4&lt;&gt;"",IF(SUMPRODUCT((Y$4&gt;=Leave[depart])*(Y$4&lt;Leave[retour])*($A29=Leave[Agents])),0,nbHeures($A29,Y$4,1)),"")</f>
        <v>0</v>
      </c>
      <c r="Z30" s="119">
        <f>IF(Z$4&lt;&gt;"",IF(SUMPRODUCT((Z$4&gt;=Leave[depart])*(Z$4&lt;Leave[retour])*($A29=Leave[Agents])),0,nbHeures($A29,Z$4,1)),"")</f>
        <v>0.25</v>
      </c>
      <c r="AA30" s="119">
        <f>IF(AA$4&lt;&gt;"",IF(SUMPRODUCT((AA$4&gt;=Leave[depart])*(AA$4&lt;Leave[retour])*($A29=Leave[Agents])),0,nbHeures($A29,AA$4,1)),"")</f>
        <v>0.45833333333333337</v>
      </c>
      <c r="AB30" s="119">
        <f>IF(AB$4&lt;&gt;"",IF(SUMPRODUCT((AB$4&gt;=Leave[depart])*(AB$4&lt;Leave[retour])*($A29=Leave[Agents])),0,nbHeures($A29,AB$4,1)),"")</f>
        <v>0.29166666666666669</v>
      </c>
      <c r="AC30" s="119">
        <f>IF(AC$4&lt;&gt;"",IF(SUMPRODUCT((AC$4&gt;=Leave[depart])*(AC$4&lt;Leave[retour])*($A29=Leave[Agents])),0,nbHeures($A29,AC$4,1)),"")</f>
        <v>0</v>
      </c>
      <c r="AD30" s="119">
        <f>IF(AD$4&lt;&gt;"",IF(SUMPRODUCT((AD$4&gt;=Leave[depart])*(AD$4&lt;Leave[retour])*($A29=Leave[Agents])),0,nbHeures($A29,AD$4,1)),"")</f>
        <v>0.25</v>
      </c>
      <c r="AE30" s="119">
        <f>IF(AE$4&lt;&gt;"",IF(SUMPRODUCT((AE$4&gt;=Leave[depart])*(AE$4&lt;Leave[retour])*($A29=Leave[Agents])),0,nbHeures($A29,AE$4,1)),"")</f>
        <v>0.45833333333333337</v>
      </c>
      <c r="AF30" s="119">
        <f>IF(AF$4&lt;&gt;"",IF(SUMPRODUCT((AF$4&gt;=Leave[depart])*(AF$4&lt;Leave[retour])*($A29=Leave[Agents])),0,nbHeures($A29,AF$4,1)),"")</f>
        <v>0.29166666666666669</v>
      </c>
      <c r="AG30" s="119">
        <f>IF(AG$4&lt;&gt;"",IF(SUMPRODUCT((AG$4&gt;=Leave[depart])*(AG$4&lt;Leave[retour])*($A29=Leave[Agents])),0,nbHeures($A29,AG$4,1)),"")</f>
        <v>0</v>
      </c>
      <c r="AH30" s="142">
        <f>SUM(Tableau311[[#This Row],[Colonne3]:[Colonne30]])</f>
        <v>7.75</v>
      </c>
      <c r="AI30" s="111"/>
      <c r="AJ30" s="112"/>
    </row>
    <row r="31" spans="1:36" x14ac:dyDescent="0.35">
      <c r="A31" s="99" t="s">
        <v>33</v>
      </c>
      <c r="B31" s="86"/>
      <c r="C31" s="119">
        <f>IF(C$4&lt;&gt;"",IF(SUMPRODUCT((C$4&gt;=Leave[depart])*(C$4&lt;Leave[retour])*($A29=Leave[Agents])),0,nbHeures($A29,C$4,2)),"")</f>
        <v>0.125</v>
      </c>
      <c r="D31" s="119">
        <f>IF(D$4&lt;&gt;"",IF(SUMPRODUCT((D$4&gt;=Leave[depart])*(D$4&lt;Leave[retour])*($A29=Leave[Agents])),0,nbHeures($A29,D$4,2)),"")</f>
        <v>0.25</v>
      </c>
      <c r="E31" s="119">
        <f>IF(E$4&lt;&gt;"",IF(SUMPRODUCT((E$4&gt;=Leave[depart])*(E$4&lt;Leave[retour])*($A29=Leave[Agents])),0,nbHeures($A29,E$4,2)),"")</f>
        <v>0</v>
      </c>
      <c r="F31" s="119">
        <f>IF(F$4&lt;&gt;"",IF(SUMPRODUCT((F$4&gt;=Leave[depart])*(F$4&lt;Leave[retour])*($A29=Leave[Agents])),0,nbHeures($A29,F$4,2)),"")</f>
        <v>0</v>
      </c>
      <c r="G31" s="119">
        <f>IF(G$4&lt;&gt;"",IF(SUMPRODUCT((G$4&gt;=Leave[depart])*(G$4&lt;Leave[retour])*($A29=Leave[Agents])),0,nbHeures($A29,G$4,2)),"")</f>
        <v>0.125</v>
      </c>
      <c r="H31" s="119">
        <f>IF(H$4&lt;&gt;"",IF(SUMPRODUCT((H$4&gt;=Leave[depart])*(H$4&lt;Leave[retour])*($A29=Leave[Agents])),0,nbHeures($A29,H$4,2)),"")</f>
        <v>0.25</v>
      </c>
      <c r="I31" s="119">
        <f>IF(I$4&lt;&gt;"",IF(SUMPRODUCT((I$4&gt;=Leave[depart])*(I$4&lt;Leave[retour])*($A29=Leave[Agents])),0,nbHeures($A29,I$4,2)),"")</f>
        <v>0</v>
      </c>
      <c r="J31" s="119">
        <f>IF(J$4&lt;&gt;"",IF(SUMPRODUCT((J$4&gt;=Leave[depart])*(J$4&lt;Leave[retour])*($A29=Leave[Agents])),0,nbHeures($A29,J$4,2)),"")</f>
        <v>0</v>
      </c>
      <c r="K31" s="119">
        <f>IF(K$4&lt;&gt;"",IF(SUMPRODUCT((K$4&gt;=Leave[depart])*(K$4&lt;Leave[retour])*($A29=Leave[Agents])),0,nbHeures($A29,K$4,2)),"")</f>
        <v>0.125</v>
      </c>
      <c r="L31" s="119">
        <f>IF(L$4&lt;&gt;"",IF(SUMPRODUCT((L$4&gt;=Leave[depart])*(L$4&lt;Leave[retour])*($A29=Leave[Agents])),0,nbHeures($A29,L$4,2)),"")</f>
        <v>0.25</v>
      </c>
      <c r="M31" s="119">
        <f>IF(M$4&lt;&gt;"",IF(SUMPRODUCT((M$4&gt;=Leave[depart])*(M$4&lt;Leave[retour])*($A29=Leave[Agents])),0,nbHeures($A29,M$4,2)),"")</f>
        <v>0</v>
      </c>
      <c r="N31" s="119">
        <f>IF(N$4&lt;&gt;"",IF(SUMPRODUCT((N$4&gt;=Leave[depart])*(N$4&lt;Leave[retour])*($A29=Leave[Agents])),0,nbHeures($A29,N$4,2)),"")</f>
        <v>0</v>
      </c>
      <c r="O31" s="119">
        <f>IF(O$4&lt;&gt;"",IF(SUMPRODUCT((O$4&gt;=Leave[depart])*(O$4&lt;Leave[retour])*($A29=Leave[Agents])),0,nbHeures($A29,O$4,2)),"")</f>
        <v>0.125</v>
      </c>
      <c r="P31" s="119">
        <f>IF(P$4&lt;&gt;"",IF(SUMPRODUCT((P$4&gt;=Leave[depart])*(P$4&lt;Leave[retour])*($A29=Leave[Agents])),0,nbHeures($A29,P$4,2)),"")</f>
        <v>0.25</v>
      </c>
      <c r="Q31" s="119">
        <f>IF(Q$4&lt;&gt;"",IF(SUMPRODUCT((Q$4&gt;=Leave[depart])*(Q$4&lt;Leave[retour])*($A29=Leave[Agents])),0,nbHeures($A29,Q$4,2)),"")</f>
        <v>0</v>
      </c>
      <c r="R31" s="119">
        <f>IF(R$4&lt;&gt;"",IF(SUMPRODUCT((R$4&gt;=Leave[depart])*(R$4&lt;Leave[retour])*($A29=Leave[Agents])),0,nbHeures($A29,R$4,2)),"")</f>
        <v>0</v>
      </c>
      <c r="S31" s="119">
        <f>IF(S$4&lt;&gt;"",IF(SUMPRODUCT((S$4&gt;=Leave[depart])*(S$4&lt;Leave[retour])*($A29=Leave[Agents])),0,nbHeures($A29,S$4,2)),"")</f>
        <v>0.125</v>
      </c>
      <c r="T31" s="119">
        <f>IF(T$4&lt;&gt;"",IF(SUMPRODUCT((T$4&gt;=Leave[depart])*(T$4&lt;Leave[retour])*($A29=Leave[Agents])),0,nbHeures($A29,T$4,2)),"")</f>
        <v>0.25</v>
      </c>
      <c r="U31" s="119">
        <f>IF(U$4&lt;&gt;"",IF(SUMPRODUCT((U$4&gt;=Leave[depart])*(U$4&lt;Leave[retour])*($A29=Leave[Agents])),0,nbHeures($A29,U$4,2)),"")</f>
        <v>0</v>
      </c>
      <c r="V31" s="119">
        <f>IF(V$4&lt;&gt;"",IF(SUMPRODUCT((V$4&gt;=Leave[depart])*(V$4&lt;Leave[retour])*($A29=Leave[Agents])),0,nbHeures($A29,V$4,2)),"")</f>
        <v>0</v>
      </c>
      <c r="W31" s="119">
        <f>IF(W$4&lt;&gt;"",IF(SUMPRODUCT((W$4&gt;=Leave[depart])*(W$4&lt;Leave[retour])*($A29=Leave[Agents])),0,nbHeures($A29,W$4,2)),"")</f>
        <v>0.125</v>
      </c>
      <c r="X31" s="119">
        <f>IF(X$4&lt;&gt;"",IF(SUMPRODUCT((X$4&gt;=Leave[depart])*(X$4&lt;Leave[retour])*($A29=Leave[Agents])),0,nbHeures($A29,X$4,2)),"")</f>
        <v>0.25</v>
      </c>
      <c r="Y31" s="119">
        <f>IF(Y$4&lt;&gt;"",IF(SUMPRODUCT((Y$4&gt;=Leave[depart])*(Y$4&lt;Leave[retour])*($A29=Leave[Agents])),0,nbHeures($A29,Y$4,2)),"")</f>
        <v>0</v>
      </c>
      <c r="Z31" s="119">
        <f>IF(Z$4&lt;&gt;"",IF(SUMPRODUCT((Z$4&gt;=Leave[depart])*(Z$4&lt;Leave[retour])*($A29=Leave[Agents])),0,nbHeures($A29,Z$4,2)),"")</f>
        <v>0</v>
      </c>
      <c r="AA31" s="119">
        <f>IF(AA$4&lt;&gt;"",IF(SUMPRODUCT((AA$4&gt;=Leave[depart])*(AA$4&lt;Leave[retour])*($A29=Leave[Agents])),0,nbHeures($A29,AA$4,2)),"")</f>
        <v>0.125</v>
      </c>
      <c r="AB31" s="119">
        <f>IF(AB$4&lt;&gt;"",IF(SUMPRODUCT((AB$4&gt;=Leave[depart])*(AB$4&lt;Leave[retour])*($A29=Leave[Agents])),0,nbHeures($A29,AB$4,2)),"")</f>
        <v>0.25</v>
      </c>
      <c r="AC31" s="119">
        <f>IF(AC$4&lt;&gt;"",IF(SUMPRODUCT((AC$4&gt;=Leave[depart])*(AC$4&lt;Leave[retour])*($A29=Leave[Agents])),0,nbHeures($A29,AC$4,2)),"")</f>
        <v>0</v>
      </c>
      <c r="AD31" s="119">
        <f>IF(AD$4&lt;&gt;"",IF(SUMPRODUCT((AD$4&gt;=Leave[depart])*(AD$4&lt;Leave[retour])*($A29=Leave[Agents])),0,nbHeures($A29,AD$4,2)),"")</f>
        <v>0</v>
      </c>
      <c r="AE31" s="119">
        <f>IF(AE$4&lt;&gt;"",IF(SUMPRODUCT((AE$4&gt;=Leave[depart])*(AE$4&lt;Leave[retour])*($A29=Leave[Agents])),0,nbHeures($A29,AE$4,2)),"")</f>
        <v>0.125</v>
      </c>
      <c r="AF31" s="119">
        <f>IF(AF$4&lt;&gt;"",IF(SUMPRODUCT((AF$4&gt;=Leave[depart])*(AF$4&lt;Leave[retour])*($A29=Leave[Agents])),0,nbHeures($A29,AF$4,2)),"")</f>
        <v>0.25</v>
      </c>
      <c r="AG31" s="119">
        <f>IF(AG$4&lt;&gt;"",IF(SUMPRODUCT((AG$4&gt;=Leave[depart])*(AG$4&lt;Leave[retour])*($A29=Leave[Agents])),0,nbHeures($A29,AG$4,2)),"")</f>
        <v>0</v>
      </c>
      <c r="AH31" s="142">
        <f>SUM(Tableau311[[#This Row],[Colonne3]:[Colonne30]])</f>
        <v>3</v>
      </c>
      <c r="AI31" s="111">
        <f>AH31-AH33</f>
        <v>2.875</v>
      </c>
      <c r="AJ31" s="112"/>
    </row>
    <row r="32" spans="1:36" x14ac:dyDescent="0.35">
      <c r="A32" s="99" t="s">
        <v>34</v>
      </c>
      <c r="B32" s="86"/>
      <c r="C32" s="115">
        <f>IF(ISERROR(MATCH(C$4,Days_off[],0)),0,C30)</f>
        <v>0.45833333333333337</v>
      </c>
      <c r="D32" s="115">
        <f>IF(ISERROR(MATCH(D$4,Days_off[],0)),0,D30)</f>
        <v>0</v>
      </c>
      <c r="E32" s="115">
        <f>IF(ISERROR(MATCH(E$4,Days_off[],0)),0,E30)</f>
        <v>0</v>
      </c>
      <c r="F32" s="115">
        <f>IF(ISERROR(MATCH(F$4,Days_off[],0)),0,F30)</f>
        <v>0</v>
      </c>
      <c r="G32" s="115">
        <f>IF(ISERROR(MATCH(G$4,Days_off[],0)),0,G30)</f>
        <v>0</v>
      </c>
      <c r="H32" s="115">
        <f>IF(ISERROR(MATCH(H$4,Days_off[],0)),0,H30)</f>
        <v>0</v>
      </c>
      <c r="I32" s="115">
        <f>IF(ISERROR(MATCH(I$4,Days_off[],0)),0,I30)</f>
        <v>0</v>
      </c>
      <c r="J32" s="115">
        <f>IF(ISERROR(MATCH(J$4,Days_off[],0)),0,J30)</f>
        <v>0</v>
      </c>
      <c r="K32" s="115">
        <f>IF(ISERROR(MATCH(K$4,Days_off[],0)),0,K30)</f>
        <v>0</v>
      </c>
      <c r="L32" s="115">
        <f>IF(ISERROR(MATCH(L$4,Days_off[],0)),0,L30)</f>
        <v>0</v>
      </c>
      <c r="M32" s="115">
        <f>IF(ISERROR(MATCH(M$4,Days_off[],0)),0,M30)</f>
        <v>0</v>
      </c>
      <c r="N32" s="115">
        <f>IF(ISERROR(MATCH(N$4,Days_off[],0)),0,N30)</f>
        <v>0</v>
      </c>
      <c r="O32" s="115">
        <f>IF(ISERROR(MATCH(O$4,Days_off[],0)),0,O30)</f>
        <v>0</v>
      </c>
      <c r="P32" s="115">
        <f>IF(ISERROR(MATCH(P$4,Days_off[],0)),0,P30)</f>
        <v>0</v>
      </c>
      <c r="Q32" s="115">
        <f>IF(ISERROR(MATCH(Q$4,Days_off[],0)),0,Q30)</f>
        <v>0</v>
      </c>
      <c r="R32" s="115">
        <f>IF(ISERROR(MATCH(R$4,Days_off[],0)),0,R30)</f>
        <v>0</v>
      </c>
      <c r="S32" s="115">
        <f>IF(ISERROR(MATCH(S$4,Days_off[],0)),0,S30)</f>
        <v>0</v>
      </c>
      <c r="T32" s="115">
        <f>IF(ISERROR(MATCH(T$4,Days_off[],0)),0,T30)</f>
        <v>0</v>
      </c>
      <c r="U32" s="115">
        <f>IF(ISERROR(MATCH(U$4,Days_off[],0)),0,U30)</f>
        <v>0</v>
      </c>
      <c r="V32" s="115">
        <f>IF(ISERROR(MATCH(V$4,Days_off[],0)),0,V30)</f>
        <v>0.25</v>
      </c>
      <c r="W32" s="115">
        <f>IF(ISERROR(MATCH(W$4,Days_off[],0)),0,W30)</f>
        <v>0</v>
      </c>
      <c r="X32" s="115">
        <f>IF(ISERROR(MATCH(X$4,Days_off[],0)),0,X30)</f>
        <v>0</v>
      </c>
      <c r="Y32" s="115">
        <f>IF(ISERROR(MATCH(Y$4,Days_off[],0)),0,Y30)</f>
        <v>0</v>
      </c>
      <c r="Z32" s="115">
        <f>IF(ISERROR(MATCH(Z$4,Days_off[],0)),0,Z30)</f>
        <v>0</v>
      </c>
      <c r="AA32" s="115">
        <f>IF(ISERROR(MATCH(AA$4,Days_off[],0)),0,AA30)</f>
        <v>0</v>
      </c>
      <c r="AB32" s="115">
        <f>IF(ISERROR(MATCH(AB$4,Days_off[],0)),0,AB30)</f>
        <v>0</v>
      </c>
      <c r="AC32" s="115">
        <f>IF(ISERROR(MATCH(AC$4,Days_off[],0)),0,AC30)</f>
        <v>0</v>
      </c>
      <c r="AD32" s="115">
        <f>IF(ISERROR(MATCH(AD$4,Days_off[],0)),0,AD30)</f>
        <v>0</v>
      </c>
      <c r="AE32" s="115">
        <f>IF(ISERROR(MATCH(AE$4,Days_off[],0)),0,AE30)</f>
        <v>0</v>
      </c>
      <c r="AF32" s="115">
        <f>IF(ISERROR(MATCH(AF$4,Days_off[],0)),0,AF30)</f>
        <v>0</v>
      </c>
      <c r="AG32" s="115">
        <f>IF(ISERROR(MATCH(AG$4,Days_off[],0)),0,AG30)</f>
        <v>0</v>
      </c>
      <c r="AH32" s="142">
        <f>SUM(Tableau311[[#This Row],[Colonne3]:[Colonne30]])</f>
        <v>0.70833333333333337</v>
      </c>
      <c r="AI32" s="111"/>
      <c r="AJ32" s="112">
        <f>Tableau311[[#This Row],[Colonne31]]</f>
        <v>0.70833333333333337</v>
      </c>
    </row>
    <row r="33" spans="1:36" x14ac:dyDescent="0.35">
      <c r="A33" s="99" t="s">
        <v>35</v>
      </c>
      <c r="B33" s="86"/>
      <c r="C33" s="115">
        <f>IF(ISERROR(MATCH(C$4,Days_off[],0)),0,C31)</f>
        <v>0.125</v>
      </c>
      <c r="D33" s="115">
        <f>IF(ISERROR(MATCH(D$4,Days_off[],0)),0,D31)</f>
        <v>0</v>
      </c>
      <c r="E33" s="115">
        <f>IF(ISERROR(MATCH(E$4,Days_off[],0)),0,E31)</f>
        <v>0</v>
      </c>
      <c r="F33" s="115">
        <f>IF(ISERROR(MATCH(F$4,Days_off[],0)),0,F31)</f>
        <v>0</v>
      </c>
      <c r="G33" s="115">
        <f>IF(ISERROR(MATCH(G$4,Days_off[],0)),0,G31)</f>
        <v>0</v>
      </c>
      <c r="H33" s="115">
        <f>IF(ISERROR(MATCH(H$4,Days_off[],0)),0,H31)</f>
        <v>0</v>
      </c>
      <c r="I33" s="115">
        <f>IF(ISERROR(MATCH(I$4,Days_off[],0)),0,I31)</f>
        <v>0</v>
      </c>
      <c r="J33" s="115">
        <f>IF(ISERROR(MATCH(J$4,Days_off[],0)),0,J31)</f>
        <v>0</v>
      </c>
      <c r="K33" s="115">
        <f>IF(ISERROR(MATCH(K$4,Days_off[],0)),0,K31)</f>
        <v>0</v>
      </c>
      <c r="L33" s="115">
        <f>IF(ISERROR(MATCH(L$4,Days_off[],0)),0,L31)</f>
        <v>0</v>
      </c>
      <c r="M33" s="115">
        <f>IF(ISERROR(MATCH(M$4,Days_off[],0)),0,M31)</f>
        <v>0</v>
      </c>
      <c r="N33" s="115">
        <f>IF(ISERROR(MATCH(N$4,Days_off[],0)),0,N31)</f>
        <v>0</v>
      </c>
      <c r="O33" s="115">
        <f>IF(ISERROR(MATCH(O$4,Days_off[],0)),0,O31)</f>
        <v>0</v>
      </c>
      <c r="P33" s="115">
        <f>IF(ISERROR(MATCH(P$4,Days_off[],0)),0,P31)</f>
        <v>0</v>
      </c>
      <c r="Q33" s="115">
        <f>IF(ISERROR(MATCH(Q$4,Days_off[],0)),0,Q31)</f>
        <v>0</v>
      </c>
      <c r="R33" s="115">
        <f>IF(ISERROR(MATCH(R$4,Days_off[],0)),0,R31)</f>
        <v>0</v>
      </c>
      <c r="S33" s="115">
        <f>IF(ISERROR(MATCH(S$4,Days_off[],0)),0,S31)</f>
        <v>0</v>
      </c>
      <c r="T33" s="115">
        <f>IF(ISERROR(MATCH(T$4,Days_off[],0)),0,T31)</f>
        <v>0</v>
      </c>
      <c r="U33" s="115">
        <f>IF(ISERROR(MATCH(U$4,Days_off[],0)),0,U31)</f>
        <v>0</v>
      </c>
      <c r="V33" s="115">
        <f>IF(ISERROR(MATCH(V$4,Days_off[],0)),0,V31)</f>
        <v>0</v>
      </c>
      <c r="W33" s="115">
        <f>IF(ISERROR(MATCH(W$4,Days_off[],0)),0,W31)</f>
        <v>0</v>
      </c>
      <c r="X33" s="115">
        <f>IF(ISERROR(MATCH(X$4,Days_off[],0)),0,X31)</f>
        <v>0</v>
      </c>
      <c r="Y33" s="115">
        <f>IF(ISERROR(MATCH(Y$4,Days_off[],0)),0,Y31)</f>
        <v>0</v>
      </c>
      <c r="Z33" s="115">
        <f>IF(ISERROR(MATCH(Z$4,Days_off[],0)),0,Z31)</f>
        <v>0</v>
      </c>
      <c r="AA33" s="115">
        <f>IF(ISERROR(MATCH(AA$4,Days_off[],0)),0,AA31)</f>
        <v>0</v>
      </c>
      <c r="AB33" s="115">
        <f>IF(ISERROR(MATCH(AB$4,Days_off[],0)),0,AB31)</f>
        <v>0</v>
      </c>
      <c r="AC33" s="115">
        <f>IF(ISERROR(MATCH(AC$4,Days_off[],0)),0,AC31)</f>
        <v>0</v>
      </c>
      <c r="AD33" s="115">
        <f>IF(ISERROR(MATCH(AD$4,Days_off[],0)),0,AD31)</f>
        <v>0</v>
      </c>
      <c r="AE33" s="115">
        <f>IF(ISERROR(MATCH(AE$4,Days_off[],0)),0,AE31)</f>
        <v>0</v>
      </c>
      <c r="AF33" s="115">
        <f>IF(ISERROR(MATCH(AF$4,Days_off[],0)),0,AF31)</f>
        <v>0</v>
      </c>
      <c r="AG33" s="115">
        <f>IF(ISERROR(MATCH(AG$4,Days_off[],0)),0,AG31)</f>
        <v>0</v>
      </c>
      <c r="AH33" s="142">
        <f>SUM(Tableau311[[#This Row],[Colonne3]:[Colonne30]])</f>
        <v>0.125</v>
      </c>
      <c r="AI33" s="111">
        <f>SUM(C33:AG33)</f>
        <v>0.125</v>
      </c>
      <c r="AJ33" s="112"/>
    </row>
    <row r="34" spans="1:36" x14ac:dyDescent="0.35">
      <c r="A34" s="101" t="s">
        <v>37</v>
      </c>
      <c r="B34" s="102"/>
      <c r="C34" s="109"/>
      <c r="D34" s="109"/>
      <c r="E34" s="109"/>
      <c r="F34" s="109"/>
      <c r="G34" s="109"/>
      <c r="H34" s="109"/>
      <c r="I34" s="109"/>
      <c r="J34" s="109"/>
      <c r="K34" s="109"/>
      <c r="L34" s="109"/>
      <c r="M34" s="109"/>
      <c r="N34" s="109"/>
      <c r="O34" s="109"/>
      <c r="P34" s="109"/>
      <c r="Q34" s="109"/>
      <c r="R34" s="109"/>
      <c r="S34" s="109"/>
      <c r="T34" s="109"/>
      <c r="U34" s="109"/>
      <c r="V34" s="109"/>
      <c r="W34" s="109"/>
      <c r="X34" s="109"/>
      <c r="Y34" s="109"/>
      <c r="Z34" s="109"/>
      <c r="AA34" s="110"/>
      <c r="AB34" s="109"/>
      <c r="AC34" s="109"/>
      <c r="AD34" s="109"/>
      <c r="AE34" s="109"/>
      <c r="AF34" s="109"/>
      <c r="AG34" s="109"/>
      <c r="AH34" s="140"/>
      <c r="AI34" s="113"/>
      <c r="AJ34" s="114"/>
    </row>
    <row r="35" spans="1:36" x14ac:dyDescent="0.35">
      <c r="C35" s="145"/>
      <c r="D35" s="145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145"/>
      <c r="Q35" s="145"/>
      <c r="R35" s="145"/>
      <c r="S35" s="145"/>
      <c r="T35" s="145"/>
      <c r="U35" s="145"/>
      <c r="V35" s="145"/>
      <c r="W35" s="145"/>
      <c r="X35" s="145"/>
      <c r="Y35" s="145"/>
      <c r="Z35" s="145"/>
      <c r="AA35" s="145"/>
      <c r="AB35" s="145"/>
      <c r="AC35" s="145"/>
      <c r="AD35" s="145"/>
      <c r="AE35" s="145"/>
      <c r="AF35" s="145"/>
      <c r="AG35" s="145"/>
      <c r="AH35" s="141"/>
    </row>
    <row r="36" spans="1:36" x14ac:dyDescent="0.35">
      <c r="A36" s="94" t="s">
        <v>76</v>
      </c>
      <c r="B36" s="95"/>
      <c r="C36" s="96"/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8"/>
      <c r="O36" s="96"/>
      <c r="P36" s="96"/>
      <c r="Q36" s="96"/>
      <c r="R36" s="96"/>
      <c r="S36" s="96"/>
      <c r="T36" s="98"/>
      <c r="U36" s="98"/>
      <c r="V36" s="96"/>
      <c r="W36" s="96"/>
      <c r="X36" s="96"/>
      <c r="Y36" s="96"/>
      <c r="Z36" s="96"/>
      <c r="AA36" s="98"/>
      <c r="AB36" s="96"/>
      <c r="AC36" s="96"/>
      <c r="AD36" s="96"/>
      <c r="AE36" s="96"/>
      <c r="AF36" s="96"/>
      <c r="AG36" s="96"/>
      <c r="AH36" s="106"/>
      <c r="AI36" s="107"/>
      <c r="AJ36" s="108"/>
    </row>
    <row r="37" spans="1:36" x14ac:dyDescent="0.35">
      <c r="A37" s="99" t="s">
        <v>32</v>
      </c>
      <c r="B37" s="86"/>
      <c r="C37" s="119">
        <f>IF(C$4&lt;&gt;"",IF(SUMPRODUCT((C$4&gt;=Leave[depart])*(C$4&lt;Leave[retour])*($A36=Leave[Agents])),0,nbHeures($A36,C$4,1)),"")</f>
        <v>0.25</v>
      </c>
      <c r="D37" s="119">
        <f>IF(D$4&lt;&gt;"",IF(SUMPRODUCT((D$4&gt;=Leave[depart])*(D$4&lt;Leave[retour])*($A36=Leave[Agents])),0,nbHeures($A36,D$4,1)),"")</f>
        <v>0.45833333333333337</v>
      </c>
      <c r="E37" s="119">
        <f>IF(E$4&lt;&gt;"",IF(SUMPRODUCT((E$4&gt;=Leave[depart])*(E$4&lt;Leave[retour])*($A36=Leave[Agents])),0,nbHeures($A36,E$4,1)),"")</f>
        <v>0.29166666666666669</v>
      </c>
      <c r="F37" s="119">
        <f>IF(F$4&lt;&gt;"",IF(SUMPRODUCT((F$4&gt;=Leave[depart])*(F$4&lt;Leave[retour])*($A36=Leave[Agents])),0,nbHeures($A36,F$4,1)),"")</f>
        <v>0</v>
      </c>
      <c r="G37" s="119">
        <f>IF(G$4&lt;&gt;"",IF(SUMPRODUCT((G$4&gt;=Leave[depart])*(G$4&lt;Leave[retour])*($A36=Leave[Agents])),0,nbHeures($A36,G$4,1)),"")</f>
        <v>0.25</v>
      </c>
      <c r="H37" s="119">
        <f>IF(H$4&lt;&gt;"",IF(SUMPRODUCT((H$4&gt;=Leave[depart])*(H$4&lt;Leave[retour])*($A36=Leave[Agents])),0,nbHeures($A36,H$4,1)),"")</f>
        <v>0.45833333333333337</v>
      </c>
      <c r="I37" s="119">
        <f>IF(I$4&lt;&gt;"",IF(SUMPRODUCT((I$4&gt;=Leave[depart])*(I$4&lt;Leave[retour])*($A36=Leave[Agents])),0,nbHeures($A36,I$4,1)),"")</f>
        <v>0.29166666666666669</v>
      </c>
      <c r="J37" s="119">
        <f>IF(J$4&lt;&gt;"",IF(SUMPRODUCT((J$4&gt;=Leave[depart])*(J$4&lt;Leave[retour])*($A36=Leave[Agents])),0,nbHeures($A36,J$4,1)),"")</f>
        <v>0</v>
      </c>
      <c r="K37" s="119">
        <f>IF(K$4&lt;&gt;"",IF(SUMPRODUCT((K$4&gt;=Leave[depart])*(K$4&lt;Leave[retour])*($A36=Leave[Agents])),0,nbHeures($A36,K$4,1)),"")</f>
        <v>0.25</v>
      </c>
      <c r="L37" s="119">
        <f>IF(L$4&lt;&gt;"",IF(SUMPRODUCT((L$4&gt;=Leave[depart])*(L$4&lt;Leave[retour])*($A36=Leave[Agents])),0,nbHeures($A36,L$4,1)),"")</f>
        <v>0.45833333333333337</v>
      </c>
      <c r="M37" s="119">
        <f>IF(M$4&lt;&gt;"",IF(SUMPRODUCT((M$4&gt;=Leave[depart])*(M$4&lt;Leave[retour])*($A36=Leave[Agents])),0,nbHeures($A36,M$4,1)),"")</f>
        <v>0.29166666666666669</v>
      </c>
      <c r="N37" s="119">
        <f>IF(N$4&lt;&gt;"",IF(SUMPRODUCT((N$4&gt;=Leave[depart])*(N$4&lt;Leave[retour])*($A36=Leave[Agents])),0,nbHeures($A36,N$4,1)),"")</f>
        <v>0</v>
      </c>
      <c r="O37" s="119">
        <f>IF(O$4&lt;&gt;"",IF(SUMPRODUCT((O$4&gt;=Leave[depart])*(O$4&lt;Leave[retour])*($A36=Leave[Agents])),0,nbHeures($A36,O$4,1)),"")</f>
        <v>0.25</v>
      </c>
      <c r="P37" s="119">
        <f>IF(P$4&lt;&gt;"",IF(SUMPRODUCT((P$4&gt;=Leave[depart])*(P$4&lt;Leave[retour])*($A36=Leave[Agents])),0,nbHeures($A36,P$4,1)),"")</f>
        <v>0.45833333333333337</v>
      </c>
      <c r="Q37" s="119">
        <f>IF(Q$4&lt;&gt;"",IF(SUMPRODUCT((Q$4&gt;=Leave[depart])*(Q$4&lt;Leave[retour])*($A36=Leave[Agents])),0,nbHeures($A36,Q$4,1)),"")</f>
        <v>0.29166666666666669</v>
      </c>
      <c r="R37" s="119">
        <f>IF(R$4&lt;&gt;"",IF(SUMPRODUCT((R$4&gt;=Leave[depart])*(R$4&lt;Leave[retour])*($A36=Leave[Agents])),0,nbHeures($A36,R$4,1)),"")</f>
        <v>0</v>
      </c>
      <c r="S37" s="119">
        <f>IF(S$4&lt;&gt;"",IF(SUMPRODUCT((S$4&gt;=Leave[depart])*(S$4&lt;Leave[retour])*($A36=Leave[Agents])),0,nbHeures($A36,S$4,1)),"")</f>
        <v>0.25</v>
      </c>
      <c r="T37" s="119">
        <f>IF(T$4&lt;&gt;"",IF(SUMPRODUCT((T$4&gt;=Leave[depart])*(T$4&lt;Leave[retour])*($A36=Leave[Agents])),0,nbHeures($A36,T$4,1)),"")</f>
        <v>0.45833333333333337</v>
      </c>
      <c r="U37" s="119">
        <f>IF(U$4&lt;&gt;"",IF(SUMPRODUCT((U$4&gt;=Leave[depart])*(U$4&lt;Leave[retour])*($A36=Leave[Agents])),0,nbHeures($A36,U$4,1)),"")</f>
        <v>0.29166666666666669</v>
      </c>
      <c r="V37" s="119">
        <f>IF(V$4&lt;&gt;"",IF(SUMPRODUCT((V$4&gt;=Leave[depart])*(V$4&lt;Leave[retour])*($A36=Leave[Agents])),0,nbHeures($A36,V$4,1)),"")</f>
        <v>0</v>
      </c>
      <c r="W37" s="119">
        <f>IF(W$4&lt;&gt;"",IF(SUMPRODUCT((W$4&gt;=Leave[depart])*(W$4&lt;Leave[retour])*($A36=Leave[Agents])),0,nbHeures($A36,W$4,1)),"")</f>
        <v>0.25</v>
      </c>
      <c r="X37" s="119">
        <f>IF(X$4&lt;&gt;"",IF(SUMPRODUCT((X$4&gt;=Leave[depart])*(X$4&lt;Leave[retour])*($A36=Leave[Agents])),0,nbHeures($A36,X$4,1)),"")</f>
        <v>0.45833333333333337</v>
      </c>
      <c r="Y37" s="119">
        <f>IF(Y$4&lt;&gt;"",IF(SUMPRODUCT((Y$4&gt;=Leave[depart])*(Y$4&lt;Leave[retour])*($A36=Leave[Agents])),0,nbHeures($A36,Y$4,1)),"")</f>
        <v>0.29166666666666669</v>
      </c>
      <c r="Z37" s="119">
        <f>IF(Z$4&lt;&gt;"",IF(SUMPRODUCT((Z$4&gt;=Leave[depart])*(Z$4&lt;Leave[retour])*($A36=Leave[Agents])),0,nbHeures($A36,Z$4,1)),"")</f>
        <v>0</v>
      </c>
      <c r="AA37" s="119">
        <f>IF(AA$4&lt;&gt;"",IF(SUMPRODUCT((AA$4&gt;=Leave[depart])*(AA$4&lt;Leave[retour])*($A36=Leave[Agents])),0,nbHeures($A36,AA$4,1)),"")</f>
        <v>0.25</v>
      </c>
      <c r="AB37" s="119">
        <f>IF(AB$4&lt;&gt;"",IF(SUMPRODUCT((AB$4&gt;=Leave[depart])*(AB$4&lt;Leave[retour])*($A36=Leave[Agents])),0,nbHeures($A36,AB$4,1)),"")</f>
        <v>0.45833333333333337</v>
      </c>
      <c r="AC37" s="119">
        <f>IF(AC$4&lt;&gt;"",IF(SUMPRODUCT((AC$4&gt;=Leave[depart])*(AC$4&lt;Leave[retour])*($A36=Leave[Agents])),0,nbHeures($A36,AC$4,1)),"")</f>
        <v>0.29166666666666669</v>
      </c>
      <c r="AD37" s="119">
        <f>IF(AD$4&lt;&gt;"",IF(SUMPRODUCT((AD$4&gt;=Leave[depart])*(AD$4&lt;Leave[retour])*($A36=Leave[Agents])),0,nbHeures($A36,AD$4,1)),"")</f>
        <v>0</v>
      </c>
      <c r="AE37" s="119">
        <f>IF(AE$4&lt;&gt;"",IF(SUMPRODUCT((AE$4&gt;=Leave[depart])*(AE$4&lt;Leave[retour])*($A36=Leave[Agents])),0,nbHeures($A36,AE$4,1)),"")</f>
        <v>0.25</v>
      </c>
      <c r="AF37" s="119">
        <f>IF(AF$4&lt;&gt;"",IF(SUMPRODUCT((AF$4&gt;=Leave[depart])*(AF$4&lt;Leave[retour])*($A36=Leave[Agents])),0,nbHeures($A36,AF$4,1)),"")</f>
        <v>0.45833333333333337</v>
      </c>
      <c r="AG37" s="119">
        <f>IF(AG$4&lt;&gt;"",IF(SUMPRODUCT((AG$4&gt;=Leave[depart])*(AG$4&lt;Leave[retour])*($A36=Leave[Agents])),0,nbHeures($A36,AG$4,1)),"")</f>
        <v>0.29166666666666669</v>
      </c>
      <c r="AH37" s="142">
        <f>SUM(Tableau312[[#This Row],[Colonne3]:[Colonne30]])</f>
        <v>8</v>
      </c>
      <c r="AI37" s="111"/>
      <c r="AJ37" s="112"/>
    </row>
    <row r="38" spans="1:36" x14ac:dyDescent="0.35">
      <c r="A38" s="99" t="s">
        <v>33</v>
      </c>
      <c r="B38" s="86"/>
      <c r="C38" s="119">
        <f>IF(C$4&lt;&gt;"",IF(SUMPRODUCT((C$4&gt;=Leave[depart])*(C$4&lt;Leave[retour])*($A36=Leave[Agents])),0,nbHeures($A36,C$4,2)),"")</f>
        <v>0</v>
      </c>
      <c r="D38" s="119">
        <f>IF(D$4&lt;&gt;"",IF(SUMPRODUCT((D$4&gt;=Leave[depart])*(D$4&lt;Leave[retour])*($A36=Leave[Agents])),0,nbHeures($A36,D$4,2)),"")</f>
        <v>0.125</v>
      </c>
      <c r="E38" s="119">
        <f>IF(E$4&lt;&gt;"",IF(SUMPRODUCT((E$4&gt;=Leave[depart])*(E$4&lt;Leave[retour])*($A36=Leave[Agents])),0,nbHeures($A36,E$4,2)),"")</f>
        <v>0.25</v>
      </c>
      <c r="F38" s="119">
        <f>IF(F$4&lt;&gt;"",IF(SUMPRODUCT((F$4&gt;=Leave[depart])*(F$4&lt;Leave[retour])*($A36=Leave[Agents])),0,nbHeures($A36,F$4,2)),"")</f>
        <v>0</v>
      </c>
      <c r="G38" s="119">
        <f>IF(G$4&lt;&gt;"",IF(SUMPRODUCT((G$4&gt;=Leave[depart])*(G$4&lt;Leave[retour])*($A36=Leave[Agents])),0,nbHeures($A36,G$4,2)),"")</f>
        <v>0</v>
      </c>
      <c r="H38" s="119">
        <f>IF(H$4&lt;&gt;"",IF(SUMPRODUCT((H$4&gt;=Leave[depart])*(H$4&lt;Leave[retour])*($A36=Leave[Agents])),0,nbHeures($A36,H$4,2)),"")</f>
        <v>0.125</v>
      </c>
      <c r="I38" s="119">
        <f>IF(I$4&lt;&gt;"",IF(SUMPRODUCT((I$4&gt;=Leave[depart])*(I$4&lt;Leave[retour])*($A36=Leave[Agents])),0,nbHeures($A36,I$4,2)),"")</f>
        <v>0.25</v>
      </c>
      <c r="J38" s="119">
        <f>IF(J$4&lt;&gt;"",IF(SUMPRODUCT((J$4&gt;=Leave[depart])*(J$4&lt;Leave[retour])*($A36=Leave[Agents])),0,nbHeures($A36,J$4,2)),"")</f>
        <v>0</v>
      </c>
      <c r="K38" s="119">
        <f>IF(K$4&lt;&gt;"",IF(SUMPRODUCT((K$4&gt;=Leave[depart])*(K$4&lt;Leave[retour])*($A36=Leave[Agents])),0,nbHeures($A36,K$4,2)),"")</f>
        <v>0</v>
      </c>
      <c r="L38" s="119">
        <f>IF(L$4&lt;&gt;"",IF(SUMPRODUCT((L$4&gt;=Leave[depart])*(L$4&lt;Leave[retour])*($A36=Leave[Agents])),0,nbHeures($A36,L$4,2)),"")</f>
        <v>0.125</v>
      </c>
      <c r="M38" s="119">
        <f>IF(M$4&lt;&gt;"",IF(SUMPRODUCT((M$4&gt;=Leave[depart])*(M$4&lt;Leave[retour])*($A36=Leave[Agents])),0,nbHeures($A36,M$4,2)),"")</f>
        <v>0.25</v>
      </c>
      <c r="N38" s="119">
        <f>IF(N$4&lt;&gt;"",IF(SUMPRODUCT((N$4&gt;=Leave[depart])*(N$4&lt;Leave[retour])*($A36=Leave[Agents])),0,nbHeures($A36,N$4,2)),"")</f>
        <v>0</v>
      </c>
      <c r="O38" s="119">
        <f>IF(O$4&lt;&gt;"",IF(SUMPRODUCT((O$4&gt;=Leave[depart])*(O$4&lt;Leave[retour])*($A36=Leave[Agents])),0,nbHeures($A36,O$4,2)),"")</f>
        <v>0</v>
      </c>
      <c r="P38" s="119">
        <f>IF(P$4&lt;&gt;"",IF(SUMPRODUCT((P$4&gt;=Leave[depart])*(P$4&lt;Leave[retour])*($A36=Leave[Agents])),0,nbHeures($A36,P$4,2)),"")</f>
        <v>0.125</v>
      </c>
      <c r="Q38" s="119">
        <f>IF(Q$4&lt;&gt;"",IF(SUMPRODUCT((Q$4&gt;=Leave[depart])*(Q$4&lt;Leave[retour])*($A36=Leave[Agents])),0,nbHeures($A36,Q$4,2)),"")</f>
        <v>0.25</v>
      </c>
      <c r="R38" s="119">
        <f>IF(R$4&lt;&gt;"",IF(SUMPRODUCT((R$4&gt;=Leave[depart])*(R$4&lt;Leave[retour])*($A36=Leave[Agents])),0,nbHeures($A36,R$4,2)),"")</f>
        <v>0</v>
      </c>
      <c r="S38" s="119">
        <f>IF(S$4&lt;&gt;"",IF(SUMPRODUCT((S$4&gt;=Leave[depart])*(S$4&lt;Leave[retour])*($A36=Leave[Agents])),0,nbHeures($A36,S$4,2)),"")</f>
        <v>0</v>
      </c>
      <c r="T38" s="119">
        <f>IF(T$4&lt;&gt;"",IF(SUMPRODUCT((T$4&gt;=Leave[depart])*(T$4&lt;Leave[retour])*($A36=Leave[Agents])),0,nbHeures($A36,T$4,2)),"")</f>
        <v>0.125</v>
      </c>
      <c r="U38" s="119">
        <f>IF(U$4&lt;&gt;"",IF(SUMPRODUCT((U$4&gt;=Leave[depart])*(U$4&lt;Leave[retour])*($A36=Leave[Agents])),0,nbHeures($A36,U$4,2)),"")</f>
        <v>0.25</v>
      </c>
      <c r="V38" s="119">
        <f>IF(V$4&lt;&gt;"",IF(SUMPRODUCT((V$4&gt;=Leave[depart])*(V$4&lt;Leave[retour])*($A36=Leave[Agents])),0,nbHeures($A36,V$4,2)),"")</f>
        <v>0</v>
      </c>
      <c r="W38" s="119">
        <f>IF(W$4&lt;&gt;"",IF(SUMPRODUCT((W$4&gt;=Leave[depart])*(W$4&lt;Leave[retour])*($A36=Leave[Agents])),0,nbHeures($A36,W$4,2)),"")</f>
        <v>0</v>
      </c>
      <c r="X38" s="119">
        <f>IF(X$4&lt;&gt;"",IF(SUMPRODUCT((X$4&gt;=Leave[depart])*(X$4&lt;Leave[retour])*($A36=Leave[Agents])),0,nbHeures($A36,X$4,2)),"")</f>
        <v>0.125</v>
      </c>
      <c r="Y38" s="119">
        <f>IF(Y$4&lt;&gt;"",IF(SUMPRODUCT((Y$4&gt;=Leave[depart])*(Y$4&lt;Leave[retour])*($A36=Leave[Agents])),0,nbHeures($A36,Y$4,2)),"")</f>
        <v>0.25</v>
      </c>
      <c r="Z38" s="119">
        <f>IF(Z$4&lt;&gt;"",IF(SUMPRODUCT((Z$4&gt;=Leave[depart])*(Z$4&lt;Leave[retour])*($A36=Leave[Agents])),0,nbHeures($A36,Z$4,2)),"")</f>
        <v>0</v>
      </c>
      <c r="AA38" s="119">
        <f>IF(AA$4&lt;&gt;"",IF(SUMPRODUCT((AA$4&gt;=Leave[depart])*(AA$4&lt;Leave[retour])*($A36=Leave[Agents])),0,nbHeures($A36,AA$4,2)),"")</f>
        <v>0</v>
      </c>
      <c r="AB38" s="119">
        <f>IF(AB$4&lt;&gt;"",IF(SUMPRODUCT((AB$4&gt;=Leave[depart])*(AB$4&lt;Leave[retour])*($A36=Leave[Agents])),0,nbHeures($A36,AB$4,2)),"")</f>
        <v>0.125</v>
      </c>
      <c r="AC38" s="119">
        <f>IF(AC$4&lt;&gt;"",IF(SUMPRODUCT((AC$4&gt;=Leave[depart])*(AC$4&lt;Leave[retour])*($A36=Leave[Agents])),0,nbHeures($A36,AC$4,2)),"")</f>
        <v>0.25</v>
      </c>
      <c r="AD38" s="119">
        <f>IF(AD$4&lt;&gt;"",IF(SUMPRODUCT((AD$4&gt;=Leave[depart])*(AD$4&lt;Leave[retour])*($A36=Leave[Agents])),0,nbHeures($A36,AD$4,2)),"")</f>
        <v>0</v>
      </c>
      <c r="AE38" s="119">
        <f>IF(AE$4&lt;&gt;"",IF(SUMPRODUCT((AE$4&gt;=Leave[depart])*(AE$4&lt;Leave[retour])*($A36=Leave[Agents])),0,nbHeures($A36,AE$4,2)),"")</f>
        <v>0</v>
      </c>
      <c r="AF38" s="119">
        <f>IF(AF$4&lt;&gt;"",IF(SUMPRODUCT((AF$4&gt;=Leave[depart])*(AF$4&lt;Leave[retour])*($A36=Leave[Agents])),0,nbHeures($A36,AF$4,2)),"")</f>
        <v>0.125</v>
      </c>
      <c r="AG38" s="119">
        <f>IF(AG$4&lt;&gt;"",IF(SUMPRODUCT((AG$4&gt;=Leave[depart])*(AG$4&lt;Leave[retour])*($A36=Leave[Agents])),0,nbHeures($A36,AG$4,2)),"")</f>
        <v>0.25</v>
      </c>
      <c r="AH38" s="142">
        <f>SUM(Tableau312[[#This Row],[Colonne3]:[Colonne30]])</f>
        <v>3</v>
      </c>
      <c r="AI38" s="111">
        <f>AH38-AH40</f>
        <v>3</v>
      </c>
      <c r="AJ38" s="112"/>
    </row>
    <row r="39" spans="1:36" x14ac:dyDescent="0.35">
      <c r="A39" s="99" t="s">
        <v>34</v>
      </c>
      <c r="B39" s="86"/>
      <c r="C39" s="115">
        <f>IF(ISERROR(MATCH(C$4,Days_off[],0)),0,C37)</f>
        <v>0.25</v>
      </c>
      <c r="D39" s="115">
        <f>IF(ISERROR(MATCH(D$4,Days_off[],0)),0,D37)</f>
        <v>0</v>
      </c>
      <c r="E39" s="115">
        <f>IF(ISERROR(MATCH(E$4,Days_off[],0)),0,E37)</f>
        <v>0</v>
      </c>
      <c r="F39" s="115">
        <f>IF(ISERROR(MATCH(F$4,Days_off[],0)),0,F37)</f>
        <v>0</v>
      </c>
      <c r="G39" s="115">
        <f>IF(ISERROR(MATCH(G$4,Days_off[],0)),0,G37)</f>
        <v>0</v>
      </c>
      <c r="H39" s="115">
        <f>IF(ISERROR(MATCH(H$4,Days_off[],0)),0,H37)</f>
        <v>0</v>
      </c>
      <c r="I39" s="115">
        <f>IF(ISERROR(MATCH(I$4,Days_off[],0)),0,I37)</f>
        <v>0</v>
      </c>
      <c r="J39" s="115">
        <f>IF(ISERROR(MATCH(J$4,Days_off[],0)),0,J37)</f>
        <v>0</v>
      </c>
      <c r="K39" s="115">
        <f>IF(ISERROR(MATCH(K$4,Days_off[],0)),0,K37)</f>
        <v>0</v>
      </c>
      <c r="L39" s="115">
        <f>IF(ISERROR(MATCH(L$4,Days_off[],0)),0,L37)</f>
        <v>0</v>
      </c>
      <c r="M39" s="115">
        <f>IF(ISERROR(MATCH(M$4,Days_off[],0)),0,M37)</f>
        <v>0</v>
      </c>
      <c r="N39" s="115">
        <f>IF(ISERROR(MATCH(N$4,Days_off[],0)),0,N37)</f>
        <v>0</v>
      </c>
      <c r="O39" s="115">
        <f>IF(ISERROR(MATCH(O$4,Days_off[],0)),0,O37)</f>
        <v>0</v>
      </c>
      <c r="P39" s="115">
        <f>IF(ISERROR(MATCH(P$4,Days_off[],0)),0,P37)</f>
        <v>0</v>
      </c>
      <c r="Q39" s="115">
        <f>IF(ISERROR(MATCH(Q$4,Days_off[],0)),0,Q37)</f>
        <v>0</v>
      </c>
      <c r="R39" s="115">
        <f>IF(ISERROR(MATCH(R$4,Days_off[],0)),0,R37)</f>
        <v>0</v>
      </c>
      <c r="S39" s="115">
        <f>IF(ISERROR(MATCH(S$4,Days_off[],0)),0,S37)</f>
        <v>0</v>
      </c>
      <c r="T39" s="115">
        <f>IF(ISERROR(MATCH(T$4,Days_off[],0)),0,T37)</f>
        <v>0</v>
      </c>
      <c r="U39" s="115">
        <f>IF(ISERROR(MATCH(U$4,Days_off[],0)),0,U37)</f>
        <v>0</v>
      </c>
      <c r="V39" s="115">
        <f>IF(ISERROR(MATCH(V$4,Days_off[],0)),0,V37)</f>
        <v>0</v>
      </c>
      <c r="W39" s="115">
        <f>IF(ISERROR(MATCH(W$4,Days_off[],0)),0,W37)</f>
        <v>0</v>
      </c>
      <c r="X39" s="115">
        <f>IF(ISERROR(MATCH(X$4,Days_off[],0)),0,X37)</f>
        <v>0</v>
      </c>
      <c r="Y39" s="115">
        <f>IF(ISERROR(MATCH(Y$4,Days_off[],0)),0,Y37)</f>
        <v>0</v>
      </c>
      <c r="Z39" s="115">
        <f>IF(ISERROR(MATCH(Z$4,Days_off[],0)),0,Z37)</f>
        <v>0</v>
      </c>
      <c r="AA39" s="115">
        <f>IF(ISERROR(MATCH(AA$4,Days_off[],0)),0,AA37)</f>
        <v>0</v>
      </c>
      <c r="AB39" s="115">
        <f>IF(ISERROR(MATCH(AB$4,Days_off[],0)),0,AB37)</f>
        <v>0</v>
      </c>
      <c r="AC39" s="115">
        <f>IF(ISERROR(MATCH(AC$4,Days_off[],0)),0,AC37)</f>
        <v>0</v>
      </c>
      <c r="AD39" s="115">
        <f>IF(ISERROR(MATCH(AD$4,Days_off[],0)),0,AD37)</f>
        <v>0</v>
      </c>
      <c r="AE39" s="115">
        <f>IF(ISERROR(MATCH(AE$4,Days_off[],0)),0,AE37)</f>
        <v>0</v>
      </c>
      <c r="AF39" s="115">
        <f>IF(ISERROR(MATCH(AF$4,Days_off[],0)),0,AF37)</f>
        <v>0</v>
      </c>
      <c r="AG39" s="115">
        <f>IF(ISERROR(MATCH(AG$4,Days_off[],0)),0,AG37)</f>
        <v>0</v>
      </c>
      <c r="AH39" s="142">
        <f>SUM(Tableau312[[#This Row],[Colonne3]:[Colonne30]])</f>
        <v>0.25</v>
      </c>
      <c r="AI39" s="111"/>
      <c r="AJ39" s="112">
        <f>Tableau312[[#This Row],[Colonne31]]</f>
        <v>0.25</v>
      </c>
    </row>
    <row r="40" spans="1:36" x14ac:dyDescent="0.35">
      <c r="A40" s="99" t="s">
        <v>35</v>
      </c>
      <c r="B40" s="86"/>
      <c r="C40" s="115">
        <f>IF(ISERROR(MATCH(C$4,Days_off[],0)),0,C38)</f>
        <v>0</v>
      </c>
      <c r="D40" s="115">
        <f>IF(ISERROR(MATCH(D$4,Days_off[],0)),0,D38)</f>
        <v>0</v>
      </c>
      <c r="E40" s="115">
        <f>IF(ISERROR(MATCH(E$4,Days_off[],0)),0,E38)</f>
        <v>0</v>
      </c>
      <c r="F40" s="115">
        <f>IF(ISERROR(MATCH(F$4,Days_off[],0)),0,F38)</f>
        <v>0</v>
      </c>
      <c r="G40" s="115">
        <f>IF(ISERROR(MATCH(G$4,Days_off[],0)),0,G38)</f>
        <v>0</v>
      </c>
      <c r="H40" s="115">
        <f>IF(ISERROR(MATCH(H$4,Days_off[],0)),0,H38)</f>
        <v>0</v>
      </c>
      <c r="I40" s="115">
        <f>IF(ISERROR(MATCH(I$4,Days_off[],0)),0,I38)</f>
        <v>0</v>
      </c>
      <c r="J40" s="115">
        <f>IF(ISERROR(MATCH(J$4,Days_off[],0)),0,J38)</f>
        <v>0</v>
      </c>
      <c r="K40" s="115">
        <f>IF(ISERROR(MATCH(K$4,Days_off[],0)),0,K38)</f>
        <v>0</v>
      </c>
      <c r="L40" s="115">
        <f>IF(ISERROR(MATCH(L$4,Days_off[],0)),0,L38)</f>
        <v>0</v>
      </c>
      <c r="M40" s="115">
        <f>IF(ISERROR(MATCH(M$4,Days_off[],0)),0,M38)</f>
        <v>0</v>
      </c>
      <c r="N40" s="115">
        <f>IF(ISERROR(MATCH(N$4,Days_off[],0)),0,N38)</f>
        <v>0</v>
      </c>
      <c r="O40" s="115">
        <f>IF(ISERROR(MATCH(O$4,Days_off[],0)),0,O38)</f>
        <v>0</v>
      </c>
      <c r="P40" s="115">
        <f>IF(ISERROR(MATCH(P$4,Days_off[],0)),0,P38)</f>
        <v>0</v>
      </c>
      <c r="Q40" s="115">
        <f>IF(ISERROR(MATCH(Q$4,Days_off[],0)),0,Q38)</f>
        <v>0</v>
      </c>
      <c r="R40" s="115">
        <f>IF(ISERROR(MATCH(R$4,Days_off[],0)),0,R38)</f>
        <v>0</v>
      </c>
      <c r="S40" s="115">
        <f>IF(ISERROR(MATCH(S$4,Days_off[],0)),0,S38)</f>
        <v>0</v>
      </c>
      <c r="T40" s="115">
        <f>IF(ISERROR(MATCH(T$4,Days_off[],0)),0,T38)</f>
        <v>0</v>
      </c>
      <c r="U40" s="115">
        <f>IF(ISERROR(MATCH(U$4,Days_off[],0)),0,U38)</f>
        <v>0</v>
      </c>
      <c r="V40" s="115">
        <f>IF(ISERROR(MATCH(V$4,Days_off[],0)),0,V38)</f>
        <v>0</v>
      </c>
      <c r="W40" s="115">
        <f>IF(ISERROR(MATCH(W$4,Days_off[],0)),0,W38)</f>
        <v>0</v>
      </c>
      <c r="X40" s="115">
        <f>IF(ISERROR(MATCH(X$4,Days_off[],0)),0,X38)</f>
        <v>0</v>
      </c>
      <c r="Y40" s="115">
        <f>IF(ISERROR(MATCH(Y$4,Days_off[],0)),0,Y38)</f>
        <v>0</v>
      </c>
      <c r="Z40" s="115">
        <f>IF(ISERROR(MATCH(Z$4,Days_off[],0)),0,Z38)</f>
        <v>0</v>
      </c>
      <c r="AA40" s="115">
        <f>IF(ISERROR(MATCH(AA$4,Days_off[],0)),0,AA38)</f>
        <v>0</v>
      </c>
      <c r="AB40" s="115">
        <f>IF(ISERROR(MATCH(AB$4,Days_off[],0)),0,AB38)</f>
        <v>0</v>
      </c>
      <c r="AC40" s="115">
        <f>IF(ISERROR(MATCH(AC$4,Days_off[],0)),0,AC38)</f>
        <v>0</v>
      </c>
      <c r="AD40" s="115">
        <f>IF(ISERROR(MATCH(AD$4,Days_off[],0)),0,AD38)</f>
        <v>0</v>
      </c>
      <c r="AE40" s="115">
        <f>IF(ISERROR(MATCH(AE$4,Days_off[],0)),0,AE38)</f>
        <v>0</v>
      </c>
      <c r="AF40" s="115">
        <f>IF(ISERROR(MATCH(AF$4,Days_off[],0)),0,AF38)</f>
        <v>0</v>
      </c>
      <c r="AG40" s="115">
        <f>IF(ISERROR(MATCH(AG$4,Days_off[],0)),0,AG38)</f>
        <v>0</v>
      </c>
      <c r="AH40" s="142">
        <f>SUM(Tableau312[[#This Row],[Colonne3]:[Colonne30]])</f>
        <v>0</v>
      </c>
      <c r="AI40" s="111">
        <f>SUM(C40:AG40)</f>
        <v>0</v>
      </c>
      <c r="AJ40" s="112"/>
    </row>
    <row r="41" spans="1:36" x14ac:dyDescent="0.35">
      <c r="A41" s="101" t="s">
        <v>37</v>
      </c>
      <c r="B41" s="102"/>
      <c r="C41" s="109"/>
      <c r="D41" s="109"/>
      <c r="E41" s="109"/>
      <c r="F41" s="109"/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09"/>
      <c r="T41" s="109"/>
      <c r="U41" s="109"/>
      <c r="V41" s="109"/>
      <c r="W41" s="109"/>
      <c r="X41" s="109"/>
      <c r="Y41" s="109"/>
      <c r="Z41" s="109"/>
      <c r="AA41" s="110"/>
      <c r="AB41" s="109"/>
      <c r="AC41" s="109"/>
      <c r="AD41" s="109"/>
      <c r="AE41" s="109"/>
      <c r="AF41" s="109"/>
      <c r="AG41" s="109"/>
      <c r="AH41" s="140">
        <f>SUM(Tableau312[[#This Row],[Colonne3]:[Colonne30]])</f>
        <v>0</v>
      </c>
      <c r="AI41" s="113"/>
      <c r="AJ41" s="114"/>
    </row>
    <row r="42" spans="1:36" x14ac:dyDescent="0.35">
      <c r="C42" s="145"/>
      <c r="D42" s="145"/>
      <c r="E42" s="145"/>
      <c r="F42" s="145"/>
      <c r="G42" s="145"/>
      <c r="H42" s="145"/>
      <c r="I42" s="145"/>
      <c r="J42" s="145"/>
      <c r="K42" s="145"/>
      <c r="L42" s="145"/>
      <c r="M42" s="145"/>
      <c r="N42" s="145"/>
      <c r="O42" s="145"/>
      <c r="P42" s="145"/>
      <c r="Q42" s="145"/>
      <c r="R42" s="145"/>
      <c r="S42" s="145"/>
      <c r="T42" s="145"/>
      <c r="U42" s="145"/>
      <c r="V42" s="145"/>
      <c r="W42" s="145"/>
      <c r="X42" s="145"/>
      <c r="Y42" s="145"/>
      <c r="Z42" s="145"/>
      <c r="AA42" s="145"/>
      <c r="AB42" s="145"/>
      <c r="AC42" s="145"/>
      <c r="AD42" s="145"/>
      <c r="AE42" s="145"/>
      <c r="AF42" s="145"/>
      <c r="AG42" s="145"/>
      <c r="AH42" s="141"/>
    </row>
    <row r="43" spans="1:36" x14ac:dyDescent="0.35">
      <c r="A43" s="94" t="s">
        <v>76</v>
      </c>
      <c r="B43" s="95"/>
      <c r="C43" s="96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6"/>
      <c r="AC43" s="96"/>
      <c r="AD43" s="96"/>
      <c r="AE43" s="96"/>
      <c r="AF43" s="96"/>
      <c r="AG43" s="96"/>
      <c r="AH43" s="106"/>
      <c r="AI43" s="107"/>
      <c r="AJ43" s="108"/>
    </row>
    <row r="44" spans="1:36" x14ac:dyDescent="0.35">
      <c r="A44" s="99" t="s">
        <v>32</v>
      </c>
      <c r="B44" s="86"/>
      <c r="C44" s="119">
        <f>IF(C$4&lt;&gt;"",IF(SUMPRODUCT((C$4&gt;=Leave[depart])*(C$4&lt;Leave[retour])*($A43=Leave[Agents])),0,nbHeures($A43,C$4,1)),"")</f>
        <v>0.25</v>
      </c>
      <c r="D44" s="119">
        <f>IF(D$4&lt;&gt;"",IF(SUMPRODUCT((D$4&gt;=Leave[depart])*(D$4&lt;Leave[retour])*($A43=Leave[Agents])),0,nbHeures($A43,D$4,1)),"")</f>
        <v>0.45833333333333337</v>
      </c>
      <c r="E44" s="119">
        <f>IF(E$4&lt;&gt;"",IF(SUMPRODUCT((E$4&gt;=Leave[depart])*(E$4&lt;Leave[retour])*($A43=Leave[Agents])),0,nbHeures($A43,E$4,1)),"")</f>
        <v>0.29166666666666669</v>
      </c>
      <c r="F44" s="119">
        <f>IF(F$4&lt;&gt;"",IF(SUMPRODUCT((F$4&gt;=Leave[depart])*(F$4&lt;Leave[retour])*($A43=Leave[Agents])),0,nbHeures($A43,F$4,1)),"")</f>
        <v>0</v>
      </c>
      <c r="G44" s="119">
        <f>IF(G$4&lt;&gt;"",IF(SUMPRODUCT((G$4&gt;=Leave[depart])*(G$4&lt;Leave[retour])*($A43=Leave[Agents])),0,nbHeures($A43,G$4,1)),"")</f>
        <v>0.25</v>
      </c>
      <c r="H44" s="119">
        <f>IF(H$4&lt;&gt;"",IF(SUMPRODUCT((H$4&gt;=Leave[depart])*(H$4&lt;Leave[retour])*($A43=Leave[Agents])),0,nbHeures($A43,H$4,1)),"")</f>
        <v>0.45833333333333337</v>
      </c>
      <c r="I44" s="119">
        <f>IF(I$4&lt;&gt;"",IF(SUMPRODUCT((I$4&gt;=Leave[depart])*(I$4&lt;Leave[retour])*($A43=Leave[Agents])),0,nbHeures($A43,I$4,1)),"")</f>
        <v>0.29166666666666669</v>
      </c>
      <c r="J44" s="119">
        <f>IF(J$4&lt;&gt;"",IF(SUMPRODUCT((J$4&gt;=Leave[depart])*(J$4&lt;Leave[retour])*($A43=Leave[Agents])),0,nbHeures($A43,J$4,1)),"")</f>
        <v>0</v>
      </c>
      <c r="K44" s="119">
        <f>IF(K$4&lt;&gt;"",IF(SUMPRODUCT((K$4&gt;=Leave[depart])*(K$4&lt;Leave[retour])*($A43=Leave[Agents])),0,nbHeures($A43,K$4,1)),"")</f>
        <v>0.25</v>
      </c>
      <c r="L44" s="119">
        <f>IF(L$4&lt;&gt;"",IF(SUMPRODUCT((L$4&gt;=Leave[depart])*(L$4&lt;Leave[retour])*($A43=Leave[Agents])),0,nbHeures($A43,L$4,1)),"")</f>
        <v>0.45833333333333337</v>
      </c>
      <c r="M44" s="119">
        <f>IF(M$4&lt;&gt;"",IF(SUMPRODUCT((M$4&gt;=Leave[depart])*(M$4&lt;Leave[retour])*($A43=Leave[Agents])),0,nbHeures($A43,M$4,1)),"")</f>
        <v>0.29166666666666669</v>
      </c>
      <c r="N44" s="119">
        <f>IF(N$4&lt;&gt;"",IF(SUMPRODUCT((N$4&gt;=Leave[depart])*(N$4&lt;Leave[retour])*($A43=Leave[Agents])),0,nbHeures($A43,N$4,1)),"")</f>
        <v>0</v>
      </c>
      <c r="O44" s="119">
        <f>IF(O$4&lt;&gt;"",IF(SUMPRODUCT((O$4&gt;=Leave[depart])*(O$4&lt;Leave[retour])*($A43=Leave[Agents])),0,nbHeures($A43,O$4,1)),"")</f>
        <v>0.25</v>
      </c>
      <c r="P44" s="119">
        <f>IF(P$4&lt;&gt;"",IF(SUMPRODUCT((P$4&gt;=Leave[depart])*(P$4&lt;Leave[retour])*($A43=Leave[Agents])),0,nbHeures($A43,P$4,1)),"")</f>
        <v>0.45833333333333337</v>
      </c>
      <c r="Q44" s="119">
        <f>IF(Q$4&lt;&gt;"",IF(SUMPRODUCT((Q$4&gt;=Leave[depart])*(Q$4&lt;Leave[retour])*($A43=Leave[Agents])),0,nbHeures($A43,Q$4,1)),"")</f>
        <v>0.29166666666666669</v>
      </c>
      <c r="R44" s="119">
        <f>IF(R$4&lt;&gt;"",IF(SUMPRODUCT((R$4&gt;=Leave[depart])*(R$4&lt;Leave[retour])*($A43=Leave[Agents])),0,nbHeures($A43,R$4,1)),"")</f>
        <v>0</v>
      </c>
      <c r="S44" s="119">
        <f>IF(S$4&lt;&gt;"",IF(SUMPRODUCT((S$4&gt;=Leave[depart])*(S$4&lt;Leave[retour])*($A43=Leave[Agents])),0,nbHeures($A43,S$4,1)),"")</f>
        <v>0.25</v>
      </c>
      <c r="T44" s="119">
        <f>IF(T$4&lt;&gt;"",IF(SUMPRODUCT((T$4&gt;=Leave[depart])*(T$4&lt;Leave[retour])*($A43=Leave[Agents])),0,nbHeures($A43,T$4,1)),"")</f>
        <v>0.45833333333333337</v>
      </c>
      <c r="U44" s="119">
        <f>IF(U$4&lt;&gt;"",IF(SUMPRODUCT((U$4&gt;=Leave[depart])*(U$4&lt;Leave[retour])*($A43=Leave[Agents])),0,nbHeures($A43,U$4,1)),"")</f>
        <v>0.29166666666666669</v>
      </c>
      <c r="V44" s="119">
        <f>IF(V$4&lt;&gt;"",IF(SUMPRODUCT((V$4&gt;=Leave[depart])*(V$4&lt;Leave[retour])*($A43=Leave[Agents])),0,nbHeures($A43,V$4,1)),"")</f>
        <v>0</v>
      </c>
      <c r="W44" s="119">
        <f>IF(W$4&lt;&gt;"",IF(SUMPRODUCT((W$4&gt;=Leave[depart])*(W$4&lt;Leave[retour])*($A43=Leave[Agents])),0,nbHeures($A43,W$4,1)),"")</f>
        <v>0.25</v>
      </c>
      <c r="X44" s="119">
        <f>IF(X$4&lt;&gt;"",IF(SUMPRODUCT((X$4&gt;=Leave[depart])*(X$4&lt;Leave[retour])*($A43=Leave[Agents])),0,nbHeures($A43,X$4,1)),"")</f>
        <v>0.45833333333333337</v>
      </c>
      <c r="Y44" s="119">
        <f>IF(Y$4&lt;&gt;"",IF(SUMPRODUCT((Y$4&gt;=Leave[depart])*(Y$4&lt;Leave[retour])*($A43=Leave[Agents])),0,nbHeures($A43,Y$4,1)),"")</f>
        <v>0.29166666666666669</v>
      </c>
      <c r="Z44" s="119">
        <f>IF(Z$4&lt;&gt;"",IF(SUMPRODUCT((Z$4&gt;=Leave[depart])*(Z$4&lt;Leave[retour])*($A43=Leave[Agents])),0,nbHeures($A43,Z$4,1)),"")</f>
        <v>0</v>
      </c>
      <c r="AA44" s="119">
        <f>IF(AA$4&lt;&gt;"",IF(SUMPRODUCT((AA$4&gt;=Leave[depart])*(AA$4&lt;Leave[retour])*($A43=Leave[Agents])),0,nbHeures($A43,AA$4,1)),"")</f>
        <v>0.25</v>
      </c>
      <c r="AB44" s="119">
        <f>IF(AB$4&lt;&gt;"",IF(SUMPRODUCT((AB$4&gt;=Leave[depart])*(AB$4&lt;Leave[retour])*($A43=Leave[Agents])),0,nbHeures($A43,AB$4,1)),"")</f>
        <v>0.45833333333333337</v>
      </c>
      <c r="AC44" s="119">
        <f>IF(AC$4&lt;&gt;"",IF(SUMPRODUCT((AC$4&gt;=Leave[depart])*(AC$4&lt;Leave[retour])*($A43=Leave[Agents])),0,nbHeures($A43,AC$4,1)),"")</f>
        <v>0.29166666666666669</v>
      </c>
      <c r="AD44" s="119">
        <f>IF(AD$4&lt;&gt;"",IF(SUMPRODUCT((AD$4&gt;=Leave[depart])*(AD$4&lt;Leave[retour])*($A43=Leave[Agents])),0,nbHeures($A43,AD$4,1)),"")</f>
        <v>0</v>
      </c>
      <c r="AE44" s="119">
        <f>IF(AE$4&lt;&gt;"",IF(SUMPRODUCT((AE$4&gt;=Leave[depart])*(AE$4&lt;Leave[retour])*($A43=Leave[Agents])),0,nbHeures($A43,AE$4,1)),"")</f>
        <v>0.25</v>
      </c>
      <c r="AF44" s="119">
        <f>IF(AF$4&lt;&gt;"",IF(SUMPRODUCT((AF$4&gt;=Leave[depart])*(AF$4&lt;Leave[retour])*($A43=Leave[Agents])),0,nbHeures($A43,AF$4,1)),"")</f>
        <v>0.45833333333333337</v>
      </c>
      <c r="AG44" s="119">
        <f>IF(AG$4&lt;&gt;"",IF(SUMPRODUCT((AG$4&gt;=Leave[depart])*(AG$4&lt;Leave[retour])*($A43=Leave[Agents])),0,nbHeures($A43,AG$4,1)),"")</f>
        <v>0.29166666666666669</v>
      </c>
      <c r="AH44" s="142">
        <f>SUM(Tableau31213[[#This Row],[Colonne3]:[Colonne30]])</f>
        <v>8</v>
      </c>
      <c r="AI44" s="111"/>
      <c r="AJ44" s="112"/>
    </row>
    <row r="45" spans="1:36" x14ac:dyDescent="0.35">
      <c r="A45" s="99" t="s">
        <v>33</v>
      </c>
      <c r="B45" s="86"/>
      <c r="C45" s="119">
        <f>IF(C$4&lt;&gt;"",IF(SUMPRODUCT((C$4&gt;=Leave[depart])*(C$4&lt;Leave[retour])*($A43=Leave[Agents])),0,nbHeures($A43,C$4,2)),"")</f>
        <v>0</v>
      </c>
      <c r="D45" s="119">
        <f>IF(D$4&lt;&gt;"",IF(SUMPRODUCT((D$4&gt;=Leave[depart])*(D$4&lt;Leave[retour])*($A43=Leave[Agents])),0,nbHeures($A43,D$4,2)),"")</f>
        <v>0.125</v>
      </c>
      <c r="E45" s="119">
        <f>IF(E$4&lt;&gt;"",IF(SUMPRODUCT((E$4&gt;=Leave[depart])*(E$4&lt;Leave[retour])*($A43=Leave[Agents])),0,nbHeures($A43,E$4,2)),"")</f>
        <v>0.25</v>
      </c>
      <c r="F45" s="119">
        <f>IF(F$4&lt;&gt;"",IF(SUMPRODUCT((F$4&gt;=Leave[depart])*(F$4&lt;Leave[retour])*($A43=Leave[Agents])),0,nbHeures($A43,F$4,2)),"")</f>
        <v>0</v>
      </c>
      <c r="G45" s="119">
        <f>IF(G$4&lt;&gt;"",IF(SUMPRODUCT((G$4&gt;=Leave[depart])*(G$4&lt;Leave[retour])*($A43=Leave[Agents])),0,nbHeures($A43,G$4,2)),"")</f>
        <v>0</v>
      </c>
      <c r="H45" s="119">
        <f>IF(H$4&lt;&gt;"",IF(SUMPRODUCT((H$4&gt;=Leave[depart])*(H$4&lt;Leave[retour])*($A43=Leave[Agents])),0,nbHeures($A43,H$4,2)),"")</f>
        <v>0.125</v>
      </c>
      <c r="I45" s="119">
        <f>IF(I$4&lt;&gt;"",IF(SUMPRODUCT((I$4&gt;=Leave[depart])*(I$4&lt;Leave[retour])*($A43=Leave[Agents])),0,nbHeures($A43,I$4,2)),"")</f>
        <v>0.25</v>
      </c>
      <c r="J45" s="119">
        <f>IF(J$4&lt;&gt;"",IF(SUMPRODUCT((J$4&gt;=Leave[depart])*(J$4&lt;Leave[retour])*($A43=Leave[Agents])),0,nbHeures($A43,J$4,2)),"")</f>
        <v>0</v>
      </c>
      <c r="K45" s="119">
        <f>IF(K$4&lt;&gt;"",IF(SUMPRODUCT((K$4&gt;=Leave[depart])*(K$4&lt;Leave[retour])*($A43=Leave[Agents])),0,nbHeures($A43,K$4,2)),"")</f>
        <v>0</v>
      </c>
      <c r="L45" s="119">
        <f>IF(L$4&lt;&gt;"",IF(SUMPRODUCT((L$4&gt;=Leave[depart])*(L$4&lt;Leave[retour])*($A43=Leave[Agents])),0,nbHeures($A43,L$4,2)),"")</f>
        <v>0.125</v>
      </c>
      <c r="M45" s="119">
        <f>IF(M$4&lt;&gt;"",IF(SUMPRODUCT((M$4&gt;=Leave[depart])*(M$4&lt;Leave[retour])*($A43=Leave[Agents])),0,nbHeures($A43,M$4,2)),"")</f>
        <v>0.25</v>
      </c>
      <c r="N45" s="119">
        <f>IF(N$4&lt;&gt;"",IF(SUMPRODUCT((N$4&gt;=Leave[depart])*(N$4&lt;Leave[retour])*($A43=Leave[Agents])),0,nbHeures($A43,N$4,2)),"")</f>
        <v>0</v>
      </c>
      <c r="O45" s="119">
        <f>IF(O$4&lt;&gt;"",IF(SUMPRODUCT((O$4&gt;=Leave[depart])*(O$4&lt;Leave[retour])*($A43=Leave[Agents])),0,nbHeures($A43,O$4,2)),"")</f>
        <v>0</v>
      </c>
      <c r="P45" s="119">
        <f>IF(P$4&lt;&gt;"",IF(SUMPRODUCT((P$4&gt;=Leave[depart])*(P$4&lt;Leave[retour])*($A43=Leave[Agents])),0,nbHeures($A43,P$4,2)),"")</f>
        <v>0.125</v>
      </c>
      <c r="Q45" s="119">
        <f>IF(Q$4&lt;&gt;"",IF(SUMPRODUCT((Q$4&gt;=Leave[depart])*(Q$4&lt;Leave[retour])*($A43=Leave[Agents])),0,nbHeures($A43,Q$4,2)),"")</f>
        <v>0.25</v>
      </c>
      <c r="R45" s="119">
        <f>IF(R$4&lt;&gt;"",IF(SUMPRODUCT((R$4&gt;=Leave[depart])*(R$4&lt;Leave[retour])*($A43=Leave[Agents])),0,nbHeures($A43,R$4,2)),"")</f>
        <v>0</v>
      </c>
      <c r="S45" s="119">
        <f>IF(S$4&lt;&gt;"",IF(SUMPRODUCT((S$4&gt;=Leave[depart])*(S$4&lt;Leave[retour])*($A43=Leave[Agents])),0,nbHeures($A43,S$4,2)),"")</f>
        <v>0</v>
      </c>
      <c r="T45" s="119">
        <f>IF(T$4&lt;&gt;"",IF(SUMPRODUCT((T$4&gt;=Leave[depart])*(T$4&lt;Leave[retour])*($A43=Leave[Agents])),0,nbHeures($A43,T$4,2)),"")</f>
        <v>0.125</v>
      </c>
      <c r="U45" s="119">
        <f>IF(U$4&lt;&gt;"",IF(SUMPRODUCT((U$4&gt;=Leave[depart])*(U$4&lt;Leave[retour])*($A43=Leave[Agents])),0,nbHeures($A43,U$4,2)),"")</f>
        <v>0.25</v>
      </c>
      <c r="V45" s="119">
        <f>IF(V$4&lt;&gt;"",IF(SUMPRODUCT((V$4&gt;=Leave[depart])*(V$4&lt;Leave[retour])*($A43=Leave[Agents])),0,nbHeures($A43,V$4,2)),"")</f>
        <v>0</v>
      </c>
      <c r="W45" s="119">
        <f>IF(W$4&lt;&gt;"",IF(SUMPRODUCT((W$4&gt;=Leave[depart])*(W$4&lt;Leave[retour])*($A43=Leave[Agents])),0,nbHeures($A43,W$4,2)),"")</f>
        <v>0</v>
      </c>
      <c r="X45" s="119">
        <f>IF(X$4&lt;&gt;"",IF(SUMPRODUCT((X$4&gt;=Leave[depart])*(X$4&lt;Leave[retour])*($A43=Leave[Agents])),0,nbHeures($A43,X$4,2)),"")</f>
        <v>0.125</v>
      </c>
      <c r="Y45" s="119">
        <f>IF(Y$4&lt;&gt;"",IF(SUMPRODUCT((Y$4&gt;=Leave[depart])*(Y$4&lt;Leave[retour])*($A43=Leave[Agents])),0,nbHeures($A43,Y$4,2)),"")</f>
        <v>0.25</v>
      </c>
      <c r="Z45" s="119">
        <f>IF(Z$4&lt;&gt;"",IF(SUMPRODUCT((Z$4&gt;=Leave[depart])*(Z$4&lt;Leave[retour])*($A43=Leave[Agents])),0,nbHeures($A43,Z$4,2)),"")</f>
        <v>0</v>
      </c>
      <c r="AA45" s="119">
        <f>IF(AA$4&lt;&gt;"",IF(SUMPRODUCT((AA$4&gt;=Leave[depart])*(AA$4&lt;Leave[retour])*($A43=Leave[Agents])),0,nbHeures($A43,AA$4,2)),"")</f>
        <v>0</v>
      </c>
      <c r="AB45" s="119">
        <f>IF(AB$4&lt;&gt;"",IF(SUMPRODUCT((AB$4&gt;=Leave[depart])*(AB$4&lt;Leave[retour])*($A43=Leave[Agents])),0,nbHeures($A43,AB$4,2)),"")</f>
        <v>0.125</v>
      </c>
      <c r="AC45" s="119">
        <f>IF(AC$4&lt;&gt;"",IF(SUMPRODUCT((AC$4&gt;=Leave[depart])*(AC$4&lt;Leave[retour])*($A43=Leave[Agents])),0,nbHeures($A43,AC$4,2)),"")</f>
        <v>0.25</v>
      </c>
      <c r="AD45" s="119">
        <f>IF(AD$4&lt;&gt;"",IF(SUMPRODUCT((AD$4&gt;=Leave[depart])*(AD$4&lt;Leave[retour])*($A43=Leave[Agents])),0,nbHeures($A43,AD$4,2)),"")</f>
        <v>0</v>
      </c>
      <c r="AE45" s="119">
        <f>IF(AE$4&lt;&gt;"",IF(SUMPRODUCT((AE$4&gt;=Leave[depart])*(AE$4&lt;Leave[retour])*($A43=Leave[Agents])),0,nbHeures($A43,AE$4,2)),"")</f>
        <v>0</v>
      </c>
      <c r="AF45" s="119">
        <f>IF(AF$4&lt;&gt;"",IF(SUMPRODUCT((AF$4&gt;=Leave[depart])*(AF$4&lt;Leave[retour])*($A43=Leave[Agents])),0,nbHeures($A43,AF$4,2)),"")</f>
        <v>0.125</v>
      </c>
      <c r="AG45" s="119">
        <f>IF(AG$4&lt;&gt;"",IF(SUMPRODUCT((AG$4&gt;=Leave[depart])*(AG$4&lt;Leave[retour])*($A43=Leave[Agents])),0,nbHeures($A43,AG$4,2)),"")</f>
        <v>0.25</v>
      </c>
      <c r="AH45" s="142">
        <f>SUM(Tableau31213[[#This Row],[Colonne3]:[Colonne30]])</f>
        <v>3</v>
      </c>
      <c r="AI45" s="111"/>
      <c r="AJ45" s="112"/>
    </row>
    <row r="46" spans="1:36" x14ac:dyDescent="0.35">
      <c r="A46" s="99" t="s">
        <v>34</v>
      </c>
      <c r="B46" s="86"/>
      <c r="C46" s="115">
        <f>IF(ISERROR(MATCH(C$4,Days_off[],0)),0,C44)</f>
        <v>0.25</v>
      </c>
      <c r="D46" s="115">
        <f>IF(ISERROR(MATCH(D$4,Days_off[],0)),0,D44)</f>
        <v>0</v>
      </c>
      <c r="E46" s="115">
        <f>IF(ISERROR(MATCH(E$4,Days_off[],0)),0,E44)</f>
        <v>0</v>
      </c>
      <c r="F46" s="115">
        <f>IF(ISERROR(MATCH(F$4,Days_off[],0)),0,F44)</f>
        <v>0</v>
      </c>
      <c r="G46" s="115">
        <f>IF(ISERROR(MATCH(G$4,Days_off[],0)),0,G44)</f>
        <v>0</v>
      </c>
      <c r="H46" s="115">
        <f>IF(ISERROR(MATCH(H$4,Days_off[],0)),0,H44)</f>
        <v>0</v>
      </c>
      <c r="I46" s="115">
        <f>IF(ISERROR(MATCH(I$4,Days_off[],0)),0,I44)</f>
        <v>0</v>
      </c>
      <c r="J46" s="115">
        <f>IF(ISERROR(MATCH(J$4,Days_off[],0)),0,J44)</f>
        <v>0</v>
      </c>
      <c r="K46" s="115">
        <f>IF(ISERROR(MATCH(K$4,Days_off[],0)),0,K44)</f>
        <v>0</v>
      </c>
      <c r="L46" s="115">
        <f>IF(ISERROR(MATCH(L$4,Days_off[],0)),0,L44)</f>
        <v>0</v>
      </c>
      <c r="M46" s="115">
        <f>IF(ISERROR(MATCH(M$4,Days_off[],0)),0,M44)</f>
        <v>0</v>
      </c>
      <c r="N46" s="115">
        <f>IF(ISERROR(MATCH(N$4,Days_off[],0)),0,N44)</f>
        <v>0</v>
      </c>
      <c r="O46" s="115">
        <f>IF(ISERROR(MATCH(O$4,Days_off[],0)),0,O44)</f>
        <v>0</v>
      </c>
      <c r="P46" s="115">
        <f>IF(ISERROR(MATCH(P$4,Days_off[],0)),0,P44)</f>
        <v>0</v>
      </c>
      <c r="Q46" s="115">
        <f>IF(ISERROR(MATCH(Q$4,Days_off[],0)),0,Q44)</f>
        <v>0</v>
      </c>
      <c r="R46" s="115">
        <f>IF(ISERROR(MATCH(R$4,Days_off[],0)),0,R44)</f>
        <v>0</v>
      </c>
      <c r="S46" s="115">
        <f>IF(ISERROR(MATCH(S$4,Days_off[],0)),0,S44)</f>
        <v>0</v>
      </c>
      <c r="T46" s="115">
        <f>IF(ISERROR(MATCH(T$4,Days_off[],0)),0,T44)</f>
        <v>0</v>
      </c>
      <c r="U46" s="115">
        <f>IF(ISERROR(MATCH(U$4,Days_off[],0)),0,U44)</f>
        <v>0</v>
      </c>
      <c r="V46" s="115">
        <f>IF(ISERROR(MATCH(V$4,Days_off[],0)),0,V44)</f>
        <v>0</v>
      </c>
      <c r="W46" s="115">
        <f>IF(ISERROR(MATCH(W$4,Days_off[],0)),0,W44)</f>
        <v>0</v>
      </c>
      <c r="X46" s="115">
        <f>IF(ISERROR(MATCH(X$4,Days_off[],0)),0,X44)</f>
        <v>0</v>
      </c>
      <c r="Y46" s="115">
        <f>IF(ISERROR(MATCH(Y$4,Days_off[],0)),0,Y44)</f>
        <v>0</v>
      </c>
      <c r="Z46" s="115">
        <f>IF(ISERROR(MATCH(Z$4,Days_off[],0)),0,Z44)</f>
        <v>0</v>
      </c>
      <c r="AA46" s="115">
        <f>IF(ISERROR(MATCH(AA$4,Days_off[],0)),0,AA44)</f>
        <v>0</v>
      </c>
      <c r="AB46" s="115">
        <f>IF(ISERROR(MATCH(AB$4,Days_off[],0)),0,AB44)</f>
        <v>0</v>
      </c>
      <c r="AC46" s="115">
        <f>IF(ISERROR(MATCH(AC$4,Days_off[],0)),0,AC44)</f>
        <v>0</v>
      </c>
      <c r="AD46" s="115">
        <f>IF(ISERROR(MATCH(AD$4,Days_off[],0)),0,AD44)</f>
        <v>0</v>
      </c>
      <c r="AE46" s="115">
        <f>IF(ISERROR(MATCH(AE$4,Days_off[],0)),0,AE44)</f>
        <v>0</v>
      </c>
      <c r="AF46" s="115">
        <f>IF(ISERROR(MATCH(AF$4,Days_off[],0)),0,AF44)</f>
        <v>0</v>
      </c>
      <c r="AG46" s="115">
        <f>IF(ISERROR(MATCH(AG$4,Days_off[],0)),0,AG44)</f>
        <v>0</v>
      </c>
      <c r="AH46" s="142">
        <f>SUM(Tableau31213[[#This Row],[Colonne3]:[Colonne30]])</f>
        <v>0.25</v>
      </c>
      <c r="AI46" s="111"/>
      <c r="AJ46" s="112">
        <f>Tableau31213[[#This Row],[Colonne31]]</f>
        <v>0.25</v>
      </c>
    </row>
    <row r="47" spans="1:36" x14ac:dyDescent="0.35">
      <c r="A47" s="99" t="s">
        <v>35</v>
      </c>
      <c r="B47" s="86"/>
      <c r="C47" s="115">
        <f>IF(ISERROR(MATCH(C$4,Days_off[],0)),0,C45)</f>
        <v>0</v>
      </c>
      <c r="D47" s="115">
        <f>IF(ISERROR(MATCH(D$4,Days_off[],0)),0,D45)</f>
        <v>0</v>
      </c>
      <c r="E47" s="115">
        <f>IF(ISERROR(MATCH(E$4,Days_off[],0)),0,E45)</f>
        <v>0</v>
      </c>
      <c r="F47" s="115">
        <f>IF(ISERROR(MATCH(F$4,Days_off[],0)),0,F45)</f>
        <v>0</v>
      </c>
      <c r="G47" s="115">
        <f>IF(ISERROR(MATCH(G$4,Days_off[],0)),0,G45)</f>
        <v>0</v>
      </c>
      <c r="H47" s="115">
        <f>IF(ISERROR(MATCH(H$4,Days_off[],0)),0,H45)</f>
        <v>0</v>
      </c>
      <c r="I47" s="115">
        <f>IF(ISERROR(MATCH(I$4,Days_off[],0)),0,I45)</f>
        <v>0</v>
      </c>
      <c r="J47" s="115">
        <f>IF(ISERROR(MATCH(J$4,Days_off[],0)),0,J45)</f>
        <v>0</v>
      </c>
      <c r="K47" s="115">
        <f>IF(ISERROR(MATCH(K$4,Days_off[],0)),0,K45)</f>
        <v>0</v>
      </c>
      <c r="L47" s="115">
        <f>IF(ISERROR(MATCH(L$4,Days_off[],0)),0,L45)</f>
        <v>0</v>
      </c>
      <c r="M47" s="115">
        <f>IF(ISERROR(MATCH(M$4,Days_off[],0)),0,M45)</f>
        <v>0</v>
      </c>
      <c r="N47" s="115">
        <f>IF(ISERROR(MATCH(N$4,Days_off[],0)),0,N45)</f>
        <v>0</v>
      </c>
      <c r="O47" s="115">
        <f>IF(ISERROR(MATCH(O$4,Days_off[],0)),0,O45)</f>
        <v>0</v>
      </c>
      <c r="P47" s="115">
        <f>IF(ISERROR(MATCH(P$4,Days_off[],0)),0,P45)</f>
        <v>0</v>
      </c>
      <c r="Q47" s="115">
        <f>IF(ISERROR(MATCH(Q$4,Days_off[],0)),0,Q45)</f>
        <v>0</v>
      </c>
      <c r="R47" s="115">
        <f>IF(ISERROR(MATCH(R$4,Days_off[],0)),0,R45)</f>
        <v>0</v>
      </c>
      <c r="S47" s="115">
        <f>IF(ISERROR(MATCH(S$4,Days_off[],0)),0,S45)</f>
        <v>0</v>
      </c>
      <c r="T47" s="115">
        <f>IF(ISERROR(MATCH(T$4,Days_off[],0)),0,T45)</f>
        <v>0</v>
      </c>
      <c r="U47" s="115">
        <f>IF(ISERROR(MATCH(U$4,Days_off[],0)),0,U45)</f>
        <v>0</v>
      </c>
      <c r="V47" s="115">
        <f>IF(ISERROR(MATCH(V$4,Days_off[],0)),0,V45)</f>
        <v>0</v>
      </c>
      <c r="W47" s="115">
        <f>IF(ISERROR(MATCH(W$4,Days_off[],0)),0,W45)</f>
        <v>0</v>
      </c>
      <c r="X47" s="115">
        <f>IF(ISERROR(MATCH(X$4,Days_off[],0)),0,X45)</f>
        <v>0</v>
      </c>
      <c r="Y47" s="115">
        <f>IF(ISERROR(MATCH(Y$4,Days_off[],0)),0,Y45)</f>
        <v>0</v>
      </c>
      <c r="Z47" s="115">
        <f>IF(ISERROR(MATCH(Z$4,Days_off[],0)),0,Z45)</f>
        <v>0</v>
      </c>
      <c r="AA47" s="115">
        <f>IF(ISERROR(MATCH(AA$4,Days_off[],0)),0,AA45)</f>
        <v>0</v>
      </c>
      <c r="AB47" s="115">
        <f>IF(ISERROR(MATCH(AB$4,Days_off[],0)),0,AB45)</f>
        <v>0</v>
      </c>
      <c r="AC47" s="115">
        <f>IF(ISERROR(MATCH(AC$4,Days_off[],0)),0,AC45)</f>
        <v>0</v>
      </c>
      <c r="AD47" s="115">
        <f>IF(ISERROR(MATCH(AD$4,Days_off[],0)),0,AD45)</f>
        <v>0</v>
      </c>
      <c r="AE47" s="115">
        <f>IF(ISERROR(MATCH(AE$4,Days_off[],0)),0,AE45)</f>
        <v>0</v>
      </c>
      <c r="AF47" s="115">
        <f>IF(ISERROR(MATCH(AF$4,Days_off[],0)),0,AF45)</f>
        <v>0</v>
      </c>
      <c r="AG47" s="115">
        <f>IF(ISERROR(MATCH(AG$4,Days_off[],0)),0,AG45)</f>
        <v>0</v>
      </c>
      <c r="AH47" s="142">
        <f>SUM(Tableau31213[[#This Row],[Colonne3]:[Colonne30]])</f>
        <v>0</v>
      </c>
      <c r="AI47" s="111">
        <f>SUM(C47:AG47)</f>
        <v>0</v>
      </c>
      <c r="AJ47" s="112"/>
    </row>
    <row r="48" spans="1:36" x14ac:dyDescent="0.35">
      <c r="A48" s="101" t="s">
        <v>37</v>
      </c>
      <c r="B48" s="102"/>
      <c r="C48" s="109"/>
      <c r="D48" s="109"/>
      <c r="E48" s="109"/>
      <c r="F48" s="109"/>
      <c r="G48" s="109"/>
      <c r="H48" s="109"/>
      <c r="I48" s="109"/>
      <c r="J48" s="109"/>
      <c r="K48" s="109"/>
      <c r="L48" s="109"/>
      <c r="M48" s="109"/>
      <c r="N48" s="109"/>
      <c r="O48" s="109"/>
      <c r="P48" s="109"/>
      <c r="Q48" s="109"/>
      <c r="R48" s="109"/>
      <c r="S48" s="109"/>
      <c r="T48" s="109"/>
      <c r="U48" s="109"/>
      <c r="V48" s="109"/>
      <c r="W48" s="109"/>
      <c r="X48" s="109"/>
      <c r="Y48" s="109"/>
      <c r="Z48" s="109"/>
      <c r="AA48" s="110"/>
      <c r="AB48" s="109"/>
      <c r="AC48" s="109"/>
      <c r="AD48" s="109"/>
      <c r="AE48" s="109"/>
      <c r="AF48" s="109"/>
      <c r="AG48" s="109"/>
      <c r="AH48" s="140"/>
      <c r="AI48" s="113"/>
      <c r="AJ48" s="114"/>
    </row>
    <row r="49" spans="1:36" x14ac:dyDescent="0.35">
      <c r="C49" s="145"/>
      <c r="D49" s="145"/>
      <c r="E49" s="145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45"/>
      <c r="Y49" s="145"/>
      <c r="Z49" s="145"/>
      <c r="AA49" s="145"/>
      <c r="AB49" s="145"/>
      <c r="AC49" s="145"/>
      <c r="AD49" s="145"/>
      <c r="AE49" s="145"/>
      <c r="AF49" s="145"/>
      <c r="AG49" s="145"/>
      <c r="AH49" s="141"/>
    </row>
    <row r="50" spans="1:36" x14ac:dyDescent="0.35">
      <c r="A50" s="94" t="s">
        <v>77</v>
      </c>
      <c r="B50" s="95"/>
      <c r="C50" s="96"/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6"/>
      <c r="AC50" s="96"/>
      <c r="AD50" s="96"/>
      <c r="AE50" s="96"/>
      <c r="AF50" s="96"/>
      <c r="AG50" s="96"/>
      <c r="AH50" s="106"/>
      <c r="AI50" s="107"/>
      <c r="AJ50" s="108"/>
    </row>
    <row r="51" spans="1:36" x14ac:dyDescent="0.35">
      <c r="A51" s="99" t="s">
        <v>32</v>
      </c>
      <c r="B51" s="86"/>
      <c r="C51" s="119">
        <f>IF(C$4&lt;&gt;"",IF(SUMPRODUCT((C$4&gt;=Leave[depart])*(C$4&lt;Leave[retour])*($A50=Leave[Agents])),0,nbHeures($A50,C$4,1)),"")</f>
        <v>0.25</v>
      </c>
      <c r="D51" s="119">
        <f>IF(D$4&lt;&gt;"",IF(SUMPRODUCT((D$4&gt;=Leave[depart])*(D$4&lt;Leave[retour])*($A50=Leave[Agents])),0,nbHeures($A50,D$4,1)),"")</f>
        <v>0.45833333333333337</v>
      </c>
      <c r="E51" s="119">
        <f>IF(E$4&lt;&gt;"",IF(SUMPRODUCT((E$4&gt;=Leave[depart])*(E$4&lt;Leave[retour])*($A50=Leave[Agents])),0,nbHeures($A50,E$4,1)),"")</f>
        <v>0.29166666666666669</v>
      </c>
      <c r="F51" s="119">
        <f>IF(F$4&lt;&gt;"",IF(SUMPRODUCT((F$4&gt;=Leave[depart])*(F$4&lt;Leave[retour])*($A50=Leave[Agents])),0,nbHeures($A50,F$4,1)),"")</f>
        <v>0</v>
      </c>
      <c r="G51" s="119">
        <f>IF(G$4&lt;&gt;"",IF(SUMPRODUCT((G$4&gt;=Leave[depart])*(G$4&lt;Leave[retour])*($A50=Leave[Agents])),0,nbHeures($A50,G$4,1)),"")</f>
        <v>0.25</v>
      </c>
      <c r="H51" s="119">
        <f>IF(H$4&lt;&gt;"",IF(SUMPRODUCT((H$4&gt;=Leave[depart])*(H$4&lt;Leave[retour])*($A50=Leave[Agents])),0,nbHeures($A50,H$4,1)),"")</f>
        <v>0.45833333333333337</v>
      </c>
      <c r="I51" s="119">
        <f>IF(I$4&lt;&gt;"",IF(SUMPRODUCT((I$4&gt;=Leave[depart])*(I$4&lt;Leave[retour])*($A50=Leave[Agents])),0,nbHeures($A50,I$4,1)),"")</f>
        <v>0.29166666666666669</v>
      </c>
      <c r="J51" s="119">
        <f>IF(J$4&lt;&gt;"",IF(SUMPRODUCT((J$4&gt;=Leave[depart])*(J$4&lt;Leave[retour])*($A50=Leave[Agents])),0,nbHeures($A50,J$4,1)),"")</f>
        <v>0</v>
      </c>
      <c r="K51" s="119">
        <f>IF(K$4&lt;&gt;"",IF(SUMPRODUCT((K$4&gt;=Leave[depart])*(K$4&lt;Leave[retour])*($A50=Leave[Agents])),0,nbHeures($A50,K$4,1)),"")</f>
        <v>0.25</v>
      </c>
      <c r="L51" s="119">
        <f>IF(L$4&lt;&gt;"",IF(SUMPRODUCT((L$4&gt;=Leave[depart])*(L$4&lt;Leave[retour])*($A50=Leave[Agents])),0,nbHeures($A50,L$4,1)),"")</f>
        <v>0.45833333333333337</v>
      </c>
      <c r="M51" s="119">
        <f>IF(M$4&lt;&gt;"",IF(SUMPRODUCT((M$4&gt;=Leave[depart])*(M$4&lt;Leave[retour])*($A50=Leave[Agents])),0,nbHeures($A50,M$4,1)),"")</f>
        <v>0.29166666666666669</v>
      </c>
      <c r="N51" s="119">
        <f>IF(N$4&lt;&gt;"",IF(SUMPRODUCT((N$4&gt;=Leave[depart])*(N$4&lt;Leave[retour])*($A50=Leave[Agents])),0,nbHeures($A50,N$4,1)),"")</f>
        <v>0</v>
      </c>
      <c r="O51" s="119">
        <f>IF(O$4&lt;&gt;"",IF(SUMPRODUCT((O$4&gt;=Leave[depart])*(O$4&lt;Leave[retour])*($A50=Leave[Agents])),0,nbHeures($A50,O$4,1)),"")</f>
        <v>0.25</v>
      </c>
      <c r="P51" s="119">
        <f>IF(P$4&lt;&gt;"",IF(SUMPRODUCT((P$4&gt;=Leave[depart])*(P$4&lt;Leave[retour])*($A50=Leave[Agents])),0,nbHeures($A50,P$4,1)),"")</f>
        <v>0.45833333333333337</v>
      </c>
      <c r="Q51" s="119">
        <f>IF(Q$4&lt;&gt;"",IF(SUMPRODUCT((Q$4&gt;=Leave[depart])*(Q$4&lt;Leave[retour])*($A50=Leave[Agents])),0,nbHeures($A50,Q$4,1)),"")</f>
        <v>0.29166666666666669</v>
      </c>
      <c r="R51" s="119">
        <f>IF(R$4&lt;&gt;"",IF(SUMPRODUCT((R$4&gt;=Leave[depart])*(R$4&lt;Leave[retour])*($A50=Leave[Agents])),0,nbHeures($A50,R$4,1)),"")</f>
        <v>0</v>
      </c>
      <c r="S51" s="119">
        <f>IF(S$4&lt;&gt;"",IF(SUMPRODUCT((S$4&gt;=Leave[depart])*(S$4&lt;Leave[retour])*($A50=Leave[Agents])),0,nbHeures($A50,S$4,1)),"")</f>
        <v>0.25</v>
      </c>
      <c r="T51" s="119">
        <f>IF(T$4&lt;&gt;"",IF(SUMPRODUCT((T$4&gt;=Leave[depart])*(T$4&lt;Leave[retour])*($A50=Leave[Agents])),0,nbHeures($A50,T$4,1)),"")</f>
        <v>0.45833333333333337</v>
      </c>
      <c r="U51" s="119">
        <f>IF(U$4&lt;&gt;"",IF(SUMPRODUCT((U$4&gt;=Leave[depart])*(U$4&lt;Leave[retour])*($A50=Leave[Agents])),0,nbHeures($A50,U$4,1)),"")</f>
        <v>0.29166666666666669</v>
      </c>
      <c r="V51" s="119">
        <f>IF(V$4&lt;&gt;"",IF(SUMPRODUCT((V$4&gt;=Leave[depart])*(V$4&lt;Leave[retour])*($A50=Leave[Agents])),0,nbHeures($A50,V$4,1)),"")</f>
        <v>0</v>
      </c>
      <c r="W51" s="119">
        <f>IF(W$4&lt;&gt;"",IF(SUMPRODUCT((W$4&gt;=Leave[depart])*(W$4&lt;Leave[retour])*($A50=Leave[Agents])),0,nbHeures($A50,W$4,1)),"")</f>
        <v>0.25</v>
      </c>
      <c r="X51" s="119">
        <f>IF(X$4&lt;&gt;"",IF(SUMPRODUCT((X$4&gt;=Leave[depart])*(X$4&lt;Leave[retour])*($A50=Leave[Agents])),0,nbHeures($A50,X$4,1)),"")</f>
        <v>0.45833333333333337</v>
      </c>
      <c r="Y51" s="119">
        <f>IF(Y$4&lt;&gt;"",IF(SUMPRODUCT((Y$4&gt;=Leave[depart])*(Y$4&lt;Leave[retour])*($A50=Leave[Agents])),0,nbHeures($A50,Y$4,1)),"")</f>
        <v>0.29166666666666669</v>
      </c>
      <c r="Z51" s="119">
        <f>IF(Z$4&lt;&gt;"",IF(SUMPRODUCT((Z$4&gt;=Leave[depart])*(Z$4&lt;Leave[retour])*($A50=Leave[Agents])),0,nbHeures($A50,Z$4,1)),"")</f>
        <v>0</v>
      </c>
      <c r="AA51" s="119">
        <f>IF(AA$4&lt;&gt;"",IF(SUMPRODUCT((AA$4&gt;=Leave[depart])*(AA$4&lt;Leave[retour])*($A50=Leave[Agents])),0,nbHeures($A50,AA$4,1)),"")</f>
        <v>0.25</v>
      </c>
      <c r="AB51" s="119">
        <f>IF(AB$4&lt;&gt;"",IF(SUMPRODUCT((AB$4&gt;=Leave[depart])*(AB$4&lt;Leave[retour])*($A50=Leave[Agents])),0,nbHeures($A50,AB$4,1)),"")</f>
        <v>0.45833333333333337</v>
      </c>
      <c r="AC51" s="119">
        <f>IF(AC$4&lt;&gt;"",IF(SUMPRODUCT((AC$4&gt;=Leave[depart])*(AC$4&lt;Leave[retour])*($A50=Leave[Agents])),0,nbHeures($A50,AC$4,1)),"")</f>
        <v>0.29166666666666669</v>
      </c>
      <c r="AD51" s="119">
        <f>IF(AD$4&lt;&gt;"",IF(SUMPRODUCT((AD$4&gt;=Leave[depart])*(AD$4&lt;Leave[retour])*($A50=Leave[Agents])),0,nbHeures($A50,AD$4,1)),"")</f>
        <v>0</v>
      </c>
      <c r="AE51" s="119">
        <f>IF(AE$4&lt;&gt;"",IF(SUMPRODUCT((AE$4&gt;=Leave[depart])*(AE$4&lt;Leave[retour])*($A50=Leave[Agents])),0,nbHeures($A50,AE$4,1)),"")</f>
        <v>0.25</v>
      </c>
      <c r="AF51" s="119">
        <f>IF(AF$4&lt;&gt;"",IF(SUMPRODUCT((AF$4&gt;=Leave[depart])*(AF$4&lt;Leave[retour])*($A50=Leave[Agents])),0,nbHeures($A50,AF$4,1)),"")</f>
        <v>0.45833333333333337</v>
      </c>
      <c r="AG51" s="119">
        <f>IF(AG$4&lt;&gt;"",IF(SUMPRODUCT((AG$4&gt;=Leave[depart])*(AG$4&lt;Leave[retour])*($A50=Leave[Agents])),0,nbHeures($A50,AG$4,1)),"")</f>
        <v>0.29166666666666669</v>
      </c>
      <c r="AH51" s="142">
        <f>SUM(Tableau31214[[#This Row],[Colonne3]:[Colonne30]])</f>
        <v>8</v>
      </c>
      <c r="AI51" s="111"/>
      <c r="AJ51" s="112"/>
    </row>
    <row r="52" spans="1:36" x14ac:dyDescent="0.35">
      <c r="A52" s="99" t="s">
        <v>33</v>
      </c>
      <c r="B52" s="86"/>
      <c r="C52" s="119">
        <f>IF(C$4&lt;&gt;"",IF(SUMPRODUCT((C$4&gt;=Leave[depart])*(C$4&lt;Leave[retour])*($A50=Leave[Agents])),0,nbHeures($A50,C$4,2)),"")</f>
        <v>0</v>
      </c>
      <c r="D52" s="119">
        <f>IF(D$4&lt;&gt;"",IF(SUMPRODUCT((D$4&gt;=Leave[depart])*(D$4&lt;Leave[retour])*($A50=Leave[Agents])),0,nbHeures($A50,D$4,2)),"")</f>
        <v>0.125</v>
      </c>
      <c r="E52" s="119">
        <f>IF(E$4&lt;&gt;"",IF(SUMPRODUCT((E$4&gt;=Leave[depart])*(E$4&lt;Leave[retour])*($A50=Leave[Agents])),0,nbHeures($A50,E$4,2)),"")</f>
        <v>0.25</v>
      </c>
      <c r="F52" s="119">
        <f>IF(F$4&lt;&gt;"",IF(SUMPRODUCT((F$4&gt;=Leave[depart])*(F$4&lt;Leave[retour])*($A50=Leave[Agents])),0,nbHeures($A50,F$4,2)),"")</f>
        <v>0</v>
      </c>
      <c r="G52" s="119">
        <f>IF(G$4&lt;&gt;"",IF(SUMPRODUCT((G$4&gt;=Leave[depart])*(G$4&lt;Leave[retour])*($A50=Leave[Agents])),0,nbHeures($A50,G$4,2)),"")</f>
        <v>0</v>
      </c>
      <c r="H52" s="119">
        <f>IF(H$4&lt;&gt;"",IF(SUMPRODUCT((H$4&gt;=Leave[depart])*(H$4&lt;Leave[retour])*($A50=Leave[Agents])),0,nbHeures($A50,H$4,2)),"")</f>
        <v>0.125</v>
      </c>
      <c r="I52" s="119">
        <f>IF(I$4&lt;&gt;"",IF(SUMPRODUCT((I$4&gt;=Leave[depart])*(I$4&lt;Leave[retour])*($A50=Leave[Agents])),0,nbHeures($A50,I$4,2)),"")</f>
        <v>0.25</v>
      </c>
      <c r="J52" s="119">
        <f>IF(J$4&lt;&gt;"",IF(SUMPRODUCT((J$4&gt;=Leave[depart])*(J$4&lt;Leave[retour])*($A50=Leave[Agents])),0,nbHeures($A50,J$4,2)),"")</f>
        <v>0</v>
      </c>
      <c r="K52" s="119">
        <f>IF(K$4&lt;&gt;"",IF(SUMPRODUCT((K$4&gt;=Leave[depart])*(K$4&lt;Leave[retour])*($A50=Leave[Agents])),0,nbHeures($A50,K$4,2)),"")</f>
        <v>0</v>
      </c>
      <c r="L52" s="119">
        <f>IF(L$4&lt;&gt;"",IF(SUMPRODUCT((L$4&gt;=Leave[depart])*(L$4&lt;Leave[retour])*($A50=Leave[Agents])),0,nbHeures($A50,L$4,2)),"")</f>
        <v>0.125</v>
      </c>
      <c r="M52" s="119">
        <f>IF(M$4&lt;&gt;"",IF(SUMPRODUCT((M$4&gt;=Leave[depart])*(M$4&lt;Leave[retour])*($A50=Leave[Agents])),0,nbHeures($A50,M$4,2)),"")</f>
        <v>0.25</v>
      </c>
      <c r="N52" s="119">
        <f>IF(N$4&lt;&gt;"",IF(SUMPRODUCT((N$4&gt;=Leave[depart])*(N$4&lt;Leave[retour])*($A50=Leave[Agents])),0,nbHeures($A50,N$4,2)),"")</f>
        <v>0</v>
      </c>
      <c r="O52" s="119">
        <f>IF(O$4&lt;&gt;"",IF(SUMPRODUCT((O$4&gt;=Leave[depart])*(O$4&lt;Leave[retour])*($A50=Leave[Agents])),0,nbHeures($A50,O$4,2)),"")</f>
        <v>0</v>
      </c>
      <c r="P52" s="119">
        <f>IF(P$4&lt;&gt;"",IF(SUMPRODUCT((P$4&gt;=Leave[depart])*(P$4&lt;Leave[retour])*($A50=Leave[Agents])),0,nbHeures($A50,P$4,2)),"")</f>
        <v>0.125</v>
      </c>
      <c r="Q52" s="119">
        <f>IF(Q$4&lt;&gt;"",IF(SUMPRODUCT((Q$4&gt;=Leave[depart])*(Q$4&lt;Leave[retour])*($A50=Leave[Agents])),0,nbHeures($A50,Q$4,2)),"")</f>
        <v>0.25</v>
      </c>
      <c r="R52" s="119">
        <f>IF(R$4&lt;&gt;"",IF(SUMPRODUCT((R$4&gt;=Leave[depart])*(R$4&lt;Leave[retour])*($A50=Leave[Agents])),0,nbHeures($A50,R$4,2)),"")</f>
        <v>0</v>
      </c>
      <c r="S52" s="119">
        <f>IF(S$4&lt;&gt;"",IF(SUMPRODUCT((S$4&gt;=Leave[depart])*(S$4&lt;Leave[retour])*($A50=Leave[Agents])),0,nbHeures($A50,S$4,2)),"")</f>
        <v>0</v>
      </c>
      <c r="T52" s="119">
        <f>IF(T$4&lt;&gt;"",IF(SUMPRODUCT((T$4&gt;=Leave[depart])*(T$4&lt;Leave[retour])*($A50=Leave[Agents])),0,nbHeures($A50,T$4,2)),"")</f>
        <v>0.125</v>
      </c>
      <c r="U52" s="119">
        <f>IF(U$4&lt;&gt;"",IF(SUMPRODUCT((U$4&gt;=Leave[depart])*(U$4&lt;Leave[retour])*($A50=Leave[Agents])),0,nbHeures($A50,U$4,2)),"")</f>
        <v>0.25</v>
      </c>
      <c r="V52" s="119">
        <f>IF(V$4&lt;&gt;"",IF(SUMPRODUCT((V$4&gt;=Leave[depart])*(V$4&lt;Leave[retour])*($A50=Leave[Agents])),0,nbHeures($A50,V$4,2)),"")</f>
        <v>0</v>
      </c>
      <c r="W52" s="119">
        <f>IF(W$4&lt;&gt;"",IF(SUMPRODUCT((W$4&gt;=Leave[depart])*(W$4&lt;Leave[retour])*($A50=Leave[Agents])),0,nbHeures($A50,W$4,2)),"")</f>
        <v>0</v>
      </c>
      <c r="X52" s="119">
        <f>IF(X$4&lt;&gt;"",IF(SUMPRODUCT((X$4&gt;=Leave[depart])*(X$4&lt;Leave[retour])*($A50=Leave[Agents])),0,nbHeures($A50,X$4,2)),"")</f>
        <v>0.125</v>
      </c>
      <c r="Y52" s="119">
        <f>IF(Y$4&lt;&gt;"",IF(SUMPRODUCT((Y$4&gt;=Leave[depart])*(Y$4&lt;Leave[retour])*($A50=Leave[Agents])),0,nbHeures($A50,Y$4,2)),"")</f>
        <v>0.25</v>
      </c>
      <c r="Z52" s="119">
        <f>IF(Z$4&lt;&gt;"",IF(SUMPRODUCT((Z$4&gt;=Leave[depart])*(Z$4&lt;Leave[retour])*($A50=Leave[Agents])),0,nbHeures($A50,Z$4,2)),"")</f>
        <v>0</v>
      </c>
      <c r="AA52" s="119">
        <f>IF(AA$4&lt;&gt;"",IF(SUMPRODUCT((AA$4&gt;=Leave[depart])*(AA$4&lt;Leave[retour])*($A50=Leave[Agents])),0,nbHeures($A50,AA$4,2)),"")</f>
        <v>0</v>
      </c>
      <c r="AB52" s="119">
        <f>IF(AB$4&lt;&gt;"",IF(SUMPRODUCT((AB$4&gt;=Leave[depart])*(AB$4&lt;Leave[retour])*($A50=Leave[Agents])),0,nbHeures($A50,AB$4,2)),"")</f>
        <v>0.125</v>
      </c>
      <c r="AC52" s="119">
        <f>IF(AC$4&lt;&gt;"",IF(SUMPRODUCT((AC$4&gt;=Leave[depart])*(AC$4&lt;Leave[retour])*($A50=Leave[Agents])),0,nbHeures($A50,AC$4,2)),"")</f>
        <v>0.25</v>
      </c>
      <c r="AD52" s="119">
        <f>IF(AD$4&lt;&gt;"",IF(SUMPRODUCT((AD$4&gt;=Leave[depart])*(AD$4&lt;Leave[retour])*($A50=Leave[Agents])),0,nbHeures($A50,AD$4,2)),"")</f>
        <v>0</v>
      </c>
      <c r="AE52" s="119">
        <f>IF(AE$4&lt;&gt;"",IF(SUMPRODUCT((AE$4&gt;=Leave[depart])*(AE$4&lt;Leave[retour])*($A50=Leave[Agents])),0,nbHeures($A50,AE$4,2)),"")</f>
        <v>0</v>
      </c>
      <c r="AF52" s="119">
        <f>IF(AF$4&lt;&gt;"",IF(SUMPRODUCT((AF$4&gt;=Leave[depart])*(AF$4&lt;Leave[retour])*($A50=Leave[Agents])),0,nbHeures($A50,AF$4,2)),"")</f>
        <v>0.125</v>
      </c>
      <c r="AG52" s="119">
        <f>IF(AG$4&lt;&gt;"",IF(SUMPRODUCT((AG$4&gt;=Leave[depart])*(AG$4&lt;Leave[retour])*($A50=Leave[Agents])),0,nbHeures($A50,AG$4,2)),"")</f>
        <v>0.25</v>
      </c>
      <c r="AH52" s="142">
        <f>SUM(Tableau31214[[#This Row],[Colonne3]:[Colonne30]])</f>
        <v>3</v>
      </c>
      <c r="AI52" s="111">
        <f>AH52-AH54</f>
        <v>3</v>
      </c>
      <c r="AJ52" s="112"/>
    </row>
    <row r="53" spans="1:36" x14ac:dyDescent="0.35">
      <c r="A53" s="99" t="s">
        <v>34</v>
      </c>
      <c r="B53" s="86"/>
      <c r="C53" s="115">
        <f>IF(ISERROR(MATCH(C$4,Days_off[],0)),0,C51)</f>
        <v>0.25</v>
      </c>
      <c r="D53" s="115">
        <f>IF(ISERROR(MATCH(D$4,Days_off[],0)),0,D51)</f>
        <v>0</v>
      </c>
      <c r="E53" s="115">
        <f>IF(ISERROR(MATCH(E$4,Days_off[],0)),0,E51)</f>
        <v>0</v>
      </c>
      <c r="F53" s="115">
        <f>IF(ISERROR(MATCH(F$4,Days_off[],0)),0,F51)</f>
        <v>0</v>
      </c>
      <c r="G53" s="115">
        <f>IF(ISERROR(MATCH(G$4,Days_off[],0)),0,G51)</f>
        <v>0</v>
      </c>
      <c r="H53" s="115">
        <f>IF(ISERROR(MATCH(H$4,Days_off[],0)),0,H51)</f>
        <v>0</v>
      </c>
      <c r="I53" s="115">
        <f>IF(ISERROR(MATCH(I$4,Days_off[],0)),0,I51)</f>
        <v>0</v>
      </c>
      <c r="J53" s="115">
        <f>IF(ISERROR(MATCH(J$4,Days_off[],0)),0,J51)</f>
        <v>0</v>
      </c>
      <c r="K53" s="115">
        <f>IF(ISERROR(MATCH(K$4,Days_off[],0)),0,K51)</f>
        <v>0</v>
      </c>
      <c r="L53" s="115">
        <f>IF(ISERROR(MATCH(L$4,Days_off[],0)),0,L51)</f>
        <v>0</v>
      </c>
      <c r="M53" s="115">
        <f>IF(ISERROR(MATCH(M$4,Days_off[],0)),0,M51)</f>
        <v>0</v>
      </c>
      <c r="N53" s="115">
        <f>IF(ISERROR(MATCH(N$4,Days_off[],0)),0,N51)</f>
        <v>0</v>
      </c>
      <c r="O53" s="115">
        <f>IF(ISERROR(MATCH(O$4,Days_off[],0)),0,O51)</f>
        <v>0</v>
      </c>
      <c r="P53" s="115">
        <f>IF(ISERROR(MATCH(P$4,Days_off[],0)),0,P51)</f>
        <v>0</v>
      </c>
      <c r="Q53" s="115">
        <f>IF(ISERROR(MATCH(Q$4,Days_off[],0)),0,Q51)</f>
        <v>0</v>
      </c>
      <c r="R53" s="115">
        <f>IF(ISERROR(MATCH(R$4,Days_off[],0)),0,R51)</f>
        <v>0</v>
      </c>
      <c r="S53" s="115">
        <f>IF(ISERROR(MATCH(S$4,Days_off[],0)),0,S51)</f>
        <v>0</v>
      </c>
      <c r="T53" s="115">
        <f>IF(ISERROR(MATCH(T$4,Days_off[],0)),0,T51)</f>
        <v>0</v>
      </c>
      <c r="U53" s="115">
        <f>IF(ISERROR(MATCH(U$4,Days_off[],0)),0,U51)</f>
        <v>0</v>
      </c>
      <c r="V53" s="115">
        <f>IF(ISERROR(MATCH(V$4,Days_off[],0)),0,V51)</f>
        <v>0</v>
      </c>
      <c r="W53" s="115">
        <f>IF(ISERROR(MATCH(W$4,Days_off[],0)),0,W51)</f>
        <v>0</v>
      </c>
      <c r="X53" s="115">
        <f>IF(ISERROR(MATCH(X$4,Days_off[],0)),0,X51)</f>
        <v>0</v>
      </c>
      <c r="Y53" s="115">
        <f>IF(ISERROR(MATCH(Y$4,Days_off[],0)),0,Y51)</f>
        <v>0</v>
      </c>
      <c r="Z53" s="115">
        <f>IF(ISERROR(MATCH(Z$4,Days_off[],0)),0,Z51)</f>
        <v>0</v>
      </c>
      <c r="AA53" s="115">
        <f>IF(ISERROR(MATCH(AA$4,Days_off[],0)),0,AA51)</f>
        <v>0</v>
      </c>
      <c r="AB53" s="115">
        <f>IF(ISERROR(MATCH(AB$4,Days_off[],0)),0,AB51)</f>
        <v>0</v>
      </c>
      <c r="AC53" s="115">
        <f>IF(ISERROR(MATCH(AC$4,Days_off[],0)),0,AC51)</f>
        <v>0</v>
      </c>
      <c r="AD53" s="115">
        <f>IF(ISERROR(MATCH(AD$4,Days_off[],0)),0,AD51)</f>
        <v>0</v>
      </c>
      <c r="AE53" s="115">
        <f>IF(ISERROR(MATCH(AE$4,Days_off[],0)),0,AE51)</f>
        <v>0</v>
      </c>
      <c r="AF53" s="115">
        <f>IF(ISERROR(MATCH(AF$4,Days_off[],0)),0,AF51)</f>
        <v>0</v>
      </c>
      <c r="AG53" s="115">
        <f>IF(ISERROR(MATCH(AG$4,Days_off[],0)),0,AG51)</f>
        <v>0</v>
      </c>
      <c r="AH53" s="142">
        <f>SUM(Tableau31214[[#This Row],[Colonne3]:[Colonne30]])</f>
        <v>0.25</v>
      </c>
      <c r="AI53" s="111"/>
      <c r="AJ53" s="112">
        <f>Tableau31214[[#This Row],[Colonne31]]</f>
        <v>0.25</v>
      </c>
    </row>
    <row r="54" spans="1:36" x14ac:dyDescent="0.35">
      <c r="A54" s="99" t="s">
        <v>35</v>
      </c>
      <c r="B54" s="86"/>
      <c r="C54" s="115">
        <f>IF(ISERROR(MATCH(C$4,Days_off[],0)),0,C52)</f>
        <v>0</v>
      </c>
      <c r="D54" s="115">
        <f>IF(ISERROR(MATCH(D$4,Days_off[],0)),0,D52)</f>
        <v>0</v>
      </c>
      <c r="E54" s="115">
        <f>IF(ISERROR(MATCH(E$4,Days_off[],0)),0,E52)</f>
        <v>0</v>
      </c>
      <c r="F54" s="115">
        <f>IF(ISERROR(MATCH(F$4,Days_off[],0)),0,F52)</f>
        <v>0</v>
      </c>
      <c r="G54" s="115">
        <f>IF(ISERROR(MATCH(G$4,Days_off[],0)),0,G52)</f>
        <v>0</v>
      </c>
      <c r="H54" s="115">
        <f>IF(ISERROR(MATCH(H$4,Days_off[],0)),0,H52)</f>
        <v>0</v>
      </c>
      <c r="I54" s="115">
        <f>IF(ISERROR(MATCH(I$4,Days_off[],0)),0,I52)</f>
        <v>0</v>
      </c>
      <c r="J54" s="115">
        <f>IF(ISERROR(MATCH(J$4,Days_off[],0)),0,J52)</f>
        <v>0</v>
      </c>
      <c r="K54" s="115">
        <f>IF(ISERROR(MATCH(K$4,Days_off[],0)),0,K52)</f>
        <v>0</v>
      </c>
      <c r="L54" s="115">
        <f>IF(ISERROR(MATCH(L$4,Days_off[],0)),0,L52)</f>
        <v>0</v>
      </c>
      <c r="M54" s="115">
        <f>IF(ISERROR(MATCH(M$4,Days_off[],0)),0,M52)</f>
        <v>0</v>
      </c>
      <c r="N54" s="115">
        <f>IF(ISERROR(MATCH(N$4,Days_off[],0)),0,N52)</f>
        <v>0</v>
      </c>
      <c r="O54" s="115">
        <f>IF(ISERROR(MATCH(O$4,Days_off[],0)),0,O52)</f>
        <v>0</v>
      </c>
      <c r="P54" s="115">
        <f>IF(ISERROR(MATCH(P$4,Days_off[],0)),0,P52)</f>
        <v>0</v>
      </c>
      <c r="Q54" s="115">
        <f>IF(ISERROR(MATCH(Q$4,Days_off[],0)),0,Q52)</f>
        <v>0</v>
      </c>
      <c r="R54" s="115">
        <f>IF(ISERROR(MATCH(R$4,Days_off[],0)),0,R52)</f>
        <v>0</v>
      </c>
      <c r="S54" s="115">
        <f>IF(ISERROR(MATCH(S$4,Days_off[],0)),0,S52)</f>
        <v>0</v>
      </c>
      <c r="T54" s="115">
        <f>IF(ISERROR(MATCH(T$4,Days_off[],0)),0,T52)</f>
        <v>0</v>
      </c>
      <c r="U54" s="115">
        <f>IF(ISERROR(MATCH(U$4,Days_off[],0)),0,U52)</f>
        <v>0</v>
      </c>
      <c r="V54" s="115">
        <f>IF(ISERROR(MATCH(V$4,Days_off[],0)),0,V52)</f>
        <v>0</v>
      </c>
      <c r="W54" s="115">
        <f>IF(ISERROR(MATCH(W$4,Days_off[],0)),0,W52)</f>
        <v>0</v>
      </c>
      <c r="X54" s="115">
        <f>IF(ISERROR(MATCH(X$4,Days_off[],0)),0,X52)</f>
        <v>0</v>
      </c>
      <c r="Y54" s="115">
        <f>IF(ISERROR(MATCH(Y$4,Days_off[],0)),0,Y52)</f>
        <v>0</v>
      </c>
      <c r="Z54" s="115">
        <f>IF(ISERROR(MATCH(Z$4,Days_off[],0)),0,Z52)</f>
        <v>0</v>
      </c>
      <c r="AA54" s="115">
        <f>IF(ISERROR(MATCH(AA$4,Days_off[],0)),0,AA52)</f>
        <v>0</v>
      </c>
      <c r="AB54" s="115">
        <f>IF(ISERROR(MATCH(AB$4,Days_off[],0)),0,AB52)</f>
        <v>0</v>
      </c>
      <c r="AC54" s="115">
        <f>IF(ISERROR(MATCH(AC$4,Days_off[],0)),0,AC52)</f>
        <v>0</v>
      </c>
      <c r="AD54" s="115">
        <f>IF(ISERROR(MATCH(AD$4,Days_off[],0)),0,AD52)</f>
        <v>0</v>
      </c>
      <c r="AE54" s="115">
        <f>IF(ISERROR(MATCH(AE$4,Days_off[],0)),0,AE52)</f>
        <v>0</v>
      </c>
      <c r="AF54" s="115">
        <f>IF(ISERROR(MATCH(AF$4,Days_off[],0)),0,AF52)</f>
        <v>0</v>
      </c>
      <c r="AG54" s="115">
        <f>IF(ISERROR(MATCH(AG$4,Days_off[],0)),0,AG52)</f>
        <v>0</v>
      </c>
      <c r="AH54" s="142">
        <f>SUM(Tableau31214[[#This Row],[Colonne3]:[Colonne30]])</f>
        <v>0</v>
      </c>
      <c r="AI54" s="111">
        <f>SUM(C54:AG54)</f>
        <v>0</v>
      </c>
      <c r="AJ54" s="112"/>
    </row>
    <row r="55" spans="1:36" x14ac:dyDescent="0.35">
      <c r="A55" s="101" t="s">
        <v>37</v>
      </c>
      <c r="B55" s="102"/>
      <c r="C55" s="109"/>
      <c r="D55" s="109"/>
      <c r="E55" s="109"/>
      <c r="F55" s="109"/>
      <c r="G55" s="109"/>
      <c r="H55" s="109"/>
      <c r="I55" s="109"/>
      <c r="J55" s="109"/>
      <c r="K55" s="109"/>
      <c r="L55" s="109"/>
      <c r="M55" s="109"/>
      <c r="N55" s="109"/>
      <c r="O55" s="109"/>
      <c r="P55" s="109"/>
      <c r="Q55" s="109"/>
      <c r="R55" s="109"/>
      <c r="S55" s="109"/>
      <c r="T55" s="109"/>
      <c r="U55" s="109"/>
      <c r="V55" s="109"/>
      <c r="W55" s="109"/>
      <c r="X55" s="109"/>
      <c r="Y55" s="109"/>
      <c r="Z55" s="109"/>
      <c r="AA55" s="110"/>
      <c r="AB55" s="109"/>
      <c r="AC55" s="109"/>
      <c r="AD55" s="109"/>
      <c r="AE55" s="109"/>
      <c r="AF55" s="109"/>
      <c r="AG55" s="109"/>
      <c r="AH55" s="140"/>
      <c r="AI55" s="113"/>
      <c r="AJ55" s="114"/>
    </row>
    <row r="56" spans="1:36" x14ac:dyDescent="0.35"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145"/>
      <c r="W56" s="145"/>
      <c r="X56" s="145"/>
      <c r="Y56" s="145"/>
      <c r="Z56" s="145"/>
      <c r="AA56" s="145"/>
      <c r="AB56" s="145"/>
      <c r="AC56" s="145"/>
      <c r="AD56" s="145"/>
      <c r="AE56" s="145"/>
      <c r="AF56" s="145"/>
      <c r="AG56" s="145"/>
      <c r="AH56" s="141"/>
    </row>
    <row r="57" spans="1:36" x14ac:dyDescent="0.35">
      <c r="A57" s="94" t="s">
        <v>78</v>
      </c>
      <c r="B57" s="95"/>
      <c r="C57" s="96"/>
      <c r="D57" s="96"/>
      <c r="E57" s="96"/>
      <c r="F57" s="96"/>
      <c r="G57" s="96"/>
      <c r="H57" s="96"/>
      <c r="I57" s="96"/>
      <c r="J57" s="96"/>
      <c r="K57" s="96"/>
      <c r="L57" s="96"/>
      <c r="M57" s="96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6"/>
      <c r="AC57" s="96"/>
      <c r="AD57" s="96"/>
      <c r="AE57" s="96"/>
      <c r="AF57" s="96"/>
      <c r="AG57" s="96"/>
      <c r="AH57" s="106"/>
      <c r="AI57" s="107"/>
      <c r="AJ57" s="108"/>
    </row>
    <row r="58" spans="1:36" x14ac:dyDescent="0.35">
      <c r="A58" s="99" t="s">
        <v>32</v>
      </c>
      <c r="B58" s="86"/>
      <c r="C58" s="119">
        <f>IF(C$4&lt;&gt;"",IF(SUMPRODUCT((C$4&gt;=Leave[depart])*(C$4&lt;Leave[retour])*($A57=Leave[Agents])),0,nbHeures($A57,C$4,1)),"")</f>
        <v>0</v>
      </c>
      <c r="D58" s="119">
        <f>IF(D$4&lt;&gt;"",IF(SUMPRODUCT((D$4&gt;=Leave[depart])*(D$4&lt;Leave[retour])*($A57=Leave[Agents])),0,nbHeures($A57,D$4,1)),"")</f>
        <v>0.25</v>
      </c>
      <c r="E58" s="119">
        <f>IF(E$4&lt;&gt;"",IF(SUMPRODUCT((E$4&gt;=Leave[depart])*(E$4&lt;Leave[retour])*($A57=Leave[Agents])),0,nbHeures($A57,E$4,1)),"")</f>
        <v>0.45833333333333337</v>
      </c>
      <c r="F58" s="119">
        <f>IF(F$4&lt;&gt;"",IF(SUMPRODUCT((F$4&gt;=Leave[depart])*(F$4&lt;Leave[retour])*($A57=Leave[Agents])),0,nbHeures($A57,F$4,1)),"")</f>
        <v>0.29166666666666669</v>
      </c>
      <c r="G58" s="119">
        <f>IF(G$4&lt;&gt;"",IF(SUMPRODUCT((G$4&gt;=Leave[depart])*(G$4&lt;Leave[retour])*($A57=Leave[Agents])),0,nbHeures($A57,G$4,1)),"")</f>
        <v>0</v>
      </c>
      <c r="H58" s="119">
        <f>IF(H$4&lt;&gt;"",IF(SUMPRODUCT((H$4&gt;=Leave[depart])*(H$4&lt;Leave[retour])*($A57=Leave[Agents])),0,nbHeures($A57,H$4,1)),"")</f>
        <v>0.25</v>
      </c>
      <c r="I58" s="119">
        <f>IF(I$4&lt;&gt;"",IF(SUMPRODUCT((I$4&gt;=Leave[depart])*(I$4&lt;Leave[retour])*($A57=Leave[Agents])),0,nbHeures($A57,I$4,1)),"")</f>
        <v>0.45833333333333337</v>
      </c>
      <c r="J58" s="119">
        <f>IF(J$4&lt;&gt;"",IF(SUMPRODUCT((J$4&gt;=Leave[depart])*(J$4&lt;Leave[retour])*($A57=Leave[Agents])),0,nbHeures($A57,J$4,1)),"")</f>
        <v>0.29166666666666669</v>
      </c>
      <c r="K58" s="119">
        <f>IF(K$4&lt;&gt;"",IF(SUMPRODUCT((K$4&gt;=Leave[depart])*(K$4&lt;Leave[retour])*($A57=Leave[Agents])),0,nbHeures($A57,K$4,1)),"")</f>
        <v>0</v>
      </c>
      <c r="L58" s="119">
        <f>IF(L$4&lt;&gt;"",IF(SUMPRODUCT((L$4&gt;=Leave[depart])*(L$4&lt;Leave[retour])*($A57=Leave[Agents])),0,nbHeures($A57,L$4,1)),"")</f>
        <v>0.25</v>
      </c>
      <c r="M58" s="119">
        <f>IF(M$4&lt;&gt;"",IF(SUMPRODUCT((M$4&gt;=Leave[depart])*(M$4&lt;Leave[retour])*($A57=Leave[Agents])),0,nbHeures($A57,M$4,1)),"")</f>
        <v>0.45833333333333337</v>
      </c>
      <c r="N58" s="119">
        <f>IF(N$4&lt;&gt;"",IF(SUMPRODUCT((N$4&gt;=Leave[depart])*(N$4&lt;Leave[retour])*($A57=Leave[Agents])),0,nbHeures($A57,N$4,1)),"")</f>
        <v>0.29166666666666669</v>
      </c>
      <c r="O58" s="119">
        <f>IF(O$4&lt;&gt;"",IF(SUMPRODUCT((O$4&gt;=Leave[depart])*(O$4&lt;Leave[retour])*($A57=Leave[Agents])),0,nbHeures($A57,O$4,1)),"")</f>
        <v>0</v>
      </c>
      <c r="P58" s="119">
        <f>IF(P$4&lt;&gt;"",IF(SUMPRODUCT((P$4&gt;=Leave[depart])*(P$4&lt;Leave[retour])*($A57=Leave[Agents])),0,nbHeures($A57,P$4,1)),"")</f>
        <v>0.25</v>
      </c>
      <c r="Q58" s="119">
        <f>IF(Q$4&lt;&gt;"",IF(SUMPRODUCT((Q$4&gt;=Leave[depart])*(Q$4&lt;Leave[retour])*($A57=Leave[Agents])),0,nbHeures($A57,Q$4,1)),"")</f>
        <v>0.45833333333333337</v>
      </c>
      <c r="R58" s="119">
        <f>IF(R$4&lt;&gt;"",IF(SUMPRODUCT((R$4&gt;=Leave[depart])*(R$4&lt;Leave[retour])*($A57=Leave[Agents])),0,nbHeures($A57,R$4,1)),"")</f>
        <v>0.29166666666666669</v>
      </c>
      <c r="S58" s="119">
        <f>IF(S$4&lt;&gt;"",IF(SUMPRODUCT((S$4&gt;=Leave[depart])*(S$4&lt;Leave[retour])*($A57=Leave[Agents])),0,nbHeures($A57,S$4,1)),"")</f>
        <v>0</v>
      </c>
      <c r="T58" s="119">
        <f>IF(T$4&lt;&gt;"",IF(SUMPRODUCT((T$4&gt;=Leave[depart])*(T$4&lt;Leave[retour])*($A57=Leave[Agents])),0,nbHeures($A57,T$4,1)),"")</f>
        <v>0.25</v>
      </c>
      <c r="U58" s="119">
        <f>IF(U$4&lt;&gt;"",IF(SUMPRODUCT((U$4&gt;=Leave[depart])*(U$4&lt;Leave[retour])*($A57=Leave[Agents])),0,nbHeures($A57,U$4,1)),"")</f>
        <v>0.45833333333333337</v>
      </c>
      <c r="V58" s="119">
        <f>IF(V$4&lt;&gt;"",IF(SUMPRODUCT((V$4&gt;=Leave[depart])*(V$4&lt;Leave[retour])*($A57=Leave[Agents])),0,nbHeures($A57,V$4,1)),"")</f>
        <v>0.29166666666666669</v>
      </c>
      <c r="W58" s="119">
        <f>IF(W$4&lt;&gt;"",IF(SUMPRODUCT((W$4&gt;=Leave[depart])*(W$4&lt;Leave[retour])*($A57=Leave[Agents])),0,nbHeures($A57,W$4,1)),"")</f>
        <v>0</v>
      </c>
      <c r="X58" s="119">
        <f>IF(X$4&lt;&gt;"",IF(SUMPRODUCT((X$4&gt;=Leave[depart])*(X$4&lt;Leave[retour])*($A57=Leave[Agents])),0,nbHeures($A57,X$4,1)),"")</f>
        <v>0.25</v>
      </c>
      <c r="Y58" s="119">
        <f>IF(Y$4&lt;&gt;"",IF(SUMPRODUCT((Y$4&gt;=Leave[depart])*(Y$4&lt;Leave[retour])*($A57=Leave[Agents])),0,nbHeures($A57,Y$4,1)),"")</f>
        <v>0.45833333333333337</v>
      </c>
      <c r="Z58" s="119">
        <f>IF(Z$4&lt;&gt;"",IF(SUMPRODUCT((Z$4&gt;=Leave[depart])*(Z$4&lt;Leave[retour])*($A57=Leave[Agents])),0,nbHeures($A57,Z$4,1)),"")</f>
        <v>0.29166666666666669</v>
      </c>
      <c r="AA58" s="119">
        <f>IF(AA$4&lt;&gt;"",IF(SUMPRODUCT((AA$4&gt;=Leave[depart])*(AA$4&lt;Leave[retour])*($A57=Leave[Agents])),0,nbHeures($A57,AA$4,1)),"")</f>
        <v>0</v>
      </c>
      <c r="AB58" s="119">
        <f>IF(AB$4&lt;&gt;"",IF(SUMPRODUCT((AB$4&gt;=Leave[depart])*(AB$4&lt;Leave[retour])*($A57=Leave[Agents])),0,nbHeures($A57,AB$4,1)),"")</f>
        <v>0.25</v>
      </c>
      <c r="AC58" s="119">
        <f>IF(AC$4&lt;&gt;"",IF(SUMPRODUCT((AC$4&gt;=Leave[depart])*(AC$4&lt;Leave[retour])*($A57=Leave[Agents])),0,nbHeures($A57,AC$4,1)),"")</f>
        <v>0.45833333333333337</v>
      </c>
      <c r="AD58" s="119">
        <f>IF(AD$4&lt;&gt;"",IF(SUMPRODUCT((AD$4&gt;=Leave[depart])*(AD$4&lt;Leave[retour])*($A57=Leave[Agents])),0,nbHeures($A57,AD$4,1)),"")</f>
        <v>0.29166666666666669</v>
      </c>
      <c r="AE58" s="119">
        <f>IF(AE$4&lt;&gt;"",IF(SUMPRODUCT((AE$4&gt;=Leave[depart])*(AE$4&lt;Leave[retour])*($A57=Leave[Agents])),0,nbHeures($A57,AE$4,1)),"")</f>
        <v>0</v>
      </c>
      <c r="AF58" s="119">
        <f>IF(AF$4&lt;&gt;"",IF(SUMPRODUCT((AF$4&gt;=Leave[depart])*(AF$4&lt;Leave[retour])*($A57=Leave[Agents])),0,nbHeures($A57,AF$4,1)),"")</f>
        <v>0.25</v>
      </c>
      <c r="AG58" s="119">
        <f>IF(AG$4&lt;&gt;"",IF(SUMPRODUCT((AG$4&gt;=Leave[depart])*(AG$4&lt;Leave[retour])*($A57=Leave[Agents])),0,nbHeures($A57,AG$4,1)),"")</f>
        <v>0.45833333333333337</v>
      </c>
      <c r="AH58" s="142">
        <f>SUM(Tableau31215[[#This Row],[Colonne3]:[Colonne30]])</f>
        <v>7.708333333333333</v>
      </c>
      <c r="AI58" s="111"/>
      <c r="AJ58" s="112"/>
    </row>
    <row r="59" spans="1:36" x14ac:dyDescent="0.35">
      <c r="A59" s="99" t="s">
        <v>33</v>
      </c>
      <c r="B59" s="86"/>
      <c r="C59" s="119">
        <f>IF(C$4&lt;&gt;"",IF(SUMPRODUCT((C$4&gt;=Leave[depart])*(C$4&lt;Leave[retour])*($A57=Leave[Agents])),0,nbHeures($A57,C$4,2)),"")</f>
        <v>0</v>
      </c>
      <c r="D59" s="119">
        <f>IF(D$4&lt;&gt;"",IF(SUMPRODUCT((D$4&gt;=Leave[depart])*(D$4&lt;Leave[retour])*($A57=Leave[Agents])),0,nbHeures($A57,D$4,2)),"")</f>
        <v>0</v>
      </c>
      <c r="E59" s="119">
        <f>IF(E$4&lt;&gt;"",IF(SUMPRODUCT((E$4&gt;=Leave[depart])*(E$4&lt;Leave[retour])*($A57=Leave[Agents])),0,nbHeures($A57,E$4,2)),"")</f>
        <v>0.125</v>
      </c>
      <c r="F59" s="119">
        <f>IF(F$4&lt;&gt;"",IF(SUMPRODUCT((F$4&gt;=Leave[depart])*(F$4&lt;Leave[retour])*($A57=Leave[Agents])),0,nbHeures($A57,F$4,2)),"")</f>
        <v>0.25</v>
      </c>
      <c r="G59" s="119">
        <f>IF(G$4&lt;&gt;"",IF(SUMPRODUCT((G$4&gt;=Leave[depart])*(G$4&lt;Leave[retour])*($A57=Leave[Agents])),0,nbHeures($A57,G$4,2)),"")</f>
        <v>0</v>
      </c>
      <c r="H59" s="119">
        <f>IF(H$4&lt;&gt;"",IF(SUMPRODUCT((H$4&gt;=Leave[depart])*(H$4&lt;Leave[retour])*($A57=Leave[Agents])),0,nbHeures($A57,H$4,2)),"")</f>
        <v>0</v>
      </c>
      <c r="I59" s="119">
        <f>IF(I$4&lt;&gt;"",IF(SUMPRODUCT((I$4&gt;=Leave[depart])*(I$4&lt;Leave[retour])*($A57=Leave[Agents])),0,nbHeures($A57,I$4,2)),"")</f>
        <v>0.125</v>
      </c>
      <c r="J59" s="119">
        <f>IF(J$4&lt;&gt;"",IF(SUMPRODUCT((J$4&gt;=Leave[depart])*(J$4&lt;Leave[retour])*($A57=Leave[Agents])),0,nbHeures($A57,J$4,2)),"")</f>
        <v>0.25</v>
      </c>
      <c r="K59" s="119">
        <f>IF(K$4&lt;&gt;"",IF(SUMPRODUCT((K$4&gt;=Leave[depart])*(K$4&lt;Leave[retour])*($A57=Leave[Agents])),0,nbHeures($A57,K$4,2)),"")</f>
        <v>0</v>
      </c>
      <c r="L59" s="119">
        <f>IF(L$4&lt;&gt;"",IF(SUMPRODUCT((L$4&gt;=Leave[depart])*(L$4&lt;Leave[retour])*($A57=Leave[Agents])),0,nbHeures($A57,L$4,2)),"")</f>
        <v>0</v>
      </c>
      <c r="M59" s="119">
        <f>IF(M$4&lt;&gt;"",IF(SUMPRODUCT((M$4&gt;=Leave[depart])*(M$4&lt;Leave[retour])*($A57=Leave[Agents])),0,nbHeures($A57,M$4,2)),"")</f>
        <v>0.125</v>
      </c>
      <c r="N59" s="119">
        <f>IF(N$4&lt;&gt;"",IF(SUMPRODUCT((N$4&gt;=Leave[depart])*(N$4&lt;Leave[retour])*($A57=Leave[Agents])),0,nbHeures($A57,N$4,2)),"")</f>
        <v>0.25</v>
      </c>
      <c r="O59" s="119">
        <f>IF(O$4&lt;&gt;"",IF(SUMPRODUCT((O$4&gt;=Leave[depart])*(O$4&lt;Leave[retour])*($A57=Leave[Agents])),0,nbHeures($A57,O$4,2)),"")</f>
        <v>0</v>
      </c>
      <c r="P59" s="119">
        <f>IF(P$4&lt;&gt;"",IF(SUMPRODUCT((P$4&gt;=Leave[depart])*(P$4&lt;Leave[retour])*($A57=Leave[Agents])),0,nbHeures($A57,P$4,2)),"")</f>
        <v>0</v>
      </c>
      <c r="Q59" s="119">
        <f>IF(Q$4&lt;&gt;"",IF(SUMPRODUCT((Q$4&gt;=Leave[depart])*(Q$4&lt;Leave[retour])*($A57=Leave[Agents])),0,nbHeures($A57,Q$4,2)),"")</f>
        <v>0.125</v>
      </c>
      <c r="R59" s="119">
        <f>IF(R$4&lt;&gt;"",IF(SUMPRODUCT((R$4&gt;=Leave[depart])*(R$4&lt;Leave[retour])*($A57=Leave[Agents])),0,nbHeures($A57,R$4,2)),"")</f>
        <v>0.25</v>
      </c>
      <c r="S59" s="119">
        <f>IF(S$4&lt;&gt;"",IF(SUMPRODUCT((S$4&gt;=Leave[depart])*(S$4&lt;Leave[retour])*($A57=Leave[Agents])),0,nbHeures($A57,S$4,2)),"")</f>
        <v>0</v>
      </c>
      <c r="T59" s="119">
        <f>IF(T$4&lt;&gt;"",IF(SUMPRODUCT((T$4&gt;=Leave[depart])*(T$4&lt;Leave[retour])*($A57=Leave[Agents])),0,nbHeures($A57,T$4,2)),"")</f>
        <v>0</v>
      </c>
      <c r="U59" s="119">
        <f>IF(U$4&lt;&gt;"",IF(SUMPRODUCT((U$4&gt;=Leave[depart])*(U$4&lt;Leave[retour])*($A57=Leave[Agents])),0,nbHeures($A57,U$4,2)),"")</f>
        <v>0.125</v>
      </c>
      <c r="V59" s="119">
        <f>IF(V$4&lt;&gt;"",IF(SUMPRODUCT((V$4&gt;=Leave[depart])*(V$4&lt;Leave[retour])*($A57=Leave[Agents])),0,nbHeures($A57,V$4,2)),"")</f>
        <v>0.25</v>
      </c>
      <c r="W59" s="119">
        <f>IF(W$4&lt;&gt;"",IF(SUMPRODUCT((W$4&gt;=Leave[depart])*(W$4&lt;Leave[retour])*($A57=Leave[Agents])),0,nbHeures($A57,W$4,2)),"")</f>
        <v>0</v>
      </c>
      <c r="X59" s="119">
        <f>IF(X$4&lt;&gt;"",IF(SUMPRODUCT((X$4&gt;=Leave[depart])*(X$4&lt;Leave[retour])*($A57=Leave[Agents])),0,nbHeures($A57,X$4,2)),"")</f>
        <v>0</v>
      </c>
      <c r="Y59" s="119">
        <f>IF(Y$4&lt;&gt;"",IF(SUMPRODUCT((Y$4&gt;=Leave[depart])*(Y$4&lt;Leave[retour])*($A57=Leave[Agents])),0,nbHeures($A57,Y$4,2)),"")</f>
        <v>0.125</v>
      </c>
      <c r="Z59" s="119">
        <f>IF(Z$4&lt;&gt;"",IF(SUMPRODUCT((Z$4&gt;=Leave[depart])*(Z$4&lt;Leave[retour])*($A57=Leave[Agents])),0,nbHeures($A57,Z$4,2)),"")</f>
        <v>0.25</v>
      </c>
      <c r="AA59" s="119">
        <f>IF(AA$4&lt;&gt;"",IF(SUMPRODUCT((AA$4&gt;=Leave[depart])*(AA$4&lt;Leave[retour])*($A57=Leave[Agents])),0,nbHeures($A57,AA$4,2)),"")</f>
        <v>0</v>
      </c>
      <c r="AB59" s="119">
        <f>IF(AB$4&lt;&gt;"",IF(SUMPRODUCT((AB$4&gt;=Leave[depart])*(AB$4&lt;Leave[retour])*($A57=Leave[Agents])),0,nbHeures($A57,AB$4,2)),"")</f>
        <v>0</v>
      </c>
      <c r="AC59" s="119">
        <f>IF(AC$4&lt;&gt;"",IF(SUMPRODUCT((AC$4&gt;=Leave[depart])*(AC$4&lt;Leave[retour])*($A57=Leave[Agents])),0,nbHeures($A57,AC$4,2)),"")</f>
        <v>0.125</v>
      </c>
      <c r="AD59" s="119">
        <f>IF(AD$4&lt;&gt;"",IF(SUMPRODUCT((AD$4&gt;=Leave[depart])*(AD$4&lt;Leave[retour])*($A57=Leave[Agents])),0,nbHeures($A57,AD$4,2)),"")</f>
        <v>0.25</v>
      </c>
      <c r="AE59" s="119">
        <f>IF(AE$4&lt;&gt;"",IF(SUMPRODUCT((AE$4&gt;=Leave[depart])*(AE$4&lt;Leave[retour])*($A57=Leave[Agents])),0,nbHeures($A57,AE$4,2)),"")</f>
        <v>0</v>
      </c>
      <c r="AF59" s="119">
        <f>IF(AF$4&lt;&gt;"",IF(SUMPRODUCT((AF$4&gt;=Leave[depart])*(AF$4&lt;Leave[retour])*($A57=Leave[Agents])),0,nbHeures($A57,AF$4,2)),"")</f>
        <v>0</v>
      </c>
      <c r="AG59" s="119">
        <f>IF(AG$4&lt;&gt;"",IF(SUMPRODUCT((AG$4&gt;=Leave[depart])*(AG$4&lt;Leave[retour])*($A57=Leave[Agents])),0,nbHeures($A57,AG$4,2)),"")</f>
        <v>0.125</v>
      </c>
      <c r="AH59" s="142">
        <f>SUM(Tableau31215[[#This Row],[Colonne3]:[Colonne30]])</f>
        <v>2.75</v>
      </c>
      <c r="AI59" s="111">
        <f>AH59-AH61</f>
        <v>2.5</v>
      </c>
      <c r="AJ59" s="112"/>
    </row>
    <row r="60" spans="1:36" x14ac:dyDescent="0.35">
      <c r="A60" s="99" t="s">
        <v>34</v>
      </c>
      <c r="B60" s="86"/>
      <c r="C60" s="115">
        <f>IF(ISERROR(MATCH(C$4,Days_off[],0)),0,C58)</f>
        <v>0</v>
      </c>
      <c r="D60" s="115">
        <f>IF(ISERROR(MATCH(D$4,Days_off[],0)),0,D58)</f>
        <v>0</v>
      </c>
      <c r="E60" s="115">
        <f>IF(ISERROR(MATCH(E$4,Days_off[],0)),0,E58)</f>
        <v>0</v>
      </c>
      <c r="F60" s="115">
        <f>IF(ISERROR(MATCH(F$4,Days_off[],0)),0,F58)</f>
        <v>0</v>
      </c>
      <c r="G60" s="115">
        <f>IF(ISERROR(MATCH(G$4,Days_off[],0)),0,G58)</f>
        <v>0</v>
      </c>
      <c r="H60" s="115">
        <f>IF(ISERROR(MATCH(H$4,Days_off[],0)),0,H58)</f>
        <v>0</v>
      </c>
      <c r="I60" s="115">
        <f>IF(ISERROR(MATCH(I$4,Days_off[],0)),0,I58)</f>
        <v>0</v>
      </c>
      <c r="J60" s="115">
        <f>IF(ISERROR(MATCH(J$4,Days_off[],0)),0,J58)</f>
        <v>0</v>
      </c>
      <c r="K60" s="115">
        <f>IF(ISERROR(MATCH(K$4,Days_off[],0)),0,K58)</f>
        <v>0</v>
      </c>
      <c r="L60" s="115">
        <f>IF(ISERROR(MATCH(L$4,Days_off[],0)),0,L58)</f>
        <v>0</v>
      </c>
      <c r="M60" s="115">
        <f>IF(ISERROR(MATCH(M$4,Days_off[],0)),0,M58)</f>
        <v>0</v>
      </c>
      <c r="N60" s="115">
        <f>IF(ISERROR(MATCH(N$4,Days_off[],0)),0,N58)</f>
        <v>0</v>
      </c>
      <c r="O60" s="115">
        <f>IF(ISERROR(MATCH(O$4,Days_off[],0)),0,O58)</f>
        <v>0</v>
      </c>
      <c r="P60" s="115">
        <f>IF(ISERROR(MATCH(P$4,Days_off[],0)),0,P58)</f>
        <v>0</v>
      </c>
      <c r="Q60" s="115">
        <f>IF(ISERROR(MATCH(Q$4,Days_off[],0)),0,Q58)</f>
        <v>0</v>
      </c>
      <c r="R60" s="115">
        <f>IF(ISERROR(MATCH(R$4,Days_off[],0)),0,R58)</f>
        <v>0</v>
      </c>
      <c r="S60" s="115">
        <f>IF(ISERROR(MATCH(S$4,Days_off[],0)),0,S58)</f>
        <v>0</v>
      </c>
      <c r="T60" s="115">
        <f>IF(ISERROR(MATCH(T$4,Days_off[],0)),0,T58)</f>
        <v>0</v>
      </c>
      <c r="U60" s="115">
        <f>IF(ISERROR(MATCH(U$4,Days_off[],0)),0,U58)</f>
        <v>0</v>
      </c>
      <c r="V60" s="115">
        <f>IF(ISERROR(MATCH(V$4,Days_off[],0)),0,V58)</f>
        <v>0.29166666666666669</v>
      </c>
      <c r="W60" s="115">
        <f>IF(ISERROR(MATCH(W$4,Days_off[],0)),0,W58)</f>
        <v>0</v>
      </c>
      <c r="X60" s="115">
        <f>IF(ISERROR(MATCH(X$4,Days_off[],0)),0,X58)</f>
        <v>0</v>
      </c>
      <c r="Y60" s="115">
        <f>IF(ISERROR(MATCH(Y$4,Days_off[],0)),0,Y58)</f>
        <v>0</v>
      </c>
      <c r="Z60" s="115">
        <f>IF(ISERROR(MATCH(Z$4,Days_off[],0)),0,Z58)</f>
        <v>0</v>
      </c>
      <c r="AA60" s="115">
        <f>IF(ISERROR(MATCH(AA$4,Days_off[],0)),0,AA58)</f>
        <v>0</v>
      </c>
      <c r="AB60" s="115">
        <f>IF(ISERROR(MATCH(AB$4,Days_off[],0)),0,AB58)</f>
        <v>0</v>
      </c>
      <c r="AC60" s="115">
        <f>IF(ISERROR(MATCH(AC$4,Days_off[],0)),0,AC58)</f>
        <v>0</v>
      </c>
      <c r="AD60" s="115">
        <f>IF(ISERROR(MATCH(AD$4,Days_off[],0)),0,AD58)</f>
        <v>0</v>
      </c>
      <c r="AE60" s="115">
        <f>IF(ISERROR(MATCH(AE$4,Days_off[],0)),0,AE58)</f>
        <v>0</v>
      </c>
      <c r="AF60" s="115">
        <f>IF(ISERROR(MATCH(AF$4,Days_off[],0)),0,AF58)</f>
        <v>0</v>
      </c>
      <c r="AG60" s="115">
        <f>IF(ISERROR(MATCH(AG$4,Days_off[],0)),0,AG58)</f>
        <v>0</v>
      </c>
      <c r="AH60" s="142">
        <f>SUM(Tableau31215[[#This Row],[Colonne3]:[Colonne30]])</f>
        <v>0.29166666666666669</v>
      </c>
      <c r="AI60" s="111"/>
      <c r="AJ60" s="112">
        <f>Tableau31215[[#This Row],[Colonne31]]</f>
        <v>0.29166666666666669</v>
      </c>
    </row>
    <row r="61" spans="1:36" x14ac:dyDescent="0.35">
      <c r="A61" s="99" t="s">
        <v>35</v>
      </c>
      <c r="B61" s="86"/>
      <c r="C61" s="115">
        <f>IF(ISERROR(MATCH(C$4,Days_off[],0)),0,C59)</f>
        <v>0</v>
      </c>
      <c r="D61" s="115">
        <f>IF(ISERROR(MATCH(D$4,Days_off[],0)),0,D59)</f>
        <v>0</v>
      </c>
      <c r="E61" s="115">
        <f>IF(ISERROR(MATCH(E$4,Days_off[],0)),0,E59)</f>
        <v>0</v>
      </c>
      <c r="F61" s="115">
        <f>IF(ISERROR(MATCH(F$4,Days_off[],0)),0,F59)</f>
        <v>0</v>
      </c>
      <c r="G61" s="115">
        <f>IF(ISERROR(MATCH(G$4,Days_off[],0)),0,G59)</f>
        <v>0</v>
      </c>
      <c r="H61" s="115">
        <f>IF(ISERROR(MATCH(H$4,Days_off[],0)),0,H59)</f>
        <v>0</v>
      </c>
      <c r="I61" s="115">
        <f>IF(ISERROR(MATCH(I$4,Days_off[],0)),0,I59)</f>
        <v>0</v>
      </c>
      <c r="J61" s="115">
        <f>IF(ISERROR(MATCH(J$4,Days_off[],0)),0,J59)</f>
        <v>0</v>
      </c>
      <c r="K61" s="115">
        <f>IF(ISERROR(MATCH(K$4,Days_off[],0)),0,K59)</f>
        <v>0</v>
      </c>
      <c r="L61" s="115">
        <f>IF(ISERROR(MATCH(L$4,Days_off[],0)),0,L59)</f>
        <v>0</v>
      </c>
      <c r="M61" s="115">
        <f>IF(ISERROR(MATCH(M$4,Days_off[],0)),0,M59)</f>
        <v>0</v>
      </c>
      <c r="N61" s="115">
        <f>IF(ISERROR(MATCH(N$4,Days_off[],0)),0,N59)</f>
        <v>0</v>
      </c>
      <c r="O61" s="115">
        <f>IF(ISERROR(MATCH(O$4,Days_off[],0)),0,O59)</f>
        <v>0</v>
      </c>
      <c r="P61" s="115">
        <f>IF(ISERROR(MATCH(P$4,Days_off[],0)),0,P59)</f>
        <v>0</v>
      </c>
      <c r="Q61" s="115">
        <f>IF(ISERROR(MATCH(Q$4,Days_off[],0)),0,Q59)</f>
        <v>0</v>
      </c>
      <c r="R61" s="115">
        <f>IF(ISERROR(MATCH(R$4,Days_off[],0)),0,R59)</f>
        <v>0</v>
      </c>
      <c r="S61" s="115">
        <f>IF(ISERROR(MATCH(S$4,Days_off[],0)),0,S59)</f>
        <v>0</v>
      </c>
      <c r="T61" s="115">
        <f>IF(ISERROR(MATCH(T$4,Days_off[],0)),0,T59)</f>
        <v>0</v>
      </c>
      <c r="U61" s="115">
        <f>IF(ISERROR(MATCH(U$4,Days_off[],0)),0,U59)</f>
        <v>0</v>
      </c>
      <c r="V61" s="115">
        <f>IF(ISERROR(MATCH(V$4,Days_off[],0)),0,V59)</f>
        <v>0.25</v>
      </c>
      <c r="W61" s="115">
        <f>IF(ISERROR(MATCH(W$4,Days_off[],0)),0,W59)</f>
        <v>0</v>
      </c>
      <c r="X61" s="115">
        <f>IF(ISERROR(MATCH(X$4,Days_off[],0)),0,X59)</f>
        <v>0</v>
      </c>
      <c r="Y61" s="115">
        <f>IF(ISERROR(MATCH(Y$4,Days_off[],0)),0,Y59)</f>
        <v>0</v>
      </c>
      <c r="Z61" s="115">
        <f>IF(ISERROR(MATCH(Z$4,Days_off[],0)),0,Z59)</f>
        <v>0</v>
      </c>
      <c r="AA61" s="115">
        <f>IF(ISERROR(MATCH(AA$4,Days_off[],0)),0,AA59)</f>
        <v>0</v>
      </c>
      <c r="AB61" s="115">
        <f>IF(ISERROR(MATCH(AB$4,Days_off[],0)),0,AB59)</f>
        <v>0</v>
      </c>
      <c r="AC61" s="115">
        <f>IF(ISERROR(MATCH(AC$4,Days_off[],0)),0,AC59)</f>
        <v>0</v>
      </c>
      <c r="AD61" s="115">
        <f>IF(ISERROR(MATCH(AD$4,Days_off[],0)),0,AD59)</f>
        <v>0</v>
      </c>
      <c r="AE61" s="115">
        <f>IF(ISERROR(MATCH(AE$4,Days_off[],0)),0,AE59)</f>
        <v>0</v>
      </c>
      <c r="AF61" s="115">
        <f>IF(ISERROR(MATCH(AF$4,Days_off[],0)),0,AF59)</f>
        <v>0</v>
      </c>
      <c r="AG61" s="115">
        <f>IF(ISERROR(MATCH(AG$4,Days_off[],0)),0,AG59)</f>
        <v>0</v>
      </c>
      <c r="AH61" s="142">
        <f>SUM(Tableau31215[[#This Row],[Colonne3]:[Colonne30]])</f>
        <v>0.25</v>
      </c>
      <c r="AI61" s="111">
        <f>SUM(C61:AG61)</f>
        <v>0.25</v>
      </c>
      <c r="AJ61" s="112"/>
    </row>
    <row r="62" spans="1:36" x14ac:dyDescent="0.35">
      <c r="A62" s="101" t="s">
        <v>37</v>
      </c>
      <c r="B62" s="102"/>
      <c r="C62" s="109"/>
      <c r="D62" s="109"/>
      <c r="E62" s="109"/>
      <c r="F62" s="109"/>
      <c r="G62" s="109"/>
      <c r="H62" s="109"/>
      <c r="I62" s="109"/>
      <c r="J62" s="109"/>
      <c r="K62" s="109"/>
      <c r="L62" s="109"/>
      <c r="M62" s="109"/>
      <c r="N62" s="109"/>
      <c r="O62" s="109"/>
      <c r="P62" s="109"/>
      <c r="Q62" s="109"/>
      <c r="R62" s="109"/>
      <c r="S62" s="109"/>
      <c r="T62" s="109"/>
      <c r="U62" s="109"/>
      <c r="V62" s="109"/>
      <c r="W62" s="109"/>
      <c r="X62" s="109"/>
      <c r="Y62" s="109"/>
      <c r="Z62" s="109"/>
      <c r="AA62" s="110"/>
      <c r="AB62" s="109"/>
      <c r="AC62" s="109"/>
      <c r="AD62" s="109"/>
      <c r="AE62" s="109"/>
      <c r="AF62" s="109"/>
      <c r="AG62" s="109"/>
      <c r="AH62" s="140"/>
      <c r="AI62" s="113"/>
      <c r="AJ62" s="114"/>
    </row>
    <row r="63" spans="1:36" x14ac:dyDescent="0.35">
      <c r="C63" s="145"/>
      <c r="D63" s="145"/>
      <c r="E63" s="145"/>
      <c r="F63" s="145"/>
      <c r="G63" s="145"/>
      <c r="H63" s="145"/>
      <c r="I63" s="145"/>
      <c r="J63" s="145"/>
      <c r="K63" s="145"/>
      <c r="L63" s="145"/>
      <c r="M63" s="145"/>
      <c r="N63" s="145"/>
      <c r="O63" s="145"/>
      <c r="P63" s="145"/>
      <c r="Q63" s="145"/>
      <c r="R63" s="145"/>
      <c r="S63" s="145"/>
      <c r="T63" s="145"/>
      <c r="U63" s="145"/>
      <c r="V63" s="145"/>
      <c r="W63" s="145"/>
      <c r="X63" s="145"/>
      <c r="Y63" s="145"/>
      <c r="Z63" s="145"/>
      <c r="AA63" s="145"/>
      <c r="AB63" s="145"/>
      <c r="AC63" s="145"/>
      <c r="AD63" s="145"/>
      <c r="AE63" s="145"/>
      <c r="AF63" s="145"/>
      <c r="AG63" s="145"/>
      <c r="AH63" s="141"/>
    </row>
    <row r="64" spans="1:36" x14ac:dyDescent="0.35">
      <c r="A64" s="94" t="s">
        <v>79</v>
      </c>
      <c r="B64" s="95"/>
      <c r="C64" s="120">
        <f>IF(ISERROR(MATCH(C$4,Days_off[],0)),0,C62)</f>
        <v>0</v>
      </c>
      <c r="D64" s="120">
        <f>IF(ISERROR(MATCH(D$4,Days_off[],0)),0,D62)</f>
        <v>0</v>
      </c>
      <c r="E64" s="120">
        <f>IF(ISERROR(MATCH(E$4,Days_off[],0)),0,E62)</f>
        <v>0</v>
      </c>
      <c r="F64" s="120">
        <f>IF(ISERROR(MATCH(F$4,Days_off[],0)),0,F62)</f>
        <v>0</v>
      </c>
      <c r="G64" s="120">
        <f>IF(ISERROR(MATCH(G$4,Days_off[],0)),0,G62)</f>
        <v>0</v>
      </c>
      <c r="H64" s="120">
        <f>IF(ISERROR(MATCH(H$4,Days_off[],0)),0,H62)</f>
        <v>0</v>
      </c>
      <c r="I64" s="120">
        <f>IF(ISERROR(MATCH(I$4,Days_off[],0)),0,I62)</f>
        <v>0</v>
      </c>
      <c r="J64" s="120">
        <f>IF(ISERROR(MATCH(J$4,Days_off[],0)),0,J62)</f>
        <v>0</v>
      </c>
      <c r="K64" s="120">
        <f>IF(ISERROR(MATCH(K$4,Days_off[],0)),0,K62)</f>
        <v>0</v>
      </c>
      <c r="L64" s="120">
        <f>IF(ISERROR(MATCH(L$4,Days_off[],0)),0,L62)</f>
        <v>0</v>
      </c>
      <c r="M64" s="120">
        <f>IF(ISERROR(MATCH(M$4,Days_off[],0)),0,M62)</f>
        <v>0</v>
      </c>
      <c r="N64" s="143">
        <f>IF(ISERROR(MATCH(N$4,Days_off[],0)),0,N62)</f>
        <v>0</v>
      </c>
      <c r="O64" s="120">
        <f>IF(ISERROR(MATCH(O$4,Days_off[],0)),0,O62)</f>
        <v>0</v>
      </c>
      <c r="P64" s="120">
        <f>IF(ISERROR(MATCH(P$4,Days_off[],0)),0,P62)</f>
        <v>0</v>
      </c>
      <c r="Q64" s="120">
        <f>IF(ISERROR(MATCH(Q$4,Days_off[],0)),0,Q62)</f>
        <v>0</v>
      </c>
      <c r="R64" s="120">
        <f>IF(ISERROR(MATCH(R$4,Days_off[],0)),0,R62)</f>
        <v>0</v>
      </c>
      <c r="S64" s="120">
        <f>IF(ISERROR(MATCH(S$4,Days_off[],0)),0,S62)</f>
        <v>0</v>
      </c>
      <c r="T64" s="143">
        <f>IF(ISERROR(MATCH(T$4,Days_off[],0)),0,T62)</f>
        <v>0</v>
      </c>
      <c r="U64" s="143">
        <f>IF(ISERROR(MATCH(U$4,Days_off[],0)),0,U62)</f>
        <v>0</v>
      </c>
      <c r="V64" s="120">
        <f>IF(ISERROR(MATCH(V$4,Days_off[],0)),0,V62)</f>
        <v>0</v>
      </c>
      <c r="W64" s="120">
        <f>IF(ISERROR(MATCH(W$4,Days_off[],0)),0,W62)</f>
        <v>0</v>
      </c>
      <c r="X64" s="120">
        <f>IF(ISERROR(MATCH(X$4,Days_off[],0)),0,X62)</f>
        <v>0</v>
      </c>
      <c r="Y64" s="120">
        <f>IF(ISERROR(MATCH(Y$4,Days_off[],0)),0,Y62)</f>
        <v>0</v>
      </c>
      <c r="Z64" s="120">
        <f>IF(ISERROR(MATCH(Z$4,Days_off[],0)),0,Z62)</f>
        <v>0</v>
      </c>
      <c r="AA64" s="143">
        <f>IF(ISERROR(MATCH(AA$4,Days_off[],0)),0,AA62)</f>
        <v>0</v>
      </c>
      <c r="AB64" s="120">
        <f>IF(ISERROR(MATCH(AB$4,Days_off[],0)),0,AB62)</f>
        <v>0</v>
      </c>
      <c r="AC64" s="120">
        <f>IF(ISERROR(MATCH(AC$4,Days_off[],0)),0,AC62)</f>
        <v>0</v>
      </c>
      <c r="AD64" s="120">
        <f>IF(ISERROR(MATCH(AD$4,Days_off[],0)),0,AD62)</f>
        <v>0</v>
      </c>
      <c r="AE64" s="120">
        <f>IF(ISERROR(MATCH(AE$4,Days_off[],0)),0,AE62)</f>
        <v>0</v>
      </c>
      <c r="AF64" s="120">
        <f>IF(ISERROR(MATCH(AF$4,Days_off[],0)),0,AF62)</f>
        <v>0</v>
      </c>
      <c r="AG64" s="120">
        <f>IF(ISERROR(MATCH(AG$4,Days_off[],0)),0,AG62)</f>
        <v>0</v>
      </c>
      <c r="AH64" s="106"/>
      <c r="AI64" s="107"/>
      <c r="AJ64" s="108"/>
    </row>
    <row r="65" spans="1:36" x14ac:dyDescent="0.35">
      <c r="A65" s="99" t="s">
        <v>32</v>
      </c>
      <c r="B65" s="86"/>
      <c r="C65" s="119">
        <f>IF(C$4&lt;&gt;"",IF(SUMPRODUCT((C$4&gt;=Leave[depart])*(C$4&lt;Leave[retour])*($A64=Leave[Agents])),0,nbHeures($A64,C$4,1)),"")</f>
        <v>0</v>
      </c>
      <c r="D65" s="119">
        <f>IF(D$4&lt;&gt;"",IF(SUMPRODUCT((D$4&gt;=Leave[depart])*(D$4&lt;Leave[retour])*($A64=Leave[Agents])),0,nbHeures($A64,D$4,1)),"")</f>
        <v>0</v>
      </c>
      <c r="E65" s="119">
        <f>IF(E$4&lt;&gt;"",IF(SUMPRODUCT((E$4&gt;=Leave[depart])*(E$4&lt;Leave[retour])*($A64=Leave[Agents])),0,nbHeures($A64,E$4,1)),"")</f>
        <v>0</v>
      </c>
      <c r="F65" s="119">
        <f>IF(F$4&lt;&gt;"",IF(SUMPRODUCT((F$4&gt;=Leave[depart])*(F$4&lt;Leave[retour])*($A64=Leave[Agents])),0,nbHeures($A64,F$4,1)),"")</f>
        <v>0</v>
      </c>
      <c r="G65" s="119">
        <f>IF(G$4&lt;&gt;"",IF(SUMPRODUCT((G$4&gt;=Leave[depart])*(G$4&lt;Leave[retour])*($A64=Leave[Agents])),0,nbHeures($A64,G$4,1)),"")</f>
        <v>0</v>
      </c>
      <c r="H65" s="119">
        <f>IF(H$4&lt;&gt;"",IF(SUMPRODUCT((H$4&gt;=Leave[depart])*(H$4&lt;Leave[retour])*($A64=Leave[Agents])),0,nbHeures($A64,H$4,1)),"")</f>
        <v>0</v>
      </c>
      <c r="I65" s="119">
        <f>IF(I$4&lt;&gt;"",IF(SUMPRODUCT((I$4&gt;=Leave[depart])*(I$4&lt;Leave[retour])*($A64=Leave[Agents])),0,nbHeures($A64,I$4,1)),"")</f>
        <v>0</v>
      </c>
      <c r="J65" s="119">
        <f>IF(J$4&lt;&gt;"",IF(SUMPRODUCT((J$4&gt;=Leave[depart])*(J$4&lt;Leave[retour])*($A64=Leave[Agents])),0,nbHeures($A64,J$4,1)),"")</f>
        <v>0</v>
      </c>
      <c r="K65" s="119">
        <f>IF(K$4&lt;&gt;"",IF(SUMPRODUCT((K$4&gt;=Leave[depart])*(K$4&lt;Leave[retour])*($A64=Leave[Agents])),0,nbHeures($A64,K$4,1)),"")</f>
        <v>0</v>
      </c>
      <c r="L65" s="119">
        <f>IF(L$4&lt;&gt;"",IF(SUMPRODUCT((L$4&gt;=Leave[depart])*(L$4&lt;Leave[retour])*($A64=Leave[Agents])),0,nbHeures($A64,L$4,1)),"")</f>
        <v>0</v>
      </c>
      <c r="M65" s="119">
        <f>IF(M$4&lt;&gt;"",IF(SUMPRODUCT((M$4&gt;=Leave[depart])*(M$4&lt;Leave[retour])*($A64=Leave[Agents])),0,nbHeures($A64,M$4,1)),"")</f>
        <v>0</v>
      </c>
      <c r="N65" s="119">
        <f>IF(N$4&lt;&gt;"",IF(SUMPRODUCT((N$4&gt;=Leave[depart])*(N$4&lt;Leave[retour])*($A64=Leave[Agents])),0,nbHeures($A64,N$4,1)),"")</f>
        <v>0</v>
      </c>
      <c r="O65" s="119">
        <f>IF(O$4&lt;&gt;"",IF(SUMPRODUCT((O$4&gt;=Leave[depart])*(O$4&lt;Leave[retour])*($A64=Leave[Agents])),0,nbHeures($A64,O$4,1)),"")</f>
        <v>0</v>
      </c>
      <c r="P65" s="119">
        <f>IF(P$4&lt;&gt;"",IF(SUMPRODUCT((P$4&gt;=Leave[depart])*(P$4&lt;Leave[retour])*($A64=Leave[Agents])),0,nbHeures($A64,P$4,1)),"")</f>
        <v>0</v>
      </c>
      <c r="Q65" s="119">
        <f>IF(Q$4&lt;&gt;"",IF(SUMPRODUCT((Q$4&gt;=Leave[depart])*(Q$4&lt;Leave[retour])*($A64=Leave[Agents])),0,nbHeures($A64,Q$4,1)),"")</f>
        <v>0</v>
      </c>
      <c r="R65" s="119">
        <f>IF(R$4&lt;&gt;"",IF(SUMPRODUCT((R$4&gt;=Leave[depart])*(R$4&lt;Leave[retour])*($A64=Leave[Agents])),0,nbHeures($A64,R$4,1)),"")</f>
        <v>0</v>
      </c>
      <c r="S65" s="119">
        <f>IF(S$4&lt;&gt;"",IF(SUMPRODUCT((S$4&gt;=Leave[depart])*(S$4&lt;Leave[retour])*($A64=Leave[Agents])),0,nbHeures($A64,S$4,1)),"")</f>
        <v>0</v>
      </c>
      <c r="T65" s="119">
        <f>IF(T$4&lt;&gt;"",IF(SUMPRODUCT((T$4&gt;=Leave[depart])*(T$4&lt;Leave[retour])*($A64=Leave[Agents])),0,nbHeures($A64,T$4,1)),"")</f>
        <v>0</v>
      </c>
      <c r="U65" s="119">
        <f>IF(U$4&lt;&gt;"",IF(SUMPRODUCT((U$4&gt;=Leave[depart])*(U$4&lt;Leave[retour])*($A64=Leave[Agents])),0,nbHeures($A64,U$4,1)),"")</f>
        <v>0</v>
      </c>
      <c r="V65" s="119">
        <f>IF(V$4&lt;&gt;"",IF(SUMPRODUCT((V$4&gt;=Leave[depart])*(V$4&lt;Leave[retour])*($A64=Leave[Agents])),0,nbHeures($A64,V$4,1)),"")</f>
        <v>0</v>
      </c>
      <c r="W65" s="119">
        <f>IF(W$4&lt;&gt;"",IF(SUMPRODUCT((W$4&gt;=Leave[depart])*(W$4&lt;Leave[retour])*($A64=Leave[Agents])),0,nbHeures($A64,W$4,1)),"")</f>
        <v>0</v>
      </c>
      <c r="X65" s="119">
        <f>IF(X$4&lt;&gt;"",IF(SUMPRODUCT((X$4&gt;=Leave[depart])*(X$4&lt;Leave[retour])*($A64=Leave[Agents])),0,nbHeures($A64,X$4,1)),"")</f>
        <v>0</v>
      </c>
      <c r="Y65" s="119">
        <f>IF(Y$4&lt;&gt;"",IF(SUMPRODUCT((Y$4&gt;=Leave[depart])*(Y$4&lt;Leave[retour])*($A64=Leave[Agents])),0,nbHeures($A64,Y$4,1)),"")</f>
        <v>0</v>
      </c>
      <c r="Z65" s="119">
        <f>IF(Z$4&lt;&gt;"",IF(SUMPRODUCT((Z$4&gt;=Leave[depart])*(Z$4&lt;Leave[retour])*($A64=Leave[Agents])),0,nbHeures($A64,Z$4,1)),"")</f>
        <v>0</v>
      </c>
      <c r="AA65" s="119">
        <f>IF(AA$4&lt;&gt;"",IF(SUMPRODUCT((AA$4&gt;=Leave[depart])*(AA$4&lt;Leave[retour])*($A64=Leave[Agents])),0,nbHeures($A64,AA$4,1)),"")</f>
        <v>0</v>
      </c>
      <c r="AB65" s="119">
        <f>IF(AB$4&lt;&gt;"",IF(SUMPRODUCT((AB$4&gt;=Leave[depart])*(AB$4&lt;Leave[retour])*($A64=Leave[Agents])),0,nbHeures($A64,AB$4,1)),"")</f>
        <v>0</v>
      </c>
      <c r="AC65" s="119">
        <f>IF(AC$4&lt;&gt;"",IF(SUMPRODUCT((AC$4&gt;=Leave[depart])*(AC$4&lt;Leave[retour])*($A64=Leave[Agents])),0,nbHeures($A64,AC$4,1)),"")</f>
        <v>0</v>
      </c>
      <c r="AD65" s="119">
        <f>IF(AD$4&lt;&gt;"",IF(SUMPRODUCT((AD$4&gt;=Leave[depart])*(AD$4&lt;Leave[retour])*($A64=Leave[Agents])),0,nbHeures($A64,AD$4,1)),"")</f>
        <v>0</v>
      </c>
      <c r="AE65" s="119">
        <f>IF(AE$4&lt;&gt;"",IF(SUMPRODUCT((AE$4&gt;=Leave[depart])*(AE$4&lt;Leave[retour])*($A64=Leave[Agents])),0,nbHeures($A64,AE$4,1)),"")</f>
        <v>0</v>
      </c>
      <c r="AF65" s="119">
        <f>IF(AF$4&lt;&gt;"",IF(SUMPRODUCT((AF$4&gt;=Leave[depart])*(AF$4&lt;Leave[retour])*($A64=Leave[Agents])),0,nbHeures($A64,AF$4,1)),"")</f>
        <v>0</v>
      </c>
      <c r="AG65" s="119">
        <f>IF(AG$4&lt;&gt;"",IF(SUMPRODUCT((AG$4&gt;=Leave[depart])*(AG$4&lt;Leave[retour])*($A64=Leave[Agents])),0,nbHeures($A64,AG$4,1)),"")</f>
        <v>0</v>
      </c>
      <c r="AH65" s="142">
        <f>SUM(Tableau31216[[#This Row],[Colonne3]:[Colonne30]])</f>
        <v>0</v>
      </c>
      <c r="AI65" s="111"/>
      <c r="AJ65" s="112"/>
    </row>
    <row r="66" spans="1:36" x14ac:dyDescent="0.35">
      <c r="A66" s="99" t="s">
        <v>33</v>
      </c>
      <c r="B66" s="86"/>
      <c r="C66" s="119">
        <f>IF(C$4&lt;&gt;"",IF(SUMPRODUCT((C$4&gt;=Leave[depart])*(C$4&lt;Leave[retour])*($A64=Leave[Agents])),0,nbHeures($A64,C$4,2)),"")</f>
        <v>0</v>
      </c>
      <c r="D66" s="119">
        <f>IF(D$4&lt;&gt;"",IF(SUMPRODUCT((D$4&gt;=Leave[depart])*(D$4&lt;Leave[retour])*($A64=Leave[Agents])),0,nbHeures($A64,D$4,2)),"")</f>
        <v>0</v>
      </c>
      <c r="E66" s="119">
        <f>IF(E$4&lt;&gt;"",IF(SUMPRODUCT((E$4&gt;=Leave[depart])*(E$4&lt;Leave[retour])*($A64=Leave[Agents])),0,nbHeures($A64,E$4,2)),"")</f>
        <v>0</v>
      </c>
      <c r="F66" s="119">
        <f>IF(F$4&lt;&gt;"",IF(SUMPRODUCT((F$4&gt;=Leave[depart])*(F$4&lt;Leave[retour])*($A64=Leave[Agents])),0,nbHeures($A64,F$4,2)),"")</f>
        <v>0</v>
      </c>
      <c r="G66" s="119">
        <f>IF(G$4&lt;&gt;"",IF(SUMPRODUCT((G$4&gt;=Leave[depart])*(G$4&lt;Leave[retour])*($A64=Leave[Agents])),0,nbHeures($A64,G$4,2)),"")</f>
        <v>0</v>
      </c>
      <c r="H66" s="119">
        <f>IF(H$4&lt;&gt;"",IF(SUMPRODUCT((H$4&gt;=Leave[depart])*(H$4&lt;Leave[retour])*($A64=Leave[Agents])),0,nbHeures($A64,H$4,2)),"")</f>
        <v>0</v>
      </c>
      <c r="I66" s="119">
        <f>IF(I$4&lt;&gt;"",IF(SUMPRODUCT((I$4&gt;=Leave[depart])*(I$4&lt;Leave[retour])*($A64=Leave[Agents])),0,nbHeures($A64,I$4,2)),"")</f>
        <v>0</v>
      </c>
      <c r="J66" s="119">
        <f>IF(J$4&lt;&gt;"",IF(SUMPRODUCT((J$4&gt;=Leave[depart])*(J$4&lt;Leave[retour])*($A64=Leave[Agents])),0,nbHeures($A64,J$4,2)),"")</f>
        <v>0</v>
      </c>
      <c r="K66" s="119">
        <f>IF(K$4&lt;&gt;"",IF(SUMPRODUCT((K$4&gt;=Leave[depart])*(K$4&lt;Leave[retour])*($A64=Leave[Agents])),0,nbHeures($A64,K$4,2)),"")</f>
        <v>0</v>
      </c>
      <c r="L66" s="119">
        <f>IF(L$4&lt;&gt;"",IF(SUMPRODUCT((L$4&gt;=Leave[depart])*(L$4&lt;Leave[retour])*($A64=Leave[Agents])),0,nbHeures($A64,L$4,2)),"")</f>
        <v>0</v>
      </c>
      <c r="M66" s="119">
        <f>IF(M$4&lt;&gt;"",IF(SUMPRODUCT((M$4&gt;=Leave[depart])*(M$4&lt;Leave[retour])*($A64=Leave[Agents])),0,nbHeures($A64,M$4,2)),"")</f>
        <v>0</v>
      </c>
      <c r="N66" s="119">
        <f>IF(N$4&lt;&gt;"",IF(SUMPRODUCT((N$4&gt;=Leave[depart])*(N$4&lt;Leave[retour])*($A64=Leave[Agents])),0,nbHeures($A64,N$4,2)),"")</f>
        <v>0</v>
      </c>
      <c r="O66" s="119">
        <f>IF(O$4&lt;&gt;"",IF(SUMPRODUCT((O$4&gt;=Leave[depart])*(O$4&lt;Leave[retour])*($A64=Leave[Agents])),0,nbHeures($A64,O$4,2)),"")</f>
        <v>0</v>
      </c>
      <c r="P66" s="119">
        <f>IF(P$4&lt;&gt;"",IF(SUMPRODUCT((P$4&gt;=Leave[depart])*(P$4&lt;Leave[retour])*($A64=Leave[Agents])),0,nbHeures($A64,P$4,2)),"")</f>
        <v>0</v>
      </c>
      <c r="Q66" s="119">
        <f>IF(Q$4&lt;&gt;"",IF(SUMPRODUCT((Q$4&gt;=Leave[depart])*(Q$4&lt;Leave[retour])*($A64=Leave[Agents])),0,nbHeures($A64,Q$4,2)),"")</f>
        <v>0</v>
      </c>
      <c r="R66" s="119">
        <f>IF(R$4&lt;&gt;"",IF(SUMPRODUCT((R$4&gt;=Leave[depart])*(R$4&lt;Leave[retour])*($A64=Leave[Agents])),0,nbHeures($A64,R$4,2)),"")</f>
        <v>0</v>
      </c>
      <c r="S66" s="119">
        <f>IF(S$4&lt;&gt;"",IF(SUMPRODUCT((S$4&gt;=Leave[depart])*(S$4&lt;Leave[retour])*($A64=Leave[Agents])),0,nbHeures($A64,S$4,2)),"")</f>
        <v>0</v>
      </c>
      <c r="T66" s="119">
        <f>IF(T$4&lt;&gt;"",IF(SUMPRODUCT((T$4&gt;=Leave[depart])*(T$4&lt;Leave[retour])*($A64=Leave[Agents])),0,nbHeures($A64,T$4,2)),"")</f>
        <v>0</v>
      </c>
      <c r="U66" s="119">
        <f>IF(U$4&lt;&gt;"",IF(SUMPRODUCT((U$4&gt;=Leave[depart])*(U$4&lt;Leave[retour])*($A64=Leave[Agents])),0,nbHeures($A64,U$4,2)),"")</f>
        <v>0</v>
      </c>
      <c r="V66" s="119">
        <f>IF(V$4&lt;&gt;"",IF(SUMPRODUCT((V$4&gt;=Leave[depart])*(V$4&lt;Leave[retour])*($A64=Leave[Agents])),0,nbHeures($A64,V$4,2)),"")</f>
        <v>0</v>
      </c>
      <c r="W66" s="119">
        <f>IF(W$4&lt;&gt;"",IF(SUMPRODUCT((W$4&gt;=Leave[depart])*(W$4&lt;Leave[retour])*($A64=Leave[Agents])),0,nbHeures($A64,W$4,2)),"")</f>
        <v>0</v>
      </c>
      <c r="X66" s="119">
        <f>IF(X$4&lt;&gt;"",IF(SUMPRODUCT((X$4&gt;=Leave[depart])*(X$4&lt;Leave[retour])*($A64=Leave[Agents])),0,nbHeures($A64,X$4,2)),"")</f>
        <v>0</v>
      </c>
      <c r="Y66" s="119">
        <f>IF(Y$4&lt;&gt;"",IF(SUMPRODUCT((Y$4&gt;=Leave[depart])*(Y$4&lt;Leave[retour])*($A64=Leave[Agents])),0,nbHeures($A64,Y$4,2)),"")</f>
        <v>0</v>
      </c>
      <c r="Z66" s="119">
        <f>IF(Z$4&lt;&gt;"",IF(SUMPRODUCT((Z$4&gt;=Leave[depart])*(Z$4&lt;Leave[retour])*($A64=Leave[Agents])),0,nbHeures($A64,Z$4,2)),"")</f>
        <v>0</v>
      </c>
      <c r="AA66" s="119">
        <f>IF(AA$4&lt;&gt;"",IF(SUMPRODUCT((AA$4&gt;=Leave[depart])*(AA$4&lt;Leave[retour])*($A64=Leave[Agents])),0,nbHeures($A64,AA$4,2)),"")</f>
        <v>0</v>
      </c>
      <c r="AB66" s="119">
        <f>IF(AB$4&lt;&gt;"",IF(SUMPRODUCT((AB$4&gt;=Leave[depart])*(AB$4&lt;Leave[retour])*($A64=Leave[Agents])),0,nbHeures($A64,AB$4,2)),"")</f>
        <v>0</v>
      </c>
      <c r="AC66" s="119">
        <f>IF(AC$4&lt;&gt;"",IF(SUMPRODUCT((AC$4&gt;=Leave[depart])*(AC$4&lt;Leave[retour])*($A64=Leave[Agents])),0,nbHeures($A64,AC$4,2)),"")</f>
        <v>0</v>
      </c>
      <c r="AD66" s="119">
        <f>IF(AD$4&lt;&gt;"",IF(SUMPRODUCT((AD$4&gt;=Leave[depart])*(AD$4&lt;Leave[retour])*($A64=Leave[Agents])),0,nbHeures($A64,AD$4,2)),"")</f>
        <v>0</v>
      </c>
      <c r="AE66" s="119">
        <f>IF(AE$4&lt;&gt;"",IF(SUMPRODUCT((AE$4&gt;=Leave[depart])*(AE$4&lt;Leave[retour])*($A64=Leave[Agents])),0,nbHeures($A64,AE$4,2)),"")</f>
        <v>0</v>
      </c>
      <c r="AF66" s="119">
        <f>IF(AF$4&lt;&gt;"",IF(SUMPRODUCT((AF$4&gt;=Leave[depart])*(AF$4&lt;Leave[retour])*($A64=Leave[Agents])),0,nbHeures($A64,AF$4,2)),"")</f>
        <v>0</v>
      </c>
      <c r="AG66" s="119">
        <f>IF(AG$4&lt;&gt;"",IF(SUMPRODUCT((AG$4&gt;=Leave[depart])*(AG$4&lt;Leave[retour])*($A64=Leave[Agents])),0,nbHeures($A64,AG$4,2)),"")</f>
        <v>0</v>
      </c>
      <c r="AH66" s="142">
        <f>SUM(Tableau31216[[#This Row],[Colonne3]:[Colonne30]])</f>
        <v>0</v>
      </c>
      <c r="AI66" s="111">
        <f>AH66-AH68</f>
        <v>0</v>
      </c>
      <c r="AJ66" s="112"/>
    </row>
    <row r="67" spans="1:36" x14ac:dyDescent="0.35">
      <c r="A67" s="99" t="s">
        <v>34</v>
      </c>
      <c r="B67" s="86"/>
      <c r="C67" s="115">
        <f>IF(ISERROR(MATCH(C$4,Days_off[],0)),0,C65)</f>
        <v>0</v>
      </c>
      <c r="D67" s="115">
        <f>IF(ISERROR(MATCH(D$4,Days_off[],0)),0,D65)</f>
        <v>0</v>
      </c>
      <c r="E67" s="115">
        <f>IF(ISERROR(MATCH(E$4,Days_off[],0)),0,E65)</f>
        <v>0</v>
      </c>
      <c r="F67" s="115">
        <f>IF(ISERROR(MATCH(F$4,Days_off[],0)),0,F65)</f>
        <v>0</v>
      </c>
      <c r="G67" s="115">
        <f>IF(ISERROR(MATCH(G$4,Days_off[],0)),0,G65)</f>
        <v>0</v>
      </c>
      <c r="H67" s="115">
        <f>IF(ISERROR(MATCH(H$4,Days_off[],0)),0,H65)</f>
        <v>0</v>
      </c>
      <c r="I67" s="115">
        <f>IF(ISERROR(MATCH(I$4,Days_off[],0)),0,I65)</f>
        <v>0</v>
      </c>
      <c r="J67" s="115">
        <f>IF(ISERROR(MATCH(J$4,Days_off[],0)),0,J65)</f>
        <v>0</v>
      </c>
      <c r="K67" s="115">
        <f>IF(ISERROR(MATCH(K$4,Days_off[],0)),0,K65)</f>
        <v>0</v>
      </c>
      <c r="L67" s="115">
        <f>IF(ISERROR(MATCH(L$4,Days_off[],0)),0,L65)</f>
        <v>0</v>
      </c>
      <c r="M67" s="115">
        <f>IF(ISERROR(MATCH(M$4,Days_off[],0)),0,M65)</f>
        <v>0</v>
      </c>
      <c r="N67" s="115">
        <f>IF(ISERROR(MATCH(N$4,Days_off[],0)),0,N65)</f>
        <v>0</v>
      </c>
      <c r="O67" s="115">
        <f>IF(ISERROR(MATCH(O$4,Days_off[],0)),0,O65)</f>
        <v>0</v>
      </c>
      <c r="P67" s="115">
        <f>IF(ISERROR(MATCH(P$4,Days_off[],0)),0,P65)</f>
        <v>0</v>
      </c>
      <c r="Q67" s="115">
        <f>IF(ISERROR(MATCH(Q$4,Days_off[],0)),0,Q65)</f>
        <v>0</v>
      </c>
      <c r="R67" s="115">
        <f>IF(ISERROR(MATCH(R$4,Days_off[],0)),0,R65)</f>
        <v>0</v>
      </c>
      <c r="S67" s="115">
        <f>IF(ISERROR(MATCH(S$4,Days_off[],0)),0,S65)</f>
        <v>0</v>
      </c>
      <c r="T67" s="115">
        <f>IF(ISERROR(MATCH(T$4,Days_off[],0)),0,T65)</f>
        <v>0</v>
      </c>
      <c r="U67" s="115">
        <f>IF(ISERROR(MATCH(U$4,Days_off[],0)),0,U65)</f>
        <v>0</v>
      </c>
      <c r="V67" s="115">
        <f>IF(ISERROR(MATCH(V$4,Days_off[],0)),0,V65)</f>
        <v>0</v>
      </c>
      <c r="W67" s="115">
        <f>IF(ISERROR(MATCH(W$4,Days_off[],0)),0,W65)</f>
        <v>0</v>
      </c>
      <c r="X67" s="115">
        <f>IF(ISERROR(MATCH(X$4,Days_off[],0)),0,X65)</f>
        <v>0</v>
      </c>
      <c r="Y67" s="115">
        <f>IF(ISERROR(MATCH(Y$4,Days_off[],0)),0,Y65)</f>
        <v>0</v>
      </c>
      <c r="Z67" s="115">
        <f>IF(ISERROR(MATCH(Z$4,Days_off[],0)),0,Z65)</f>
        <v>0</v>
      </c>
      <c r="AA67" s="115">
        <f>IF(ISERROR(MATCH(AA$4,Days_off[],0)),0,AA65)</f>
        <v>0</v>
      </c>
      <c r="AB67" s="115">
        <f>IF(ISERROR(MATCH(AB$4,Days_off[],0)),0,AB65)</f>
        <v>0</v>
      </c>
      <c r="AC67" s="115">
        <f>IF(ISERROR(MATCH(AC$4,Days_off[],0)),0,AC65)</f>
        <v>0</v>
      </c>
      <c r="AD67" s="115">
        <f>IF(ISERROR(MATCH(AD$4,Days_off[],0)),0,AD65)</f>
        <v>0</v>
      </c>
      <c r="AE67" s="115">
        <f>IF(ISERROR(MATCH(AE$4,Days_off[],0)),0,AE65)</f>
        <v>0</v>
      </c>
      <c r="AF67" s="115">
        <f>IF(ISERROR(MATCH(AF$4,Days_off[],0)),0,AF65)</f>
        <v>0</v>
      </c>
      <c r="AG67" s="115">
        <f>IF(ISERROR(MATCH(AG$4,Days_off[],0)),0,AG65)</f>
        <v>0</v>
      </c>
      <c r="AH67" s="142">
        <f>SUM(Tableau31216[[#This Row],[Colonne3]:[Colonne30]])</f>
        <v>0</v>
      </c>
      <c r="AI67" s="111"/>
      <c r="AJ67" s="112">
        <f>Tableau31216[[#This Row],[Colonne31]]</f>
        <v>0</v>
      </c>
    </row>
    <row r="68" spans="1:36" x14ac:dyDescent="0.35">
      <c r="A68" s="99" t="s">
        <v>35</v>
      </c>
      <c r="B68" s="86"/>
      <c r="C68" s="115">
        <f>IF(ISERROR(MATCH(C$4,Days_off[],0)),0,C66)</f>
        <v>0</v>
      </c>
      <c r="D68" s="115">
        <f>IF(ISERROR(MATCH(D$4,Days_off[],0)),0,D66)</f>
        <v>0</v>
      </c>
      <c r="E68" s="115">
        <f>IF(ISERROR(MATCH(E$4,Days_off[],0)),0,E66)</f>
        <v>0</v>
      </c>
      <c r="F68" s="115">
        <f>IF(ISERROR(MATCH(F$4,Days_off[],0)),0,F66)</f>
        <v>0</v>
      </c>
      <c r="G68" s="115">
        <f>IF(ISERROR(MATCH(G$4,Days_off[],0)),0,G66)</f>
        <v>0</v>
      </c>
      <c r="H68" s="115">
        <f>IF(ISERROR(MATCH(H$4,Days_off[],0)),0,H66)</f>
        <v>0</v>
      </c>
      <c r="I68" s="115">
        <f>IF(ISERROR(MATCH(I$4,Days_off[],0)),0,I66)</f>
        <v>0</v>
      </c>
      <c r="J68" s="115">
        <f>IF(ISERROR(MATCH(J$4,Days_off[],0)),0,J66)</f>
        <v>0</v>
      </c>
      <c r="K68" s="115">
        <f>IF(ISERROR(MATCH(K$4,Days_off[],0)),0,K66)</f>
        <v>0</v>
      </c>
      <c r="L68" s="115">
        <f>IF(ISERROR(MATCH(L$4,Days_off[],0)),0,L66)</f>
        <v>0</v>
      </c>
      <c r="M68" s="115">
        <f>IF(ISERROR(MATCH(M$4,Days_off[],0)),0,M66)</f>
        <v>0</v>
      </c>
      <c r="N68" s="115">
        <f>IF(ISERROR(MATCH(N$4,Days_off[],0)),0,N66)</f>
        <v>0</v>
      </c>
      <c r="O68" s="115">
        <f>IF(ISERROR(MATCH(O$4,Days_off[],0)),0,O66)</f>
        <v>0</v>
      </c>
      <c r="P68" s="115">
        <f>IF(ISERROR(MATCH(P$4,Days_off[],0)),0,P66)</f>
        <v>0</v>
      </c>
      <c r="Q68" s="115">
        <f>IF(ISERROR(MATCH(Q$4,Days_off[],0)),0,Q66)</f>
        <v>0</v>
      </c>
      <c r="R68" s="115">
        <f>IF(ISERROR(MATCH(R$4,Days_off[],0)),0,R66)</f>
        <v>0</v>
      </c>
      <c r="S68" s="115">
        <f>IF(ISERROR(MATCH(S$4,Days_off[],0)),0,S66)</f>
        <v>0</v>
      </c>
      <c r="T68" s="115">
        <f>IF(ISERROR(MATCH(T$4,Days_off[],0)),0,T66)</f>
        <v>0</v>
      </c>
      <c r="U68" s="115">
        <f>IF(ISERROR(MATCH(U$4,Days_off[],0)),0,U66)</f>
        <v>0</v>
      </c>
      <c r="V68" s="115">
        <f>IF(ISERROR(MATCH(V$4,Days_off[],0)),0,V66)</f>
        <v>0</v>
      </c>
      <c r="W68" s="115">
        <f>IF(ISERROR(MATCH(W$4,Days_off[],0)),0,W66)</f>
        <v>0</v>
      </c>
      <c r="X68" s="115">
        <f>IF(ISERROR(MATCH(X$4,Days_off[],0)),0,X66)</f>
        <v>0</v>
      </c>
      <c r="Y68" s="115">
        <f>IF(ISERROR(MATCH(Y$4,Days_off[],0)),0,Y66)</f>
        <v>0</v>
      </c>
      <c r="Z68" s="115">
        <f>IF(ISERROR(MATCH(Z$4,Days_off[],0)),0,Z66)</f>
        <v>0</v>
      </c>
      <c r="AA68" s="115">
        <f>IF(ISERROR(MATCH(AA$4,Days_off[],0)),0,AA66)</f>
        <v>0</v>
      </c>
      <c r="AB68" s="115">
        <f>IF(ISERROR(MATCH(AB$4,Days_off[],0)),0,AB66)</f>
        <v>0</v>
      </c>
      <c r="AC68" s="115">
        <f>IF(ISERROR(MATCH(AC$4,Days_off[],0)),0,AC66)</f>
        <v>0</v>
      </c>
      <c r="AD68" s="115">
        <f>IF(ISERROR(MATCH(AD$4,Days_off[],0)),0,AD66)</f>
        <v>0</v>
      </c>
      <c r="AE68" s="115">
        <f>IF(ISERROR(MATCH(AE$4,Days_off[],0)),0,AE66)</f>
        <v>0</v>
      </c>
      <c r="AF68" s="115">
        <f>IF(ISERROR(MATCH(AF$4,Days_off[],0)),0,AF66)</f>
        <v>0</v>
      </c>
      <c r="AG68" s="115">
        <f>IF(ISERROR(MATCH(AG$4,Days_off[],0)),0,AG66)</f>
        <v>0</v>
      </c>
      <c r="AH68" s="142">
        <f>SUM(Tableau31216[[#This Row],[Colonne3]:[Colonne30]])</f>
        <v>0</v>
      </c>
      <c r="AI68" s="111">
        <f>SUM(C68:AG68)</f>
        <v>0</v>
      </c>
      <c r="AJ68" s="112"/>
    </row>
    <row r="69" spans="1:36" x14ac:dyDescent="0.35">
      <c r="A69" s="101" t="s">
        <v>37</v>
      </c>
      <c r="B69" s="102"/>
      <c r="C69" s="121">
        <f>IF(ISERROR(MATCH(C$4,Days_off[],0)),0,C67)</f>
        <v>0</v>
      </c>
      <c r="D69" s="121">
        <f>IF(ISERROR(MATCH(D$4,Days_off[],0)),0,D67)</f>
        <v>0</v>
      </c>
      <c r="E69" s="121">
        <f>IF(ISERROR(MATCH(E$4,Days_off[],0)),0,E67)</f>
        <v>0</v>
      </c>
      <c r="F69" s="121">
        <f>IF(ISERROR(MATCH(F$4,Days_off[],0)),0,F67)</f>
        <v>0</v>
      </c>
      <c r="G69" s="121">
        <f>IF(ISERROR(MATCH(G$4,Days_off[],0)),0,G67)</f>
        <v>0</v>
      </c>
      <c r="H69" s="121">
        <f>IF(ISERROR(MATCH(H$4,Days_off[],0)),0,H67)</f>
        <v>0</v>
      </c>
      <c r="I69" s="121">
        <f>IF(ISERROR(MATCH(I$4,Days_off[],0)),0,I67)</f>
        <v>0</v>
      </c>
      <c r="J69" s="121">
        <f>IF(ISERROR(MATCH(J$4,Days_off[],0)),0,J67)</f>
        <v>0</v>
      </c>
      <c r="K69" s="121">
        <f>IF(ISERROR(MATCH(K$4,Days_off[],0)),0,K67)</f>
        <v>0</v>
      </c>
      <c r="L69" s="121">
        <f>IF(ISERROR(MATCH(L$4,Days_off[],0)),0,L67)</f>
        <v>0</v>
      </c>
      <c r="M69" s="121">
        <f>IF(ISERROR(MATCH(M$4,Days_off[],0)),0,M67)</f>
        <v>0</v>
      </c>
      <c r="N69" s="121">
        <f>IF(ISERROR(MATCH(N$4,Days_off[],0)),0,N67)</f>
        <v>0</v>
      </c>
      <c r="O69" s="121">
        <f>IF(ISERROR(MATCH(O$4,Days_off[],0)),0,O67)</f>
        <v>0</v>
      </c>
      <c r="P69" s="121">
        <f>IF(ISERROR(MATCH(P$4,Days_off[],0)),0,P67)</f>
        <v>0</v>
      </c>
      <c r="Q69" s="121">
        <f>IF(ISERROR(MATCH(Q$4,Days_off[],0)),0,Q67)</f>
        <v>0</v>
      </c>
      <c r="R69" s="121">
        <f>IF(ISERROR(MATCH(R$4,Days_off[],0)),0,R67)</f>
        <v>0</v>
      </c>
      <c r="S69" s="121">
        <f>IF(ISERROR(MATCH(S$4,Days_off[],0)),0,S67)</f>
        <v>0</v>
      </c>
      <c r="T69" s="121">
        <f>IF(ISERROR(MATCH(T$4,Days_off[],0)),0,T67)</f>
        <v>0</v>
      </c>
      <c r="U69" s="121">
        <f>IF(ISERROR(MATCH(U$4,Days_off[],0)),0,U67)</f>
        <v>0</v>
      </c>
      <c r="V69" s="121">
        <f>IF(ISERROR(MATCH(V$4,Days_off[],0)),0,V67)</f>
        <v>0</v>
      </c>
      <c r="W69" s="121">
        <f>IF(ISERROR(MATCH(W$4,Days_off[],0)),0,W67)</f>
        <v>0</v>
      </c>
      <c r="X69" s="121">
        <f>IF(ISERROR(MATCH(X$4,Days_off[],0)),0,X67)</f>
        <v>0</v>
      </c>
      <c r="Y69" s="121">
        <f>IF(ISERROR(MATCH(Y$4,Days_off[],0)),0,Y67)</f>
        <v>0</v>
      </c>
      <c r="Z69" s="121">
        <f>IF(ISERROR(MATCH(Z$4,Days_off[],0)),0,Z67)</f>
        <v>0</v>
      </c>
      <c r="AA69" s="144">
        <f>IF(ISERROR(MATCH(AA$4,Days_off[],0)),0,AA67)</f>
        <v>0</v>
      </c>
      <c r="AB69" s="121">
        <f>IF(ISERROR(MATCH(AB$4,Days_off[],0)),0,AB67)</f>
        <v>0</v>
      </c>
      <c r="AC69" s="121">
        <f>IF(ISERROR(MATCH(AC$4,Days_off[],0)),0,AC67)</f>
        <v>0</v>
      </c>
      <c r="AD69" s="121">
        <f>IF(ISERROR(MATCH(AD$4,Days_off[],0)),0,AD67)</f>
        <v>0</v>
      </c>
      <c r="AE69" s="121">
        <f>IF(ISERROR(MATCH(AE$4,Days_off[],0)),0,AE67)</f>
        <v>0</v>
      </c>
      <c r="AF69" s="121">
        <f>IF(ISERROR(MATCH(AF$4,Days_off[],0)),0,AF67)</f>
        <v>0</v>
      </c>
      <c r="AG69" s="121">
        <f>IF(ISERROR(MATCH(AG$4,Days_off[],0)),0,AG67)</f>
        <v>0</v>
      </c>
      <c r="AH69" s="140">
        <f>SUM(Tableau31216[[#This Row],[Colonne3]:[Colonne30]])</f>
        <v>0</v>
      </c>
      <c r="AI69" s="113"/>
      <c r="AJ69" s="114"/>
    </row>
  </sheetData>
  <conditionalFormatting sqref="C13:AH13">
    <cfRule type="cellIs" dxfId="790" priority="104" operator="equal">
      <formula>0</formula>
    </cfRule>
  </conditionalFormatting>
  <conditionalFormatting sqref="C20:AG20">
    <cfRule type="cellIs" dxfId="789" priority="79" operator="equal">
      <formula>0</formula>
    </cfRule>
  </conditionalFormatting>
  <conditionalFormatting sqref="AH23:AH27 C27:AG27">
    <cfRule type="cellIs" dxfId="788" priority="76" operator="equal">
      <formula>0</formula>
    </cfRule>
  </conditionalFormatting>
  <conditionalFormatting sqref="AH30:AH34 C34:AG34">
    <cfRule type="cellIs" dxfId="785" priority="73" operator="equal">
      <formula>0</formula>
    </cfRule>
  </conditionalFormatting>
  <conditionalFormatting sqref="AH37:AH41">
    <cfRule type="cellIs" dxfId="782" priority="70" operator="equal">
      <formula>0</formula>
    </cfRule>
  </conditionalFormatting>
  <conditionalFormatting sqref="AH44:AH48 C48:AG48">
    <cfRule type="cellIs" dxfId="781" priority="67" operator="equal">
      <formula>0</formula>
    </cfRule>
  </conditionalFormatting>
  <conditionalFormatting sqref="AH51:AH55 C55:AG55">
    <cfRule type="cellIs" dxfId="778" priority="64" operator="equal">
      <formula>0</formula>
    </cfRule>
  </conditionalFormatting>
  <conditionalFormatting sqref="AH58:AH62 C62:AG62">
    <cfRule type="cellIs" dxfId="775" priority="61" operator="equal">
      <formula>0</formula>
    </cfRule>
  </conditionalFormatting>
  <conditionalFormatting sqref="AH65:AH69 C69:AG69">
    <cfRule type="cellIs" dxfId="772" priority="58" operator="equal">
      <formula>0</formula>
    </cfRule>
  </conditionalFormatting>
  <conditionalFormatting sqref="C41:AG41">
    <cfRule type="cellIs" dxfId="768" priority="54" operator="equal">
      <formula>0</formula>
    </cfRule>
  </conditionalFormatting>
  <conditionalFormatting sqref="C11:AG11">
    <cfRule type="cellIs" dxfId="763" priority="48" operator="equal">
      <formula>0</formula>
    </cfRule>
  </conditionalFormatting>
  <conditionalFormatting sqref="C12:AG12">
    <cfRule type="cellIs" dxfId="762" priority="47" operator="equal">
      <formula>0</formula>
    </cfRule>
  </conditionalFormatting>
  <conditionalFormatting sqref="AH9:AH12">
    <cfRule type="cellIs" dxfId="761" priority="46" operator="equal">
      <formula>0</formula>
    </cfRule>
  </conditionalFormatting>
  <conditionalFormatting sqref="AI10">
    <cfRule type="cellIs" dxfId="760" priority="45" operator="equal">
      <formula>0</formula>
    </cfRule>
  </conditionalFormatting>
  <conditionalFormatting sqref="AI12">
    <cfRule type="cellIs" dxfId="759" priority="44" operator="equal">
      <formula>0</formula>
    </cfRule>
  </conditionalFormatting>
  <conditionalFormatting sqref="AH20">
    <cfRule type="cellIs" dxfId="757" priority="36" operator="equal">
      <formula>0</formula>
    </cfRule>
  </conditionalFormatting>
  <conditionalFormatting sqref="AH16:AH19">
    <cfRule type="cellIs" dxfId="756" priority="35" operator="equal">
      <formula>0</formula>
    </cfRule>
  </conditionalFormatting>
  <conditionalFormatting sqref="C9:AG10">
    <cfRule type="cellIs" dxfId="754" priority="33" operator="equal">
      <formula>0</formula>
    </cfRule>
  </conditionalFormatting>
  <conditionalFormatting sqref="C18:AG18">
    <cfRule type="cellIs" dxfId="313" priority="24" operator="equal">
      <formula>0</formula>
    </cfRule>
  </conditionalFormatting>
  <conditionalFormatting sqref="C19:AG19">
    <cfRule type="cellIs" dxfId="311" priority="23" operator="equal">
      <formula>0</formula>
    </cfRule>
  </conditionalFormatting>
  <conditionalFormatting sqref="C25:AG25">
    <cfRule type="cellIs" dxfId="309" priority="22" operator="equal">
      <formula>0</formula>
    </cfRule>
  </conditionalFormatting>
  <conditionalFormatting sqref="C26:AG26">
    <cfRule type="cellIs" dxfId="307" priority="21" operator="equal">
      <formula>0</formula>
    </cfRule>
  </conditionalFormatting>
  <conditionalFormatting sqref="C32:AG32">
    <cfRule type="cellIs" dxfId="305" priority="20" operator="equal">
      <formula>0</formula>
    </cfRule>
  </conditionalFormatting>
  <conditionalFormatting sqref="C33:AG33">
    <cfRule type="cellIs" dxfId="303" priority="19" operator="equal">
      <formula>0</formula>
    </cfRule>
  </conditionalFormatting>
  <conditionalFormatting sqref="C39:AG39">
    <cfRule type="cellIs" dxfId="301" priority="18" operator="equal">
      <formula>0</formula>
    </cfRule>
  </conditionalFormatting>
  <conditionalFormatting sqref="C40:AG40">
    <cfRule type="cellIs" dxfId="299" priority="17" operator="equal">
      <formula>0</formula>
    </cfRule>
  </conditionalFormatting>
  <conditionalFormatting sqref="C46:AG46">
    <cfRule type="cellIs" dxfId="297" priority="16" operator="equal">
      <formula>0</formula>
    </cfRule>
  </conditionalFormatting>
  <conditionalFormatting sqref="C47:AG47">
    <cfRule type="cellIs" dxfId="295" priority="15" operator="equal">
      <formula>0</formula>
    </cfRule>
  </conditionalFormatting>
  <conditionalFormatting sqref="C53:AG53">
    <cfRule type="cellIs" dxfId="293" priority="14" operator="equal">
      <formula>0</formula>
    </cfRule>
  </conditionalFormatting>
  <conditionalFormatting sqref="C54:AG54">
    <cfRule type="cellIs" dxfId="291" priority="13" operator="equal">
      <formula>0</formula>
    </cfRule>
  </conditionalFormatting>
  <conditionalFormatting sqref="C60:AG60">
    <cfRule type="cellIs" dxfId="289" priority="12" operator="equal">
      <formula>0</formula>
    </cfRule>
  </conditionalFormatting>
  <conditionalFormatting sqref="C61:AG61">
    <cfRule type="cellIs" dxfId="287" priority="11" operator="equal">
      <formula>0</formula>
    </cfRule>
  </conditionalFormatting>
  <conditionalFormatting sqref="C67:AG67">
    <cfRule type="cellIs" dxfId="285" priority="10" operator="equal">
      <formula>0</formula>
    </cfRule>
  </conditionalFormatting>
  <conditionalFormatting sqref="C68:AG68">
    <cfRule type="cellIs" dxfId="283" priority="9" operator="equal">
      <formula>0</formula>
    </cfRule>
  </conditionalFormatting>
  <conditionalFormatting sqref="C16:AG17">
    <cfRule type="cellIs" dxfId="15" priority="8" operator="equal">
      <formula>0</formula>
    </cfRule>
  </conditionalFormatting>
  <conditionalFormatting sqref="C23:AG24">
    <cfRule type="cellIs" dxfId="13" priority="7" operator="equal">
      <formula>0</formula>
    </cfRule>
  </conditionalFormatting>
  <conditionalFormatting sqref="C30:AG31">
    <cfRule type="cellIs" dxfId="11" priority="6" operator="equal">
      <formula>0</formula>
    </cfRule>
  </conditionalFormatting>
  <conditionalFormatting sqref="C37:AG38">
    <cfRule type="cellIs" dxfId="9" priority="5" operator="equal">
      <formula>0</formula>
    </cfRule>
  </conditionalFormatting>
  <conditionalFormatting sqref="C44:AG45">
    <cfRule type="cellIs" dxfId="7" priority="4" operator="equal">
      <formula>0</formula>
    </cfRule>
  </conditionalFormatting>
  <conditionalFormatting sqref="C51:AG52">
    <cfRule type="cellIs" dxfId="5" priority="3" operator="equal">
      <formula>0</formula>
    </cfRule>
  </conditionalFormatting>
  <conditionalFormatting sqref="C58:AG59">
    <cfRule type="cellIs" dxfId="3" priority="2" operator="equal">
      <formula>0</formula>
    </cfRule>
  </conditionalFormatting>
  <conditionalFormatting sqref="C65:AG66">
    <cfRule type="cellIs" dxfId="1" priority="1" operator="equal">
      <formula>0</formula>
    </cfRule>
  </conditionalFormatting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C3" sqref="C3"/>
    </sheetView>
  </sheetViews>
  <sheetFormatPr baseColWidth="10" defaultRowHeight="14.5" x14ac:dyDescent="0.35"/>
  <cols>
    <col min="1" max="5" width="11.54296875" customWidth="1"/>
  </cols>
  <sheetData>
    <row r="1" spans="1:3" x14ac:dyDescent="0.35">
      <c r="A1" t="s">
        <v>58</v>
      </c>
      <c r="B1" t="s">
        <v>59</v>
      </c>
      <c r="C1" t="s">
        <v>60</v>
      </c>
    </row>
    <row r="2" spans="1:3" x14ac:dyDescent="0.35">
      <c r="A2" t="s">
        <v>50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4.5" x14ac:dyDescent="0.35"/>
  <cols>
    <col min="1" max="1" width="11.54296875" customWidth="1"/>
  </cols>
  <sheetData>
    <row r="1" spans="1:1" x14ac:dyDescent="0.35">
      <c r="A1" t="s">
        <v>36</v>
      </c>
    </row>
    <row r="2" spans="1:1" x14ac:dyDescent="0.35">
      <c r="A2" s="100">
        <v>43101</v>
      </c>
    </row>
    <row r="3" spans="1:1" x14ac:dyDescent="0.3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O7" sqref="O7"/>
    </sheetView>
  </sheetViews>
  <sheetFormatPr baseColWidth="10" defaultRowHeight="14.5" x14ac:dyDescent="0.35"/>
  <cols>
    <col min="2" max="2" width="18.81640625" customWidth="1"/>
    <col min="3" max="3" width="12.453125" customWidth="1"/>
  </cols>
  <sheetData>
    <row r="3" spans="2:7" x14ac:dyDescent="0.35">
      <c r="B3" t="s">
        <v>61</v>
      </c>
      <c r="C3" t="s">
        <v>62</v>
      </c>
      <c r="D3" t="s">
        <v>63</v>
      </c>
      <c r="E3" t="s">
        <v>64</v>
      </c>
      <c r="F3" t="s">
        <v>34</v>
      </c>
      <c r="G3" t="s">
        <v>35</v>
      </c>
    </row>
    <row r="4" spans="2:7" x14ac:dyDescent="0.35">
      <c r="B4" t="s">
        <v>65</v>
      </c>
      <c r="D4">
        <f>HEURES!AH9</f>
        <v>6.8333333333333339</v>
      </c>
      <c r="E4">
        <f>HEURES!AI10</f>
        <v>2.75</v>
      </c>
      <c r="F4">
        <f>HEURES!AJ11</f>
        <v>0.75</v>
      </c>
      <c r="G4">
        <f>HEURES!AI12</f>
        <v>0.375</v>
      </c>
    </row>
    <row r="5" spans="2:7" x14ac:dyDescent="0.35">
      <c r="B5" t="s">
        <v>66</v>
      </c>
      <c r="D5">
        <f>HEURES!AH10</f>
        <v>2.75</v>
      </c>
    </row>
    <row r="6" spans="2:7" x14ac:dyDescent="0.35">
      <c r="B6" t="s">
        <v>67</v>
      </c>
      <c r="D6">
        <f>HEURES!AH11</f>
        <v>0.75</v>
      </c>
    </row>
    <row r="7" spans="2:7" x14ac:dyDescent="0.35">
      <c r="B7" t="s">
        <v>68</v>
      </c>
      <c r="D7">
        <f>HEURES!AH12</f>
        <v>0.375</v>
      </c>
    </row>
    <row r="8" spans="2:7" x14ac:dyDescent="0.35">
      <c r="B8" t="s">
        <v>69</v>
      </c>
      <c r="D8">
        <f>HEURES!AH13</f>
        <v>0</v>
      </c>
    </row>
    <row r="9" spans="2:7" x14ac:dyDescent="0.35">
      <c r="B9" t="s">
        <v>70</v>
      </c>
      <c r="D9">
        <f>HEURES!AH14</f>
        <v>0</v>
      </c>
    </row>
    <row r="10" spans="2:7" x14ac:dyDescent="0.35">
      <c r="B10" t="s">
        <v>71</v>
      </c>
      <c r="D10">
        <f>HEURES!AH15</f>
        <v>0</v>
      </c>
    </row>
    <row r="11" spans="2:7" x14ac:dyDescent="0.35">
      <c r="B11" t="s">
        <v>72</v>
      </c>
      <c r="D11">
        <f>HEURES!AH16</f>
        <v>7.541666666666667</v>
      </c>
    </row>
    <row r="12" spans="2:7" x14ac:dyDescent="0.35">
      <c r="B12" t="s">
        <v>73</v>
      </c>
      <c r="D12">
        <f>HEURES!AH17</f>
        <v>2.875</v>
      </c>
    </row>
    <row r="13" spans="2:7" x14ac:dyDescent="0.35">
      <c r="D13">
        <f>HEURES!AH18</f>
        <v>0.75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topLeftCell="A2" workbookViewId="0">
      <selection activeCell="F15" sqref="F15"/>
    </sheetView>
  </sheetViews>
  <sheetFormatPr baseColWidth="10" defaultRowHeight="14.5" x14ac:dyDescent="0.35"/>
  <sheetData>
    <row r="1" spans="1:5" x14ac:dyDescent="0.35">
      <c r="A1" s="103" t="s">
        <v>38</v>
      </c>
      <c r="B1" s="103" t="s">
        <v>39</v>
      </c>
      <c r="C1" s="103" t="s">
        <v>40</v>
      </c>
      <c r="D1" s="103" t="s">
        <v>41</v>
      </c>
      <c r="E1" s="103" t="s">
        <v>42</v>
      </c>
    </row>
    <row r="2" spans="1:5" x14ac:dyDescent="0.35">
      <c r="A2" s="122">
        <v>0</v>
      </c>
      <c r="B2" s="122">
        <v>0.29166666666666669</v>
      </c>
      <c r="C2" s="122">
        <v>0.58333333333333337</v>
      </c>
      <c r="D2" s="122">
        <v>0.83333333333333337</v>
      </c>
      <c r="E2" s="122">
        <v>0.83333333333333337</v>
      </c>
    </row>
    <row r="3" spans="1:5" x14ac:dyDescent="0.35">
      <c r="A3" s="122">
        <v>4.1666666666666664E-2</v>
      </c>
      <c r="B3" s="122">
        <v>0.29166666666666669</v>
      </c>
      <c r="C3" s="122">
        <v>0.58333333333333337</v>
      </c>
      <c r="D3" s="122">
        <v>0.83333333333333337</v>
      </c>
      <c r="E3" s="122">
        <v>0.875</v>
      </c>
    </row>
    <row r="4" spans="1:5" x14ac:dyDescent="0.35">
      <c r="A4" s="123">
        <v>0.29166666666666669</v>
      </c>
      <c r="B4" s="123">
        <v>0.58333333333333337</v>
      </c>
      <c r="C4" s="123">
        <v>0.83333333333333337</v>
      </c>
      <c r="D4" s="123">
        <v>0.83333333333333337</v>
      </c>
      <c r="E4" s="123">
        <v>1</v>
      </c>
    </row>
    <row r="5" spans="1:5" x14ac:dyDescent="0.35">
      <c r="A5" s="105"/>
      <c r="B5" s="105"/>
      <c r="C5" s="105"/>
      <c r="D5" s="105"/>
      <c r="E5" s="105"/>
    </row>
    <row r="6" spans="1:5" x14ac:dyDescent="0.35">
      <c r="A6" s="105"/>
      <c r="B6" s="105"/>
      <c r="C6" s="105"/>
      <c r="D6" s="105"/>
      <c r="E6" s="104"/>
    </row>
    <row r="7" spans="1:5" x14ac:dyDescent="0.35">
      <c r="A7" s="105"/>
      <c r="B7" s="105"/>
      <c r="C7" s="105"/>
      <c r="D7" s="105"/>
      <c r="E7" s="10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MENU PRINCIPAL</vt:lpstr>
      <vt:lpstr>EQUIPE</vt:lpstr>
      <vt:lpstr>QUART PAR AGENT</vt:lpstr>
      <vt:lpstr>QUART</vt:lpstr>
      <vt:lpstr>HEURES</vt:lpstr>
      <vt:lpstr>ABSENCES</vt:lpstr>
      <vt:lpstr>FERIES</vt:lpstr>
      <vt:lpstr>TOV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Michel</cp:lastModifiedBy>
  <cp:lastPrinted>2018-01-22T04:46:40Z</cp:lastPrinted>
  <dcterms:created xsi:type="dcterms:W3CDTF">2017-12-25T07:06:37Z</dcterms:created>
  <dcterms:modified xsi:type="dcterms:W3CDTF">2018-01-24T00:25:58Z</dcterms:modified>
</cp:coreProperties>
</file>