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8610"/>
  </bookViews>
  <sheets>
    <sheet name="Feuil1" sheetId="1" r:id="rId1"/>
    <sheet name="Ferie" sheetId="2" r:id="rId2"/>
  </sheets>
  <externalReferences>
    <externalReference r:id="rId3"/>
  </externalReferences>
  <definedNames>
    <definedName name="AN">Feuil1!$B$3</definedName>
    <definedName name="dbn">Ferie!$B$17</definedName>
    <definedName name="DebutN">[1]Nuit!$B$1</definedName>
    <definedName name="fdn">Ferie!$B$18</definedName>
    <definedName name="ferie">Ferie!$A$4:$A$14</definedName>
    <definedName name="FinN">[1]Nuit!$B$2</definedName>
    <definedName name="JF">[1]Férié!$A$4:$A$14</definedName>
    <definedName name="MOIS">Feuil1!$B$4</definedName>
  </definedName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G8" i="1"/>
  <c r="H8" i="1"/>
  <c r="I8" i="1"/>
  <c r="J8" i="1"/>
  <c r="K8" i="1"/>
  <c r="L8" i="1"/>
  <c r="M8" i="1"/>
  <c r="N8" i="1"/>
  <c r="G9" i="1"/>
  <c r="H9" i="1"/>
  <c r="I9" i="1"/>
  <c r="J9" i="1"/>
  <c r="K9" i="1"/>
  <c r="L9" i="1"/>
  <c r="M9" i="1"/>
  <c r="N9" i="1"/>
  <c r="G10" i="1"/>
  <c r="H10" i="1"/>
  <c r="I10" i="1"/>
  <c r="J10" i="1"/>
  <c r="K10" i="1"/>
  <c r="L10" i="1"/>
  <c r="M10" i="1"/>
  <c r="N10" i="1"/>
  <c r="G11" i="1"/>
  <c r="H11" i="1"/>
  <c r="I11" i="1"/>
  <c r="J11" i="1"/>
  <c r="K11" i="1"/>
  <c r="L11" i="1"/>
  <c r="M11" i="1"/>
  <c r="N11" i="1"/>
  <c r="G12" i="1"/>
  <c r="H12" i="1"/>
  <c r="I12" i="1"/>
  <c r="J12" i="1"/>
  <c r="K12" i="1"/>
  <c r="L12" i="1"/>
  <c r="M12" i="1"/>
  <c r="N12" i="1"/>
  <c r="G13" i="1"/>
  <c r="H13" i="1"/>
  <c r="I13" i="1"/>
  <c r="J13" i="1"/>
  <c r="K13" i="1"/>
  <c r="L13" i="1"/>
  <c r="M13" i="1"/>
  <c r="N13" i="1"/>
  <c r="G14" i="1"/>
  <c r="H14" i="1"/>
  <c r="I14" i="1"/>
  <c r="J14" i="1"/>
  <c r="K14" i="1"/>
  <c r="L14" i="1"/>
  <c r="M14" i="1"/>
  <c r="N14" i="1"/>
  <c r="G15" i="1"/>
  <c r="H15" i="1"/>
  <c r="I15" i="1"/>
  <c r="J15" i="1"/>
  <c r="K15" i="1"/>
  <c r="L15" i="1"/>
  <c r="M15" i="1"/>
  <c r="N15" i="1"/>
  <c r="G16" i="1"/>
  <c r="H16" i="1"/>
  <c r="I16" i="1"/>
  <c r="J16" i="1"/>
  <c r="K16" i="1"/>
  <c r="L16" i="1"/>
  <c r="M16" i="1"/>
  <c r="N16" i="1"/>
  <c r="G17" i="1"/>
  <c r="H17" i="1"/>
  <c r="I17" i="1"/>
  <c r="J17" i="1"/>
  <c r="K17" i="1"/>
  <c r="L17" i="1"/>
  <c r="M17" i="1"/>
  <c r="N17" i="1"/>
  <c r="G18" i="1"/>
  <c r="H18" i="1"/>
  <c r="I18" i="1"/>
  <c r="J18" i="1"/>
  <c r="K18" i="1"/>
  <c r="L18" i="1"/>
  <c r="M18" i="1"/>
  <c r="N18" i="1"/>
  <c r="G19" i="1"/>
  <c r="H19" i="1"/>
  <c r="I19" i="1"/>
  <c r="J19" i="1"/>
  <c r="K19" i="1"/>
  <c r="L19" i="1"/>
  <c r="M19" i="1"/>
  <c r="N19" i="1"/>
  <c r="G20" i="1"/>
  <c r="H20" i="1"/>
  <c r="I20" i="1"/>
  <c r="J20" i="1"/>
  <c r="K20" i="1"/>
  <c r="L20" i="1"/>
  <c r="M20" i="1"/>
  <c r="N20" i="1"/>
  <c r="G21" i="1"/>
  <c r="H21" i="1"/>
  <c r="I21" i="1"/>
  <c r="J21" i="1"/>
  <c r="K21" i="1"/>
  <c r="L21" i="1"/>
  <c r="M21" i="1"/>
  <c r="N21" i="1"/>
  <c r="G22" i="1"/>
  <c r="H22" i="1"/>
  <c r="I22" i="1"/>
  <c r="J22" i="1"/>
  <c r="K22" i="1"/>
  <c r="L22" i="1"/>
  <c r="M22" i="1"/>
  <c r="N22" i="1"/>
  <c r="G23" i="1"/>
  <c r="H23" i="1"/>
  <c r="I23" i="1"/>
  <c r="J23" i="1"/>
  <c r="K23" i="1"/>
  <c r="L23" i="1"/>
  <c r="M23" i="1"/>
  <c r="N23" i="1"/>
  <c r="G24" i="1"/>
  <c r="H24" i="1"/>
  <c r="I24" i="1"/>
  <c r="J24" i="1"/>
  <c r="K24" i="1"/>
  <c r="L24" i="1"/>
  <c r="M24" i="1"/>
  <c r="N24" i="1"/>
  <c r="G25" i="1"/>
  <c r="H25" i="1"/>
  <c r="I25" i="1"/>
  <c r="J25" i="1"/>
  <c r="K25" i="1"/>
  <c r="L25" i="1"/>
  <c r="M25" i="1"/>
  <c r="N25" i="1"/>
  <c r="G26" i="1"/>
  <c r="H26" i="1"/>
  <c r="I26" i="1"/>
  <c r="J26" i="1"/>
  <c r="K26" i="1"/>
  <c r="L26" i="1"/>
  <c r="M26" i="1"/>
  <c r="N26" i="1"/>
  <c r="G27" i="1"/>
  <c r="H27" i="1"/>
  <c r="I27" i="1"/>
  <c r="J27" i="1"/>
  <c r="K27" i="1"/>
  <c r="L27" i="1"/>
  <c r="M27" i="1"/>
  <c r="N27" i="1"/>
  <c r="G28" i="1"/>
  <c r="H28" i="1"/>
  <c r="I28" i="1"/>
  <c r="J28" i="1"/>
  <c r="K28" i="1"/>
  <c r="L28" i="1"/>
  <c r="M28" i="1"/>
  <c r="N28" i="1"/>
  <c r="G29" i="1"/>
  <c r="H29" i="1"/>
  <c r="I29" i="1"/>
  <c r="J29" i="1"/>
  <c r="K29" i="1"/>
  <c r="L29" i="1"/>
  <c r="M29" i="1"/>
  <c r="N29" i="1"/>
  <c r="G30" i="1"/>
  <c r="H30" i="1"/>
  <c r="I30" i="1"/>
  <c r="J30" i="1"/>
  <c r="K30" i="1"/>
  <c r="L30" i="1"/>
  <c r="M30" i="1"/>
  <c r="N30" i="1"/>
  <c r="G31" i="1"/>
  <c r="H31" i="1"/>
  <c r="I31" i="1"/>
  <c r="J31" i="1"/>
  <c r="K31" i="1"/>
  <c r="L31" i="1"/>
  <c r="M31" i="1"/>
  <c r="N31" i="1"/>
  <c r="G32" i="1"/>
  <c r="H32" i="1"/>
  <c r="I32" i="1"/>
  <c r="J32" i="1"/>
  <c r="K32" i="1"/>
  <c r="L32" i="1"/>
  <c r="M32" i="1"/>
  <c r="N32" i="1"/>
  <c r="G33" i="1"/>
  <c r="H33" i="1"/>
  <c r="I33" i="1"/>
  <c r="J33" i="1"/>
  <c r="K33" i="1"/>
  <c r="L33" i="1"/>
  <c r="M33" i="1"/>
  <c r="N33" i="1"/>
  <c r="G34" i="1"/>
  <c r="H34" i="1"/>
  <c r="I34" i="1"/>
  <c r="J34" i="1"/>
  <c r="K34" i="1"/>
  <c r="L34" i="1"/>
  <c r="M34" i="1"/>
  <c r="N34" i="1"/>
  <c r="G35" i="1"/>
  <c r="H35" i="1"/>
  <c r="I35" i="1"/>
  <c r="J35" i="1"/>
  <c r="K35" i="1"/>
  <c r="L35" i="1"/>
  <c r="M35" i="1"/>
  <c r="N35" i="1"/>
  <c r="G36" i="1"/>
  <c r="H36" i="1"/>
  <c r="I36" i="1"/>
  <c r="J36" i="1"/>
  <c r="K36" i="1"/>
  <c r="L36" i="1"/>
  <c r="M36" i="1"/>
  <c r="N36" i="1"/>
  <c r="G37" i="1"/>
  <c r="H37" i="1"/>
  <c r="I37" i="1"/>
  <c r="J37" i="1"/>
  <c r="K37" i="1"/>
  <c r="L37" i="1"/>
  <c r="M37" i="1"/>
  <c r="N37" i="1"/>
  <c r="G38" i="1"/>
  <c r="H38" i="1"/>
  <c r="I38" i="1"/>
  <c r="J38" i="1"/>
  <c r="K38" i="1"/>
  <c r="L38" i="1"/>
  <c r="M38" i="1"/>
  <c r="N38" i="1"/>
  <c r="G39" i="1"/>
  <c r="H39" i="1"/>
  <c r="I39" i="1"/>
  <c r="J39" i="1"/>
  <c r="K39" i="1"/>
  <c r="L39" i="1"/>
  <c r="M39" i="1"/>
  <c r="N39" i="1"/>
  <c r="G40" i="1"/>
  <c r="H40" i="1"/>
  <c r="I40" i="1"/>
  <c r="J40" i="1"/>
  <c r="K40" i="1"/>
  <c r="L40" i="1"/>
  <c r="M40" i="1"/>
  <c r="N40" i="1"/>
  <c r="T8" i="1"/>
  <c r="U8" i="1"/>
  <c r="T9" i="1"/>
  <c r="U9" i="1"/>
  <c r="T10" i="1"/>
  <c r="U10" i="1"/>
  <c r="T11" i="1"/>
  <c r="U11" i="1"/>
  <c r="T12" i="1"/>
  <c r="U12" i="1"/>
  <c r="T13" i="1"/>
  <c r="U13" i="1"/>
  <c r="T14" i="1"/>
  <c r="U14" i="1"/>
  <c r="T15" i="1"/>
  <c r="U15" i="1"/>
  <c r="T16" i="1"/>
  <c r="U16" i="1"/>
  <c r="T17" i="1"/>
  <c r="U17" i="1"/>
  <c r="T18" i="1"/>
  <c r="U18" i="1"/>
  <c r="T19" i="1"/>
  <c r="U19" i="1"/>
  <c r="T20" i="1"/>
  <c r="U20" i="1"/>
  <c r="T21" i="1"/>
  <c r="U21" i="1"/>
  <c r="T22" i="1"/>
  <c r="U22" i="1"/>
  <c r="T23" i="1"/>
  <c r="U23" i="1"/>
  <c r="T24" i="1"/>
  <c r="U24" i="1"/>
  <c r="T25" i="1"/>
  <c r="U25" i="1"/>
  <c r="T26" i="1"/>
  <c r="U26" i="1"/>
  <c r="T27" i="1"/>
  <c r="U27" i="1"/>
  <c r="T28" i="1"/>
  <c r="U28" i="1"/>
  <c r="T29" i="1"/>
  <c r="U29" i="1"/>
  <c r="T30" i="1"/>
  <c r="U30" i="1"/>
  <c r="T31" i="1"/>
  <c r="U31" i="1"/>
  <c r="T32" i="1"/>
  <c r="U32" i="1"/>
  <c r="T33" i="1"/>
  <c r="U33" i="1"/>
  <c r="T34" i="1"/>
  <c r="U34" i="1"/>
  <c r="T35" i="1"/>
  <c r="U35" i="1"/>
  <c r="T36" i="1"/>
  <c r="U36" i="1"/>
  <c r="T37" i="1"/>
  <c r="U37" i="1"/>
  <c r="T38" i="1"/>
  <c r="U38" i="1"/>
  <c r="T39" i="1"/>
  <c r="U39" i="1"/>
  <c r="T40" i="1"/>
  <c r="U40" i="1"/>
  <c r="U7" i="1"/>
  <c r="T7" i="1"/>
  <c r="N7" i="1"/>
  <c r="M7" i="1"/>
  <c r="L7" i="1"/>
  <c r="K7" i="1"/>
  <c r="J7" i="1"/>
  <c r="I7" i="1"/>
  <c r="H7" i="1"/>
  <c r="G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7" i="1"/>
  <c r="A14" i="2" l="1"/>
  <c r="A13" i="2"/>
  <c r="A12" i="2"/>
  <c r="A11" i="2"/>
  <c r="A10" i="2"/>
  <c r="A7" i="2"/>
  <c r="A6" i="2"/>
  <c r="A5" i="2"/>
  <c r="A4" i="2"/>
  <c r="Q26" i="1" l="1"/>
  <c r="Q34" i="1"/>
  <c r="G2" i="1"/>
  <c r="H2" i="1"/>
  <c r="I2" i="1"/>
  <c r="J2" i="1"/>
  <c r="K2" i="1"/>
  <c r="L2" i="1"/>
  <c r="M2" i="1"/>
  <c r="N2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7" i="1"/>
  <c r="Q28" i="1"/>
  <c r="Q29" i="1"/>
  <c r="Q30" i="1"/>
  <c r="Q31" i="1"/>
  <c r="Q32" i="1"/>
  <c r="Q33" i="1"/>
  <c r="Q35" i="1"/>
  <c r="Q36" i="1"/>
  <c r="Q37" i="1"/>
  <c r="Q38" i="1"/>
  <c r="Q39" i="1"/>
  <c r="Q40" i="1"/>
  <c r="O7" i="1"/>
  <c r="O2" i="1" l="1"/>
  <c r="P2" i="1" s="1"/>
  <c r="Q7" i="1"/>
  <c r="Q2" i="1" s="1"/>
  <c r="A11" i="1" l="1"/>
  <c r="R11" i="1" s="1"/>
  <c r="A13" i="1"/>
  <c r="R13" i="1" s="1"/>
  <c r="A14" i="1"/>
  <c r="R14" i="1" s="1"/>
  <c r="A16" i="1"/>
  <c r="R16" i="1" s="1"/>
  <c r="A18" i="1"/>
  <c r="R18" i="1" s="1"/>
  <c r="A20" i="1"/>
  <c r="R20" i="1" s="1"/>
  <c r="A21" i="1"/>
  <c r="R21" i="1" s="1"/>
  <c r="A23" i="1"/>
  <c r="R23" i="1" s="1"/>
  <c r="A25" i="1"/>
  <c r="R25" i="1" s="1"/>
  <c r="A26" i="1"/>
  <c r="R26" i="1" s="1"/>
  <c r="A27" i="1"/>
  <c r="R27" i="1" s="1"/>
  <c r="A28" i="1"/>
  <c r="R28" i="1" s="1"/>
  <c r="A29" i="1"/>
  <c r="R29" i="1" s="1"/>
  <c r="A30" i="1"/>
  <c r="R30" i="1" s="1"/>
  <c r="A31" i="1"/>
  <c r="R31" i="1" s="1"/>
  <c r="A32" i="1"/>
  <c r="R32" i="1" s="1"/>
  <c r="A33" i="1"/>
  <c r="R33" i="1" s="1"/>
  <c r="A34" i="1"/>
  <c r="R34" i="1" s="1"/>
  <c r="A35" i="1"/>
  <c r="R35" i="1" s="1"/>
  <c r="A36" i="1"/>
  <c r="R36" i="1" s="1"/>
  <c r="A37" i="1"/>
  <c r="R37" i="1" s="1"/>
  <c r="A38" i="1"/>
  <c r="R38" i="1" s="1"/>
  <c r="A39" i="1"/>
  <c r="R39" i="1" s="1"/>
  <c r="A40" i="1"/>
  <c r="R40" i="1" s="1"/>
  <c r="A8" i="2"/>
  <c r="A9" i="2" l="1"/>
  <c r="A7" i="1" l="1"/>
  <c r="R7" i="1" s="1"/>
  <c r="A24" i="1"/>
  <c r="R24" i="1" s="1"/>
  <c r="A22" i="1"/>
  <c r="R22" i="1" s="1"/>
  <c r="A17" i="1"/>
  <c r="R17" i="1" s="1"/>
  <c r="A8" i="1"/>
  <c r="R8" i="1" s="1"/>
  <c r="A12" i="1"/>
  <c r="R12" i="1" s="1"/>
  <c r="A15" i="1"/>
  <c r="R15" i="1" s="1"/>
  <c r="A19" i="1"/>
  <c r="R19" i="1" s="1"/>
  <c r="A10" i="1"/>
  <c r="R10" i="1" s="1"/>
  <c r="A9" i="1"/>
  <c r="R9" i="1" s="1"/>
  <c r="R2" i="1" l="1"/>
</calcChain>
</file>

<file path=xl/comments1.xml><?xml version="1.0" encoding="utf-8"?>
<comments xmlns="http://schemas.openxmlformats.org/spreadsheetml/2006/main">
  <authors>
    <author>Auteur</author>
  </authors>
  <commentList>
    <comment ref="S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signifie le lendemain</t>
        </r>
      </text>
    </comment>
  </commentList>
</comments>
</file>

<file path=xl/sharedStrings.xml><?xml version="1.0" encoding="utf-8"?>
<sst xmlns="http://schemas.openxmlformats.org/spreadsheetml/2006/main" count="68" uniqueCount="63">
  <si>
    <t>CONTRAT H</t>
  </si>
  <si>
    <t>ANNEE</t>
  </si>
  <si>
    <t>MOIS</t>
  </si>
  <si>
    <t>TAUX</t>
  </si>
  <si>
    <t>T H JOUR</t>
  </si>
  <si>
    <t>T H NUIT</t>
  </si>
  <si>
    <t>T FERIE JOUR</t>
  </si>
  <si>
    <t>T FERIE NUIT</t>
  </si>
  <si>
    <t>T DIM JOUR</t>
  </si>
  <si>
    <t>T DIM NUIT</t>
  </si>
  <si>
    <t>T DIM FERIE JOUR</t>
  </si>
  <si>
    <t>T DIM FERIE NUIT</t>
  </si>
  <si>
    <t>T H MOIS</t>
  </si>
  <si>
    <t>T PANIER</t>
  </si>
  <si>
    <t>T BANQUE H</t>
  </si>
  <si>
    <t>T CP</t>
  </si>
  <si>
    <t>CODE</t>
  </si>
  <si>
    <t>DATE</t>
  </si>
  <si>
    <t>POSTE</t>
  </si>
  <si>
    <t>H DEBUT</t>
  </si>
  <si>
    <t>H FIN</t>
  </si>
  <si>
    <t>H JOUR</t>
  </si>
  <si>
    <t>H NUIT</t>
  </si>
  <si>
    <t>H FERIE JOUR</t>
  </si>
  <si>
    <t>H FERIE NUIT</t>
  </si>
  <si>
    <t>H DIM JOUR</t>
  </si>
  <si>
    <t>H DIM NUIT</t>
  </si>
  <si>
    <t>H DIM FERIE JOUR</t>
  </si>
  <si>
    <t>H DIM FERIE NUIT</t>
  </si>
  <si>
    <t>Fériés</t>
  </si>
  <si>
    <t>1er janvier</t>
  </si>
  <si>
    <t>Le 1er mai</t>
  </si>
  <si>
    <t>Le 8 mai 45</t>
  </si>
  <si>
    <t>Le lundi de pâques</t>
  </si>
  <si>
    <t>change chaque année</t>
  </si>
  <si>
    <t>retirer +1 si problème</t>
  </si>
  <si>
    <t>Le Jeudi deL'ascension</t>
  </si>
  <si>
    <t>mettre +39 si problème</t>
  </si>
  <si>
    <t>Le lundi de pentecôte</t>
  </si>
  <si>
    <t>mettre +50 si problème</t>
  </si>
  <si>
    <t>Le 14 Juillet</t>
  </si>
  <si>
    <t>L'assomption</t>
  </si>
  <si>
    <t>La Toussaint</t>
  </si>
  <si>
    <t>Le 11 Novembre</t>
  </si>
  <si>
    <t>Noel</t>
  </si>
  <si>
    <t>CONGES PAYES</t>
  </si>
  <si>
    <t>TOTAL H</t>
  </si>
  <si>
    <t>Début nuit</t>
  </si>
  <si>
    <t>Fin de nuit</t>
  </si>
  <si>
    <t>Dimanche Férié ici</t>
  </si>
  <si>
    <t>Dimanche à jour semaine</t>
  </si>
  <si>
    <t>Dimanche férié à jour semaine</t>
  </si>
  <si>
    <t>Jour normal</t>
  </si>
  <si>
    <t>1 = Le lendemain</t>
  </si>
  <si>
    <t>jour semaine à Dimanche</t>
  </si>
  <si>
    <t>jour semaine à Dimanche Férié</t>
  </si>
  <si>
    <t>AGENT</t>
  </si>
  <si>
    <t>SOCIETE</t>
  </si>
  <si>
    <t>Jour férié a jour semaine</t>
  </si>
  <si>
    <t>jour semaine à jour férié</t>
  </si>
  <si>
    <t>H FIN si Nuit</t>
  </si>
  <si>
    <t>JOUR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</si>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</sst>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\ hh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2" fontId="0" fillId="0" borderId="1" xfId="0" applyNumberFormat="1" applyBorder="1"/>
    <xf numFmtId="164" fontId="0" fillId="0" borderId="1" xfId="0" applyNumberFormat="1" applyBorder="1"/>
    <xf numFmtId="20" fontId="1" fillId="0" borderId="1" xfId="0" applyNumberFormat="1" applyFont="1" applyBorder="1"/>
    <xf numFmtId="165" fontId="1" fillId="0" borderId="1" xfId="0" applyNumberFormat="1" applyFont="1" applyBorder="1"/>
    <xf numFmtId="2" fontId="0" fillId="0" borderId="1" xfId="0" applyNumberFormat="1" applyBorder="1" applyAlignment="1"/>
    <xf numFmtId="49" fontId="0" fillId="0" borderId="1" xfId="0" applyNumberFormat="1" applyBorder="1"/>
    <xf numFmtId="2" fontId="1" fillId="0" borderId="1" xfId="0" applyNumberFormat="1" applyFont="1" applyBorder="1"/>
    <xf numFmtId="0" fontId="2" fillId="3" borderId="1" xfId="0" applyFont="1" applyFill="1" applyBorder="1" applyAlignment="1">
      <alignment horizontal="center" vertical="center" wrapText="1"/>
    </xf>
    <xf numFmtId="2" fontId="0" fillId="3" borderId="1" xfId="0" applyNumberFormat="1" applyFill="1" applyBorder="1"/>
    <xf numFmtId="2" fontId="0" fillId="4" borderId="1" xfId="0" applyNumberFormat="1" applyFill="1" applyBorder="1"/>
    <xf numFmtId="2" fontId="0" fillId="5" borderId="1" xfId="0" applyNumberFormat="1" applyFill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/>
    <xf numFmtId="2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forum/Tableau%20socie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érié"/>
      <sheetName val="Nuit"/>
      <sheetName val="JANVIER"/>
    </sheetNames>
    <sheetDataSet>
      <sheetData sheetId="0">
        <row r="4">
          <cell r="A4">
            <v>43101</v>
          </cell>
        </row>
        <row r="5">
          <cell r="A5">
            <v>43221</v>
          </cell>
        </row>
        <row r="6">
          <cell r="A6">
            <v>43228</v>
          </cell>
        </row>
        <row r="7">
          <cell r="A7">
            <v>43192</v>
          </cell>
        </row>
        <row r="8">
          <cell r="A8">
            <v>43230</v>
          </cell>
        </row>
        <row r="9">
          <cell r="A9">
            <v>43241</v>
          </cell>
        </row>
        <row r="10">
          <cell r="A10">
            <v>43295</v>
          </cell>
        </row>
        <row r="11">
          <cell r="A11">
            <v>43327</v>
          </cell>
        </row>
        <row r="12">
          <cell r="A12">
            <v>43405</v>
          </cell>
        </row>
        <row r="13">
          <cell r="A13">
            <v>43415</v>
          </cell>
        </row>
        <row r="14">
          <cell r="A14">
            <v>43459</v>
          </cell>
        </row>
      </sheetData>
      <sheetData sheetId="1">
        <row r="1">
          <cell r="B1">
            <v>0.875</v>
          </cell>
        </row>
        <row r="2">
          <cell r="B2">
            <v>1.25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0"/>
  <sheetViews>
    <sheetView showZeros="0" tabSelected="1" workbookViewId="0">
      <pane ySplit="6" topLeftCell="A7" activePane="bottomLeft" state="frozen"/>
      <selection pane="bottomLeft" activeCell="G7" sqref="G7"/>
    </sheetView>
  </sheetViews>
  <sheetFormatPr baseColWidth="10" defaultColWidth="9.1796875" defaultRowHeight="14.5" x14ac:dyDescent="0.35"/>
  <cols>
    <col min="1" max="1" width="9.1796875" customWidth="1"/>
    <col min="2" max="2" width="10.7265625" bestFit="1" customWidth="1"/>
    <col min="3" max="3" width="27.453125" customWidth="1"/>
    <col min="18" max="18" width="9.54296875" bestFit="1" customWidth="1"/>
    <col min="19" max="19" width="11.54296875" bestFit="1" customWidth="1"/>
  </cols>
  <sheetData>
    <row r="1" spans="1:21" s="1" customFormat="1" ht="40" customHeight="1" x14ac:dyDescent="0.35">
      <c r="A1" s="2" t="s">
        <v>57</v>
      </c>
      <c r="C1" s="2" t="s">
        <v>56</v>
      </c>
      <c r="E1" s="2" t="s">
        <v>0</v>
      </c>
      <c r="G1" s="16" t="s">
        <v>4</v>
      </c>
      <c r="H1" s="16" t="s">
        <v>5</v>
      </c>
      <c r="I1" s="16" t="s">
        <v>6</v>
      </c>
      <c r="J1" s="16" t="s">
        <v>7</v>
      </c>
      <c r="K1" s="16" t="s">
        <v>8</v>
      </c>
      <c r="L1" s="16" t="s">
        <v>9</v>
      </c>
      <c r="M1" s="16" t="s">
        <v>10</v>
      </c>
      <c r="N1" s="16" t="s">
        <v>11</v>
      </c>
      <c r="O1" s="16" t="s">
        <v>12</v>
      </c>
      <c r="P1" s="16" t="s">
        <v>14</v>
      </c>
      <c r="Q1" s="16" t="s">
        <v>13</v>
      </c>
      <c r="R1" s="16" t="s">
        <v>15</v>
      </c>
    </row>
    <row r="2" spans="1:21" x14ac:dyDescent="0.35">
      <c r="E2" s="15">
        <v>151.66999999999999</v>
      </c>
      <c r="G2" s="17">
        <f t="shared" ref="G2:O2" si="0">SUM(G7:G40)</f>
        <v>8.9999999999999929</v>
      </c>
      <c r="H2" s="17">
        <f t="shared" si="0"/>
        <v>27</v>
      </c>
      <c r="I2" s="17">
        <f t="shared" si="0"/>
        <v>2.9999999999999973</v>
      </c>
      <c r="J2" s="17">
        <f t="shared" si="0"/>
        <v>9</v>
      </c>
      <c r="K2" s="17">
        <f t="shared" si="0"/>
        <v>2.9999999999999973</v>
      </c>
      <c r="L2" s="17">
        <f t="shared" si="0"/>
        <v>9</v>
      </c>
      <c r="M2" s="17">
        <f t="shared" si="0"/>
        <v>18.999999999999996</v>
      </c>
      <c r="N2" s="17">
        <f t="shared" si="0"/>
        <v>10.5</v>
      </c>
      <c r="O2" s="17">
        <f t="shared" si="0"/>
        <v>89.499999999999986</v>
      </c>
      <c r="P2" s="18">
        <f>O2-E2</f>
        <v>-62.17</v>
      </c>
      <c r="Q2" s="17">
        <f>SUM(Q7:Q40)</f>
        <v>7</v>
      </c>
      <c r="R2" s="17">
        <f>SUM(R7:R40)</f>
        <v>5.83</v>
      </c>
    </row>
    <row r="3" spans="1:21" x14ac:dyDescent="0.35">
      <c r="A3" s="4" t="s">
        <v>1</v>
      </c>
      <c r="B3" s="4">
        <v>2018</v>
      </c>
      <c r="E3" s="4" t="s">
        <v>3</v>
      </c>
    </row>
    <row r="4" spans="1:21" x14ac:dyDescent="0.35">
      <c r="A4" s="4" t="s">
        <v>2</v>
      </c>
      <c r="B4" s="4">
        <v>1</v>
      </c>
      <c r="E4" s="4">
        <v>10.050000000000001</v>
      </c>
    </row>
    <row r="6" spans="1:21" ht="43.5" x14ac:dyDescent="0.3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7"/>
      <c r="G6" s="5" t="s">
        <v>21</v>
      </c>
      <c r="H6" s="5" t="s">
        <v>22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46</v>
      </c>
      <c r="P6" s="7"/>
      <c r="Q6" s="5" t="s">
        <v>13</v>
      </c>
      <c r="R6" s="5" t="s">
        <v>15</v>
      </c>
      <c r="S6" s="20" t="s">
        <v>60</v>
      </c>
      <c r="T6" s="21" t="s">
        <v>61</v>
      </c>
      <c r="U6" s="21" t="s">
        <v>62</v>
      </c>
    </row>
    <row r="7" spans="1:21" x14ac:dyDescent="0.35">
      <c r="A7" s="3" t="str">
        <f t="shared" ref="A7:A40" si="1">IF(B7="","",IF(COUNTIF(ferie,B7)&gt;0,"Férié",IF(WEEKDAY(B7,2)&lt;=6,"Semaine","Dimanche")))</f>
        <v>Férié</v>
      </c>
      <c r="B7" s="6">
        <v>43101</v>
      </c>
      <c r="C7" s="14" t="s">
        <v>45</v>
      </c>
      <c r="D7" s="10"/>
      <c r="E7" s="10"/>
      <c r="F7" s="8"/>
      <c r="G7" s="9">
        <f>IF(AND(COUNTIF(JF,$B7)=0,WEEKDAY($B7,2)&lt;7),$T7,0)</f>
        <v>0</v>
      </c>
      <c r="H7" s="9">
        <f>IF(AND(COUNTIF(JF,$B7)=0,WEEKDAY($B7,2)&lt;7),$U7,0)</f>
        <v>0</v>
      </c>
      <c r="I7" s="9">
        <f>IF(AND(COUNTIF(JF,$B7)=0,WEEKDAY($B7,2)=7),$T7,0)</f>
        <v>0</v>
      </c>
      <c r="J7" s="9">
        <f>IF(AND(COUNTIF(JF,$B7)=0,WEEKDAY($B7,2)=7),$U7,0)</f>
        <v>0</v>
      </c>
      <c r="K7" s="9">
        <f>IF(AND(COUNTIF(JF,$B7)&gt;0,WEEKDAY($B7,2)&lt;7),$T7,0)</f>
        <v>0</v>
      </c>
      <c r="L7" s="9">
        <f>IF(AND(COUNTIF(JF,$B7)&gt;0,WEEKDAY($B7,2)&lt;7),$U7,0)</f>
        <v>0</v>
      </c>
      <c r="M7" s="9">
        <f>IF(AND(COUNTIF(JF,$B7)&gt;0,WEEKDAY($B7,2)=7),$T7,0)</f>
        <v>0</v>
      </c>
      <c r="N7" s="9">
        <f>IF(AND(COUNTIF(JF,$B7)&gt;0,WEEKDAY($B7,2)=7),$U7,0)</f>
        <v>0</v>
      </c>
      <c r="O7" s="19">
        <f>SUM(G7:N7)</f>
        <v>0</v>
      </c>
      <c r="P7" s="8"/>
      <c r="Q7" s="13">
        <f>IF(O7&gt;=7,1,0)</f>
        <v>0</v>
      </c>
      <c r="R7" s="9">
        <f>IF(A7="Férié",0,IF(A7="Dimanche",0,IF(C7="CONGES PAYES",5.83,0)))</f>
        <v>0</v>
      </c>
      <c r="S7" s="22">
        <f>IF(E7&lt;D7,1+E7,E7)</f>
        <v>0</v>
      </c>
      <c r="T7" s="23">
        <f>IF(AND(D7&lt;&gt;"",E7&lt;&gt;""),MAX(0,MIN(dbn,S7)-D7)+MAX(0,(S7-fdn)),0)*24</f>
        <v>0</v>
      </c>
      <c r="U7" s="23">
        <f>IF(AND(D7&lt;&gt;"",E7&lt;&gt;""),MAX(0,(S7-MAX(dbn,D7)))-MAX(0,(S7-fdn))+MAX(0,fdn-1-D7),0)*24</f>
        <v>0</v>
      </c>
    </row>
    <row r="8" spans="1:21" x14ac:dyDescent="0.35">
      <c r="A8" s="3" t="str">
        <f t="shared" si="1"/>
        <v>Semaine</v>
      </c>
      <c r="B8" s="6">
        <v>43102</v>
      </c>
      <c r="C8" s="14" t="s">
        <v>45</v>
      </c>
      <c r="D8" s="10"/>
      <c r="E8" s="10"/>
      <c r="F8" s="8"/>
      <c r="G8" s="9">
        <f>IF(AND(COUNTIF(JF,$B8)=0,WEEKDAY($B8,2)&lt;7),$T8,0)</f>
        <v>0</v>
      </c>
      <c r="H8" s="9">
        <f>IF(AND(COUNTIF(JF,$B8)=0,WEEKDAY($B8,2)&lt;7),$U8,0)</f>
        <v>0</v>
      </c>
      <c r="I8" s="9">
        <f>IF(AND(COUNTIF(JF,$B8)=0,WEEKDAY($B8,2)=7),$T8,0)</f>
        <v>0</v>
      </c>
      <c r="J8" s="9">
        <f>IF(AND(COUNTIF(JF,$B8)=0,WEEKDAY($B8,2)=7),$U8,0)</f>
        <v>0</v>
      </c>
      <c r="K8" s="9">
        <f>IF(AND(COUNTIF(JF,$B8)&gt;0,WEEKDAY($B8,2)&lt;7),$T8,0)</f>
        <v>0</v>
      </c>
      <c r="L8" s="9">
        <f>IF(AND(COUNTIF(JF,$B8)&gt;0,WEEKDAY($B8,2)&lt;7),$U8,0)</f>
        <v>0</v>
      </c>
      <c r="M8" s="9">
        <f>IF(AND(COUNTIF(JF,$B8)&gt;0,WEEKDAY($B8,2)=7),$T8,0)</f>
        <v>0</v>
      </c>
      <c r="N8" s="9">
        <f>IF(AND(COUNTIF(JF,$B8)&gt;0,WEEKDAY($B8,2)=7),$U8,0)</f>
        <v>0</v>
      </c>
      <c r="O8" s="19">
        <f t="shared" ref="O8:O40" si="2">SUM(G8:N8)</f>
        <v>0</v>
      </c>
      <c r="P8" s="8"/>
      <c r="Q8" s="13">
        <f t="shared" ref="Q8:Q40" si="3">IF(O8&gt;=7,1,0)</f>
        <v>0</v>
      </c>
      <c r="R8" s="9">
        <f t="shared" ref="R8:R40" si="4">IF(A8="Férié",0,IF(A8="Dimanche",0,IF(C8="CONGES PAYES",5.83,0)))</f>
        <v>5.83</v>
      </c>
      <c r="S8" s="22">
        <f t="shared" ref="S8:S40" si="5">IF(E8&lt;D8,1+E8,E8)</f>
        <v>0</v>
      </c>
      <c r="T8" s="23">
        <f>IF(AND(D8&lt;&gt;"",E8&lt;&gt;""),MAX(0,MIN(dbn,S8)-D8)+MAX(0,(S8-fdn)),0)*24</f>
        <v>0</v>
      </c>
      <c r="U8" s="23">
        <f>IF(AND(D8&lt;&gt;"",E8&lt;&gt;""),MAX(0,(S8-MAX(dbn,D8)))-MAX(0,(S8-fdn))+MAX(0,fdn-1-D8),0)*24</f>
        <v>0</v>
      </c>
    </row>
    <row r="9" spans="1:21" x14ac:dyDescent="0.35">
      <c r="A9" s="3" t="str">
        <f t="shared" si="1"/>
        <v>Semaine</v>
      </c>
      <c r="B9" s="6">
        <v>43103</v>
      </c>
      <c r="C9" s="14" t="s">
        <v>52</v>
      </c>
      <c r="D9" s="10"/>
      <c r="E9" s="10"/>
      <c r="F9" s="8"/>
      <c r="G9" s="9">
        <f>IF(AND(COUNTIF(JF,$B9)=0,WEEKDAY($B9,2)&lt;7),$T9,0)</f>
        <v>0</v>
      </c>
      <c r="H9" s="9">
        <f>IF(AND(COUNTIF(JF,$B9)=0,WEEKDAY($B9,2)&lt;7),$U9,0)</f>
        <v>0</v>
      </c>
      <c r="I9" s="9">
        <f>IF(AND(COUNTIF(JF,$B9)=0,WEEKDAY($B9,2)=7),$T9,0)</f>
        <v>0</v>
      </c>
      <c r="J9" s="9">
        <f>IF(AND(COUNTIF(JF,$B9)=0,WEEKDAY($B9,2)=7),$U9,0)</f>
        <v>0</v>
      </c>
      <c r="K9" s="9">
        <f>IF(AND(COUNTIF(JF,$B9)&gt;0,WEEKDAY($B9,2)&lt;7),$T9,0)</f>
        <v>0</v>
      </c>
      <c r="L9" s="9">
        <f>IF(AND(COUNTIF(JF,$B9)&gt;0,WEEKDAY($B9,2)&lt;7),$U9,0)</f>
        <v>0</v>
      </c>
      <c r="M9" s="9">
        <f>IF(AND(COUNTIF(JF,$B9)&gt;0,WEEKDAY($B9,2)=7),$T9,0)</f>
        <v>0</v>
      </c>
      <c r="N9" s="9">
        <f>IF(AND(COUNTIF(JF,$B9)&gt;0,WEEKDAY($B9,2)=7),$U9,0)</f>
        <v>0</v>
      </c>
      <c r="O9" s="19">
        <f t="shared" si="2"/>
        <v>0</v>
      </c>
      <c r="P9" s="8"/>
      <c r="Q9" s="13">
        <f t="shared" si="3"/>
        <v>0</v>
      </c>
      <c r="R9" s="9">
        <f t="shared" si="4"/>
        <v>0</v>
      </c>
      <c r="S9" s="22">
        <f t="shared" si="5"/>
        <v>0</v>
      </c>
      <c r="T9" s="23">
        <f>IF(AND(D9&lt;&gt;"",E9&lt;&gt;""),MAX(0,MIN(dbn,S9)-D9)+MAX(0,(S9-fdn)),0)*24</f>
        <v>0</v>
      </c>
      <c r="U9" s="23">
        <f>IF(AND(D9&lt;&gt;"",E9&lt;&gt;""),MAX(0,(S9-MAX(dbn,D9)))-MAX(0,(S9-fdn))+MAX(0,fdn-1-D9),0)*24</f>
        <v>0</v>
      </c>
    </row>
    <row r="10" spans="1:21" x14ac:dyDescent="0.35">
      <c r="A10" s="3" t="str">
        <f t="shared" si="1"/>
        <v>Semaine</v>
      </c>
      <c r="B10" s="6">
        <v>43106</v>
      </c>
      <c r="C10" s="14" t="s">
        <v>54</v>
      </c>
      <c r="D10" s="10">
        <v>0.77083333333333337</v>
      </c>
      <c r="E10" s="10">
        <v>0.27083333333333331</v>
      </c>
      <c r="F10" s="8"/>
      <c r="G10" s="9">
        <f>IF(AND(COUNTIF(JF,$B10)=0,WEEKDAY($B10,2)&lt;7),$T10,0)</f>
        <v>2.9999999999999973</v>
      </c>
      <c r="H10" s="9">
        <f>IF(AND(COUNTIF(JF,$B10)=0,WEEKDAY($B10,2)&lt;7),$U10,0)</f>
        <v>9</v>
      </c>
      <c r="I10" s="9">
        <f>IF(AND(COUNTIF(JF,$B10)=0,WEEKDAY($B10,2)=7),$T10,0)</f>
        <v>0</v>
      </c>
      <c r="J10" s="9">
        <f>IF(AND(COUNTIF(JF,$B10)=0,WEEKDAY($B10,2)=7),$U10,0)</f>
        <v>0</v>
      </c>
      <c r="K10" s="9">
        <f>IF(AND(COUNTIF(JF,$B10)&gt;0,WEEKDAY($B10,2)&lt;7),$T10,0)</f>
        <v>0</v>
      </c>
      <c r="L10" s="9">
        <f>IF(AND(COUNTIF(JF,$B10)&gt;0,WEEKDAY($B10,2)&lt;7),$U10,0)</f>
        <v>0</v>
      </c>
      <c r="M10" s="9">
        <f>IF(AND(COUNTIF(JF,$B10)&gt;0,WEEKDAY($B10,2)=7),$T10,0)</f>
        <v>0</v>
      </c>
      <c r="N10" s="9">
        <f>IF(AND(COUNTIF(JF,$B10)&gt;0,WEEKDAY($B10,2)=7),$U10,0)</f>
        <v>0</v>
      </c>
      <c r="O10" s="19">
        <f t="shared" si="2"/>
        <v>11.999999999999996</v>
      </c>
      <c r="P10" s="8"/>
      <c r="Q10" s="13">
        <f t="shared" si="3"/>
        <v>1</v>
      </c>
      <c r="R10" s="9">
        <f t="shared" si="4"/>
        <v>0</v>
      </c>
      <c r="S10" s="22">
        <f t="shared" si="5"/>
        <v>1.2708333333333333</v>
      </c>
      <c r="T10" s="23">
        <f>IF(AND(D10&lt;&gt;"",E10&lt;&gt;""),MAX(0,MIN(dbn,S10)-D10)+MAX(0,(S10-fdn)),0)*24</f>
        <v>2.9999999999999973</v>
      </c>
      <c r="U10" s="23">
        <f>IF(AND(D10&lt;&gt;"",E10&lt;&gt;""),MAX(0,(S10-MAX(dbn,D10)))-MAX(0,(S10-fdn))+MAX(0,fdn-1-D10),0)*24</f>
        <v>9</v>
      </c>
    </row>
    <row r="11" spans="1:21" x14ac:dyDescent="0.35">
      <c r="A11" s="3" t="str">
        <f t="shared" si="1"/>
        <v/>
      </c>
      <c r="B11" s="6"/>
      <c r="C11" s="14"/>
      <c r="D11" s="10"/>
      <c r="E11" s="10"/>
      <c r="F11" s="8"/>
      <c r="G11" s="9">
        <f>IF(AND(COUNTIF(JF,$B11)=0,WEEKDAY($B11,2)&lt;7),$T11,0)</f>
        <v>0</v>
      </c>
      <c r="H11" s="9">
        <f>IF(AND(COUNTIF(JF,$B11)=0,WEEKDAY($B11,2)&lt;7),$U11,0)</f>
        <v>0</v>
      </c>
      <c r="I11" s="9">
        <f>IF(AND(COUNTIF(JF,$B11)=0,WEEKDAY($B11,2)=7),$T11,0)</f>
        <v>0</v>
      </c>
      <c r="J11" s="9">
        <f>IF(AND(COUNTIF(JF,$B11)=0,WEEKDAY($B11,2)=7),$U11,0)</f>
        <v>0</v>
      </c>
      <c r="K11" s="9">
        <f>IF(AND(COUNTIF(JF,$B11)&gt;0,WEEKDAY($B11,2)&lt;7),$T11,0)</f>
        <v>0</v>
      </c>
      <c r="L11" s="9">
        <f>IF(AND(COUNTIF(JF,$B11)&gt;0,WEEKDAY($B11,2)&lt;7),$U11,0)</f>
        <v>0</v>
      </c>
      <c r="M11" s="9">
        <f>IF(AND(COUNTIF(JF,$B11)&gt;0,WEEKDAY($B11,2)=7),$T11,0)</f>
        <v>0</v>
      </c>
      <c r="N11" s="9">
        <f>IF(AND(COUNTIF(JF,$B11)&gt;0,WEEKDAY($B11,2)=7),$U11,0)</f>
        <v>0</v>
      </c>
      <c r="O11" s="19">
        <f t="shared" si="2"/>
        <v>0</v>
      </c>
      <c r="P11" s="8"/>
      <c r="Q11" s="13">
        <f t="shared" si="3"/>
        <v>0</v>
      </c>
      <c r="R11" s="9">
        <f t="shared" si="4"/>
        <v>0</v>
      </c>
      <c r="S11" s="22">
        <f t="shared" si="5"/>
        <v>0</v>
      </c>
      <c r="T11" s="23">
        <f>IF(AND(D11&lt;&gt;"",E11&lt;&gt;""),MAX(0,MIN(dbn,S11)-D11)+MAX(0,(S11-fdn)),0)*24</f>
        <v>0</v>
      </c>
      <c r="U11" s="23">
        <f>IF(AND(D11&lt;&gt;"",E11&lt;&gt;""),MAX(0,(S11-MAX(dbn,D11)))-MAX(0,(S11-fdn))+MAX(0,fdn-1-D11),0)*24</f>
        <v>0</v>
      </c>
    </row>
    <row r="12" spans="1:21" x14ac:dyDescent="0.35">
      <c r="A12" s="3" t="str">
        <f t="shared" si="1"/>
        <v>Dimanche</v>
      </c>
      <c r="B12" s="6">
        <v>43107</v>
      </c>
      <c r="C12" s="14" t="s">
        <v>50</v>
      </c>
      <c r="D12" s="10">
        <v>0.77083333333333337</v>
      </c>
      <c r="E12" s="10">
        <v>0.27083333333333331</v>
      </c>
      <c r="F12" s="8"/>
      <c r="G12" s="9">
        <f>IF(AND(COUNTIF(JF,$B12)=0,WEEKDAY($B12,2)&lt;7),$T12,0)</f>
        <v>0</v>
      </c>
      <c r="H12" s="9">
        <f>IF(AND(COUNTIF(JF,$B12)=0,WEEKDAY($B12,2)&lt;7),$U12,0)</f>
        <v>0</v>
      </c>
      <c r="I12" s="9">
        <f>IF(AND(COUNTIF(JF,$B12)=0,WEEKDAY($B12,2)=7),$T12,0)</f>
        <v>2.9999999999999973</v>
      </c>
      <c r="J12" s="9">
        <f>IF(AND(COUNTIF(JF,$B12)=0,WEEKDAY($B12,2)=7),$U12,0)</f>
        <v>9</v>
      </c>
      <c r="K12" s="9">
        <f>IF(AND(COUNTIF(JF,$B12)&gt;0,WEEKDAY($B12,2)&lt;7),$T12,0)</f>
        <v>0</v>
      </c>
      <c r="L12" s="9">
        <f>IF(AND(COUNTIF(JF,$B12)&gt;0,WEEKDAY($B12,2)&lt;7),$U12,0)</f>
        <v>0</v>
      </c>
      <c r="M12" s="9">
        <f>IF(AND(COUNTIF(JF,$B12)&gt;0,WEEKDAY($B12,2)=7),$T12,0)</f>
        <v>0</v>
      </c>
      <c r="N12" s="9">
        <f>IF(AND(COUNTIF(JF,$B12)&gt;0,WEEKDAY($B12,2)=7),$U12,0)</f>
        <v>0</v>
      </c>
      <c r="O12" s="19">
        <f t="shared" si="2"/>
        <v>11.999999999999996</v>
      </c>
      <c r="P12" s="8"/>
      <c r="Q12" s="13">
        <f t="shared" si="3"/>
        <v>1</v>
      </c>
      <c r="R12" s="9">
        <f t="shared" si="4"/>
        <v>0</v>
      </c>
      <c r="S12" s="22">
        <f t="shared" si="5"/>
        <v>1.2708333333333333</v>
      </c>
      <c r="T12" s="23">
        <f>IF(AND(D12&lt;&gt;"",E12&lt;&gt;""),MAX(0,MIN(dbn,S12)-D12)+MAX(0,(S12-fdn)),0)*24</f>
        <v>2.9999999999999973</v>
      </c>
      <c r="U12" s="23">
        <f>IF(AND(D12&lt;&gt;"",E12&lt;&gt;""),MAX(0,(S12-MAX(dbn,D12)))-MAX(0,(S12-fdn))+MAX(0,fdn-1-D12),0)*24</f>
        <v>9</v>
      </c>
    </row>
    <row r="13" spans="1:21" x14ac:dyDescent="0.35">
      <c r="A13" s="3" t="str">
        <f t="shared" si="1"/>
        <v/>
      </c>
      <c r="B13" s="6"/>
      <c r="C13" s="14"/>
      <c r="D13" s="10"/>
      <c r="E13" s="10"/>
      <c r="F13" s="8"/>
      <c r="G13" s="9">
        <f>IF(AND(COUNTIF(JF,$B13)=0,WEEKDAY($B13,2)&lt;7),$T13,0)</f>
        <v>0</v>
      </c>
      <c r="H13" s="9">
        <f>IF(AND(COUNTIF(JF,$B13)=0,WEEKDAY($B13,2)&lt;7),$U13,0)</f>
        <v>0</v>
      </c>
      <c r="I13" s="9">
        <f>IF(AND(COUNTIF(JF,$B13)=0,WEEKDAY($B13,2)=7),$T13,0)</f>
        <v>0</v>
      </c>
      <c r="J13" s="9">
        <f>IF(AND(COUNTIF(JF,$B13)=0,WEEKDAY($B13,2)=7),$U13,0)</f>
        <v>0</v>
      </c>
      <c r="K13" s="9">
        <f>IF(AND(COUNTIF(JF,$B13)&gt;0,WEEKDAY($B13,2)&lt;7),$T13,0)</f>
        <v>0</v>
      </c>
      <c r="L13" s="9">
        <f>IF(AND(COUNTIF(JF,$B13)&gt;0,WEEKDAY($B13,2)&lt;7),$U13,0)</f>
        <v>0</v>
      </c>
      <c r="M13" s="9">
        <f>IF(AND(COUNTIF(JF,$B13)&gt;0,WEEKDAY($B13,2)=7),$T13,0)</f>
        <v>0</v>
      </c>
      <c r="N13" s="9">
        <f>IF(AND(COUNTIF(JF,$B13)&gt;0,WEEKDAY($B13,2)=7),$U13,0)</f>
        <v>0</v>
      </c>
      <c r="O13" s="19">
        <f t="shared" si="2"/>
        <v>0</v>
      </c>
      <c r="P13" s="8"/>
      <c r="Q13" s="13">
        <f t="shared" si="3"/>
        <v>0</v>
      </c>
      <c r="R13" s="9">
        <f t="shared" si="4"/>
        <v>0</v>
      </c>
      <c r="S13" s="22">
        <f t="shared" si="5"/>
        <v>0</v>
      </c>
      <c r="T13" s="23">
        <f>IF(AND(D13&lt;&gt;"",E13&lt;&gt;""),MAX(0,MIN(dbn,S13)-D13)+MAX(0,(S13-fdn)),0)*24</f>
        <v>0</v>
      </c>
      <c r="U13" s="23">
        <f>IF(AND(D13&lt;&gt;"",E13&lt;&gt;""),MAX(0,(S13-MAX(dbn,D13)))-MAX(0,(S13-fdn))+MAX(0,fdn-1-D13),0)*24</f>
        <v>0</v>
      </c>
    </row>
    <row r="14" spans="1:21" x14ac:dyDescent="0.35">
      <c r="A14" s="3" t="str">
        <f t="shared" si="1"/>
        <v/>
      </c>
      <c r="B14" s="6"/>
      <c r="C14" s="14"/>
      <c r="D14" s="10"/>
      <c r="E14" s="10"/>
      <c r="F14" s="8"/>
      <c r="G14" s="9">
        <f>IF(AND(COUNTIF(JF,$B14)=0,WEEKDAY($B14,2)&lt;7),$T14,0)</f>
        <v>0</v>
      </c>
      <c r="H14" s="9">
        <f>IF(AND(COUNTIF(JF,$B14)=0,WEEKDAY($B14,2)&lt;7),$U14,0)</f>
        <v>0</v>
      </c>
      <c r="I14" s="9">
        <f>IF(AND(COUNTIF(JF,$B14)=0,WEEKDAY($B14,2)=7),$T14,0)</f>
        <v>0</v>
      </c>
      <c r="J14" s="9">
        <f>IF(AND(COUNTIF(JF,$B14)=0,WEEKDAY($B14,2)=7),$U14,0)</f>
        <v>0</v>
      </c>
      <c r="K14" s="9">
        <f>IF(AND(COUNTIF(JF,$B14)&gt;0,WEEKDAY($B14,2)&lt;7),$T14,0)</f>
        <v>0</v>
      </c>
      <c r="L14" s="9">
        <f>IF(AND(COUNTIF(JF,$B14)&gt;0,WEEKDAY($B14,2)&lt;7),$U14,0)</f>
        <v>0</v>
      </c>
      <c r="M14" s="9">
        <f>IF(AND(COUNTIF(JF,$B14)&gt;0,WEEKDAY($B14,2)=7),$T14,0)</f>
        <v>0</v>
      </c>
      <c r="N14" s="9">
        <f>IF(AND(COUNTIF(JF,$B14)&gt;0,WEEKDAY($B14,2)=7),$U14,0)</f>
        <v>0</v>
      </c>
      <c r="O14" s="19">
        <f t="shared" si="2"/>
        <v>0</v>
      </c>
      <c r="P14" s="8"/>
      <c r="Q14" s="13">
        <f t="shared" si="3"/>
        <v>0</v>
      </c>
      <c r="R14" s="9">
        <f t="shared" si="4"/>
        <v>0</v>
      </c>
      <c r="S14" s="22">
        <f t="shared" si="5"/>
        <v>0</v>
      </c>
      <c r="T14" s="23">
        <f>IF(AND(D14&lt;&gt;"",E14&lt;&gt;""),MAX(0,MIN(dbn,S14)-D14)+MAX(0,(S14-fdn)),0)*24</f>
        <v>0</v>
      </c>
      <c r="U14" s="23">
        <f>IF(AND(D14&lt;&gt;"",E14&lt;&gt;""),MAX(0,(S14-MAX(dbn,D14)))-MAX(0,(S14-fdn))+MAX(0,fdn-1-D14),0)*24</f>
        <v>0</v>
      </c>
    </row>
    <row r="15" spans="1:21" x14ac:dyDescent="0.35">
      <c r="A15" s="3" t="str">
        <f t="shared" si="1"/>
        <v>Férié</v>
      </c>
      <c r="B15" s="6">
        <v>43415</v>
      </c>
      <c r="C15" s="14" t="s">
        <v>49</v>
      </c>
      <c r="D15" s="10">
        <v>0.20833333333333334</v>
      </c>
      <c r="E15" s="10">
        <v>0.89583333333333337</v>
      </c>
      <c r="F15" s="8"/>
      <c r="G15" s="9">
        <f>IF(AND(COUNTIF(JF,$B15)=0,WEEKDAY($B15,2)&lt;7),$T15,0)</f>
        <v>0</v>
      </c>
      <c r="H15" s="9">
        <f>IF(AND(COUNTIF(JF,$B15)=0,WEEKDAY($B15,2)&lt;7),$U15,0)</f>
        <v>0</v>
      </c>
      <c r="I15" s="9">
        <f>IF(AND(COUNTIF(JF,$B15)=0,WEEKDAY($B15,2)=7),$T15,0)</f>
        <v>0</v>
      </c>
      <c r="J15" s="9">
        <f>IF(AND(COUNTIF(JF,$B15)=0,WEEKDAY($B15,2)=7),$U15,0)</f>
        <v>0</v>
      </c>
      <c r="K15" s="9">
        <f>IF(AND(COUNTIF(JF,$B15)&gt;0,WEEKDAY($B15,2)&lt;7),$T15,0)</f>
        <v>0</v>
      </c>
      <c r="L15" s="9">
        <f>IF(AND(COUNTIF(JF,$B15)&gt;0,WEEKDAY($B15,2)&lt;7),$U15,0)</f>
        <v>0</v>
      </c>
      <c r="M15" s="9">
        <f>IF(AND(COUNTIF(JF,$B15)&gt;0,WEEKDAY($B15,2)=7),$T15,0)</f>
        <v>16</v>
      </c>
      <c r="N15" s="9">
        <f>IF(AND(COUNTIF(JF,$B15)&gt;0,WEEKDAY($B15,2)=7),$U15,0)</f>
        <v>1.5000000000000007</v>
      </c>
      <c r="O15" s="19">
        <f t="shared" si="2"/>
        <v>17.5</v>
      </c>
      <c r="P15" s="8"/>
      <c r="Q15" s="13">
        <f t="shared" si="3"/>
        <v>1</v>
      </c>
      <c r="R15" s="9">
        <f t="shared" si="4"/>
        <v>0</v>
      </c>
      <c r="S15" s="22">
        <f t="shared" si="5"/>
        <v>0.89583333333333337</v>
      </c>
      <c r="T15" s="23">
        <f>IF(AND(D15&lt;&gt;"",E15&lt;&gt;""),MAX(0,MIN(dbn,S15)-D15)+MAX(0,(S15-fdn)),0)*24</f>
        <v>16</v>
      </c>
      <c r="U15" s="23">
        <f>IF(AND(D15&lt;&gt;"",E15&lt;&gt;""),MAX(0,(S15-MAX(dbn,D15)))-MAX(0,(S15-fdn))+MAX(0,fdn-1-D15),0)*24</f>
        <v>1.5000000000000007</v>
      </c>
    </row>
    <row r="16" spans="1:21" x14ac:dyDescent="0.35">
      <c r="A16" s="3" t="str">
        <f t="shared" si="1"/>
        <v/>
      </c>
      <c r="B16" s="6"/>
      <c r="C16" s="14"/>
      <c r="D16" s="10"/>
      <c r="E16" s="10"/>
      <c r="F16" s="8"/>
      <c r="G16" s="9">
        <f>IF(AND(COUNTIF(JF,$B16)=0,WEEKDAY($B16,2)&lt;7),$T16,0)</f>
        <v>0</v>
      </c>
      <c r="H16" s="9">
        <f>IF(AND(COUNTIF(JF,$B16)=0,WEEKDAY($B16,2)&lt;7),$U16,0)</f>
        <v>0</v>
      </c>
      <c r="I16" s="9">
        <f>IF(AND(COUNTIF(JF,$B16)=0,WEEKDAY($B16,2)=7),$T16,0)</f>
        <v>0</v>
      </c>
      <c r="J16" s="9">
        <f>IF(AND(COUNTIF(JF,$B16)=0,WEEKDAY($B16,2)=7),$U16,0)</f>
        <v>0</v>
      </c>
      <c r="K16" s="9">
        <f>IF(AND(COUNTIF(JF,$B16)&gt;0,WEEKDAY($B16,2)&lt;7),$T16,0)</f>
        <v>0</v>
      </c>
      <c r="L16" s="9">
        <f>IF(AND(COUNTIF(JF,$B16)&gt;0,WEEKDAY($B16,2)&lt;7),$U16,0)</f>
        <v>0</v>
      </c>
      <c r="M16" s="9">
        <f>IF(AND(COUNTIF(JF,$B16)&gt;0,WEEKDAY($B16,2)=7),$T16,0)</f>
        <v>0</v>
      </c>
      <c r="N16" s="9">
        <f>IF(AND(COUNTIF(JF,$B16)&gt;0,WEEKDAY($B16,2)=7),$U16,0)</f>
        <v>0</v>
      </c>
      <c r="O16" s="19">
        <f t="shared" si="2"/>
        <v>0</v>
      </c>
      <c r="P16" s="8"/>
      <c r="Q16" s="13">
        <f t="shared" si="3"/>
        <v>0</v>
      </c>
      <c r="R16" s="9">
        <f t="shared" si="4"/>
        <v>0</v>
      </c>
      <c r="S16" s="22">
        <f t="shared" si="5"/>
        <v>0</v>
      </c>
      <c r="T16" s="23">
        <f>IF(AND(D16&lt;&gt;"",E16&lt;&gt;""),MAX(0,MIN(dbn,S16)-D16)+MAX(0,(S16-fdn)),0)*24</f>
        <v>0</v>
      </c>
      <c r="U16" s="23">
        <f>IF(AND(D16&lt;&gt;"",E16&lt;&gt;""),MAX(0,(S16-MAX(dbn,D16)))-MAX(0,(S16-fdn))+MAX(0,fdn-1-D16),0)*24</f>
        <v>0</v>
      </c>
    </row>
    <row r="17" spans="1:21" x14ac:dyDescent="0.35">
      <c r="A17" s="3" t="str">
        <f t="shared" si="1"/>
        <v>Férié</v>
      </c>
      <c r="B17" s="6">
        <v>43415</v>
      </c>
      <c r="C17" s="14" t="s">
        <v>51</v>
      </c>
      <c r="D17" s="10">
        <v>0.77083333333333337</v>
      </c>
      <c r="E17" s="10">
        <v>0.27083333333333331</v>
      </c>
      <c r="F17" s="8"/>
      <c r="G17" s="9">
        <f>IF(AND(COUNTIF(JF,$B17)=0,WEEKDAY($B17,2)&lt;7),$T17,0)</f>
        <v>0</v>
      </c>
      <c r="H17" s="9">
        <f>IF(AND(COUNTIF(JF,$B17)=0,WEEKDAY($B17,2)&lt;7),$U17,0)</f>
        <v>0</v>
      </c>
      <c r="I17" s="9">
        <f>IF(AND(COUNTIF(JF,$B17)=0,WEEKDAY($B17,2)=7),$T17,0)</f>
        <v>0</v>
      </c>
      <c r="J17" s="9">
        <f>IF(AND(COUNTIF(JF,$B17)=0,WEEKDAY($B17,2)=7),$U17,0)</f>
        <v>0</v>
      </c>
      <c r="K17" s="9">
        <f>IF(AND(COUNTIF(JF,$B17)&gt;0,WEEKDAY($B17,2)&lt;7),$T17,0)</f>
        <v>0</v>
      </c>
      <c r="L17" s="9">
        <f>IF(AND(COUNTIF(JF,$B17)&gt;0,WEEKDAY($B17,2)&lt;7),$U17,0)</f>
        <v>0</v>
      </c>
      <c r="M17" s="9">
        <f>IF(AND(COUNTIF(JF,$B17)&gt;0,WEEKDAY($B17,2)=7),$T17,0)</f>
        <v>2.9999999999999973</v>
      </c>
      <c r="N17" s="9">
        <f>IF(AND(COUNTIF(JF,$B17)&gt;0,WEEKDAY($B17,2)=7),$U17,0)</f>
        <v>9</v>
      </c>
      <c r="O17" s="19">
        <f t="shared" si="2"/>
        <v>11.999999999999996</v>
      </c>
      <c r="P17" s="8"/>
      <c r="Q17" s="13">
        <f t="shared" si="3"/>
        <v>1</v>
      </c>
      <c r="R17" s="9">
        <f t="shared" si="4"/>
        <v>0</v>
      </c>
      <c r="S17" s="22">
        <f t="shared" si="5"/>
        <v>1.2708333333333333</v>
      </c>
      <c r="T17" s="23">
        <f>IF(AND(D17&lt;&gt;"",E17&lt;&gt;""),MAX(0,MIN(dbn,S17)-D17)+MAX(0,(S17-fdn)),0)*24</f>
        <v>2.9999999999999973</v>
      </c>
      <c r="U17" s="23">
        <f>IF(AND(D17&lt;&gt;"",E17&lt;&gt;""),MAX(0,(S17-MAX(dbn,D17)))-MAX(0,(S17-fdn))+MAX(0,fdn-1-D17),0)*24</f>
        <v>9</v>
      </c>
    </row>
    <row r="18" spans="1:21" x14ac:dyDescent="0.35">
      <c r="A18" s="3" t="str">
        <f t="shared" si="1"/>
        <v/>
      </c>
      <c r="B18" s="6"/>
      <c r="C18" s="14"/>
      <c r="D18" s="10"/>
      <c r="E18" s="10"/>
      <c r="F18" s="8"/>
      <c r="G18" s="9">
        <f>IF(AND(COUNTIF(JF,$B18)=0,WEEKDAY($B18,2)&lt;7),$T18,0)</f>
        <v>0</v>
      </c>
      <c r="H18" s="9">
        <f>IF(AND(COUNTIF(JF,$B18)=0,WEEKDAY($B18,2)&lt;7),$U18,0)</f>
        <v>0</v>
      </c>
      <c r="I18" s="9">
        <f>IF(AND(COUNTIF(JF,$B18)=0,WEEKDAY($B18,2)=7),$T18,0)</f>
        <v>0</v>
      </c>
      <c r="J18" s="9">
        <f>IF(AND(COUNTIF(JF,$B18)=0,WEEKDAY($B18,2)=7),$U18,0)</f>
        <v>0</v>
      </c>
      <c r="K18" s="9">
        <f>IF(AND(COUNTIF(JF,$B18)&gt;0,WEEKDAY($B18,2)&lt;7),$T18,0)</f>
        <v>0</v>
      </c>
      <c r="L18" s="9">
        <f>IF(AND(COUNTIF(JF,$B18)&gt;0,WEEKDAY($B18,2)&lt;7),$U18,0)</f>
        <v>0</v>
      </c>
      <c r="M18" s="9">
        <f>IF(AND(COUNTIF(JF,$B18)&gt;0,WEEKDAY($B18,2)=7),$T18,0)</f>
        <v>0</v>
      </c>
      <c r="N18" s="9">
        <f>IF(AND(COUNTIF(JF,$B18)&gt;0,WEEKDAY($B18,2)=7),$U18,0)</f>
        <v>0</v>
      </c>
      <c r="O18" s="19">
        <f t="shared" si="2"/>
        <v>0</v>
      </c>
      <c r="P18" s="8"/>
      <c r="Q18" s="13">
        <f t="shared" si="3"/>
        <v>0</v>
      </c>
      <c r="R18" s="9">
        <f t="shared" si="4"/>
        <v>0</v>
      </c>
      <c r="S18" s="22">
        <f t="shared" si="5"/>
        <v>0</v>
      </c>
      <c r="T18" s="23">
        <f>IF(AND(D18&lt;&gt;"",E18&lt;&gt;""),MAX(0,MIN(dbn,S18)-D18)+MAX(0,(S18-fdn)),0)*24</f>
        <v>0</v>
      </c>
      <c r="U18" s="23">
        <f>IF(AND(D18&lt;&gt;"",E18&lt;&gt;""),MAX(0,(S18-MAX(dbn,D18)))-MAX(0,(S18-fdn))+MAX(0,fdn-1-D18),0)*24</f>
        <v>0</v>
      </c>
    </row>
    <row r="19" spans="1:21" x14ac:dyDescent="0.35">
      <c r="A19" s="3" t="str">
        <f t="shared" si="1"/>
        <v>Semaine</v>
      </c>
      <c r="B19" s="6">
        <v>43414</v>
      </c>
      <c r="C19" s="14" t="s">
        <v>55</v>
      </c>
      <c r="D19" s="10">
        <v>0.77083333333333337</v>
      </c>
      <c r="E19" s="10">
        <v>0.27083333333333331</v>
      </c>
      <c r="F19" s="8"/>
      <c r="G19" s="9">
        <f>IF(AND(COUNTIF(JF,$B19)=0,WEEKDAY($B19,2)&lt;7),$T19,0)</f>
        <v>2.9999999999999973</v>
      </c>
      <c r="H19" s="9">
        <f>IF(AND(COUNTIF(JF,$B19)=0,WEEKDAY($B19,2)&lt;7),$U19,0)</f>
        <v>9</v>
      </c>
      <c r="I19" s="9">
        <f>IF(AND(COUNTIF(JF,$B19)=0,WEEKDAY($B19,2)=7),$T19,0)</f>
        <v>0</v>
      </c>
      <c r="J19" s="9">
        <f>IF(AND(COUNTIF(JF,$B19)=0,WEEKDAY($B19,2)=7),$U19,0)</f>
        <v>0</v>
      </c>
      <c r="K19" s="9">
        <f>IF(AND(COUNTIF(JF,$B19)&gt;0,WEEKDAY($B19,2)&lt;7),$T19,0)</f>
        <v>0</v>
      </c>
      <c r="L19" s="9">
        <f>IF(AND(COUNTIF(JF,$B19)&gt;0,WEEKDAY($B19,2)&lt;7),$U19,0)</f>
        <v>0</v>
      </c>
      <c r="M19" s="9">
        <f>IF(AND(COUNTIF(JF,$B19)&gt;0,WEEKDAY($B19,2)=7),$T19,0)</f>
        <v>0</v>
      </c>
      <c r="N19" s="9">
        <f>IF(AND(COUNTIF(JF,$B19)&gt;0,WEEKDAY($B19,2)=7),$U19,0)</f>
        <v>0</v>
      </c>
      <c r="O19" s="19">
        <f t="shared" si="2"/>
        <v>11.999999999999996</v>
      </c>
      <c r="P19" s="8"/>
      <c r="Q19" s="13">
        <f t="shared" si="3"/>
        <v>1</v>
      </c>
      <c r="R19" s="9">
        <f t="shared" si="4"/>
        <v>0</v>
      </c>
      <c r="S19" s="22">
        <f t="shared" si="5"/>
        <v>1.2708333333333333</v>
      </c>
      <c r="T19" s="23">
        <f>IF(AND(D19&lt;&gt;"",E19&lt;&gt;""),MAX(0,MIN(dbn,S19)-D19)+MAX(0,(S19-fdn)),0)*24</f>
        <v>2.9999999999999973</v>
      </c>
      <c r="U19" s="23">
        <f>IF(AND(D19&lt;&gt;"",E19&lt;&gt;""),MAX(0,(S19-MAX(dbn,D19)))-MAX(0,(S19-fdn))+MAX(0,fdn-1-D19),0)*24</f>
        <v>9</v>
      </c>
    </row>
    <row r="20" spans="1:21" x14ac:dyDescent="0.35">
      <c r="A20" s="3" t="str">
        <f t="shared" si="1"/>
        <v/>
      </c>
      <c r="B20" s="6"/>
      <c r="C20" s="14"/>
      <c r="D20" s="10"/>
      <c r="E20" s="10"/>
      <c r="F20" s="8"/>
      <c r="G20" s="9">
        <f>IF(AND(COUNTIF(JF,$B20)=0,WEEKDAY($B20,2)&lt;7),$T20,0)</f>
        <v>0</v>
      </c>
      <c r="H20" s="9">
        <f>IF(AND(COUNTIF(JF,$B20)=0,WEEKDAY($B20,2)&lt;7),$U20,0)</f>
        <v>0</v>
      </c>
      <c r="I20" s="9">
        <f>IF(AND(COUNTIF(JF,$B20)=0,WEEKDAY($B20,2)=7),$T20,0)</f>
        <v>0</v>
      </c>
      <c r="J20" s="9">
        <f>IF(AND(COUNTIF(JF,$B20)=0,WEEKDAY($B20,2)=7),$U20,0)</f>
        <v>0</v>
      </c>
      <c r="K20" s="9">
        <f>IF(AND(COUNTIF(JF,$B20)&gt;0,WEEKDAY($B20,2)&lt;7),$T20,0)</f>
        <v>0</v>
      </c>
      <c r="L20" s="9">
        <f>IF(AND(COUNTIF(JF,$B20)&gt;0,WEEKDAY($B20,2)&lt;7),$U20,0)</f>
        <v>0</v>
      </c>
      <c r="M20" s="9">
        <f>IF(AND(COUNTIF(JF,$B20)&gt;0,WEEKDAY($B20,2)=7),$T20,0)</f>
        <v>0</v>
      </c>
      <c r="N20" s="9">
        <f>IF(AND(COUNTIF(JF,$B20)&gt;0,WEEKDAY($B20,2)=7),$U20,0)</f>
        <v>0</v>
      </c>
      <c r="O20" s="19">
        <f t="shared" si="2"/>
        <v>0</v>
      </c>
      <c r="P20" s="8"/>
      <c r="Q20" s="13">
        <f t="shared" si="3"/>
        <v>0</v>
      </c>
      <c r="R20" s="9">
        <f t="shared" si="4"/>
        <v>0</v>
      </c>
      <c r="S20" s="22">
        <f t="shared" si="5"/>
        <v>0</v>
      </c>
      <c r="T20" s="23">
        <f>IF(AND(D20&lt;&gt;"",E20&lt;&gt;""),MAX(0,MIN(dbn,S20)-D20)+MAX(0,(S20-fdn)),0)*24</f>
        <v>0</v>
      </c>
      <c r="U20" s="23">
        <f>IF(AND(D20&lt;&gt;"",E20&lt;&gt;""),MAX(0,(S20-MAX(dbn,D20)))-MAX(0,(S20-fdn))+MAX(0,fdn-1-D20),0)*24</f>
        <v>0</v>
      </c>
    </row>
    <row r="21" spans="1:21" x14ac:dyDescent="0.35">
      <c r="A21" s="3" t="str">
        <f t="shared" si="1"/>
        <v/>
      </c>
      <c r="B21" s="6"/>
      <c r="C21" s="14"/>
      <c r="D21" s="10"/>
      <c r="E21" s="10"/>
      <c r="F21" s="8"/>
      <c r="G21" s="9">
        <f>IF(AND(COUNTIF(JF,$B21)=0,WEEKDAY($B21,2)&lt;7),$T21,0)</f>
        <v>0</v>
      </c>
      <c r="H21" s="9">
        <f>IF(AND(COUNTIF(JF,$B21)=0,WEEKDAY($B21,2)&lt;7),$U21,0)</f>
        <v>0</v>
      </c>
      <c r="I21" s="9">
        <f>IF(AND(COUNTIF(JF,$B21)=0,WEEKDAY($B21,2)=7),$T21,0)</f>
        <v>0</v>
      </c>
      <c r="J21" s="9">
        <f>IF(AND(COUNTIF(JF,$B21)=0,WEEKDAY($B21,2)=7),$U21,0)</f>
        <v>0</v>
      </c>
      <c r="K21" s="9">
        <f>IF(AND(COUNTIF(JF,$B21)&gt;0,WEEKDAY($B21,2)&lt;7),$T21,0)</f>
        <v>0</v>
      </c>
      <c r="L21" s="9">
        <f>IF(AND(COUNTIF(JF,$B21)&gt;0,WEEKDAY($B21,2)&lt;7),$U21,0)</f>
        <v>0</v>
      </c>
      <c r="M21" s="9">
        <f>IF(AND(COUNTIF(JF,$B21)&gt;0,WEEKDAY($B21,2)=7),$T21,0)</f>
        <v>0</v>
      </c>
      <c r="N21" s="9">
        <f>IF(AND(COUNTIF(JF,$B21)&gt;0,WEEKDAY($B21,2)=7),$U21,0)</f>
        <v>0</v>
      </c>
      <c r="O21" s="19">
        <f t="shared" si="2"/>
        <v>0</v>
      </c>
      <c r="P21" s="8"/>
      <c r="Q21" s="13">
        <f t="shared" si="3"/>
        <v>0</v>
      </c>
      <c r="R21" s="9">
        <f t="shared" si="4"/>
        <v>0</v>
      </c>
      <c r="S21" s="22">
        <f t="shared" si="5"/>
        <v>0</v>
      </c>
      <c r="T21" s="23">
        <f>IF(AND(D21&lt;&gt;"",E21&lt;&gt;""),MAX(0,MIN(dbn,S21)-D21)+MAX(0,(S21-fdn)),0)*24</f>
        <v>0</v>
      </c>
      <c r="U21" s="23">
        <f>IF(AND(D21&lt;&gt;"",E21&lt;&gt;""),MAX(0,(S21-MAX(dbn,D21)))-MAX(0,(S21-fdn))+MAX(0,fdn-1-D21),0)*24</f>
        <v>0</v>
      </c>
    </row>
    <row r="22" spans="1:21" x14ac:dyDescent="0.35">
      <c r="A22" s="3" t="str">
        <f t="shared" si="1"/>
        <v>Férié</v>
      </c>
      <c r="B22" s="6">
        <v>43101</v>
      </c>
      <c r="C22" s="14" t="s">
        <v>58</v>
      </c>
      <c r="D22" s="10">
        <v>0.77083333333333337</v>
      </c>
      <c r="E22" s="10">
        <v>0.27083333333333331</v>
      </c>
      <c r="F22" s="8"/>
      <c r="G22" s="9">
        <f>IF(AND(COUNTIF(JF,$B22)=0,WEEKDAY($B22,2)&lt;7),$T22,0)</f>
        <v>0</v>
      </c>
      <c r="H22" s="9">
        <f>IF(AND(COUNTIF(JF,$B22)=0,WEEKDAY($B22,2)&lt;7),$U22,0)</f>
        <v>0</v>
      </c>
      <c r="I22" s="9">
        <f>IF(AND(COUNTIF(JF,$B22)=0,WEEKDAY($B22,2)=7),$T22,0)</f>
        <v>0</v>
      </c>
      <c r="J22" s="9">
        <f>IF(AND(COUNTIF(JF,$B22)=0,WEEKDAY($B22,2)=7),$U22,0)</f>
        <v>0</v>
      </c>
      <c r="K22" s="9">
        <f>IF(AND(COUNTIF(JF,$B22)&gt;0,WEEKDAY($B22,2)&lt;7),$T22,0)</f>
        <v>2.9999999999999973</v>
      </c>
      <c r="L22" s="9">
        <f>IF(AND(COUNTIF(JF,$B22)&gt;0,WEEKDAY($B22,2)&lt;7),$U22,0)</f>
        <v>9</v>
      </c>
      <c r="M22" s="9">
        <f>IF(AND(COUNTIF(JF,$B22)&gt;0,WEEKDAY($B22,2)=7),$T22,0)</f>
        <v>0</v>
      </c>
      <c r="N22" s="9">
        <f>IF(AND(COUNTIF(JF,$B22)&gt;0,WEEKDAY($B22,2)=7),$U22,0)</f>
        <v>0</v>
      </c>
      <c r="O22" s="19">
        <f t="shared" si="2"/>
        <v>11.999999999999996</v>
      </c>
      <c r="P22" s="8"/>
      <c r="Q22" s="13">
        <f t="shared" si="3"/>
        <v>1</v>
      </c>
      <c r="R22" s="9">
        <f t="shared" si="4"/>
        <v>0</v>
      </c>
      <c r="S22" s="22">
        <f t="shared" si="5"/>
        <v>1.2708333333333333</v>
      </c>
      <c r="T22" s="23">
        <f>IF(AND(D22&lt;&gt;"",E22&lt;&gt;""),MAX(0,MIN(dbn,S22)-D22)+MAX(0,(S22-fdn)),0)*24</f>
        <v>2.9999999999999973</v>
      </c>
      <c r="U22" s="23">
        <f>IF(AND(D22&lt;&gt;"",E22&lt;&gt;""),MAX(0,(S22-MAX(dbn,D22)))-MAX(0,(S22-fdn))+MAX(0,fdn-1-D22),0)*24</f>
        <v>9</v>
      </c>
    </row>
    <row r="23" spans="1:21" x14ac:dyDescent="0.35">
      <c r="A23" s="3" t="str">
        <f t="shared" si="1"/>
        <v/>
      </c>
      <c r="B23" s="6"/>
      <c r="C23" s="14"/>
      <c r="D23" s="10"/>
      <c r="E23" s="10"/>
      <c r="F23" s="8"/>
      <c r="G23" s="9">
        <f>IF(AND(COUNTIF(JF,$B23)=0,WEEKDAY($B23,2)&lt;7),$T23,0)</f>
        <v>0</v>
      </c>
      <c r="H23" s="9">
        <f>IF(AND(COUNTIF(JF,$B23)=0,WEEKDAY($B23,2)&lt;7),$U23,0)</f>
        <v>0</v>
      </c>
      <c r="I23" s="9">
        <f>IF(AND(COUNTIF(JF,$B23)=0,WEEKDAY($B23,2)=7),$T23,0)</f>
        <v>0</v>
      </c>
      <c r="J23" s="9">
        <f>IF(AND(COUNTIF(JF,$B23)=0,WEEKDAY($B23,2)=7),$U23,0)</f>
        <v>0</v>
      </c>
      <c r="K23" s="9">
        <f>IF(AND(COUNTIF(JF,$B23)&gt;0,WEEKDAY($B23,2)&lt;7),$T23,0)</f>
        <v>0</v>
      </c>
      <c r="L23" s="9">
        <f>IF(AND(COUNTIF(JF,$B23)&gt;0,WEEKDAY($B23,2)&lt;7),$U23,0)</f>
        <v>0</v>
      </c>
      <c r="M23" s="9">
        <f>IF(AND(COUNTIF(JF,$B23)&gt;0,WEEKDAY($B23,2)=7),$T23,0)</f>
        <v>0</v>
      </c>
      <c r="N23" s="9">
        <f>IF(AND(COUNTIF(JF,$B23)&gt;0,WEEKDAY($B23,2)=7),$U23,0)</f>
        <v>0</v>
      </c>
      <c r="O23" s="19">
        <f t="shared" si="2"/>
        <v>0</v>
      </c>
      <c r="P23" s="8"/>
      <c r="Q23" s="13">
        <f t="shared" si="3"/>
        <v>0</v>
      </c>
      <c r="R23" s="9">
        <f t="shared" si="4"/>
        <v>0</v>
      </c>
      <c r="S23" s="22">
        <f t="shared" si="5"/>
        <v>0</v>
      </c>
      <c r="T23" s="23">
        <f>IF(AND(D23&lt;&gt;"",E23&lt;&gt;""),MAX(0,MIN(dbn,S23)-D23)+MAX(0,(S23-fdn)),0)*24</f>
        <v>0</v>
      </c>
      <c r="U23" s="23">
        <f>IF(AND(D23&lt;&gt;"",E23&lt;&gt;""),MAX(0,(S23-MAX(dbn,D23)))-MAX(0,(S23-fdn))+MAX(0,fdn-1-D23),0)*24</f>
        <v>0</v>
      </c>
    </row>
    <row r="24" spans="1:21" x14ac:dyDescent="0.35">
      <c r="A24" s="3" t="str">
        <f t="shared" si="1"/>
        <v>Semaine</v>
      </c>
      <c r="B24" s="6">
        <v>43220</v>
      </c>
      <c r="C24" s="14" t="s">
        <v>59</v>
      </c>
      <c r="D24" s="10">
        <v>0.77083333333333337</v>
      </c>
      <c r="E24" s="10">
        <v>0.27083333333333331</v>
      </c>
      <c r="F24" s="8"/>
      <c r="G24" s="9">
        <f>IF(AND(COUNTIF(JF,$B24)=0,WEEKDAY($B24,2)&lt;7),$T24,0)</f>
        <v>2.9999999999999973</v>
      </c>
      <c r="H24" s="9">
        <f>IF(AND(COUNTIF(JF,$B24)=0,WEEKDAY($B24,2)&lt;7),$U24,0)</f>
        <v>9</v>
      </c>
      <c r="I24" s="9">
        <f>IF(AND(COUNTIF(JF,$B24)=0,WEEKDAY($B24,2)=7),$T24,0)</f>
        <v>0</v>
      </c>
      <c r="J24" s="9">
        <f>IF(AND(COUNTIF(JF,$B24)=0,WEEKDAY($B24,2)=7),$U24,0)</f>
        <v>0</v>
      </c>
      <c r="K24" s="9">
        <f>IF(AND(COUNTIF(JF,$B24)&gt;0,WEEKDAY($B24,2)&lt;7),$T24,0)</f>
        <v>0</v>
      </c>
      <c r="L24" s="9">
        <f>IF(AND(COUNTIF(JF,$B24)&gt;0,WEEKDAY($B24,2)&lt;7),$U24,0)</f>
        <v>0</v>
      </c>
      <c r="M24" s="9">
        <f>IF(AND(COUNTIF(JF,$B24)&gt;0,WEEKDAY($B24,2)=7),$T24,0)</f>
        <v>0</v>
      </c>
      <c r="N24" s="9">
        <f>IF(AND(COUNTIF(JF,$B24)&gt;0,WEEKDAY($B24,2)=7),$U24,0)</f>
        <v>0</v>
      </c>
      <c r="O24" s="19">
        <f t="shared" si="2"/>
        <v>11.999999999999996</v>
      </c>
      <c r="P24" s="8"/>
      <c r="Q24" s="13">
        <f t="shared" si="3"/>
        <v>1</v>
      </c>
      <c r="R24" s="9">
        <f t="shared" si="4"/>
        <v>0</v>
      </c>
      <c r="S24" s="22">
        <f t="shared" si="5"/>
        <v>1.2708333333333333</v>
      </c>
      <c r="T24" s="23">
        <f>IF(AND(D24&lt;&gt;"",E24&lt;&gt;""),MAX(0,MIN(dbn,S24)-D24)+MAX(0,(S24-fdn)),0)*24</f>
        <v>2.9999999999999973</v>
      </c>
      <c r="U24" s="23">
        <f>IF(AND(D24&lt;&gt;"",E24&lt;&gt;""),MAX(0,(S24-MAX(dbn,D24)))-MAX(0,(S24-fdn))+MAX(0,fdn-1-D24),0)*24</f>
        <v>9</v>
      </c>
    </row>
    <row r="25" spans="1:21" x14ac:dyDescent="0.35">
      <c r="A25" s="3" t="str">
        <f t="shared" si="1"/>
        <v/>
      </c>
      <c r="B25" s="6"/>
      <c r="C25" s="14"/>
      <c r="D25" s="10"/>
      <c r="E25" s="10"/>
      <c r="F25" s="8"/>
      <c r="G25" s="9">
        <f>IF(AND(COUNTIF(JF,$B25)=0,WEEKDAY($B25,2)&lt;7),$T25,0)</f>
        <v>0</v>
      </c>
      <c r="H25" s="9">
        <f>IF(AND(COUNTIF(JF,$B25)=0,WEEKDAY($B25,2)&lt;7),$U25,0)</f>
        <v>0</v>
      </c>
      <c r="I25" s="9">
        <f>IF(AND(COUNTIF(JF,$B25)=0,WEEKDAY($B25,2)=7),$T25,0)</f>
        <v>0</v>
      </c>
      <c r="J25" s="9">
        <f>IF(AND(COUNTIF(JF,$B25)=0,WEEKDAY($B25,2)=7),$U25,0)</f>
        <v>0</v>
      </c>
      <c r="K25" s="9">
        <f>IF(AND(COUNTIF(JF,$B25)&gt;0,WEEKDAY($B25,2)&lt;7),$T25,0)</f>
        <v>0</v>
      </c>
      <c r="L25" s="9">
        <f>IF(AND(COUNTIF(JF,$B25)&gt;0,WEEKDAY($B25,2)&lt;7),$U25,0)</f>
        <v>0</v>
      </c>
      <c r="M25" s="9">
        <f>IF(AND(COUNTIF(JF,$B25)&gt;0,WEEKDAY($B25,2)=7),$T25,0)</f>
        <v>0</v>
      </c>
      <c r="N25" s="9">
        <f>IF(AND(COUNTIF(JF,$B25)&gt;0,WEEKDAY($B25,2)=7),$U25,0)</f>
        <v>0</v>
      </c>
      <c r="O25" s="19">
        <f t="shared" si="2"/>
        <v>0</v>
      </c>
      <c r="P25" s="8"/>
      <c r="Q25" s="13">
        <f t="shared" si="3"/>
        <v>0</v>
      </c>
      <c r="R25" s="9">
        <f t="shared" si="4"/>
        <v>0</v>
      </c>
      <c r="S25" s="22">
        <f t="shared" si="5"/>
        <v>0</v>
      </c>
      <c r="T25" s="23">
        <f>IF(AND(D25&lt;&gt;"",E25&lt;&gt;""),MAX(0,MIN(dbn,S25)-D25)+MAX(0,(S25-fdn)),0)*24</f>
        <v>0</v>
      </c>
      <c r="U25" s="23">
        <f>IF(AND(D25&lt;&gt;"",E25&lt;&gt;""),MAX(0,(S25-MAX(dbn,D25)))-MAX(0,(S25-fdn))+MAX(0,fdn-1-D25),0)*24</f>
        <v>0</v>
      </c>
    </row>
    <row r="26" spans="1:21" x14ac:dyDescent="0.35">
      <c r="A26" s="3" t="str">
        <f t="shared" si="1"/>
        <v/>
      </c>
      <c r="B26" s="6"/>
      <c r="C26" s="14"/>
      <c r="D26" s="10"/>
      <c r="E26" s="10"/>
      <c r="F26" s="8"/>
      <c r="G26" s="9">
        <f>IF(AND(COUNTIF(JF,$B26)=0,WEEKDAY($B26,2)&lt;7),$T26,0)</f>
        <v>0</v>
      </c>
      <c r="H26" s="9">
        <f>IF(AND(COUNTIF(JF,$B26)=0,WEEKDAY($B26,2)&lt;7),$U26,0)</f>
        <v>0</v>
      </c>
      <c r="I26" s="9">
        <f>IF(AND(COUNTIF(JF,$B26)=0,WEEKDAY($B26,2)=7),$T26,0)</f>
        <v>0</v>
      </c>
      <c r="J26" s="9">
        <f>IF(AND(COUNTIF(JF,$B26)=0,WEEKDAY($B26,2)=7),$U26,0)</f>
        <v>0</v>
      </c>
      <c r="K26" s="9">
        <f>IF(AND(COUNTIF(JF,$B26)&gt;0,WEEKDAY($B26,2)&lt;7),$T26,0)</f>
        <v>0</v>
      </c>
      <c r="L26" s="9">
        <f>IF(AND(COUNTIF(JF,$B26)&gt;0,WEEKDAY($B26,2)&lt;7),$U26,0)</f>
        <v>0</v>
      </c>
      <c r="M26" s="9">
        <f>IF(AND(COUNTIF(JF,$B26)&gt;0,WEEKDAY($B26,2)=7),$T26,0)</f>
        <v>0</v>
      </c>
      <c r="N26" s="9">
        <f>IF(AND(COUNTIF(JF,$B26)&gt;0,WEEKDAY($B26,2)=7),$U26,0)</f>
        <v>0</v>
      </c>
      <c r="O26" s="19">
        <f t="shared" si="2"/>
        <v>0</v>
      </c>
      <c r="P26" s="8"/>
      <c r="Q26" s="13">
        <f t="shared" si="3"/>
        <v>0</v>
      </c>
      <c r="R26" s="9">
        <f t="shared" si="4"/>
        <v>0</v>
      </c>
      <c r="S26" s="22">
        <f t="shared" si="5"/>
        <v>0</v>
      </c>
      <c r="T26" s="23">
        <f>IF(AND(D26&lt;&gt;"",E26&lt;&gt;""),MAX(0,MIN(dbn,S26)-D26)+MAX(0,(S26-fdn)),0)*24</f>
        <v>0</v>
      </c>
      <c r="U26" s="23">
        <f>IF(AND(D26&lt;&gt;"",E26&lt;&gt;""),MAX(0,(S26-MAX(dbn,D26)))-MAX(0,(S26-fdn))+MAX(0,fdn-1-D26),0)*24</f>
        <v>0</v>
      </c>
    </row>
    <row r="27" spans="1:21" x14ac:dyDescent="0.35">
      <c r="A27" s="3" t="str">
        <f t="shared" si="1"/>
        <v/>
      </c>
      <c r="B27" s="6"/>
      <c r="C27" s="14"/>
      <c r="D27" s="10"/>
      <c r="E27" s="10"/>
      <c r="F27" s="8"/>
      <c r="G27" s="9">
        <f>IF(AND(COUNTIF(JF,$B27)=0,WEEKDAY($B27,2)&lt;7),$T27,0)</f>
        <v>0</v>
      </c>
      <c r="H27" s="9">
        <f>IF(AND(COUNTIF(JF,$B27)=0,WEEKDAY($B27,2)&lt;7),$U27,0)</f>
        <v>0</v>
      </c>
      <c r="I27" s="9">
        <f>IF(AND(COUNTIF(JF,$B27)=0,WEEKDAY($B27,2)=7),$T27,0)</f>
        <v>0</v>
      </c>
      <c r="J27" s="9">
        <f>IF(AND(COUNTIF(JF,$B27)=0,WEEKDAY($B27,2)=7),$U27,0)</f>
        <v>0</v>
      </c>
      <c r="K27" s="9">
        <f>IF(AND(COUNTIF(JF,$B27)&gt;0,WEEKDAY($B27,2)&lt;7),$T27,0)</f>
        <v>0</v>
      </c>
      <c r="L27" s="9">
        <f>IF(AND(COUNTIF(JF,$B27)&gt;0,WEEKDAY($B27,2)&lt;7),$U27,0)</f>
        <v>0</v>
      </c>
      <c r="M27" s="9">
        <f>IF(AND(COUNTIF(JF,$B27)&gt;0,WEEKDAY($B27,2)=7),$T27,0)</f>
        <v>0</v>
      </c>
      <c r="N27" s="9">
        <f>IF(AND(COUNTIF(JF,$B27)&gt;0,WEEKDAY($B27,2)=7),$U27,0)</f>
        <v>0</v>
      </c>
      <c r="O27" s="19">
        <f t="shared" si="2"/>
        <v>0</v>
      </c>
      <c r="P27" s="8"/>
      <c r="Q27" s="13">
        <f t="shared" si="3"/>
        <v>0</v>
      </c>
      <c r="R27" s="9">
        <f t="shared" si="4"/>
        <v>0</v>
      </c>
      <c r="S27" s="22">
        <f t="shared" si="5"/>
        <v>0</v>
      </c>
      <c r="T27" s="23">
        <f>IF(AND(D27&lt;&gt;"",E27&lt;&gt;""),MAX(0,MIN(dbn,S27)-D27)+MAX(0,(S27-fdn)),0)*24</f>
        <v>0</v>
      </c>
      <c r="U27" s="23">
        <f>IF(AND(D27&lt;&gt;"",E27&lt;&gt;""),MAX(0,(S27-MAX(dbn,D27)))-MAX(0,(S27-fdn))+MAX(0,fdn-1-D27),0)*24</f>
        <v>0</v>
      </c>
    </row>
    <row r="28" spans="1:21" x14ac:dyDescent="0.35">
      <c r="A28" s="3" t="str">
        <f t="shared" si="1"/>
        <v/>
      </c>
      <c r="B28" s="6"/>
      <c r="C28" s="14"/>
      <c r="D28" s="10"/>
      <c r="E28" s="10"/>
      <c r="F28" s="8"/>
      <c r="G28" s="9">
        <f>IF(AND(COUNTIF(JF,$B28)=0,WEEKDAY($B28,2)&lt;7),$T28,0)</f>
        <v>0</v>
      </c>
      <c r="H28" s="9">
        <f>IF(AND(COUNTIF(JF,$B28)=0,WEEKDAY($B28,2)&lt;7),$U28,0)</f>
        <v>0</v>
      </c>
      <c r="I28" s="9">
        <f>IF(AND(COUNTIF(JF,$B28)=0,WEEKDAY($B28,2)=7),$T28,0)</f>
        <v>0</v>
      </c>
      <c r="J28" s="9">
        <f>IF(AND(COUNTIF(JF,$B28)=0,WEEKDAY($B28,2)=7),$U28,0)</f>
        <v>0</v>
      </c>
      <c r="K28" s="9">
        <f>IF(AND(COUNTIF(JF,$B28)&gt;0,WEEKDAY($B28,2)&lt;7),$T28,0)</f>
        <v>0</v>
      </c>
      <c r="L28" s="9">
        <f>IF(AND(COUNTIF(JF,$B28)&gt;0,WEEKDAY($B28,2)&lt;7),$U28,0)</f>
        <v>0</v>
      </c>
      <c r="M28" s="9">
        <f>IF(AND(COUNTIF(JF,$B28)&gt;0,WEEKDAY($B28,2)=7),$T28,0)</f>
        <v>0</v>
      </c>
      <c r="N28" s="9">
        <f>IF(AND(COUNTIF(JF,$B28)&gt;0,WEEKDAY($B28,2)=7),$U28,0)</f>
        <v>0</v>
      </c>
      <c r="O28" s="19">
        <f t="shared" si="2"/>
        <v>0</v>
      </c>
      <c r="P28" s="8"/>
      <c r="Q28" s="13">
        <f t="shared" si="3"/>
        <v>0</v>
      </c>
      <c r="R28" s="9">
        <f t="shared" si="4"/>
        <v>0</v>
      </c>
      <c r="S28" s="22">
        <f t="shared" si="5"/>
        <v>0</v>
      </c>
      <c r="T28" s="23">
        <f>IF(AND(D28&lt;&gt;"",E28&lt;&gt;""),MAX(0,MIN(dbn,S28)-D28)+MAX(0,(S28-fdn)),0)*24</f>
        <v>0</v>
      </c>
      <c r="U28" s="23">
        <f>IF(AND(D28&lt;&gt;"",E28&lt;&gt;""),MAX(0,(S28-MAX(dbn,D28)))-MAX(0,(S28-fdn))+MAX(0,fdn-1-D28),0)*24</f>
        <v>0</v>
      </c>
    </row>
    <row r="29" spans="1:21" x14ac:dyDescent="0.35">
      <c r="A29" s="3" t="str">
        <f t="shared" si="1"/>
        <v/>
      </c>
      <c r="B29" s="6"/>
      <c r="C29" s="14"/>
      <c r="D29" s="10"/>
      <c r="E29" s="10"/>
      <c r="F29" s="8"/>
      <c r="G29" s="9">
        <f>IF(AND(COUNTIF(JF,$B29)=0,WEEKDAY($B29,2)&lt;7),$T29,0)</f>
        <v>0</v>
      </c>
      <c r="H29" s="9">
        <f>IF(AND(COUNTIF(JF,$B29)=0,WEEKDAY($B29,2)&lt;7),$U29,0)</f>
        <v>0</v>
      </c>
      <c r="I29" s="9">
        <f>IF(AND(COUNTIF(JF,$B29)=0,WEEKDAY($B29,2)=7),$T29,0)</f>
        <v>0</v>
      </c>
      <c r="J29" s="9">
        <f>IF(AND(COUNTIF(JF,$B29)=0,WEEKDAY($B29,2)=7),$U29,0)</f>
        <v>0</v>
      </c>
      <c r="K29" s="9">
        <f>IF(AND(COUNTIF(JF,$B29)&gt;0,WEEKDAY($B29,2)&lt;7),$T29,0)</f>
        <v>0</v>
      </c>
      <c r="L29" s="9">
        <f>IF(AND(COUNTIF(JF,$B29)&gt;0,WEEKDAY($B29,2)&lt;7),$U29,0)</f>
        <v>0</v>
      </c>
      <c r="M29" s="9">
        <f>IF(AND(COUNTIF(JF,$B29)&gt;0,WEEKDAY($B29,2)=7),$T29,0)</f>
        <v>0</v>
      </c>
      <c r="N29" s="9">
        <f>IF(AND(COUNTIF(JF,$B29)&gt;0,WEEKDAY($B29,2)=7),$U29,0)</f>
        <v>0</v>
      </c>
      <c r="O29" s="19">
        <f t="shared" si="2"/>
        <v>0</v>
      </c>
      <c r="P29" s="8"/>
      <c r="Q29" s="13">
        <f t="shared" si="3"/>
        <v>0</v>
      </c>
      <c r="R29" s="9">
        <f t="shared" si="4"/>
        <v>0</v>
      </c>
      <c r="S29" s="22">
        <f t="shared" si="5"/>
        <v>0</v>
      </c>
      <c r="T29" s="23">
        <f>IF(AND(D29&lt;&gt;"",E29&lt;&gt;""),MAX(0,MIN(dbn,S29)-D29)+MAX(0,(S29-fdn)),0)*24</f>
        <v>0</v>
      </c>
      <c r="U29" s="23">
        <f>IF(AND(D29&lt;&gt;"",E29&lt;&gt;""),MAX(0,(S29-MAX(dbn,D29)))-MAX(0,(S29-fdn))+MAX(0,fdn-1-D29),0)*24</f>
        <v>0</v>
      </c>
    </row>
    <row r="30" spans="1:21" x14ac:dyDescent="0.35">
      <c r="A30" s="3" t="str">
        <f t="shared" si="1"/>
        <v/>
      </c>
      <c r="B30" s="6"/>
      <c r="C30" s="14"/>
      <c r="D30" s="10"/>
      <c r="E30" s="10"/>
      <c r="F30" s="8"/>
      <c r="G30" s="9">
        <f>IF(AND(COUNTIF(JF,$B30)=0,WEEKDAY($B30,2)&lt;7),$T30,0)</f>
        <v>0</v>
      </c>
      <c r="H30" s="9">
        <f>IF(AND(COUNTIF(JF,$B30)=0,WEEKDAY($B30,2)&lt;7),$U30,0)</f>
        <v>0</v>
      </c>
      <c r="I30" s="9">
        <f>IF(AND(COUNTIF(JF,$B30)=0,WEEKDAY($B30,2)=7),$T30,0)</f>
        <v>0</v>
      </c>
      <c r="J30" s="9">
        <f>IF(AND(COUNTIF(JF,$B30)=0,WEEKDAY($B30,2)=7),$U30,0)</f>
        <v>0</v>
      </c>
      <c r="K30" s="9">
        <f>IF(AND(COUNTIF(JF,$B30)&gt;0,WEEKDAY($B30,2)&lt;7),$T30,0)</f>
        <v>0</v>
      </c>
      <c r="L30" s="9">
        <f>IF(AND(COUNTIF(JF,$B30)&gt;0,WEEKDAY($B30,2)&lt;7),$U30,0)</f>
        <v>0</v>
      </c>
      <c r="M30" s="9">
        <f>IF(AND(COUNTIF(JF,$B30)&gt;0,WEEKDAY($B30,2)=7),$T30,0)</f>
        <v>0</v>
      </c>
      <c r="N30" s="9">
        <f>IF(AND(COUNTIF(JF,$B30)&gt;0,WEEKDAY($B30,2)=7),$U30,0)</f>
        <v>0</v>
      </c>
      <c r="O30" s="19">
        <f t="shared" si="2"/>
        <v>0</v>
      </c>
      <c r="P30" s="8"/>
      <c r="Q30" s="13">
        <f t="shared" si="3"/>
        <v>0</v>
      </c>
      <c r="R30" s="9">
        <f t="shared" si="4"/>
        <v>0</v>
      </c>
      <c r="S30" s="22">
        <f t="shared" si="5"/>
        <v>0</v>
      </c>
      <c r="T30" s="23">
        <f>IF(AND(D30&lt;&gt;"",E30&lt;&gt;""),MAX(0,MIN(dbn,S30)-D30)+MAX(0,(S30-fdn)),0)*24</f>
        <v>0</v>
      </c>
      <c r="U30" s="23">
        <f>IF(AND(D30&lt;&gt;"",E30&lt;&gt;""),MAX(0,(S30-MAX(dbn,D30)))-MAX(0,(S30-fdn))+MAX(0,fdn-1-D30),0)*24</f>
        <v>0</v>
      </c>
    </row>
    <row r="31" spans="1:21" x14ac:dyDescent="0.35">
      <c r="A31" s="3" t="str">
        <f t="shared" si="1"/>
        <v/>
      </c>
      <c r="B31" s="6"/>
      <c r="C31" s="14"/>
      <c r="D31" s="10"/>
      <c r="E31" s="10"/>
      <c r="F31" s="8"/>
      <c r="G31" s="9">
        <f>IF(AND(COUNTIF(JF,$B31)=0,WEEKDAY($B31,2)&lt;7),$T31,0)</f>
        <v>0</v>
      </c>
      <c r="H31" s="9">
        <f>IF(AND(COUNTIF(JF,$B31)=0,WEEKDAY($B31,2)&lt;7),$U31,0)</f>
        <v>0</v>
      </c>
      <c r="I31" s="9">
        <f>IF(AND(COUNTIF(JF,$B31)=0,WEEKDAY($B31,2)=7),$T31,0)</f>
        <v>0</v>
      </c>
      <c r="J31" s="9">
        <f>IF(AND(COUNTIF(JF,$B31)=0,WEEKDAY($B31,2)=7),$U31,0)</f>
        <v>0</v>
      </c>
      <c r="K31" s="9">
        <f>IF(AND(COUNTIF(JF,$B31)&gt;0,WEEKDAY($B31,2)&lt;7),$T31,0)</f>
        <v>0</v>
      </c>
      <c r="L31" s="9">
        <f>IF(AND(COUNTIF(JF,$B31)&gt;0,WEEKDAY($B31,2)&lt;7),$U31,0)</f>
        <v>0</v>
      </c>
      <c r="M31" s="9">
        <f>IF(AND(COUNTIF(JF,$B31)&gt;0,WEEKDAY($B31,2)=7),$T31,0)</f>
        <v>0</v>
      </c>
      <c r="N31" s="9">
        <f>IF(AND(COUNTIF(JF,$B31)&gt;0,WEEKDAY($B31,2)=7),$U31,0)</f>
        <v>0</v>
      </c>
      <c r="O31" s="19">
        <f t="shared" si="2"/>
        <v>0</v>
      </c>
      <c r="P31" s="8"/>
      <c r="Q31" s="13">
        <f t="shared" si="3"/>
        <v>0</v>
      </c>
      <c r="R31" s="9">
        <f t="shared" si="4"/>
        <v>0</v>
      </c>
      <c r="S31" s="22">
        <f t="shared" si="5"/>
        <v>0</v>
      </c>
      <c r="T31" s="23">
        <f>IF(AND(D31&lt;&gt;"",E31&lt;&gt;""),MAX(0,MIN(dbn,S31)-D31)+MAX(0,(S31-fdn)),0)*24</f>
        <v>0</v>
      </c>
      <c r="U31" s="23">
        <f>IF(AND(D31&lt;&gt;"",E31&lt;&gt;""),MAX(0,(S31-MAX(dbn,D31)))-MAX(0,(S31-fdn))+MAX(0,fdn-1-D31),0)*24</f>
        <v>0</v>
      </c>
    </row>
    <row r="32" spans="1:21" x14ac:dyDescent="0.35">
      <c r="A32" s="3" t="str">
        <f t="shared" si="1"/>
        <v/>
      </c>
      <c r="B32" s="6"/>
      <c r="C32" s="14"/>
      <c r="D32" s="10"/>
      <c r="E32" s="10"/>
      <c r="F32" s="8"/>
      <c r="G32" s="9">
        <f>IF(AND(COUNTIF(JF,$B32)=0,WEEKDAY($B32,2)&lt;7),$T32,0)</f>
        <v>0</v>
      </c>
      <c r="H32" s="9">
        <f>IF(AND(COUNTIF(JF,$B32)=0,WEEKDAY($B32,2)&lt;7),$U32,0)</f>
        <v>0</v>
      </c>
      <c r="I32" s="9">
        <f>IF(AND(COUNTIF(JF,$B32)=0,WEEKDAY($B32,2)=7),$T32,0)</f>
        <v>0</v>
      </c>
      <c r="J32" s="9">
        <f>IF(AND(COUNTIF(JF,$B32)=0,WEEKDAY($B32,2)=7),$U32,0)</f>
        <v>0</v>
      </c>
      <c r="K32" s="9">
        <f>IF(AND(COUNTIF(JF,$B32)&gt;0,WEEKDAY($B32,2)&lt;7),$T32,0)</f>
        <v>0</v>
      </c>
      <c r="L32" s="9">
        <f>IF(AND(COUNTIF(JF,$B32)&gt;0,WEEKDAY($B32,2)&lt;7),$U32,0)</f>
        <v>0</v>
      </c>
      <c r="M32" s="9">
        <f>IF(AND(COUNTIF(JF,$B32)&gt;0,WEEKDAY($B32,2)=7),$T32,0)</f>
        <v>0</v>
      </c>
      <c r="N32" s="9">
        <f>IF(AND(COUNTIF(JF,$B32)&gt;0,WEEKDAY($B32,2)=7),$U32,0)</f>
        <v>0</v>
      </c>
      <c r="O32" s="19">
        <f t="shared" si="2"/>
        <v>0</v>
      </c>
      <c r="P32" s="8"/>
      <c r="Q32" s="13">
        <f t="shared" si="3"/>
        <v>0</v>
      </c>
      <c r="R32" s="9">
        <f t="shared" si="4"/>
        <v>0</v>
      </c>
      <c r="S32" s="22">
        <f t="shared" si="5"/>
        <v>0</v>
      </c>
      <c r="T32" s="23">
        <f>IF(AND(D32&lt;&gt;"",E32&lt;&gt;""),MAX(0,MIN(dbn,S32)-D32)+MAX(0,(S32-fdn)),0)*24</f>
        <v>0</v>
      </c>
      <c r="U32" s="23">
        <f>IF(AND(D32&lt;&gt;"",E32&lt;&gt;""),MAX(0,(S32-MAX(dbn,D32)))-MAX(0,(S32-fdn))+MAX(0,fdn-1-D32),0)*24</f>
        <v>0</v>
      </c>
    </row>
    <row r="33" spans="1:21" x14ac:dyDescent="0.35">
      <c r="A33" s="3" t="str">
        <f t="shared" si="1"/>
        <v/>
      </c>
      <c r="B33" s="6"/>
      <c r="C33" s="14"/>
      <c r="D33" s="10"/>
      <c r="E33" s="10"/>
      <c r="F33" s="8"/>
      <c r="G33" s="9">
        <f>IF(AND(COUNTIF(JF,$B33)=0,WEEKDAY($B33,2)&lt;7),$T33,0)</f>
        <v>0</v>
      </c>
      <c r="H33" s="9">
        <f>IF(AND(COUNTIF(JF,$B33)=0,WEEKDAY($B33,2)&lt;7),$U33,0)</f>
        <v>0</v>
      </c>
      <c r="I33" s="9">
        <f>IF(AND(COUNTIF(JF,$B33)=0,WEEKDAY($B33,2)=7),$T33,0)</f>
        <v>0</v>
      </c>
      <c r="J33" s="9">
        <f>IF(AND(COUNTIF(JF,$B33)=0,WEEKDAY($B33,2)=7),$U33,0)</f>
        <v>0</v>
      </c>
      <c r="K33" s="9">
        <f>IF(AND(COUNTIF(JF,$B33)&gt;0,WEEKDAY($B33,2)&lt;7),$T33,0)</f>
        <v>0</v>
      </c>
      <c r="L33" s="9">
        <f>IF(AND(COUNTIF(JF,$B33)&gt;0,WEEKDAY($B33,2)&lt;7),$U33,0)</f>
        <v>0</v>
      </c>
      <c r="M33" s="9">
        <f>IF(AND(COUNTIF(JF,$B33)&gt;0,WEEKDAY($B33,2)=7),$T33,0)</f>
        <v>0</v>
      </c>
      <c r="N33" s="9">
        <f>IF(AND(COUNTIF(JF,$B33)&gt;0,WEEKDAY($B33,2)=7),$U33,0)</f>
        <v>0</v>
      </c>
      <c r="O33" s="19">
        <f t="shared" si="2"/>
        <v>0</v>
      </c>
      <c r="P33" s="8"/>
      <c r="Q33" s="13">
        <f t="shared" si="3"/>
        <v>0</v>
      </c>
      <c r="R33" s="9">
        <f t="shared" si="4"/>
        <v>0</v>
      </c>
      <c r="S33" s="22">
        <f t="shared" si="5"/>
        <v>0</v>
      </c>
      <c r="T33" s="23">
        <f>IF(AND(D33&lt;&gt;"",E33&lt;&gt;""),MAX(0,MIN(dbn,S33)-D33)+MAX(0,(S33-fdn)),0)*24</f>
        <v>0</v>
      </c>
      <c r="U33" s="23">
        <f>IF(AND(D33&lt;&gt;"",E33&lt;&gt;""),MAX(0,(S33-MAX(dbn,D33)))-MAX(0,(S33-fdn))+MAX(0,fdn-1-D33),0)*24</f>
        <v>0</v>
      </c>
    </row>
    <row r="34" spans="1:21" x14ac:dyDescent="0.35">
      <c r="A34" s="3" t="str">
        <f t="shared" si="1"/>
        <v/>
      </c>
      <c r="B34" s="6"/>
      <c r="C34" s="14"/>
      <c r="D34" s="10"/>
      <c r="E34" s="10"/>
      <c r="F34" s="8"/>
      <c r="G34" s="9">
        <f>IF(AND(COUNTIF(JF,$B34)=0,WEEKDAY($B34,2)&lt;7),$T34,0)</f>
        <v>0</v>
      </c>
      <c r="H34" s="9">
        <f>IF(AND(COUNTIF(JF,$B34)=0,WEEKDAY($B34,2)&lt;7),$U34,0)</f>
        <v>0</v>
      </c>
      <c r="I34" s="9">
        <f>IF(AND(COUNTIF(JF,$B34)=0,WEEKDAY($B34,2)=7),$T34,0)</f>
        <v>0</v>
      </c>
      <c r="J34" s="9">
        <f>IF(AND(COUNTIF(JF,$B34)=0,WEEKDAY($B34,2)=7),$U34,0)</f>
        <v>0</v>
      </c>
      <c r="K34" s="9">
        <f>IF(AND(COUNTIF(JF,$B34)&gt;0,WEEKDAY($B34,2)&lt;7),$T34,0)</f>
        <v>0</v>
      </c>
      <c r="L34" s="9">
        <f>IF(AND(COUNTIF(JF,$B34)&gt;0,WEEKDAY($B34,2)&lt;7),$U34,0)</f>
        <v>0</v>
      </c>
      <c r="M34" s="9">
        <f>IF(AND(COUNTIF(JF,$B34)&gt;0,WEEKDAY($B34,2)=7),$T34,0)</f>
        <v>0</v>
      </c>
      <c r="N34" s="9">
        <f>IF(AND(COUNTIF(JF,$B34)&gt;0,WEEKDAY($B34,2)=7),$U34,0)</f>
        <v>0</v>
      </c>
      <c r="O34" s="19">
        <f t="shared" si="2"/>
        <v>0</v>
      </c>
      <c r="P34" s="8"/>
      <c r="Q34" s="13">
        <f t="shared" si="3"/>
        <v>0</v>
      </c>
      <c r="R34" s="9">
        <f t="shared" si="4"/>
        <v>0</v>
      </c>
      <c r="S34" s="22">
        <f t="shared" si="5"/>
        <v>0</v>
      </c>
      <c r="T34" s="23">
        <f>IF(AND(D34&lt;&gt;"",E34&lt;&gt;""),MAX(0,MIN(dbn,S34)-D34)+MAX(0,(S34-fdn)),0)*24</f>
        <v>0</v>
      </c>
      <c r="U34" s="23">
        <f>IF(AND(D34&lt;&gt;"",E34&lt;&gt;""),MAX(0,(S34-MAX(dbn,D34)))-MAX(0,(S34-fdn))+MAX(0,fdn-1-D34),0)*24</f>
        <v>0</v>
      </c>
    </row>
    <row r="35" spans="1:21" x14ac:dyDescent="0.35">
      <c r="A35" s="3" t="str">
        <f t="shared" si="1"/>
        <v/>
      </c>
      <c r="B35" s="6"/>
      <c r="C35" s="14"/>
      <c r="D35" s="10"/>
      <c r="E35" s="10"/>
      <c r="F35" s="8"/>
      <c r="G35" s="9">
        <f>IF(AND(COUNTIF(JF,$B35)=0,WEEKDAY($B35,2)&lt;7),$T35,0)</f>
        <v>0</v>
      </c>
      <c r="H35" s="9">
        <f>IF(AND(COUNTIF(JF,$B35)=0,WEEKDAY($B35,2)&lt;7),$U35,0)</f>
        <v>0</v>
      </c>
      <c r="I35" s="9">
        <f>IF(AND(COUNTIF(JF,$B35)=0,WEEKDAY($B35,2)=7),$T35,0)</f>
        <v>0</v>
      </c>
      <c r="J35" s="9">
        <f>IF(AND(COUNTIF(JF,$B35)=0,WEEKDAY($B35,2)=7),$U35,0)</f>
        <v>0</v>
      </c>
      <c r="K35" s="9">
        <f>IF(AND(COUNTIF(JF,$B35)&gt;0,WEEKDAY($B35,2)&lt;7),$T35,0)</f>
        <v>0</v>
      </c>
      <c r="L35" s="9">
        <f>IF(AND(COUNTIF(JF,$B35)&gt;0,WEEKDAY($B35,2)&lt;7),$U35,0)</f>
        <v>0</v>
      </c>
      <c r="M35" s="9">
        <f>IF(AND(COUNTIF(JF,$B35)&gt;0,WEEKDAY($B35,2)=7),$T35,0)</f>
        <v>0</v>
      </c>
      <c r="N35" s="9">
        <f>IF(AND(COUNTIF(JF,$B35)&gt;0,WEEKDAY($B35,2)=7),$U35,0)</f>
        <v>0</v>
      </c>
      <c r="O35" s="19">
        <f t="shared" si="2"/>
        <v>0</v>
      </c>
      <c r="P35" s="8"/>
      <c r="Q35" s="13">
        <f t="shared" si="3"/>
        <v>0</v>
      </c>
      <c r="R35" s="9">
        <f t="shared" si="4"/>
        <v>0</v>
      </c>
      <c r="S35" s="22">
        <f t="shared" si="5"/>
        <v>0</v>
      </c>
      <c r="T35" s="23">
        <f>IF(AND(D35&lt;&gt;"",E35&lt;&gt;""),MAX(0,MIN(dbn,S35)-D35)+MAX(0,(S35-fdn)),0)*24</f>
        <v>0</v>
      </c>
      <c r="U35" s="23">
        <f>IF(AND(D35&lt;&gt;"",E35&lt;&gt;""),MAX(0,(S35-MAX(dbn,D35)))-MAX(0,(S35-fdn))+MAX(0,fdn-1-D35),0)*24</f>
        <v>0</v>
      </c>
    </row>
    <row r="36" spans="1:21" x14ac:dyDescent="0.35">
      <c r="A36" s="3" t="str">
        <f t="shared" si="1"/>
        <v/>
      </c>
      <c r="B36" s="6"/>
      <c r="C36" s="14"/>
      <c r="D36" s="10"/>
      <c r="E36" s="10"/>
      <c r="F36" s="8"/>
      <c r="G36" s="9">
        <f>IF(AND(COUNTIF(JF,$B36)=0,WEEKDAY($B36,2)&lt;7),$T36,0)</f>
        <v>0</v>
      </c>
      <c r="H36" s="9">
        <f>IF(AND(COUNTIF(JF,$B36)=0,WEEKDAY($B36,2)&lt;7),$U36,0)</f>
        <v>0</v>
      </c>
      <c r="I36" s="9">
        <f>IF(AND(COUNTIF(JF,$B36)=0,WEEKDAY($B36,2)=7),$T36,0)</f>
        <v>0</v>
      </c>
      <c r="J36" s="9">
        <f>IF(AND(COUNTIF(JF,$B36)=0,WEEKDAY($B36,2)=7),$U36,0)</f>
        <v>0</v>
      </c>
      <c r="K36" s="9">
        <f>IF(AND(COUNTIF(JF,$B36)&gt;0,WEEKDAY($B36,2)&lt;7),$T36,0)</f>
        <v>0</v>
      </c>
      <c r="L36" s="9">
        <f>IF(AND(COUNTIF(JF,$B36)&gt;0,WEEKDAY($B36,2)&lt;7),$U36,0)</f>
        <v>0</v>
      </c>
      <c r="M36" s="9">
        <f>IF(AND(COUNTIF(JF,$B36)&gt;0,WEEKDAY($B36,2)=7),$T36,0)</f>
        <v>0</v>
      </c>
      <c r="N36" s="9">
        <f>IF(AND(COUNTIF(JF,$B36)&gt;0,WEEKDAY($B36,2)=7),$U36,0)</f>
        <v>0</v>
      </c>
      <c r="O36" s="19">
        <f t="shared" si="2"/>
        <v>0</v>
      </c>
      <c r="P36" s="8"/>
      <c r="Q36" s="13">
        <f t="shared" si="3"/>
        <v>0</v>
      </c>
      <c r="R36" s="9">
        <f t="shared" si="4"/>
        <v>0</v>
      </c>
      <c r="S36" s="22">
        <f t="shared" si="5"/>
        <v>0</v>
      </c>
      <c r="T36" s="23">
        <f>IF(AND(D36&lt;&gt;"",E36&lt;&gt;""),MAX(0,MIN(dbn,S36)-D36)+MAX(0,(S36-fdn)),0)*24</f>
        <v>0</v>
      </c>
      <c r="U36" s="23">
        <f>IF(AND(D36&lt;&gt;"",E36&lt;&gt;""),MAX(0,(S36-MAX(dbn,D36)))-MAX(0,(S36-fdn))+MAX(0,fdn-1-D36),0)*24</f>
        <v>0</v>
      </c>
    </row>
    <row r="37" spans="1:21" x14ac:dyDescent="0.35">
      <c r="A37" s="3" t="str">
        <f t="shared" si="1"/>
        <v/>
      </c>
      <c r="B37" s="6"/>
      <c r="C37" s="14"/>
      <c r="D37" s="10"/>
      <c r="E37" s="10"/>
      <c r="F37" s="8"/>
      <c r="G37" s="9">
        <f>IF(AND(COUNTIF(JF,$B37)=0,WEEKDAY($B37,2)&lt;7),$T37,0)</f>
        <v>0</v>
      </c>
      <c r="H37" s="9">
        <f>IF(AND(COUNTIF(JF,$B37)=0,WEEKDAY($B37,2)&lt;7),$U37,0)</f>
        <v>0</v>
      </c>
      <c r="I37" s="9">
        <f>IF(AND(COUNTIF(JF,$B37)=0,WEEKDAY($B37,2)=7),$T37,0)</f>
        <v>0</v>
      </c>
      <c r="J37" s="9">
        <f>IF(AND(COUNTIF(JF,$B37)=0,WEEKDAY($B37,2)=7),$U37,0)</f>
        <v>0</v>
      </c>
      <c r="K37" s="9">
        <f>IF(AND(COUNTIF(JF,$B37)&gt;0,WEEKDAY($B37,2)&lt;7),$T37,0)</f>
        <v>0</v>
      </c>
      <c r="L37" s="9">
        <f>IF(AND(COUNTIF(JF,$B37)&gt;0,WEEKDAY($B37,2)&lt;7),$U37,0)</f>
        <v>0</v>
      </c>
      <c r="M37" s="9">
        <f>IF(AND(COUNTIF(JF,$B37)&gt;0,WEEKDAY($B37,2)=7),$T37,0)</f>
        <v>0</v>
      </c>
      <c r="N37" s="9">
        <f>IF(AND(COUNTIF(JF,$B37)&gt;0,WEEKDAY($B37,2)=7),$U37,0)</f>
        <v>0</v>
      </c>
      <c r="O37" s="19">
        <f t="shared" si="2"/>
        <v>0</v>
      </c>
      <c r="P37" s="8"/>
      <c r="Q37" s="13">
        <f t="shared" si="3"/>
        <v>0</v>
      </c>
      <c r="R37" s="9">
        <f t="shared" si="4"/>
        <v>0</v>
      </c>
      <c r="S37" s="22">
        <f t="shared" si="5"/>
        <v>0</v>
      </c>
      <c r="T37" s="23">
        <f>IF(AND(D37&lt;&gt;"",E37&lt;&gt;""),MAX(0,MIN(dbn,S37)-D37)+MAX(0,(S37-fdn)),0)*24</f>
        <v>0</v>
      </c>
      <c r="U37" s="23">
        <f>IF(AND(D37&lt;&gt;"",E37&lt;&gt;""),MAX(0,(S37-MAX(dbn,D37)))-MAX(0,(S37-fdn))+MAX(0,fdn-1-D37),0)*24</f>
        <v>0</v>
      </c>
    </row>
    <row r="38" spans="1:21" x14ac:dyDescent="0.35">
      <c r="A38" s="3" t="str">
        <f t="shared" si="1"/>
        <v/>
      </c>
      <c r="B38" s="6"/>
      <c r="C38" s="14"/>
      <c r="D38" s="10"/>
      <c r="E38" s="10"/>
      <c r="F38" s="8"/>
      <c r="G38" s="9">
        <f>IF(AND(COUNTIF(JF,$B38)=0,WEEKDAY($B38,2)&lt;7),$T38,0)</f>
        <v>0</v>
      </c>
      <c r="H38" s="9">
        <f>IF(AND(COUNTIF(JF,$B38)=0,WEEKDAY($B38,2)&lt;7),$U38,0)</f>
        <v>0</v>
      </c>
      <c r="I38" s="9">
        <f>IF(AND(COUNTIF(JF,$B38)=0,WEEKDAY($B38,2)=7),$T38,0)</f>
        <v>0</v>
      </c>
      <c r="J38" s="9">
        <f>IF(AND(COUNTIF(JF,$B38)=0,WEEKDAY($B38,2)=7),$U38,0)</f>
        <v>0</v>
      </c>
      <c r="K38" s="9">
        <f>IF(AND(COUNTIF(JF,$B38)&gt;0,WEEKDAY($B38,2)&lt;7),$T38,0)</f>
        <v>0</v>
      </c>
      <c r="L38" s="9">
        <f>IF(AND(COUNTIF(JF,$B38)&gt;0,WEEKDAY($B38,2)&lt;7),$U38,0)</f>
        <v>0</v>
      </c>
      <c r="M38" s="9">
        <f>IF(AND(COUNTIF(JF,$B38)&gt;0,WEEKDAY($B38,2)=7),$T38,0)</f>
        <v>0</v>
      </c>
      <c r="N38" s="9">
        <f>IF(AND(COUNTIF(JF,$B38)&gt;0,WEEKDAY($B38,2)=7),$U38,0)</f>
        <v>0</v>
      </c>
      <c r="O38" s="19">
        <f t="shared" si="2"/>
        <v>0</v>
      </c>
      <c r="P38" s="8"/>
      <c r="Q38" s="13">
        <f t="shared" si="3"/>
        <v>0</v>
      </c>
      <c r="R38" s="9">
        <f t="shared" si="4"/>
        <v>0</v>
      </c>
      <c r="S38" s="22">
        <f t="shared" si="5"/>
        <v>0</v>
      </c>
      <c r="T38" s="23">
        <f>IF(AND(D38&lt;&gt;"",E38&lt;&gt;""),MAX(0,MIN(dbn,S38)-D38)+MAX(0,(S38-fdn)),0)*24</f>
        <v>0</v>
      </c>
      <c r="U38" s="23">
        <f>IF(AND(D38&lt;&gt;"",E38&lt;&gt;""),MAX(0,(S38-MAX(dbn,D38)))-MAX(0,(S38-fdn))+MAX(0,fdn-1-D38),0)*24</f>
        <v>0</v>
      </c>
    </row>
    <row r="39" spans="1:21" x14ac:dyDescent="0.35">
      <c r="A39" s="3" t="str">
        <f t="shared" si="1"/>
        <v/>
      </c>
      <c r="B39" s="6"/>
      <c r="C39" s="14"/>
      <c r="D39" s="10"/>
      <c r="E39" s="10"/>
      <c r="F39" s="8"/>
      <c r="G39" s="9">
        <f>IF(AND(COUNTIF(JF,$B39)=0,WEEKDAY($B39,2)&lt;7),$T39,0)</f>
        <v>0</v>
      </c>
      <c r="H39" s="9">
        <f>IF(AND(COUNTIF(JF,$B39)=0,WEEKDAY($B39,2)&lt;7),$U39,0)</f>
        <v>0</v>
      </c>
      <c r="I39" s="9">
        <f>IF(AND(COUNTIF(JF,$B39)=0,WEEKDAY($B39,2)=7),$T39,0)</f>
        <v>0</v>
      </c>
      <c r="J39" s="9">
        <f>IF(AND(COUNTIF(JF,$B39)=0,WEEKDAY($B39,2)=7),$U39,0)</f>
        <v>0</v>
      </c>
      <c r="K39" s="9">
        <f>IF(AND(COUNTIF(JF,$B39)&gt;0,WEEKDAY($B39,2)&lt;7),$T39,0)</f>
        <v>0</v>
      </c>
      <c r="L39" s="9">
        <f>IF(AND(COUNTIF(JF,$B39)&gt;0,WEEKDAY($B39,2)&lt;7),$U39,0)</f>
        <v>0</v>
      </c>
      <c r="M39" s="9">
        <f>IF(AND(COUNTIF(JF,$B39)&gt;0,WEEKDAY($B39,2)=7),$T39,0)</f>
        <v>0</v>
      </c>
      <c r="N39" s="9">
        <f>IF(AND(COUNTIF(JF,$B39)&gt;0,WEEKDAY($B39,2)=7),$U39,0)</f>
        <v>0</v>
      </c>
      <c r="O39" s="19">
        <f t="shared" si="2"/>
        <v>0</v>
      </c>
      <c r="P39" s="8"/>
      <c r="Q39" s="13">
        <f t="shared" si="3"/>
        <v>0</v>
      </c>
      <c r="R39" s="9">
        <f t="shared" si="4"/>
        <v>0</v>
      </c>
      <c r="S39" s="22">
        <f t="shared" si="5"/>
        <v>0</v>
      </c>
      <c r="T39" s="23">
        <f>IF(AND(D39&lt;&gt;"",E39&lt;&gt;""),MAX(0,MIN(dbn,S39)-D39)+MAX(0,(S39-fdn)),0)*24</f>
        <v>0</v>
      </c>
      <c r="U39" s="23">
        <f>IF(AND(D39&lt;&gt;"",E39&lt;&gt;""),MAX(0,(S39-MAX(dbn,D39)))-MAX(0,(S39-fdn))+MAX(0,fdn-1-D39),0)*24</f>
        <v>0</v>
      </c>
    </row>
    <row r="40" spans="1:21" x14ac:dyDescent="0.35">
      <c r="A40" s="3" t="str">
        <f t="shared" si="1"/>
        <v/>
      </c>
      <c r="B40" s="6"/>
      <c r="C40" s="14"/>
      <c r="D40" s="10"/>
      <c r="E40" s="10"/>
      <c r="F40" s="8"/>
      <c r="G40" s="9">
        <f>IF(AND(COUNTIF(JF,$B40)=0,WEEKDAY($B40,2)&lt;7),$T40,0)</f>
        <v>0</v>
      </c>
      <c r="H40" s="9">
        <f>IF(AND(COUNTIF(JF,$B40)=0,WEEKDAY($B40,2)&lt;7),$U40,0)</f>
        <v>0</v>
      </c>
      <c r="I40" s="9">
        <f>IF(AND(COUNTIF(JF,$B40)=0,WEEKDAY($B40,2)=7),$T40,0)</f>
        <v>0</v>
      </c>
      <c r="J40" s="9">
        <f>IF(AND(COUNTIF(JF,$B40)=0,WEEKDAY($B40,2)=7),$U40,0)</f>
        <v>0</v>
      </c>
      <c r="K40" s="9">
        <f>IF(AND(COUNTIF(JF,$B40)&gt;0,WEEKDAY($B40,2)&lt;7),$T40,0)</f>
        <v>0</v>
      </c>
      <c r="L40" s="9">
        <f>IF(AND(COUNTIF(JF,$B40)&gt;0,WEEKDAY($B40,2)&lt;7),$U40,0)</f>
        <v>0</v>
      </c>
      <c r="M40" s="9">
        <f>IF(AND(COUNTIF(JF,$B40)&gt;0,WEEKDAY($B40,2)=7),$T40,0)</f>
        <v>0</v>
      </c>
      <c r="N40" s="9">
        <f>IF(AND(COUNTIF(JF,$B40)&gt;0,WEEKDAY($B40,2)=7),$U40,0)</f>
        <v>0</v>
      </c>
      <c r="O40" s="19">
        <f t="shared" si="2"/>
        <v>0</v>
      </c>
      <c r="P40" s="8"/>
      <c r="Q40" s="13">
        <f t="shared" si="3"/>
        <v>0</v>
      </c>
      <c r="R40" s="9">
        <f t="shared" si="4"/>
        <v>0</v>
      </c>
      <c r="S40" s="22">
        <f t="shared" si="5"/>
        <v>0</v>
      </c>
      <c r="T40" s="23">
        <f>IF(AND(D40&lt;&gt;"",E40&lt;&gt;""),MAX(0,MIN(dbn,S40)-D40)+MAX(0,(S40-fdn)),0)*24</f>
        <v>0</v>
      </c>
      <c r="U40" s="23">
        <f>IF(AND(D40&lt;&gt;"",E40&lt;&gt;""),MAX(0,(S40-MAX(dbn,D40)))-MAX(0,(S40-fdn))+MAX(0,fdn-1-D40),0)*24</f>
        <v>0</v>
      </c>
    </row>
  </sheetData>
  <pageMargins left="0.7" right="0.7" top="0.75" bottom="0.75" header="0.3" footer="0.3"/>
  <pageSetup paperSize="9" orientation="portrait" r:id="rId1"/>
  <ignoredErrors>
    <ignoredError sqref="P2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workbookViewId="0">
      <selection activeCell="B17" sqref="B17"/>
    </sheetView>
  </sheetViews>
  <sheetFormatPr baseColWidth="10" defaultRowHeight="14.5" x14ac:dyDescent="0.35"/>
  <cols>
    <col min="1" max="1" width="12.1796875" customWidth="1"/>
    <col min="2" max="3" width="22.81640625" customWidth="1"/>
    <col min="4" max="4" width="22.7265625" customWidth="1"/>
  </cols>
  <sheetData>
    <row r="2" spans="1:4" x14ac:dyDescent="0.35">
      <c r="A2" t="s">
        <v>29</v>
      </c>
    </row>
    <row r="4" spans="1:4" x14ac:dyDescent="0.35">
      <c r="A4" s="6">
        <f>DATE(AN,1,1)</f>
        <v>43101</v>
      </c>
      <c r="B4" t="s">
        <v>30</v>
      </c>
    </row>
    <row r="5" spans="1:4" x14ac:dyDescent="0.35">
      <c r="A5" s="6">
        <f>DATE(AN,5,1)</f>
        <v>43221</v>
      </c>
      <c r="B5" t="s">
        <v>31</v>
      </c>
    </row>
    <row r="6" spans="1:4" x14ac:dyDescent="0.35">
      <c r="A6" s="6">
        <f>DATE(AN,5,8)</f>
        <v>43228</v>
      </c>
      <c r="B6" t="s">
        <v>32</v>
      </c>
    </row>
    <row r="7" spans="1:4" x14ac:dyDescent="0.35">
      <c r="A7" s="6">
        <f>DATE(AN,3,29.56+0.979*MOD(204-11*MOD(AN,19),30)-WEEKDAY(DATE(AN,3,28.56+0.979*MOD(204-11*MOD(AN,19),30))))+1</f>
        <v>43192</v>
      </c>
      <c r="B7" t="s">
        <v>33</v>
      </c>
      <c r="C7" t="s">
        <v>34</v>
      </c>
      <c r="D7" t="s">
        <v>35</v>
      </c>
    </row>
    <row r="8" spans="1:4" x14ac:dyDescent="0.35">
      <c r="A8" s="6">
        <f>A7+38</f>
        <v>43230</v>
      </c>
      <c r="B8" t="s">
        <v>36</v>
      </c>
      <c r="C8" t="s">
        <v>34</v>
      </c>
      <c r="D8" t="s">
        <v>37</v>
      </c>
    </row>
    <row r="9" spans="1:4" x14ac:dyDescent="0.35">
      <c r="A9" s="6">
        <f>A7+49</f>
        <v>43241</v>
      </c>
      <c r="B9" t="s">
        <v>38</v>
      </c>
      <c r="C9" t="s">
        <v>34</v>
      </c>
      <c r="D9" t="s">
        <v>39</v>
      </c>
    </row>
    <row r="10" spans="1:4" x14ac:dyDescent="0.35">
      <c r="A10" s="6">
        <f>DATE(AN,7,14)</f>
        <v>43295</v>
      </c>
      <c r="B10" t="s">
        <v>40</v>
      </c>
    </row>
    <row r="11" spans="1:4" x14ac:dyDescent="0.35">
      <c r="A11" s="6">
        <f>DATE(AN,8,15)</f>
        <v>43327</v>
      </c>
      <c r="B11" t="s">
        <v>41</v>
      </c>
    </row>
    <row r="12" spans="1:4" x14ac:dyDescent="0.35">
      <c r="A12" s="6">
        <f>DATE(AN,11,1)</f>
        <v>43405</v>
      </c>
      <c r="B12" t="s">
        <v>42</v>
      </c>
    </row>
    <row r="13" spans="1:4" x14ac:dyDescent="0.35">
      <c r="A13" s="6">
        <f>DATE(AN,11,11)</f>
        <v>43415</v>
      </c>
      <c r="B13" t="s">
        <v>43</v>
      </c>
    </row>
    <row r="14" spans="1:4" x14ac:dyDescent="0.35">
      <c r="A14" s="6">
        <f>DATE(AN,12,25)</f>
        <v>43459</v>
      </c>
      <c r="B14" t="s">
        <v>44</v>
      </c>
    </row>
    <row r="17" spans="1:3" x14ac:dyDescent="0.35">
      <c r="A17" s="4" t="s">
        <v>47</v>
      </c>
      <c r="B17" s="11">
        <v>0.875</v>
      </c>
    </row>
    <row r="18" spans="1:3" x14ac:dyDescent="0.35">
      <c r="A18" s="4" t="s">
        <v>48</v>
      </c>
      <c r="B18" s="12">
        <v>1.25</v>
      </c>
      <c r="C18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Ferie</vt:lpstr>
      <vt:lpstr>AN</vt:lpstr>
      <vt:lpstr>dbn</vt:lpstr>
      <vt:lpstr>fdn</vt:lpstr>
      <vt:lpstr>ferie</vt:lpstr>
      <vt:lpstr>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2018-05-02T02:51:45Z</dcterms:modified>
</cp:coreProperties>
</file>