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30"/>
  </bookViews>
  <sheets>
    <sheet name="Résol 0 à 5" sheetId="1" r:id="rId1"/>
    <sheet name="votes" sheetId="2" r:id="rId2"/>
  </sheets>
  <definedNames>
    <definedName name="Vote">OFFSET(votes!$D$1,MATCH('Résol 0 à 5'!XFC1,votes!$C:$C,0)-1,,MATCH('Résol 0 à 5'!XFC1,votes!$C:$C,1)-MATCH('Résol 0 à 5'!XFC1,votes!$C:$C,0)+1)</definedName>
    <definedName name="_xlnm.Print_Area" localSheetId="0">'Résol 0 à 5'!$A$1:$Q$23</definedName>
  </definedNames>
  <calcPr calcId="152511"/>
</workbook>
</file>

<file path=xl/calcChain.xml><?xml version="1.0" encoding="utf-8"?>
<calcChain xmlns="http://schemas.openxmlformats.org/spreadsheetml/2006/main">
  <c r="C5" i="1" l="1"/>
  <c r="E5" i="1"/>
  <c r="G5" i="1"/>
  <c r="H5" i="1"/>
  <c r="H17" i="1" s="1"/>
  <c r="I5" i="1"/>
  <c r="K5" i="1"/>
  <c r="L5" i="1"/>
  <c r="M5" i="1"/>
  <c r="O5" i="1"/>
  <c r="P5" i="1"/>
  <c r="Q5" i="1"/>
  <c r="E6" i="1"/>
  <c r="G6" i="1"/>
  <c r="H6" i="1"/>
  <c r="I6" i="1"/>
  <c r="K6" i="1"/>
  <c r="L6" i="1"/>
  <c r="M6" i="1"/>
  <c r="O6" i="1"/>
  <c r="P6" i="1"/>
  <c r="Q6" i="1"/>
  <c r="E7" i="1"/>
  <c r="G7" i="1"/>
  <c r="H7" i="1"/>
  <c r="I7" i="1"/>
  <c r="K7" i="1"/>
  <c r="L7" i="1"/>
  <c r="M7" i="1"/>
  <c r="O7" i="1"/>
  <c r="P7" i="1"/>
  <c r="Q7" i="1"/>
  <c r="E8" i="1"/>
  <c r="G8" i="1"/>
  <c r="H8" i="1"/>
  <c r="I8" i="1"/>
  <c r="K8" i="1"/>
  <c r="L8" i="1"/>
  <c r="M8" i="1"/>
  <c r="O8" i="1"/>
  <c r="P8" i="1"/>
  <c r="Q8" i="1"/>
  <c r="E9" i="1"/>
  <c r="G9" i="1"/>
  <c r="H9" i="1"/>
  <c r="I9" i="1"/>
  <c r="K9" i="1"/>
  <c r="L9" i="1"/>
  <c r="M9" i="1"/>
  <c r="O9" i="1"/>
  <c r="P9" i="1"/>
  <c r="Q9" i="1"/>
  <c r="E10" i="1"/>
  <c r="G10" i="1"/>
  <c r="H10" i="1"/>
  <c r="I10" i="1"/>
  <c r="K10" i="1"/>
  <c r="L10" i="1"/>
  <c r="M10" i="1"/>
  <c r="O10" i="1"/>
  <c r="P10" i="1"/>
  <c r="Q10" i="1"/>
  <c r="E11" i="1"/>
  <c r="G11" i="1"/>
  <c r="H11" i="1"/>
  <c r="I11" i="1"/>
  <c r="K11" i="1"/>
  <c r="L11" i="1"/>
  <c r="M11" i="1"/>
  <c r="O11" i="1"/>
  <c r="P11" i="1"/>
  <c r="Q11" i="1"/>
  <c r="E12" i="1"/>
  <c r="G12" i="1"/>
  <c r="H12" i="1"/>
  <c r="I12" i="1"/>
  <c r="K12" i="1"/>
  <c r="L12" i="1"/>
  <c r="M12" i="1"/>
  <c r="O12" i="1"/>
  <c r="P12" i="1"/>
  <c r="Q12" i="1"/>
  <c r="E13" i="1"/>
  <c r="G13" i="1"/>
  <c r="H13" i="1"/>
  <c r="I13" i="1"/>
  <c r="K13" i="1"/>
  <c r="L13" i="1"/>
  <c r="M13" i="1"/>
  <c r="O13" i="1"/>
  <c r="P13" i="1"/>
  <c r="Q13" i="1"/>
  <c r="E14" i="1"/>
  <c r="G14" i="1"/>
  <c r="H14" i="1"/>
  <c r="I14" i="1"/>
  <c r="K14" i="1"/>
  <c r="L14" i="1"/>
  <c r="M14" i="1"/>
  <c r="O14" i="1"/>
  <c r="P14" i="1"/>
  <c r="Q14" i="1"/>
  <c r="E15" i="1"/>
  <c r="G15" i="1"/>
  <c r="H15" i="1"/>
  <c r="I15" i="1"/>
  <c r="K15" i="1"/>
  <c r="L15" i="1"/>
  <c r="M15" i="1"/>
  <c r="O15" i="1"/>
  <c r="P15" i="1"/>
  <c r="Q15" i="1"/>
  <c r="D16" i="1"/>
  <c r="F16" i="1"/>
  <c r="J16" i="1"/>
  <c r="N16" i="1"/>
  <c r="D17" i="1"/>
  <c r="F17" i="1"/>
  <c r="J17" i="1"/>
  <c r="N17" i="1"/>
  <c r="F18" i="1"/>
  <c r="J18" i="1"/>
  <c r="N18" i="1"/>
  <c r="Q18" i="1"/>
  <c r="G23" i="1"/>
  <c r="H23" i="1"/>
  <c r="K23" i="1"/>
  <c r="L23" i="1"/>
  <c r="O23" i="1"/>
  <c r="P23" i="1"/>
  <c r="E16" i="1" l="1"/>
  <c r="E17" i="1" s="1"/>
  <c r="P17" i="1"/>
  <c r="K16" i="1"/>
  <c r="O16" i="1"/>
  <c r="O21" i="1" s="1"/>
  <c r="I18" i="1"/>
  <c r="M18" i="1"/>
  <c r="L17" i="1"/>
  <c r="G16" i="1"/>
  <c r="G21" i="1" s="1"/>
  <c r="I23" i="1" s="1"/>
  <c r="Q23" i="1" l="1"/>
  <c r="O22" i="1"/>
  <c r="N23" i="1" s="1"/>
  <c r="G22" i="1"/>
  <c r="F23" i="1" s="1"/>
  <c r="K21" i="1"/>
  <c r="M23" i="1" l="1"/>
  <c r="K22" i="1"/>
  <c r="J23" i="1" s="1"/>
</calcChain>
</file>

<file path=xl/sharedStrings.xml><?xml version="1.0" encoding="utf-8"?>
<sst xmlns="http://schemas.openxmlformats.org/spreadsheetml/2006/main" count="112" uniqueCount="46">
  <si>
    <t>Résultat du vote</t>
  </si>
  <si>
    <t>% de votes favorables</t>
  </si>
  <si>
    <t>Suffrages exprimés (oui + non)</t>
  </si>
  <si>
    <t xml:space="preserve">Article </t>
  </si>
  <si>
    <t>Clé de vote</t>
  </si>
  <si>
    <t>Total ABSTENTION (Nombre / ‰)</t>
  </si>
  <si>
    <t>Total NON (Nombre / ‰)</t>
  </si>
  <si>
    <t>Total OUI (Nombre / ‰)</t>
  </si>
  <si>
    <t>Oui</t>
  </si>
  <si>
    <t>Prés.</t>
  </si>
  <si>
    <t>-</t>
  </si>
  <si>
    <t>‰ abst</t>
  </si>
  <si>
    <t>‰ non</t>
  </si>
  <si>
    <t>‰ oui</t>
  </si>
  <si>
    <t>Vote</t>
  </si>
  <si>
    <t>‰</t>
  </si>
  <si>
    <t>Résultat</t>
  </si>
  <si>
    <t>M.</t>
  </si>
  <si>
    <t>LIBRES</t>
  </si>
  <si>
    <t>OU ABSENCE</t>
  </si>
  <si>
    <t>SECRETAIRE</t>
  </si>
  <si>
    <t>R. 2</t>
  </si>
  <si>
    <t>PRESIDENT</t>
  </si>
  <si>
    <t>R. 1</t>
  </si>
  <si>
    <t>AUDITEURS</t>
  </si>
  <si>
    <t>R. 0</t>
  </si>
  <si>
    <t>PRESENCE</t>
  </si>
  <si>
    <t>Mandataire</t>
  </si>
  <si>
    <t>Coprop.</t>
  </si>
  <si>
    <t>s</t>
  </si>
  <si>
    <t>a</t>
  </si>
  <si>
    <t>d</t>
  </si>
  <si>
    <t>w</t>
  </si>
  <si>
    <t>c</t>
  </si>
  <si>
    <t>r</t>
  </si>
  <si>
    <t>m1</t>
  </si>
  <si>
    <t>m2</t>
  </si>
  <si>
    <t>n</t>
  </si>
  <si>
    <t>f</t>
  </si>
  <si>
    <t>p</t>
  </si>
  <si>
    <t>l</t>
  </si>
  <si>
    <t>Abs.</t>
  </si>
  <si>
    <t>OUI</t>
  </si>
  <si>
    <t>NON</t>
  </si>
  <si>
    <t>Abstention</t>
  </si>
  <si>
    <t>Abs/Pres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</si>
</sst>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rgb="FFFF0000"/>
      <name val="Arial Narrow"/>
      <family val="2"/>
    </font>
    <font>
      <b/>
      <sz val="10"/>
      <color theme="4" tint="-0.249977111117893"/>
      <name val="Arial Narrow"/>
      <family val="2"/>
    </font>
    <font>
      <sz val="10"/>
      <color rgb="FFFF0000"/>
      <name val="Arial Narrow"/>
      <family val="2"/>
    </font>
    <font>
      <sz val="10"/>
      <color theme="4" tint="-0.249977111117893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DBFBF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Protection="1">
      <protection locked="0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right" vertical="center" indent="1"/>
      <protection locked="0"/>
    </xf>
    <xf numFmtId="0" fontId="2" fillId="0" borderId="0" xfId="0" applyFont="1" applyBorder="1" applyAlignment="1" applyProtection="1">
      <alignment vertical="center"/>
      <protection locked="0"/>
    </xf>
    <xf numFmtId="0" fontId="5" fillId="0" borderId="1" xfId="0" applyFont="1" applyBorder="1" applyAlignment="1" applyProtection="1">
      <alignment horizontal="right" vertical="center" indent="1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5" fillId="0" borderId="4" xfId="0" applyFont="1" applyBorder="1" applyAlignment="1" applyProtection="1">
      <alignment horizontal="right" vertical="center" indent="1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5" fillId="2" borderId="0" xfId="0" applyFont="1" applyFill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vertical="center"/>
    </xf>
    <xf numFmtId="0" fontId="2" fillId="0" borderId="7" xfId="0" applyFont="1" applyBorder="1" applyAlignment="1" applyProtection="1">
      <alignment vertical="center"/>
    </xf>
    <xf numFmtId="0" fontId="0" fillId="0" borderId="7" xfId="0" applyBorder="1" applyProtection="1"/>
    <xf numFmtId="0" fontId="5" fillId="2" borderId="7" xfId="0" applyFont="1" applyFill="1" applyBorder="1" applyAlignment="1" applyProtection="1">
      <alignment horizontal="center" vertical="center"/>
    </xf>
    <xf numFmtId="0" fontId="5" fillId="0" borderId="6" xfId="0" applyFont="1" applyBorder="1" applyAlignment="1" applyProtection="1">
      <alignment horizontal="right" vertical="center" indent="1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3" fillId="0" borderId="1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</xf>
    <xf numFmtId="0" fontId="3" fillId="0" borderId="9" xfId="0" applyFont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horizontal="right" vertical="center"/>
      <protection locked="0"/>
    </xf>
    <xf numFmtId="0" fontId="3" fillId="0" borderId="2" xfId="0" applyFont="1" applyBorder="1" applyAlignment="1" applyProtection="1">
      <alignment vertical="center"/>
      <protection locked="0"/>
    </xf>
    <xf numFmtId="0" fontId="3" fillId="0" borderId="3" xfId="0" applyFont="1" applyBorder="1" applyAlignment="1" applyProtection="1">
      <alignment vertical="center"/>
      <protection locked="0"/>
    </xf>
    <xf numFmtId="0" fontId="3" fillId="3" borderId="4" xfId="0" applyFont="1" applyFill="1" applyBorder="1" applyAlignment="1" applyProtection="1">
      <alignment horizontal="center" vertical="center"/>
    </xf>
    <xf numFmtId="0" fontId="6" fillId="3" borderId="0" xfId="0" applyFont="1" applyFill="1" applyBorder="1" applyAlignment="1" applyProtection="1">
      <alignment horizontal="center" vertical="center"/>
    </xf>
    <xf numFmtId="0" fontId="3" fillId="3" borderId="0" xfId="0" applyFont="1" applyFill="1" applyBorder="1" applyAlignment="1" applyProtection="1">
      <alignment horizontal="center" vertical="center"/>
    </xf>
    <xf numFmtId="0" fontId="3" fillId="3" borderId="5" xfId="0" applyFont="1" applyFill="1" applyBorder="1" applyAlignment="1" applyProtection="1">
      <alignment horizontal="center" vertical="center"/>
    </xf>
    <xf numFmtId="0" fontId="3" fillId="3" borderId="5" xfId="0" applyFont="1" applyFill="1" applyBorder="1" applyAlignment="1" applyProtection="1">
      <alignment vertical="center"/>
    </xf>
    <xf numFmtId="0" fontId="3" fillId="3" borderId="4" xfId="0" applyFont="1" applyFill="1" applyBorder="1" applyAlignment="1" applyProtection="1">
      <alignment horizontal="right" vertical="center"/>
      <protection locked="0"/>
    </xf>
    <xf numFmtId="0" fontId="3" fillId="3" borderId="0" xfId="0" applyFont="1" applyFill="1" applyBorder="1" applyAlignment="1" applyProtection="1">
      <alignment vertical="center"/>
      <protection locked="0"/>
    </xf>
    <xf numFmtId="0" fontId="3" fillId="3" borderId="5" xfId="0" applyFont="1" applyFill="1" applyBorder="1" applyAlignment="1" applyProtection="1">
      <alignment vertical="center"/>
      <protection locked="0"/>
    </xf>
    <xf numFmtId="0" fontId="3" fillId="2" borderId="6" xfId="0" applyFont="1" applyFill="1" applyBorder="1" applyAlignment="1" applyProtection="1">
      <alignment horizontal="center" vertical="center"/>
    </xf>
    <xf numFmtId="0" fontId="6" fillId="2" borderId="7" xfId="0" applyFont="1" applyFill="1" applyBorder="1" applyAlignment="1" applyProtection="1">
      <alignment horizontal="center" vertical="center"/>
    </xf>
    <xf numFmtId="0" fontId="7" fillId="2" borderId="7" xfId="0" applyFont="1" applyFill="1" applyBorder="1" applyAlignment="1" applyProtection="1">
      <alignment horizontal="center" vertical="center"/>
    </xf>
    <xf numFmtId="0" fontId="3" fillId="2" borderId="8" xfId="0" applyFont="1" applyFill="1" applyBorder="1" applyAlignment="1" applyProtection="1">
      <alignment horizontal="center" vertical="center"/>
    </xf>
    <xf numFmtId="0" fontId="3" fillId="2" borderId="8" xfId="0" applyFont="1" applyFill="1" applyBorder="1" applyAlignment="1" applyProtection="1">
      <alignment vertical="center"/>
    </xf>
    <xf numFmtId="0" fontId="3" fillId="2" borderId="6" xfId="0" applyFont="1" applyFill="1" applyBorder="1" applyAlignment="1" applyProtection="1">
      <alignment horizontal="right" vertical="center"/>
      <protection locked="0"/>
    </xf>
    <xf numFmtId="0" fontId="3" fillId="2" borderId="7" xfId="0" applyFont="1" applyFill="1" applyBorder="1" applyAlignment="1" applyProtection="1">
      <alignment vertical="center"/>
      <protection locked="0"/>
    </xf>
    <xf numFmtId="0" fontId="3" fillId="2" borderId="8" xfId="0" applyFont="1" applyFill="1" applyBorder="1" applyAlignment="1" applyProtection="1">
      <alignment vertical="center"/>
      <protection locked="0"/>
    </xf>
    <xf numFmtId="0" fontId="4" fillId="0" borderId="1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/>
    </xf>
    <xf numFmtId="0" fontId="9" fillId="0" borderId="2" xfId="0" applyFont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center" vertical="center"/>
      <protection locked="0"/>
    </xf>
    <xf numFmtId="0" fontId="9" fillId="0" borderId="11" xfId="0" applyFont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 applyProtection="1">
      <alignment horizontal="left" vertical="center" indent="1"/>
      <protection locked="0"/>
    </xf>
    <xf numFmtId="0" fontId="4" fillId="0" borderId="12" xfId="0" applyFont="1" applyBorder="1" applyAlignment="1" applyProtection="1">
      <alignment horizontal="center" vertical="center"/>
    </xf>
    <xf numFmtId="0" fontId="8" fillId="0" borderId="11" xfId="0" applyFont="1" applyBorder="1" applyAlignment="1" applyProtection="1">
      <alignment horizontal="center" vertical="center"/>
    </xf>
    <xf numFmtId="0" fontId="4" fillId="0" borderId="13" xfId="0" applyFont="1" applyBorder="1" applyAlignment="1" applyProtection="1">
      <alignment horizontal="center" vertical="center"/>
      <protection locked="0"/>
    </xf>
    <xf numFmtId="0" fontId="4" fillId="2" borderId="12" xfId="0" applyFont="1" applyFill="1" applyBorder="1" applyAlignment="1" applyProtection="1">
      <alignment horizontal="center" vertical="center"/>
    </xf>
    <xf numFmtId="0" fontId="4" fillId="2" borderId="11" xfId="0" applyFont="1" applyFill="1" applyBorder="1" applyAlignment="1" applyProtection="1">
      <alignment horizontal="center" vertical="center"/>
      <protection locked="0"/>
    </xf>
    <xf numFmtId="0" fontId="4" fillId="2" borderId="13" xfId="0" applyFont="1" applyFill="1" applyBorder="1" applyAlignment="1" applyProtection="1">
      <alignment horizontal="left" vertical="center" indent="1"/>
      <protection locked="0"/>
    </xf>
    <xf numFmtId="0" fontId="4" fillId="0" borderId="14" xfId="0" applyFont="1" applyBorder="1" applyAlignment="1" applyProtection="1">
      <alignment horizontal="center" vertical="center"/>
    </xf>
    <xf numFmtId="0" fontId="8" fillId="0" borderId="15" xfId="0" applyFont="1" applyBorder="1" applyAlignment="1" applyProtection="1">
      <alignment horizontal="center" vertical="center"/>
    </xf>
    <xf numFmtId="0" fontId="9" fillId="0" borderId="15" xfId="0" applyFont="1" applyBorder="1" applyAlignment="1" applyProtection="1">
      <alignment horizontal="center" vertical="center"/>
    </xf>
    <xf numFmtId="0" fontId="4" fillId="0" borderId="16" xfId="0" applyFont="1" applyBorder="1" applyAlignment="1" applyProtection="1">
      <alignment horizontal="center" vertical="center"/>
      <protection locked="0"/>
    </xf>
    <xf numFmtId="0" fontId="4" fillId="2" borderId="14" xfId="0" applyFont="1" applyFill="1" applyBorder="1" applyAlignment="1" applyProtection="1">
      <alignment horizontal="center" vertical="center"/>
    </xf>
    <xf numFmtId="0" fontId="4" fillId="2" borderId="15" xfId="0" applyFont="1" applyFill="1" applyBorder="1" applyAlignment="1" applyProtection="1">
      <alignment horizontal="center" vertical="center"/>
      <protection locked="0"/>
    </xf>
    <xf numFmtId="0" fontId="4" fillId="2" borderId="16" xfId="0" applyFont="1" applyFill="1" applyBorder="1" applyAlignment="1" applyProtection="1">
      <alignment horizontal="left" vertical="center" indent="1"/>
      <protection locked="0"/>
    </xf>
    <xf numFmtId="0" fontId="4" fillId="0" borderId="17" xfId="0" applyFont="1" applyBorder="1" applyAlignment="1" applyProtection="1">
      <alignment horizontal="center" vertical="center"/>
      <protection locked="0"/>
    </xf>
    <xf numFmtId="0" fontId="8" fillId="0" borderId="17" xfId="0" applyFont="1" applyBorder="1" applyAlignment="1" applyProtection="1">
      <alignment horizontal="center" vertical="center"/>
      <protection locked="0"/>
    </xf>
    <xf numFmtId="0" fontId="9" fillId="0" borderId="17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vertical="center"/>
      <protection locked="0"/>
    </xf>
    <xf numFmtId="0" fontId="5" fillId="2" borderId="8" xfId="0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</xf>
    <xf numFmtId="164" fontId="5" fillId="0" borderId="0" xfId="1" applyNumberFormat="1" applyFont="1" applyBorder="1" applyAlignment="1" applyProtection="1">
      <alignment horizontal="center" vertical="center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3" fillId="2" borderId="8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3" fillId="2" borderId="7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2" borderId="6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0" fillId="0" borderId="0" xfId="0" quotePrefix="1"/>
  </cellXfs>
  <cellStyles count="2">
    <cellStyle name="Normal" xfId="0" builtinId="0"/>
    <cellStyle name="Pourcentage" xfId="1" builtinId="5"/>
  </cellStyles>
  <dxfs count="6">
    <dxf>
      <font>
        <color theme="3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b/>
        <i val="0"/>
        <color theme="3"/>
      </font>
      <fill>
        <patternFill>
          <bgColor theme="4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4"/>
  <sheetViews>
    <sheetView tabSelected="1" topLeftCell="A2" zoomScaleNormal="100" workbookViewId="0">
      <selection activeCell="D5" sqref="D5"/>
    </sheetView>
  </sheetViews>
  <sheetFormatPr baseColWidth="10" defaultColWidth="11.54296875" defaultRowHeight="14" x14ac:dyDescent="0.3"/>
  <cols>
    <col min="1" max="2" width="10.6328125" style="1" customWidth="1"/>
    <col min="3" max="6" width="6.1796875" style="1" customWidth="1"/>
    <col min="7" max="7" width="7.1796875" style="1" bestFit="1" customWidth="1"/>
    <col min="8" max="10" width="6.1796875" style="1" customWidth="1"/>
    <col min="11" max="11" width="7.1796875" style="1" bestFit="1" customWidth="1"/>
    <col min="12" max="14" width="6.1796875" style="1" customWidth="1"/>
    <col min="15" max="15" width="7.1796875" style="1" customWidth="1"/>
    <col min="16" max="17" width="6.1796875" style="1" customWidth="1"/>
    <col min="18" max="16384" width="11.54296875" style="1"/>
  </cols>
  <sheetData>
    <row r="1" spans="1:17" s="2" customFormat="1" ht="8.4" customHeight="1" x14ac:dyDescent="0.35"/>
    <row r="2" spans="1:17" s="2" customFormat="1" ht="19.25" customHeight="1" x14ac:dyDescent="0.35">
      <c r="A2" s="84" t="s">
        <v>28</v>
      </c>
      <c r="B2" s="87" t="s">
        <v>27</v>
      </c>
      <c r="C2" s="90" t="s">
        <v>15</v>
      </c>
      <c r="D2" s="82" t="s">
        <v>26</v>
      </c>
      <c r="E2" s="77"/>
      <c r="F2" s="73" t="s">
        <v>25</v>
      </c>
      <c r="G2" s="76" t="s">
        <v>24</v>
      </c>
      <c r="H2" s="76"/>
      <c r="I2" s="77"/>
      <c r="J2" s="73" t="s">
        <v>23</v>
      </c>
      <c r="K2" s="76" t="s">
        <v>22</v>
      </c>
      <c r="L2" s="76"/>
      <c r="M2" s="77"/>
      <c r="N2" s="73" t="s">
        <v>21</v>
      </c>
      <c r="O2" s="76" t="s">
        <v>20</v>
      </c>
      <c r="P2" s="76"/>
      <c r="Q2" s="77"/>
    </row>
    <row r="3" spans="1:17" s="2" customFormat="1" ht="19.25" customHeight="1" x14ac:dyDescent="0.35">
      <c r="A3" s="85"/>
      <c r="B3" s="88"/>
      <c r="C3" s="91"/>
      <c r="D3" s="83" t="s">
        <v>19</v>
      </c>
      <c r="E3" s="79"/>
      <c r="F3" s="72"/>
      <c r="G3" s="78" t="s">
        <v>18</v>
      </c>
      <c r="H3" s="78"/>
      <c r="I3" s="79"/>
      <c r="J3" s="71" t="s">
        <v>17</v>
      </c>
      <c r="K3" s="78"/>
      <c r="L3" s="78"/>
      <c r="M3" s="79"/>
      <c r="N3" s="71" t="s">
        <v>17</v>
      </c>
      <c r="O3" s="78"/>
      <c r="P3" s="78"/>
      <c r="Q3" s="79"/>
    </row>
    <row r="4" spans="1:17" s="4" customFormat="1" ht="19.25" customHeight="1" x14ac:dyDescent="0.35">
      <c r="A4" s="86"/>
      <c r="B4" s="89"/>
      <c r="C4" s="92"/>
      <c r="D4" s="68" t="s">
        <v>16</v>
      </c>
      <c r="E4" s="68" t="s">
        <v>15</v>
      </c>
      <c r="F4" s="68" t="s">
        <v>14</v>
      </c>
      <c r="G4" s="70" t="s">
        <v>13</v>
      </c>
      <c r="H4" s="69" t="s">
        <v>12</v>
      </c>
      <c r="I4" s="68" t="s">
        <v>11</v>
      </c>
      <c r="J4" s="68" t="s">
        <v>14</v>
      </c>
      <c r="K4" s="70" t="s">
        <v>13</v>
      </c>
      <c r="L4" s="69" t="s">
        <v>12</v>
      </c>
      <c r="M4" s="68" t="s">
        <v>11</v>
      </c>
      <c r="N4" s="68" t="s">
        <v>14</v>
      </c>
      <c r="O4" s="70" t="s">
        <v>13</v>
      </c>
      <c r="P4" s="69" t="s">
        <v>12</v>
      </c>
      <c r="Q4" s="68" t="s">
        <v>11</v>
      </c>
    </row>
    <row r="5" spans="1:17" s="4" customFormat="1" ht="24" customHeight="1" x14ac:dyDescent="0.35">
      <c r="A5" s="67" t="s">
        <v>29</v>
      </c>
      <c r="B5" s="66" t="s">
        <v>10</v>
      </c>
      <c r="C5" s="65">
        <f>97+8</f>
        <v>105</v>
      </c>
      <c r="D5" s="64" t="s">
        <v>9</v>
      </c>
      <c r="E5" s="61">
        <f t="shared" ref="E5:E15" si="0">IF(D5="prés.",C5,"0")</f>
        <v>105</v>
      </c>
      <c r="F5" s="64" t="s">
        <v>8</v>
      </c>
      <c r="G5" s="63">
        <f>IF(F5="oui",$C$5,"0")</f>
        <v>105</v>
      </c>
      <c r="H5" s="62" t="str">
        <f>IF(F5="non",$C$5,"0")</f>
        <v>0</v>
      </c>
      <c r="I5" s="61" t="str">
        <f>IF(F5="abst",$C$5,"0")</f>
        <v>0</v>
      </c>
      <c r="J5" s="64" t="s">
        <v>8</v>
      </c>
      <c r="K5" s="63">
        <f>IF(J5="oui",$C$5,"0")</f>
        <v>105</v>
      </c>
      <c r="L5" s="62" t="str">
        <f>IF(J5="non",$C$5,"0")</f>
        <v>0</v>
      </c>
      <c r="M5" s="61" t="str">
        <f>IF(J5="abst",$C$5,"0")</f>
        <v>0</v>
      </c>
      <c r="N5" s="64" t="s">
        <v>8</v>
      </c>
      <c r="O5" s="63">
        <f>IF(N5="oui",$C$5,"0")</f>
        <v>105</v>
      </c>
      <c r="P5" s="62" t="str">
        <f>IF(N5="non",$C$5,"0")</f>
        <v>0</v>
      </c>
      <c r="Q5" s="61" t="str">
        <f>IF(N5="abst",$C$5,"0")</f>
        <v>0</v>
      </c>
    </row>
    <row r="6" spans="1:17" s="4" customFormat="1" ht="24" customHeight="1" x14ac:dyDescent="0.35">
      <c r="A6" s="60" t="s">
        <v>35</v>
      </c>
      <c r="B6" s="59" t="s">
        <v>37</v>
      </c>
      <c r="C6" s="58">
        <v>5</v>
      </c>
      <c r="D6" s="57" t="s">
        <v>9</v>
      </c>
      <c r="E6" s="55">
        <f t="shared" si="0"/>
        <v>5</v>
      </c>
      <c r="F6" s="57" t="s">
        <v>8</v>
      </c>
      <c r="G6" s="51">
        <f>IF(F6="oui",$C$6,"0")</f>
        <v>5</v>
      </c>
      <c r="H6" s="56" t="str">
        <f>IF(F6="non",$C$6,"0")</f>
        <v>0</v>
      </c>
      <c r="I6" s="55" t="str">
        <f>IF(F6="abst",$C$6,"0")</f>
        <v>0</v>
      </c>
      <c r="J6" s="57" t="s">
        <v>8</v>
      </c>
      <c r="K6" s="51">
        <f>IF(J6="oui",$C$6,"0")</f>
        <v>5</v>
      </c>
      <c r="L6" s="56" t="str">
        <f>IF(J6="non",$C$6,"0")</f>
        <v>0</v>
      </c>
      <c r="M6" s="55" t="str">
        <f>IF(J6="abst",$C$6,"0")</f>
        <v>0</v>
      </c>
      <c r="N6" s="57" t="s">
        <v>8</v>
      </c>
      <c r="O6" s="51">
        <f>IF(N6="oui",$C$6,"0")</f>
        <v>5</v>
      </c>
      <c r="P6" s="56" t="str">
        <f>IF(N6="non",$C$6,"0")</f>
        <v>0</v>
      </c>
      <c r="Q6" s="55" t="str">
        <f>IF(N6="abst",$C$6,"0")</f>
        <v>0</v>
      </c>
    </row>
    <row r="7" spans="1:17" s="4" customFormat="1" ht="24" customHeight="1" x14ac:dyDescent="0.35">
      <c r="A7" s="60" t="s">
        <v>30</v>
      </c>
      <c r="B7" s="59" t="s">
        <v>10</v>
      </c>
      <c r="C7" s="58">
        <v>52</v>
      </c>
      <c r="D7" s="57" t="s">
        <v>9</v>
      </c>
      <c r="E7" s="55">
        <f t="shared" si="0"/>
        <v>52</v>
      </c>
      <c r="F7" s="57" t="s">
        <v>8</v>
      </c>
      <c r="G7" s="51">
        <f>IF(F7="oui",$C$7,"0")</f>
        <v>52</v>
      </c>
      <c r="H7" s="56" t="str">
        <f>IF(F7="non",$C$7,"0")</f>
        <v>0</v>
      </c>
      <c r="I7" s="55" t="str">
        <f>IF(F7="abst",$C$7,"0")</f>
        <v>0</v>
      </c>
      <c r="J7" s="57" t="s">
        <v>8</v>
      </c>
      <c r="K7" s="51">
        <f>IF(J7="oui",$C$7,"0")</f>
        <v>52</v>
      </c>
      <c r="L7" s="56" t="str">
        <f>IF(J7="non",$C$7,"0")</f>
        <v>0</v>
      </c>
      <c r="M7" s="55" t="str">
        <f>IF(J7="abst",$C$7,"0")</f>
        <v>0</v>
      </c>
      <c r="N7" s="57" t="s">
        <v>8</v>
      </c>
      <c r="O7" s="51">
        <f>IF(N7="oui",$C$7,"0")</f>
        <v>52</v>
      </c>
      <c r="P7" s="56" t="str">
        <f>IF(N7="non",$C$7,"0")</f>
        <v>0</v>
      </c>
      <c r="Q7" s="55" t="str">
        <f>IF(N7="abst",$C$7,"0")</f>
        <v>0</v>
      </c>
    </row>
    <row r="8" spans="1:17" s="4" customFormat="1" ht="24" customHeight="1" x14ac:dyDescent="0.35">
      <c r="A8" s="60" t="s">
        <v>31</v>
      </c>
      <c r="B8" s="59" t="s">
        <v>10</v>
      </c>
      <c r="C8" s="58">
        <v>49</v>
      </c>
      <c r="D8" s="57" t="s">
        <v>9</v>
      </c>
      <c r="E8" s="55">
        <f t="shared" si="0"/>
        <v>49</v>
      </c>
      <c r="F8" s="57" t="s">
        <v>8</v>
      </c>
      <c r="G8" s="51">
        <f>IF(F8="oui",$C$8,"0")</f>
        <v>49</v>
      </c>
      <c r="H8" s="56" t="str">
        <f>IF(F8="non",$C$8,"0")</f>
        <v>0</v>
      </c>
      <c r="I8" s="55" t="str">
        <f>IF(F8="abst",$C$8,"0")</f>
        <v>0</v>
      </c>
      <c r="J8" s="57" t="s">
        <v>8</v>
      </c>
      <c r="K8" s="51">
        <f>IF(J8="oui",$C$8,"0")</f>
        <v>49</v>
      </c>
      <c r="L8" s="56" t="str">
        <f>IF(J8="non",$C$8,"0")</f>
        <v>0</v>
      </c>
      <c r="M8" s="55" t="str">
        <f>IF(J8="abst",$C$8,"0")</f>
        <v>0</v>
      </c>
      <c r="N8" s="57" t="s">
        <v>8</v>
      </c>
      <c r="O8" s="51">
        <f>IF(N8="oui",$C$8,"0")</f>
        <v>49</v>
      </c>
      <c r="P8" s="56" t="str">
        <f>IF(N8="non",$C$8,"0")</f>
        <v>0</v>
      </c>
      <c r="Q8" s="55" t="str">
        <f>IF(N8="abst",$C$8,"0")</f>
        <v>0</v>
      </c>
    </row>
    <row r="9" spans="1:17" s="4" customFormat="1" ht="24" customHeight="1" x14ac:dyDescent="0.35">
      <c r="A9" s="60" t="s">
        <v>33</v>
      </c>
      <c r="B9" s="59" t="s">
        <v>10</v>
      </c>
      <c r="C9" s="58">
        <v>47</v>
      </c>
      <c r="D9" s="57" t="s">
        <v>9</v>
      </c>
      <c r="E9" s="55">
        <f t="shared" si="0"/>
        <v>47</v>
      </c>
      <c r="F9" s="57" t="s">
        <v>8</v>
      </c>
      <c r="G9" s="51">
        <f>IF(F9="oui",$C$9,"0")</f>
        <v>47</v>
      </c>
      <c r="H9" s="56" t="str">
        <f>IF(F9="non",$C$9,"0")</f>
        <v>0</v>
      </c>
      <c r="I9" s="55" t="str">
        <f>IF(F9="abst",$C$9,"0")</f>
        <v>0</v>
      </c>
      <c r="J9" s="57" t="s">
        <v>8</v>
      </c>
      <c r="K9" s="51">
        <f>IF(J9="oui",$C$9,"0")</f>
        <v>47</v>
      </c>
      <c r="L9" s="56" t="str">
        <f>IF(J9="non",$C$9,"0")</f>
        <v>0</v>
      </c>
      <c r="M9" s="55" t="str">
        <f>IF(J9="abst",$C$9,"0")</f>
        <v>0</v>
      </c>
      <c r="N9" s="57" t="s">
        <v>8</v>
      </c>
      <c r="O9" s="51">
        <f>IF(N9="oui",$C$9,"0")</f>
        <v>47</v>
      </c>
      <c r="P9" s="56" t="str">
        <f>IF(N9="non",$C$9,"0")</f>
        <v>0</v>
      </c>
      <c r="Q9" s="55" t="str">
        <f>IF(N9="abst",$C$9,"0")</f>
        <v>0</v>
      </c>
    </row>
    <row r="10" spans="1:17" s="4" customFormat="1" ht="24" customHeight="1" x14ac:dyDescent="0.35">
      <c r="A10" s="60" t="s">
        <v>32</v>
      </c>
      <c r="B10" s="59" t="s">
        <v>10</v>
      </c>
      <c r="C10" s="58">
        <v>54</v>
      </c>
      <c r="D10" s="57" t="s">
        <v>9</v>
      </c>
      <c r="E10" s="55">
        <f t="shared" si="0"/>
        <v>54</v>
      </c>
      <c r="F10" s="57" t="s">
        <v>8</v>
      </c>
      <c r="G10" s="51">
        <f>IF(F10="oui",$C$10,"0")</f>
        <v>54</v>
      </c>
      <c r="H10" s="56" t="str">
        <f>IF(F10="non",$C$10,"0")</f>
        <v>0</v>
      </c>
      <c r="I10" s="55" t="str">
        <f>IF(F10="abst",$C$10,"0")</f>
        <v>0</v>
      </c>
      <c r="J10" s="57" t="s">
        <v>8</v>
      </c>
      <c r="K10" s="51">
        <f>IF(J10="oui",$C$10,"0")</f>
        <v>54</v>
      </c>
      <c r="L10" s="56" t="str">
        <f>IF(J10="non",$C$10,"0")</f>
        <v>0</v>
      </c>
      <c r="M10" s="55" t="str">
        <f>IF(J10="abst",$C$10,"0")</f>
        <v>0</v>
      </c>
      <c r="N10" s="57" t="s">
        <v>8</v>
      </c>
      <c r="O10" s="51">
        <f>IF(N10="oui",$C$10,"0")</f>
        <v>54</v>
      </c>
      <c r="P10" s="56" t="str">
        <f>IF(N10="non",$C$10,"0")</f>
        <v>0</v>
      </c>
      <c r="Q10" s="55" t="str">
        <f>IF(N10="abst",$C$10,"0")</f>
        <v>0</v>
      </c>
    </row>
    <row r="11" spans="1:17" s="4" customFormat="1" ht="24" customHeight="1" x14ac:dyDescent="0.35">
      <c r="A11" s="60" t="s">
        <v>34</v>
      </c>
      <c r="B11" s="59" t="s">
        <v>10</v>
      </c>
      <c r="C11" s="58">
        <v>68</v>
      </c>
      <c r="D11" s="57" t="s">
        <v>9</v>
      </c>
      <c r="E11" s="55">
        <f t="shared" si="0"/>
        <v>68</v>
      </c>
      <c r="F11" s="57" t="s">
        <v>8</v>
      </c>
      <c r="G11" s="51">
        <f>IF(F11="oui",$C$11,"0")</f>
        <v>68</v>
      </c>
      <c r="H11" s="56" t="str">
        <f>IF(F11="non",$C$11,"0")</f>
        <v>0</v>
      </c>
      <c r="I11" s="55" t="str">
        <f>IF(F11="abst",$C$11,"0")</f>
        <v>0</v>
      </c>
      <c r="J11" s="57" t="s">
        <v>8</v>
      </c>
      <c r="K11" s="51">
        <f>IF(J11="oui",$C$11,"0")</f>
        <v>68</v>
      </c>
      <c r="L11" s="56" t="str">
        <f>IF(J11="non",$C$11,"0")</f>
        <v>0</v>
      </c>
      <c r="M11" s="55" t="str">
        <f>IF(J11="abst",$C$11,"0")</f>
        <v>0</v>
      </c>
      <c r="N11" s="57" t="s">
        <v>8</v>
      </c>
      <c r="O11" s="51">
        <f>IF(N11="oui",$C$11,"0")</f>
        <v>68</v>
      </c>
      <c r="P11" s="56" t="str">
        <f>IF(N11="non",$C$11,"0")</f>
        <v>0</v>
      </c>
      <c r="Q11" s="55" t="str">
        <f>IF(N11="abst",$C$11,"0")</f>
        <v>0</v>
      </c>
    </row>
    <row r="12" spans="1:17" s="4" customFormat="1" ht="24" customHeight="1" x14ac:dyDescent="0.35">
      <c r="A12" s="60" t="s">
        <v>36</v>
      </c>
      <c r="B12" s="59" t="s">
        <v>40</v>
      </c>
      <c r="C12" s="58">
        <v>161</v>
      </c>
      <c r="D12" s="57" t="s">
        <v>9</v>
      </c>
      <c r="E12" s="55">
        <f t="shared" si="0"/>
        <v>161</v>
      </c>
      <c r="F12" s="57" t="s">
        <v>8</v>
      </c>
      <c r="G12" s="51">
        <f>IF(F12="oui",$C$12,"0")</f>
        <v>161</v>
      </c>
      <c r="H12" s="56" t="str">
        <f>IF(F12="non",$C$12,"0")</f>
        <v>0</v>
      </c>
      <c r="I12" s="55" t="str">
        <f>IF(F12="abst",$C$12,"0")</f>
        <v>0</v>
      </c>
      <c r="J12" s="57" t="s">
        <v>8</v>
      </c>
      <c r="K12" s="51">
        <f>IF(J12="oui",$C$12,"0")</f>
        <v>161</v>
      </c>
      <c r="L12" s="56" t="str">
        <f>IF(J12="non",$C$12,"0")</f>
        <v>0</v>
      </c>
      <c r="M12" s="55" t="str">
        <f>IF(J12="abst",$C$12,"0")</f>
        <v>0</v>
      </c>
      <c r="N12" s="57" t="s">
        <v>8</v>
      </c>
      <c r="O12" s="51">
        <f>IF(N12="oui",$C$12,"0")</f>
        <v>161</v>
      </c>
      <c r="P12" s="56" t="str">
        <f>IF(N12="non",$C$12,"0")</f>
        <v>0</v>
      </c>
      <c r="Q12" s="55" t="str">
        <f>IF(N12="abst",$C$12,"0")</f>
        <v>0</v>
      </c>
    </row>
    <row r="13" spans="1:17" s="4" customFormat="1" ht="24" customHeight="1" x14ac:dyDescent="0.35">
      <c r="A13" s="60" t="s">
        <v>37</v>
      </c>
      <c r="B13" s="59" t="s">
        <v>10</v>
      </c>
      <c r="C13" s="58">
        <v>153</v>
      </c>
      <c r="D13" s="57" t="s">
        <v>9</v>
      </c>
      <c r="E13" s="55">
        <f t="shared" si="0"/>
        <v>153</v>
      </c>
      <c r="F13" s="57" t="s">
        <v>8</v>
      </c>
      <c r="G13" s="51">
        <f>IF(F13="oui",$C$13,"0")</f>
        <v>153</v>
      </c>
      <c r="H13" s="56" t="str">
        <f>IF(F13="non",$C$13,"0")</f>
        <v>0</v>
      </c>
      <c r="I13" s="55" t="str">
        <f>IF(F13="abst",$C$13,"0")</f>
        <v>0</v>
      </c>
      <c r="J13" s="57" t="s">
        <v>8</v>
      </c>
      <c r="K13" s="51">
        <f>IF(J13="oui",$C$13,"0")</f>
        <v>153</v>
      </c>
      <c r="L13" s="56" t="str">
        <f>IF(J13="non",$C$13,"0")</f>
        <v>0</v>
      </c>
      <c r="M13" s="55" t="str">
        <f>IF(J13="abst",$C$13,"0")</f>
        <v>0</v>
      </c>
      <c r="N13" s="57" t="s">
        <v>8</v>
      </c>
      <c r="O13" s="51">
        <f>IF(N13="oui",$C$13,"0")</f>
        <v>153</v>
      </c>
      <c r="P13" s="56" t="str">
        <f>IF(N13="non",$C$13,"0")</f>
        <v>0</v>
      </c>
      <c r="Q13" s="55" t="str">
        <f>IF(N13="abst",$C$13,"0")</f>
        <v>0</v>
      </c>
    </row>
    <row r="14" spans="1:17" s="4" customFormat="1" ht="24" customHeight="1" x14ac:dyDescent="0.35">
      <c r="A14" s="60" t="s">
        <v>38</v>
      </c>
      <c r="B14" s="59" t="s">
        <v>10</v>
      </c>
      <c r="C14" s="58">
        <v>153</v>
      </c>
      <c r="D14" s="57" t="s">
        <v>9</v>
      </c>
      <c r="E14" s="55">
        <f t="shared" si="0"/>
        <v>153</v>
      </c>
      <c r="F14" s="57" t="s">
        <v>8</v>
      </c>
      <c r="G14" s="51">
        <f>IF(F14="oui",$C$14,"0")</f>
        <v>153</v>
      </c>
      <c r="H14" s="56" t="str">
        <f>IF(F14="non",$C$14,"0")</f>
        <v>0</v>
      </c>
      <c r="I14" s="55" t="str">
        <f>IF(F14="abst",$C$14,"0")</f>
        <v>0</v>
      </c>
      <c r="J14" s="57" t="s">
        <v>8</v>
      </c>
      <c r="K14" s="51">
        <f>IF(J14="oui",$C$14,"0")</f>
        <v>153</v>
      </c>
      <c r="L14" s="56" t="str">
        <f>IF(J14="non",$C$14,"0")</f>
        <v>0</v>
      </c>
      <c r="M14" s="55" t="str">
        <f>IF(J14="abst",$C$14,"0")</f>
        <v>0</v>
      </c>
      <c r="N14" s="57" t="s">
        <v>8</v>
      </c>
      <c r="O14" s="51">
        <f>IF(N14="oui",$C$14,"0")</f>
        <v>153</v>
      </c>
      <c r="P14" s="56" t="str">
        <f>IF(N14="non",$C$14,"0")</f>
        <v>0</v>
      </c>
      <c r="Q14" s="55" t="str">
        <f>IF(N14="abst",$C$14,"0")</f>
        <v>0</v>
      </c>
    </row>
    <row r="15" spans="1:17" s="4" customFormat="1" ht="24" customHeight="1" x14ac:dyDescent="0.35">
      <c r="A15" s="54" t="s">
        <v>39</v>
      </c>
      <c r="B15" s="53" t="s">
        <v>10</v>
      </c>
      <c r="C15" s="52">
        <v>153</v>
      </c>
      <c r="D15" s="50" t="s">
        <v>9</v>
      </c>
      <c r="E15" s="47">
        <f t="shared" si="0"/>
        <v>153</v>
      </c>
      <c r="F15" s="50" t="s">
        <v>8</v>
      </c>
      <c r="G15" s="51">
        <f>IF(F15="oui",$C$14,"0")</f>
        <v>153</v>
      </c>
      <c r="H15" s="48" t="str">
        <f>IF(F15="non",$C$15,"0")</f>
        <v>0</v>
      </c>
      <c r="I15" s="47" t="str">
        <f>IF(F15="abst",$C$15,"0")</f>
        <v>0</v>
      </c>
      <c r="J15" s="50" t="s">
        <v>8</v>
      </c>
      <c r="K15" s="49">
        <f>IF(J15="oui",$C$15,"0")</f>
        <v>153</v>
      </c>
      <c r="L15" s="48" t="str">
        <f>IF(J15="non",$C$15,"0")</f>
        <v>0</v>
      </c>
      <c r="M15" s="47" t="str">
        <f>IF(J15="abst",$C$15,"0")</f>
        <v>0</v>
      </c>
      <c r="N15" s="50" t="s">
        <v>8</v>
      </c>
      <c r="O15" s="49">
        <f>IF(N15="oui",$C$15,"0")</f>
        <v>153</v>
      </c>
      <c r="P15" s="48" t="str">
        <f>IF(N15="non",$C$15,"0")</f>
        <v>0</v>
      </c>
      <c r="Q15" s="47" t="str">
        <f>IF(N15="abst",$C$15,"0")</f>
        <v>0</v>
      </c>
    </row>
    <row r="16" spans="1:17" s="3" customFormat="1" ht="24" customHeight="1" x14ac:dyDescent="0.35">
      <c r="A16" s="46"/>
      <c r="B16" s="45"/>
      <c r="C16" s="44" t="s">
        <v>7</v>
      </c>
      <c r="D16" s="43">
        <f>COUNTIF(D5:D15,"Prés.")</f>
        <v>11</v>
      </c>
      <c r="E16" s="39">
        <f>SUM(E5:E15)</f>
        <v>1000</v>
      </c>
      <c r="F16" s="42">
        <f>COUNTIF(F5:F15,"OUI")</f>
        <v>11</v>
      </c>
      <c r="G16" s="41">
        <f>SUM(G5:G15)</f>
        <v>1000</v>
      </c>
      <c r="H16" s="40"/>
      <c r="I16" s="39"/>
      <c r="J16" s="42">
        <f>COUNTIF(J5:J15,"OUI")</f>
        <v>11</v>
      </c>
      <c r="K16" s="41">
        <f>SUM(K5:K15)</f>
        <v>1000</v>
      </c>
      <c r="L16" s="40"/>
      <c r="M16" s="39"/>
      <c r="N16" s="42">
        <f>COUNTIF(N5:N15,"OUI")</f>
        <v>11</v>
      </c>
      <c r="O16" s="41">
        <f>SUM(O5:O15)</f>
        <v>1000</v>
      </c>
      <c r="P16" s="40"/>
      <c r="Q16" s="39"/>
    </row>
    <row r="17" spans="1:17" s="3" customFormat="1" ht="24" customHeight="1" x14ac:dyDescent="0.35">
      <c r="A17" s="38"/>
      <c r="B17" s="37"/>
      <c r="C17" s="36" t="s">
        <v>6</v>
      </c>
      <c r="D17" s="35">
        <f>COUNTIF(D5:D15,"abs.")</f>
        <v>0</v>
      </c>
      <c r="E17" s="31">
        <f>1000-E16</f>
        <v>0</v>
      </c>
      <c r="F17" s="34">
        <f>COUNTIF(F5:F15,"non")</f>
        <v>0</v>
      </c>
      <c r="G17" s="33"/>
      <c r="H17" s="32">
        <f>SUM(H5:H15)</f>
        <v>0</v>
      </c>
      <c r="I17" s="31"/>
      <c r="J17" s="34">
        <f>COUNTIF(J5:J15,"non")</f>
        <v>0</v>
      </c>
      <c r="K17" s="33"/>
      <c r="L17" s="32">
        <f>SUM(L5:L15)</f>
        <v>0</v>
      </c>
      <c r="M17" s="31"/>
      <c r="N17" s="34">
        <f>COUNTIF(N5:N15,"non")</f>
        <v>0</v>
      </c>
      <c r="O17" s="33"/>
      <c r="P17" s="32">
        <f>SUM(P5:P15)</f>
        <v>0</v>
      </c>
      <c r="Q17" s="31"/>
    </row>
    <row r="18" spans="1:17" s="3" customFormat="1" ht="24" customHeight="1" x14ac:dyDescent="0.35">
      <c r="A18" s="30"/>
      <c r="B18" s="29"/>
      <c r="C18" s="28" t="s">
        <v>5</v>
      </c>
      <c r="D18" s="27"/>
      <c r="E18" s="26"/>
      <c r="F18" s="25">
        <f>COUNTIF(F5:F15,"abst")</f>
        <v>0</v>
      </c>
      <c r="G18" s="24"/>
      <c r="H18" s="24"/>
      <c r="I18" s="23">
        <f>SUM(I5:I15)</f>
        <v>0</v>
      </c>
      <c r="J18" s="25">
        <f>COUNTIF(J5:J15,"abst")</f>
        <v>0</v>
      </c>
      <c r="K18" s="24"/>
      <c r="L18" s="24"/>
      <c r="M18" s="23">
        <f>SUM(M5:M15)</f>
        <v>0</v>
      </c>
      <c r="N18" s="25">
        <f>COUNTIF(N5:N15,"abst")</f>
        <v>0</v>
      </c>
      <c r="O18" s="24"/>
      <c r="P18" s="24"/>
      <c r="Q18" s="23">
        <f>SUM(Q5:Q15)</f>
        <v>0</v>
      </c>
    </row>
    <row r="19" spans="1:17" s="2" customFormat="1" ht="24" customHeight="1" x14ac:dyDescent="0.35">
      <c r="B19" s="22"/>
      <c r="C19" s="21"/>
      <c r="D19" s="21"/>
      <c r="E19" s="20" t="s">
        <v>4</v>
      </c>
      <c r="F19" s="19">
        <v>1</v>
      </c>
      <c r="G19" s="18"/>
      <c r="H19" s="17"/>
      <c r="I19" s="16"/>
      <c r="J19" s="19">
        <v>1</v>
      </c>
      <c r="K19" s="18"/>
      <c r="L19" s="17"/>
      <c r="M19" s="16"/>
      <c r="N19" s="19">
        <v>1</v>
      </c>
      <c r="O19" s="18"/>
      <c r="P19" s="17"/>
      <c r="Q19" s="16"/>
    </row>
    <row r="20" spans="1:17" s="2" customFormat="1" ht="24" customHeight="1" x14ac:dyDescent="0.35">
      <c r="B20" s="14"/>
      <c r="C20" s="7"/>
      <c r="D20" s="7"/>
      <c r="E20" s="13" t="s">
        <v>3</v>
      </c>
      <c r="F20" s="15">
        <v>24</v>
      </c>
      <c r="G20" s="12"/>
      <c r="H20" s="12"/>
      <c r="I20" s="11"/>
      <c r="J20" s="15">
        <v>24</v>
      </c>
      <c r="K20" s="12"/>
      <c r="L20" s="12"/>
      <c r="M20" s="11"/>
      <c r="N20" s="15">
        <v>24</v>
      </c>
      <c r="O20" s="12"/>
      <c r="P20" s="12"/>
      <c r="Q20" s="11"/>
    </row>
    <row r="21" spans="1:17" s="2" customFormat="1" ht="24" customHeight="1" x14ac:dyDescent="0.35">
      <c r="B21" s="14"/>
      <c r="C21" s="7"/>
      <c r="D21" s="7"/>
      <c r="E21" s="13" t="s">
        <v>2</v>
      </c>
      <c r="F21" s="12"/>
      <c r="G21" s="80">
        <f>IF(F19=1,(G16+H17),IF(F19=2,(G16+H17),IF(F19=3,(G16+G17),IF(F19=4,"1000",0))))</f>
        <v>1000</v>
      </c>
      <c r="H21" s="80"/>
      <c r="I21" s="11"/>
      <c r="J21" s="12"/>
      <c r="K21" s="80">
        <f>IF(J19=1,(K16+L17),IF(J19=2,(K16+L17),IF(J19=3,(K16+K17),IF(J19=4,"1000",0))))</f>
        <v>1000</v>
      </c>
      <c r="L21" s="80"/>
      <c r="M21" s="11"/>
      <c r="N21" s="12"/>
      <c r="O21" s="80">
        <f>IF(N19=1,(O16+P17),IF(N19=2,(O16+P17),IF(N19=3,(O16+O17),IF(N19=4,"1000",0))))</f>
        <v>1000</v>
      </c>
      <c r="P21" s="80"/>
      <c r="Q21" s="11"/>
    </row>
    <row r="22" spans="1:17" s="2" customFormat="1" ht="24" customHeight="1" x14ac:dyDescent="0.35">
      <c r="B22" s="14"/>
      <c r="C22" s="7"/>
      <c r="D22" s="7"/>
      <c r="E22" s="13" t="s">
        <v>1</v>
      </c>
      <c r="F22" s="12"/>
      <c r="G22" s="81">
        <f>G16/G21*100</f>
        <v>100</v>
      </c>
      <c r="H22" s="81"/>
      <c r="I22" s="11"/>
      <c r="J22" s="12"/>
      <c r="K22" s="81">
        <f>K16/K21*100</f>
        <v>100</v>
      </c>
      <c r="L22" s="81"/>
      <c r="M22" s="11"/>
      <c r="N22" s="12"/>
      <c r="O22" s="81">
        <f>O16/O21*100</f>
        <v>100</v>
      </c>
      <c r="P22" s="81"/>
      <c r="Q22" s="11"/>
    </row>
    <row r="23" spans="1:17" s="2" customFormat="1" ht="24" customHeight="1" x14ac:dyDescent="0.35">
      <c r="B23" s="10"/>
      <c r="C23" s="9"/>
      <c r="D23" s="9"/>
      <c r="E23" s="8" t="s">
        <v>0</v>
      </c>
      <c r="F23" s="74" t="str">
        <f>IF(G22&gt;50,"accepté","rejeté")</f>
        <v>accepté</v>
      </c>
      <c r="G23" s="74">
        <f>IF(D21=1,F20,IF(D21=2,G21,IF(D21=3,G22,IF(D21=4,F23,0))))</f>
        <v>0</v>
      </c>
      <c r="H23" s="74">
        <f>IF(E21=1,G20,IF(E21=2,#REF!,IF(E21=3,#REF!,IF(E21=4,G23,0))))</f>
        <v>0</v>
      </c>
      <c r="I23" s="75">
        <f>IF(G21=1,H20,IF(G21=2,H21,IF(G21=3,H22,IF(G21=4,H23,0))))</f>
        <v>0</v>
      </c>
      <c r="J23" s="74" t="str">
        <f>IF(K22&gt;50,"accepté","rejeté")</f>
        <v>accepté</v>
      </c>
      <c r="K23" s="74">
        <f>IF(H21=1,J20,IF(H21=2,K21,IF(H21=3,K22,IF(H21=4,J23,0))))</f>
        <v>0</v>
      </c>
      <c r="L23" s="74">
        <f>IF(I21=1,K20,IF(I21=2,#REF!,IF(I21=3,#REF!,IF(I21=4,K23,0))))</f>
        <v>0</v>
      </c>
      <c r="M23" s="75">
        <f>IF(K21=1,L20,IF(K21=2,L21,IF(K21=3,L22,IF(K21=4,L23,0))))</f>
        <v>0</v>
      </c>
      <c r="N23" s="74" t="str">
        <f>IF(O22&gt;50,"accepté","rejeté")</f>
        <v>accepté</v>
      </c>
      <c r="O23" s="74">
        <f>IF(L21=1,N20,IF(L21=2,O21,IF(L21=3,O22,IF(L21=4,N23,0))))</f>
        <v>0</v>
      </c>
      <c r="P23" s="74">
        <f>IF(M21=1,O20,IF(M21=2,#REF!,IF(M21=3,#REF!,IF(M21=4,O23,0))))</f>
        <v>0</v>
      </c>
      <c r="Q23" s="75">
        <f>IF(O21=1,P20,IF(O21=2,P21,IF(O21=3,P22,IF(O21=4,P23,0))))</f>
        <v>0</v>
      </c>
    </row>
    <row r="24" spans="1:17" s="2" customFormat="1" ht="94.75" customHeight="1" x14ac:dyDescent="0.35">
      <c r="B24" s="7"/>
      <c r="C24" s="7"/>
      <c r="D24" s="7"/>
      <c r="E24" s="6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</row>
    <row r="25" spans="1:17" s="4" customFormat="1" ht="24" customHeight="1" x14ac:dyDescent="0.35"/>
    <row r="26" spans="1:17" s="4" customFormat="1" ht="24" customHeight="1" x14ac:dyDescent="0.35"/>
    <row r="27" spans="1:17" s="3" customFormat="1" ht="24" customHeight="1" x14ac:dyDescent="0.35"/>
    <row r="28" spans="1:17" s="3" customFormat="1" ht="24" customHeight="1" x14ac:dyDescent="0.35"/>
    <row r="29" spans="1:17" s="3" customFormat="1" ht="24" customHeight="1" x14ac:dyDescent="0.35"/>
    <row r="30" spans="1:17" s="2" customFormat="1" ht="24" customHeight="1" x14ac:dyDescent="0.35"/>
    <row r="31" spans="1:17" s="2" customFormat="1" ht="24" customHeight="1" x14ac:dyDescent="0.35"/>
    <row r="32" spans="1:17" s="2" customFormat="1" ht="24" customHeight="1" x14ac:dyDescent="0.35"/>
    <row r="33" s="2" customFormat="1" ht="24" customHeight="1" x14ac:dyDescent="0.35"/>
    <row r="34" s="2" customFormat="1" ht="24" customHeight="1" x14ac:dyDescent="0.35"/>
  </sheetData>
  <sheetProtection selectLockedCells="1"/>
  <mergeCells count="20">
    <mergeCell ref="O22:P22"/>
    <mergeCell ref="N23:Q23"/>
    <mergeCell ref="O2:Q2"/>
    <mergeCell ref="O3:Q3"/>
    <mergeCell ref="O21:P21"/>
    <mergeCell ref="D2:E2"/>
    <mergeCell ref="D3:E3"/>
    <mergeCell ref="A2:A4"/>
    <mergeCell ref="B2:B4"/>
    <mergeCell ref="C2:C4"/>
    <mergeCell ref="F23:I23"/>
    <mergeCell ref="G21:H21"/>
    <mergeCell ref="G22:H22"/>
    <mergeCell ref="G2:I2"/>
    <mergeCell ref="G3:I3"/>
    <mergeCell ref="J23:M23"/>
    <mergeCell ref="K2:M2"/>
    <mergeCell ref="K3:M3"/>
    <mergeCell ref="K21:L21"/>
    <mergeCell ref="K22:L22"/>
  </mergeCells>
  <conditionalFormatting sqref="F23:Q24">
    <cfRule type="containsText" dxfId="5" priority="4" operator="containsText" text="rejeté">
      <formula>NOT(ISERROR(SEARCH("rejeté",F23)))</formula>
    </cfRule>
    <cfRule type="containsText" dxfId="4" priority="5" operator="containsText" text="refusé">
      <formula>NOT(ISERROR(SEARCH("refusé",F23)))</formula>
    </cfRule>
    <cfRule type="containsText" dxfId="3" priority="6" operator="containsText" text="accepté">
      <formula>NOT(ISERROR(SEARCH("accepté",F23)))</formula>
    </cfRule>
  </conditionalFormatting>
  <conditionalFormatting sqref="G22:H22 K22:L22 O22:P22">
    <cfRule type="cellIs" dxfId="2" priority="1" operator="lessThan">
      <formula>50</formula>
    </cfRule>
    <cfRule type="cellIs" dxfId="1" priority="2" operator="lessThan">
      <formula>51</formula>
    </cfRule>
    <cfRule type="cellIs" dxfId="0" priority="3" operator="greaterThan">
      <formula>50</formula>
    </cfRule>
  </conditionalFormatting>
  <dataValidations count="2">
    <dataValidation type="list" allowBlank="1" showInputMessage="1" showErrorMessage="1" sqref="F5:F15 N5:N15 J5:J15">
      <formula1>Vote</formula1>
    </dataValidation>
    <dataValidation type="list" allowBlank="1" showInputMessage="1" showErrorMessage="1" sqref="D5:D15">
      <formula1>"Prés., Abs.,"</formula1>
    </dataValidation>
  </dataValidations>
  <printOptions horizontalCentered="1" verticalCentered="1"/>
  <pageMargins left="0.23622047244094491" right="0.19685039370078741" top="0.55118110236220474" bottom="0.51181102362204722" header="0.31496062992125984" footer="0.35433070866141736"/>
  <pageSetup paperSize="9" scale="74" fitToHeight="5" orientation="landscape" r:id="rId1"/>
  <headerFooter>
    <oddFooter>&amp;L&amp;F &amp;R&amp;A</oddFooter>
  </headerFooter>
  <rowBreaks count="1" manualBreakCount="1">
    <brk id="2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"/>
  <sheetViews>
    <sheetView workbookViewId="0">
      <selection sqref="A1:B5"/>
    </sheetView>
  </sheetViews>
  <sheetFormatPr baseColWidth="10" defaultRowHeight="14.5" x14ac:dyDescent="0.35"/>
  <sheetData>
    <row r="1" spans="2:4" x14ac:dyDescent="0.35">
      <c r="C1" t="s">
        <v>45</v>
      </c>
      <c r="D1" t="s">
        <v>14</v>
      </c>
    </row>
    <row r="2" spans="2:4" x14ac:dyDescent="0.35">
      <c r="B2" s="93"/>
      <c r="C2" t="s">
        <v>41</v>
      </c>
      <c r="D2" s="93" t="s">
        <v>10</v>
      </c>
    </row>
    <row r="3" spans="2:4" x14ac:dyDescent="0.35">
      <c r="C3" t="s">
        <v>9</v>
      </c>
      <c r="D3" t="s">
        <v>42</v>
      </c>
    </row>
    <row r="4" spans="2:4" x14ac:dyDescent="0.35">
      <c r="C4" t="s">
        <v>9</v>
      </c>
      <c r="D4" t="s">
        <v>43</v>
      </c>
    </row>
    <row r="5" spans="2:4" x14ac:dyDescent="0.35">
      <c r="C5" t="s">
        <v>9</v>
      </c>
      <c r="D5" t="s">
        <v>44</v>
      </c>
    </row>
  </sheetData>
  <sortState ref="A1:B5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Résol 0 à 5</vt:lpstr>
      <vt:lpstr>votes</vt:lpstr>
      <vt:lpstr>'Résol 0 à 5'!Zone_d_impression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admin1</dc:creator>
  <cp:lastModifiedBy>Michel</cp:lastModifiedBy>
  <dcterms:created xsi:type="dcterms:W3CDTF">2018-05-04T16:59:01Z</dcterms:created>
  <dcterms:modified xsi:type="dcterms:W3CDTF">2018-05-05T01:08:00Z</dcterms:modified>
</cp:coreProperties>
</file>