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68"/>
  </bookViews>
  <sheets>
    <sheet name="Interrogation" sheetId="8" r:id="rId1"/>
    <sheet name="Cotes" sheetId="63" r:id="rId2"/>
    <sheet name="tableaux croisés dynamiques" sheetId="64" r:id="rId3"/>
    <sheet name="résultats" sheetId="65" r:id="rId4"/>
  </sheets>
  <definedNames>
    <definedName name="debut">Interrogation!$A$3</definedName>
    <definedName name="Filename">#REF!</definedName>
    <definedName name="www">Interrogation!$B$1</definedName>
  </definedNames>
  <calcPr calcId="152511" concurrentCalc="0"/>
  <pivotCaches>
    <pivotCache cacheId="3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63" l="1"/>
  <c r="G6" i="63"/>
  <c r="H6" i="63"/>
  <c r="F5" i="63"/>
  <c r="G5" i="63"/>
  <c r="H5" i="63"/>
  <c r="F4" i="63"/>
  <c r="G4" i="63"/>
  <c r="H4" i="63"/>
  <c r="F3" i="63"/>
  <c r="G3" i="63"/>
  <c r="H3" i="63"/>
  <c r="A2" i="65"/>
  <c r="C1" i="65"/>
  <c r="B2" i="65"/>
  <c r="D2" i="65"/>
  <c r="E2" i="65"/>
  <c r="F2" i="65"/>
  <c r="G2" i="65"/>
  <c r="H2" i="65"/>
  <c r="I2" i="65"/>
  <c r="J2" i="65"/>
  <c r="C2" i="65"/>
  <c r="F2" i="63"/>
  <c r="G2" i="63"/>
  <c r="H2" i="63"/>
  <c r="A4" i="8"/>
  <c r="C207" i="8"/>
</calcChain>
</file>

<file path=xl/sharedStrings.xml><?xml version="1.0" encoding="utf-8"?>
<sst xmlns="http://schemas.openxmlformats.org/spreadsheetml/2006/main" count="64" uniqueCount="39">
  <si>
    <t>Onglets</t>
  </si>
  <si>
    <t>www (site web à interroger)</t>
  </si>
  <si>
    <t>https://www.zeturf.fr/fr/course/2018-04-01/R1C1-auteuil-prix-mitsouko-iii/turf</t>
  </si>
  <si>
    <t>R1C1</t>
  </si>
  <si>
    <t>1</t>
  </si>
  <si>
    <t>2</t>
  </si>
  <si>
    <t>3</t>
  </si>
  <si>
    <t>34.5</t>
  </si>
  <si>
    <t>4</t>
  </si>
  <si>
    <t>6.2</t>
  </si>
  <si>
    <t>5</t>
  </si>
  <si>
    <t>2.5</t>
  </si>
  <si>
    <t>gagnant</t>
  </si>
  <si>
    <t>7</t>
  </si>
  <si>
    <t>10.4</t>
  </si>
  <si>
    <t>cote_1X</t>
  </si>
  <si>
    <t>cote_</t>
  </si>
  <si>
    <t>num_</t>
  </si>
  <si>
    <t>cote</t>
  </si>
  <si>
    <t>num</t>
  </si>
  <si>
    <t>course</t>
  </si>
  <si>
    <t>date</t>
  </si>
  <si>
    <t>Total général</t>
  </si>
  <si>
    <t>Somme de cote_</t>
  </si>
  <si>
    <t>Somme de num_</t>
  </si>
  <si>
    <t>Total</t>
  </si>
  <si>
    <t>Nombre de num</t>
  </si>
  <si>
    <t>Valeurs</t>
  </si>
  <si>
    <t>Min de cote_1X</t>
  </si>
  <si>
    <t>Min de cote_</t>
  </si>
  <si>
    <t>nombre de cotes à 10/19 par course (0 si absent)</t>
  </si>
  <si>
    <t>cote du gagnant</t>
  </si>
  <si>
    <t>cote mini par course dans la dizaine</t>
  </si>
  <si>
    <t>cote mini par course</t>
  </si>
  <si>
    <t>P</t>
  </si>
  <si>
    <t>NJ</t>
  </si>
  <si>
    <t>G</t>
  </si>
  <si>
    <t>nombre de cette cote</t>
  </si>
  <si>
    <t>plus petite cote de 1X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</si>
</sst>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/>
    <xf numFmtId="0" fontId="1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14" fontId="0" fillId="0" borderId="0" xfId="0" applyNumberFormat="1"/>
    <xf numFmtId="0" fontId="0" fillId="0" borderId="0" xfId="0" quotePrefix="1"/>
    <xf numFmtId="0" fontId="0" fillId="0" borderId="0" xfId="0" applyFill="1" applyAlignment="1">
      <alignment vertical="top"/>
    </xf>
    <xf numFmtId="0" fontId="0" fillId="0" borderId="0" xfId="0" applyNumberFormat="1"/>
    <xf numFmtId="0" fontId="0" fillId="0" borderId="0" xfId="0" pivotButton="1"/>
    <xf numFmtId="0" fontId="2" fillId="0" borderId="0" xfId="0" applyFont="1" applyAlignme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661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50.408567245373" createdVersion="5" refreshedVersion="5" minRefreshableVersion="3" recordCount="5">
  <cacheSource type="worksheet">
    <worksheetSource name="Tableau1"/>
  </cacheSource>
  <cacheFields count="8">
    <cacheField name="date" numFmtId="14">
      <sharedItems containsSemiMixedTypes="0" containsNonDate="0" containsDate="1" containsString="0" minDate="2018-04-01T00:00:00" maxDate="2018-04-02T00:00:00" count="1">
        <d v="2018-04-01T00:00:00"/>
      </sharedItems>
    </cacheField>
    <cacheField name="course" numFmtId="0">
      <sharedItems count="20">
        <s v="R1C1"/>
        <s v="R1C4" u="1"/>
        <s v="R2C9" u="1"/>
        <s v="R1C3" u="1"/>
        <s v="R2C8" u="1"/>
        <s v="R1C2" u="1"/>
        <s v="R2C7" u="1"/>
        <s v="R4C7" u="1"/>
        <s v="R2C6" u="1"/>
        <s v="R4C6" u="1"/>
        <s v="R2C5" u="1"/>
        <s v="R2C4" u="1"/>
        <s v="R1C8" u="1"/>
        <s v="R2C3" u="1"/>
        <s v="R1C7" u="1"/>
        <s v="R2C2" u="1"/>
        <s v="R1C6" u="1"/>
        <s v="R2C1" u="1"/>
        <s v="R4C1" u="1"/>
        <s v="R1C5" u="1"/>
      </sharedItems>
    </cacheField>
    <cacheField name="num" numFmtId="0">
      <sharedItems/>
    </cacheField>
    <cacheField name="cote" numFmtId="0">
      <sharedItems/>
    </cacheField>
    <cacheField name="gagnant" numFmtId="0">
      <sharedItems containsBlank="1" count="2">
        <m/>
        <s v="gagnant"/>
      </sharedItems>
    </cacheField>
    <cacheField name="num_" numFmtId="0">
      <sharedItems containsSemiMixedTypes="0" containsString="0" containsNumber="1" containsInteger="1" minValue="1" maxValue="7"/>
    </cacheField>
    <cacheField name="cote_" numFmtId="0">
      <sharedItems containsSemiMixedTypes="0" containsString="0" containsNumber="1" containsInteger="1" minValue="1" maxValue="300" count="94">
        <n v="2"/>
        <n v="34"/>
        <n v="6"/>
        <n v="10"/>
        <n v="96" u="1"/>
        <n v="121" u="1"/>
        <n v="75" u="1"/>
        <n v="100" u="1"/>
        <n v="143" u="1"/>
        <n v="13" u="1"/>
        <n v="36" u="1"/>
        <n v="79" u="1"/>
        <n v="61" u="1"/>
        <n v="38" u="1"/>
        <n v="5" u="1"/>
        <n v="108" u="1"/>
        <n v="159" u="1"/>
        <n v="14" u="1"/>
        <n v="63" u="1"/>
        <n v="138" u="1"/>
        <n v="40" u="1"/>
        <n v="87" u="1"/>
        <n v="112" u="1"/>
        <n v="66" u="1"/>
        <n v="15" u="1"/>
        <n v="44" u="1"/>
        <n v="183" u="1"/>
        <n v="141" u="1"/>
        <n v="16" u="1"/>
        <n v="78" u="1"/>
        <n v="48" u="1"/>
        <n v="103" u="1"/>
        <n v="128" u="1"/>
        <n v="17" u="1"/>
        <n v="207" u="1"/>
        <n v="300" u="1"/>
        <n v="18" u="1"/>
        <n v="52" u="1"/>
        <n v="236" u="1"/>
        <n v="19" u="1"/>
        <n v="274" u="1"/>
        <n v="54" u="1"/>
        <n v="173" u="1"/>
        <n v="244" u="1"/>
        <n v="7" u="1"/>
        <n v="20" u="1"/>
        <n v="56" u="1"/>
        <n v="33" u="1"/>
        <n v="73" u="1"/>
        <n v="21" u="1"/>
        <n v="58" u="1"/>
        <n v="189" u="1"/>
        <n v="35" u="1"/>
        <n v="77" u="1"/>
        <n v="168" u="1"/>
        <n v="22" u="1"/>
        <n v="102" u="1"/>
        <n v="37" u="1"/>
        <n v="1" u="1"/>
        <n v="23" u="1"/>
        <n v="106" u="1"/>
        <n v="3" u="1"/>
        <n v="8" u="1"/>
        <n v="85" u="1"/>
        <n v="24" u="1"/>
        <n v="41" u="1"/>
        <n v="89" u="1"/>
        <n v="25" u="1"/>
        <n v="114" u="1"/>
        <n v="171" u="1"/>
        <n v="68" u="1"/>
        <n v="9" u="1"/>
        <n v="43" u="1"/>
        <n v="93" u="1"/>
        <n v="26" u="1"/>
        <n v="118" u="1"/>
        <n v="250" u="1"/>
        <n v="45" u="1"/>
        <n v="27" u="1"/>
        <n v="80" u="1"/>
        <n v="49" u="1"/>
        <n v="29" u="1"/>
        <n v="84" u="1"/>
        <n v="11" u="1"/>
        <n v="109" u="1"/>
        <n v="30" u="1"/>
        <n v="53" u="1"/>
        <n v="113" u="1"/>
        <n v="31" u="1"/>
        <n v="4" u="1"/>
        <n v="12" u="1"/>
        <n v="55" u="1"/>
        <n v="32" u="1"/>
        <n v="71" u="1"/>
      </sharedItems>
    </cacheField>
    <cacheField name="cote_1X" numFmtId="0">
      <sharedItems containsSemiMixedTypes="0" containsString="0" containsNumber="1" containsInteger="1" minValue="10" maxValue="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s v="1"/>
    <s v="2"/>
    <x v="0"/>
    <n v="1"/>
    <x v="0"/>
    <n v="99"/>
  </r>
  <r>
    <x v="0"/>
    <x v="0"/>
    <s v="3"/>
    <s v="34.5"/>
    <x v="0"/>
    <n v="3"/>
    <x v="1"/>
    <n v="99"/>
  </r>
  <r>
    <x v="0"/>
    <x v="0"/>
    <s v="4"/>
    <s v="6.2"/>
    <x v="0"/>
    <n v="4"/>
    <x v="2"/>
    <n v="99"/>
  </r>
  <r>
    <x v="0"/>
    <x v="0"/>
    <s v="5"/>
    <s v="2.5"/>
    <x v="1"/>
    <n v="5"/>
    <x v="0"/>
    <n v="99"/>
  </r>
  <r>
    <x v="0"/>
    <x v="0"/>
    <s v="7"/>
    <s v="10.4"/>
    <x v="0"/>
    <n v="7"/>
    <x v="3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6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E5:G7" firstHeaderRow="2" firstDataRow="2" firstDataCol="2"/>
  <pivotFields count="8">
    <pivotField axis="axisRow" compact="0" numFmtId="14" outline="0" showAll="0" defaultSubtotal="0">
      <items count="1">
        <item x="0"/>
      </items>
    </pivotField>
    <pivotField axis="axisRow" compact="0" outline="0" showAll="0" measureFilter="1">
      <items count="21">
        <item x="0"/>
        <item m="1" x="5"/>
        <item m="1" x="3"/>
        <item m="1" x="1"/>
        <item m="1" x="19"/>
        <item m="1" x="16"/>
        <item m="1" x="14"/>
        <item m="1" x="12"/>
        <item m="1" x="17"/>
        <item m="1" x="15"/>
        <item m="1" x="13"/>
        <item m="1" x="11"/>
        <item m="1" x="10"/>
        <item m="1" x="8"/>
        <item m="1" x="6"/>
        <item m="1" x="4"/>
        <item m="1" x="2"/>
        <item m="1" x="18"/>
        <item m="1" x="9"/>
        <item m="1" x="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defaultSubtotal="0"/>
  </pivotFields>
  <rowFields count="2">
    <field x="0"/>
    <field x="1"/>
  </rowFields>
  <rowItems count="1">
    <i>
      <x/>
      <x/>
    </i>
  </rowItems>
  <colItems count="1">
    <i/>
  </colItems>
  <dataFields count="1">
    <dataField name="Min de cote_1X" fld="7" subtotal="min" baseField="1" baseItem="17"/>
  </dataFields>
  <pivotTableStyleInfo name="PivotStyleLight16" showRowHeaders="1" showColHeaders="1" showRowStripes="0" showColStripes="0" showLastColumn="1"/>
  <filters count="1">
    <filter fld="1" type="valueLessThan" evalOrder="-1" id="1" iMeasureFld="0">
      <autoFilter ref="A1">
        <filterColumn colId="0">
          <customFilters>
            <customFilter operator="lessThan" val="2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6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N5:Q7" firstHeaderRow="1" firstDataRow="2" firstDataCol="2"/>
  <pivotFields count="8">
    <pivotField axis="axisRow" compact="0" numFmtId="14" outline="0" showAll="0" defaultSubtotal="0">
      <items count="1">
        <item x="0"/>
      </items>
    </pivotField>
    <pivotField axis="axisRow" compact="0" outline="0" showAll="0" sortType="descending">
      <items count="21">
        <item x="0"/>
        <item m="1" x="5"/>
        <item m="1" x="3"/>
        <item m="1" x="1"/>
        <item m="1" x="19"/>
        <item m="1" x="16"/>
        <item m="1" x="14"/>
        <item m="1" x="12"/>
        <item m="1" x="17"/>
        <item m="1" x="15"/>
        <item m="1" x="13"/>
        <item m="1" x="11"/>
        <item m="1" x="10"/>
        <item m="1" x="8"/>
        <item m="1" x="6"/>
        <item m="1" x="4"/>
        <item m="1" x="2"/>
        <item m="1" x="18"/>
        <item m="1" x="9"/>
        <item m="1" x="7"/>
        <item t="default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6" count="1" selected="0">
              <x v="9"/>
            </reference>
          </references>
        </pivotArea>
      </autoSortScope>
    </pivotField>
    <pivotField dataField="1"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95">
        <item h="1" m="1" x="58"/>
        <item h="1" x="0"/>
        <item h="1" m="1" x="61"/>
        <item h="1" m="1" x="89"/>
        <item h="1" m="1" x="14"/>
        <item h="1" x="2"/>
        <item h="1" m="1" x="44"/>
        <item h="1" m="1" x="62"/>
        <item h="1" m="1" x="71"/>
        <item x="3"/>
        <item m="1" x="83"/>
        <item m="1" x="90"/>
        <item m="1" x="9"/>
        <item m="1" x="17"/>
        <item m="1" x="24"/>
        <item m="1" x="28"/>
        <item m="1" x="33"/>
        <item m="1" x="36"/>
        <item m="1" x="39"/>
        <item h="1" m="1" x="45"/>
        <item h="1" m="1" x="49"/>
        <item h="1" m="1" x="55"/>
        <item h="1" m="1" x="59"/>
        <item h="1" m="1" x="64"/>
        <item h="1" m="1" x="67"/>
        <item h="1" m="1" x="74"/>
        <item h="1" m="1" x="78"/>
        <item h="1" m="1" x="81"/>
        <item h="1" m="1" x="85"/>
        <item h="1" m="1" x="88"/>
        <item h="1" m="1" x="92"/>
        <item h="1" m="1" x="47"/>
        <item h="1" x="1"/>
        <item h="1" m="1" x="52"/>
        <item h="1" m="1" x="10"/>
        <item h="1" m="1" x="57"/>
        <item h="1" m="1" x="13"/>
        <item h="1" m="1" x="20"/>
        <item h="1" m="1" x="65"/>
        <item h="1" m="1" x="72"/>
        <item h="1" m="1" x="25"/>
        <item h="1" m="1" x="77"/>
        <item h="1" m="1" x="30"/>
        <item h="1" m="1" x="80"/>
        <item h="1" m="1" x="37"/>
        <item h="1" m="1" x="86"/>
        <item h="1" m="1" x="41"/>
        <item h="1" m="1" x="91"/>
        <item h="1" m="1" x="46"/>
        <item h="1" m="1" x="50"/>
        <item h="1" m="1" x="12"/>
        <item h="1" m="1" x="18"/>
        <item h="1" m="1" x="23"/>
        <item h="1" m="1" x="70"/>
        <item h="1" m="1" x="93"/>
        <item h="1" m="1" x="48"/>
        <item h="1" m="1" x="6"/>
        <item h="1" m="1" x="53"/>
        <item h="1" m="1" x="29"/>
        <item h="1" m="1" x="11"/>
        <item h="1" m="1" x="79"/>
        <item h="1" m="1" x="82"/>
        <item h="1" m="1" x="63"/>
        <item h="1" m="1" x="21"/>
        <item h="1" m="1" x="66"/>
        <item h="1" m="1" x="73"/>
        <item h="1" m="1" x="4"/>
        <item h="1" m="1" x="7"/>
        <item h="1" m="1" x="56"/>
        <item h="1" m="1" x="31"/>
        <item h="1" m="1" x="60"/>
        <item h="1" m="1" x="15"/>
        <item h="1" m="1" x="84"/>
        <item h="1" m="1" x="22"/>
        <item h="1" m="1" x="87"/>
        <item h="1" m="1" x="68"/>
        <item h="1" m="1" x="75"/>
        <item h="1" m="1" x="5"/>
        <item h="1" m="1" x="32"/>
        <item h="1" m="1" x="19"/>
        <item h="1" m="1" x="27"/>
        <item h="1" m="1" x="8"/>
        <item h="1" m="1" x="16"/>
        <item h="1" m="1" x="54"/>
        <item h="1" m="1" x="69"/>
        <item h="1" m="1" x="42"/>
        <item h="1" m="1" x="26"/>
        <item h="1" m="1" x="51"/>
        <item h="1" m="1" x="34"/>
        <item h="1" m="1" x="38"/>
        <item h="1" m="1" x="43"/>
        <item h="1" m="1" x="76"/>
        <item h="1" m="1" x="40"/>
        <item h="1" m="1" x="35"/>
        <item t="default"/>
      </items>
    </pivotField>
    <pivotField compact="0" outline="0" showAll="0" defaultSubtotal="0"/>
  </pivotFields>
  <rowFields count="2">
    <field x="0"/>
    <field x="1"/>
  </rowFields>
  <rowItems count="1">
    <i>
      <x/>
      <x/>
    </i>
  </rowItems>
  <colFields count="1">
    <field x="6"/>
  </colFields>
  <colItems count="2">
    <i>
      <x v="9"/>
    </i>
    <i t="grand">
      <x/>
    </i>
  </colItems>
  <dataFields count="1">
    <dataField name="Nombre de num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6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A5:C7" firstHeaderRow="2" firstDataRow="2" firstDataCol="2"/>
  <pivotFields count="8">
    <pivotField axis="axisRow" compact="0" numFmtId="14" outline="0" showAll="0" defaultSubtotal="0">
      <items count="1">
        <item x="0"/>
      </items>
    </pivotField>
    <pivotField axis="axisRow" compact="0" outline="0" showAll="0">
      <items count="21">
        <item x="0"/>
        <item m="1" x="5"/>
        <item m="1" x="3"/>
        <item m="1" x="1"/>
        <item m="1" x="19"/>
        <item m="1" x="16"/>
        <item m="1" x="14"/>
        <item m="1" x="12"/>
        <item m="1" x="17"/>
        <item m="1" x="15"/>
        <item m="1" x="13"/>
        <item m="1" x="11"/>
        <item m="1" x="10"/>
        <item m="1" x="8"/>
        <item m="1" x="6"/>
        <item m="1" x="4"/>
        <item m="1" x="2"/>
        <item m="1" x="18"/>
        <item m="1" x="9"/>
        <item m="1" x="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 defaultSubtotal="0"/>
  </pivotFields>
  <rowFields count="2">
    <field x="0"/>
    <field x="1"/>
  </rowFields>
  <rowItems count="1">
    <i>
      <x/>
      <x/>
    </i>
  </rowItems>
  <colItems count="1">
    <i/>
  </colItems>
  <dataFields count="1">
    <dataField name="Min de cote_" fld="6" subtotal="min" baseField="1" baseItem="1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36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I5:L7" firstHeaderRow="1" firstDataRow="2" firstDataCol="2" rowPageCount="1" colPageCount="1"/>
  <pivotFields count="8">
    <pivotField axis="axisRow" compact="0" numFmtId="14" outline="0" showAll="0" defaultSubtotal="0">
      <items count="1">
        <item x="0"/>
      </items>
    </pivotField>
    <pivotField axis="axisRow" compact="0" outline="0" showAll="0">
      <items count="21">
        <item x="0"/>
        <item m="1" x="5"/>
        <item m="1" x="3"/>
        <item m="1" x="1"/>
        <item m="1" x="19"/>
        <item m="1" x="16"/>
        <item m="1" x="14"/>
        <item m="1" x="12"/>
        <item m="1" x="17"/>
        <item m="1" x="15"/>
        <item m="1" x="13"/>
        <item m="1" x="11"/>
        <item m="1" x="10"/>
        <item m="1" x="8"/>
        <item m="1" x="6"/>
        <item m="1" x="4"/>
        <item m="1" x="2"/>
        <item m="1" x="18"/>
        <item m="1" x="9"/>
        <item m="1" x="7"/>
        <item t="default"/>
      </items>
    </pivotField>
    <pivotField compact="0" outline="0" showAll="0"/>
    <pivotField compact="0" outline="0" showAll="0"/>
    <pivotField axis="axisPage" compact="0" outline="0" showAll="0">
      <items count="3">
        <item x="1"/>
        <item x="0"/>
        <item t="default"/>
      </items>
    </pivotField>
    <pivotField dataField="1" compact="0" outline="0" showAll="0"/>
    <pivotField dataField="1" compact="0" outline="0" showAll="0"/>
    <pivotField compact="0" outline="0" showAll="0" defaultSubtotal="0"/>
  </pivotFields>
  <rowFields count="2">
    <field x="0"/>
    <field x="1"/>
  </rowFields>
  <rowItems count="1">
    <i>
      <x/>
      <x/>
    </i>
  </rowItems>
  <colFields count="1">
    <field x="-2"/>
  </colFields>
  <colItems count="2">
    <i>
      <x/>
    </i>
    <i i="1">
      <x v="1"/>
    </i>
  </colItems>
  <pageFields count="1">
    <pageField fld="4" item="0" hier="-1"/>
  </pageFields>
  <dataFields count="2">
    <dataField name="Somme de num_" fld="5" baseField="0" baseItem="0"/>
    <dataField name="Somme de cote_" fld="6" baseField="1" baseItem="1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6" totalsRowShown="0">
  <autoFilter ref="A1:H6"/>
  <tableColumns count="8">
    <tableColumn id="1" name="date" dataDxfId="3"/>
    <tableColumn id="2" name="course"/>
    <tableColumn id="3" name="num"/>
    <tableColumn id="4" name="cote"/>
    <tableColumn id="5" name="gagnant"/>
    <tableColumn id="6" name="num_" dataDxfId="2">
      <calculatedColumnFormula>Tableau1[[#This Row],[num]]*1</calculatedColumnFormula>
    </tableColumn>
    <tableColumn id="7" name="cote_" dataDxfId="1">
      <calculatedColumnFormula>INT(SUBSTITUTE(Tableau1[[#This Row],[cote]],".",","))</calculatedColumnFormula>
    </tableColumn>
    <tableColumn id="8" name="cote_1X" dataDxfId="0">
      <calculatedColumnFormula>IF(AND(Tableau1[[#This Row],[cote_]]&gt;9,Tableau1[[#This Row],[cote_]]&lt;20),Tableau1[[#This Row],[cote_]],99)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7"/>
  <sheetViews>
    <sheetView tabSelected="1" workbookViewId="0"/>
  </sheetViews>
  <sheetFormatPr baseColWidth="10" defaultColWidth="7" defaultRowHeight="14.5" x14ac:dyDescent="0.35"/>
  <cols>
    <col min="1" max="1" width="27.7265625" style="4" customWidth="1"/>
    <col min="2" max="2" width="103.90625" style="1" customWidth="1"/>
    <col min="3" max="16384" width="7" style="1"/>
  </cols>
  <sheetData>
    <row r="1" spans="1:2" x14ac:dyDescent="0.35">
      <c r="A1" s="1"/>
    </row>
    <row r="2" spans="1:2" x14ac:dyDescent="0.35">
      <c r="A2" s="1"/>
    </row>
    <row r="3" spans="1:2" x14ac:dyDescent="0.35">
      <c r="A3" s="2" t="s">
        <v>0</v>
      </c>
      <c r="B3" s="3" t="s">
        <v>1</v>
      </c>
    </row>
    <row r="4" spans="1:2" x14ac:dyDescent="0.35">
      <c r="A4" s="7" t="str">
        <f t="shared" ref="A4:A20" si="0">SUBSTITUTE(MID(B4,SEARCH("-",B4)-4,SEARCH("-",B4,SEARCH("-",B4)+4)-SEARCH("-",B4)+4),"/"," ")</f>
        <v>2018-04-01 R1C1</v>
      </c>
      <c r="B4" t="s">
        <v>2</v>
      </c>
    </row>
    <row r="5" spans="1:2" x14ac:dyDescent="0.35">
      <c r="A5" s="7"/>
      <c r="B5"/>
    </row>
    <row r="6" spans="1:2" x14ac:dyDescent="0.35">
      <c r="A6" s="7"/>
      <c r="B6"/>
    </row>
    <row r="7" spans="1:2" x14ac:dyDescent="0.35">
      <c r="A7" s="7"/>
      <c r="B7"/>
    </row>
    <row r="8" spans="1:2" x14ac:dyDescent="0.35">
      <c r="A8" s="7"/>
      <c r="B8"/>
    </row>
    <row r="9" spans="1:2" x14ac:dyDescent="0.35">
      <c r="A9" s="7"/>
      <c r="B9"/>
    </row>
    <row r="10" spans="1:2" x14ac:dyDescent="0.35">
      <c r="A10" s="7"/>
      <c r="B10"/>
    </row>
    <row r="11" spans="1:2" x14ac:dyDescent="0.35">
      <c r="A11" s="7"/>
      <c r="B11"/>
    </row>
    <row r="12" spans="1:2" x14ac:dyDescent="0.35">
      <c r="A12" s="7"/>
      <c r="B12"/>
    </row>
    <row r="13" spans="1:2" x14ac:dyDescent="0.35">
      <c r="A13" s="7"/>
      <c r="B13"/>
    </row>
    <row r="14" spans="1:2" x14ac:dyDescent="0.35">
      <c r="A14" s="7"/>
      <c r="B14"/>
    </row>
    <row r="15" spans="1:2" x14ac:dyDescent="0.35">
      <c r="A15" s="7"/>
      <c r="B15"/>
    </row>
    <row r="16" spans="1:2" x14ac:dyDescent="0.35">
      <c r="A16" s="7"/>
      <c r="B16"/>
    </row>
    <row r="17" spans="1:2" x14ac:dyDescent="0.35">
      <c r="A17" s="7"/>
      <c r="B17"/>
    </row>
    <row r="18" spans="1:2" x14ac:dyDescent="0.35">
      <c r="A18" s="7"/>
      <c r="B18"/>
    </row>
    <row r="19" spans="1:2" x14ac:dyDescent="0.35">
      <c r="A19" s="7"/>
      <c r="B19"/>
    </row>
    <row r="20" spans="1:2" x14ac:dyDescent="0.35">
      <c r="A20" s="7"/>
      <c r="B20"/>
    </row>
    <row r="207" spans="3:3" x14ac:dyDescent="0.35">
      <c r="C207" s="1" t="e">
        <f>SEARCH("-",#REF!,SEARCH("-",#REF!)+4)</f>
        <v>#REF!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"/>
  <sheetViews>
    <sheetView topLeftCell="A40" workbookViewId="0">
      <selection activeCell="A2" sqref="A2"/>
    </sheetView>
  </sheetViews>
  <sheetFormatPr baseColWidth="10" defaultRowHeight="14.5" x14ac:dyDescent="0.35"/>
  <cols>
    <col min="1" max="1" width="10.453125" bestFit="1" customWidth="1"/>
    <col min="2" max="2" width="8.36328125" customWidth="1"/>
    <col min="3" max="3" width="6.6328125" customWidth="1"/>
    <col min="4" max="4" width="6.36328125" customWidth="1"/>
    <col min="5" max="5" width="9.453125" customWidth="1"/>
    <col min="6" max="6" width="7.6328125" customWidth="1"/>
    <col min="7" max="7" width="7.36328125" customWidth="1"/>
  </cols>
  <sheetData>
    <row r="1" spans="1:8" x14ac:dyDescent="0.35">
      <c r="A1" t="s">
        <v>21</v>
      </c>
      <c r="B1" t="s">
        <v>20</v>
      </c>
      <c r="C1" t="s">
        <v>19</v>
      </c>
      <c r="D1" t="s">
        <v>18</v>
      </c>
      <c r="E1" t="s">
        <v>12</v>
      </c>
      <c r="F1" t="s">
        <v>17</v>
      </c>
      <c r="G1" t="s">
        <v>16</v>
      </c>
      <c r="H1" t="s">
        <v>15</v>
      </c>
    </row>
    <row r="2" spans="1:8" x14ac:dyDescent="0.35">
      <c r="A2" s="5">
        <v>43191</v>
      </c>
      <c r="B2" t="s">
        <v>3</v>
      </c>
      <c r="C2" s="6" t="s">
        <v>4</v>
      </c>
      <c r="D2" s="6" t="s">
        <v>5</v>
      </c>
      <c r="F2">
        <f>Tableau1[[#This Row],[num]]*1</f>
        <v>1</v>
      </c>
      <c r="G2">
        <f>INT(SUBSTITUTE(Tableau1[[#This Row],[cote]],".",","))</f>
        <v>2</v>
      </c>
      <c r="H2">
        <f>IF(AND(Tableau1[[#This Row],[cote_]]&gt;9,Tableau1[[#This Row],[cote_]]&lt;20),Tableau1[[#This Row],[cote_]],99)</f>
        <v>99</v>
      </c>
    </row>
    <row r="3" spans="1:8" x14ac:dyDescent="0.35">
      <c r="A3" s="5">
        <v>43191</v>
      </c>
      <c r="B3" t="s">
        <v>3</v>
      </c>
      <c r="C3" s="6" t="s">
        <v>6</v>
      </c>
      <c r="D3" s="6" t="s">
        <v>7</v>
      </c>
      <c r="F3" s="8">
        <f>Tableau1[[#This Row],[num]]*1</f>
        <v>3</v>
      </c>
      <c r="G3" s="8">
        <f>INT(SUBSTITUTE(Tableau1[[#This Row],[cote]],".",","))</f>
        <v>34</v>
      </c>
      <c r="H3" s="8">
        <f>IF(AND(Tableau1[[#This Row],[cote_]]&gt;9,Tableau1[[#This Row],[cote_]]&lt;20),Tableau1[[#This Row],[cote_]],99)</f>
        <v>99</v>
      </c>
    </row>
    <row r="4" spans="1:8" x14ac:dyDescent="0.35">
      <c r="A4" s="5">
        <v>43191</v>
      </c>
      <c r="B4" t="s">
        <v>3</v>
      </c>
      <c r="C4" s="6" t="s">
        <v>8</v>
      </c>
      <c r="D4" s="6" t="s">
        <v>9</v>
      </c>
      <c r="F4" s="8">
        <f>Tableau1[[#This Row],[num]]*1</f>
        <v>4</v>
      </c>
      <c r="G4" s="8">
        <f>INT(SUBSTITUTE(Tableau1[[#This Row],[cote]],".",","))</f>
        <v>6</v>
      </c>
      <c r="H4" s="8">
        <f>IF(AND(Tableau1[[#This Row],[cote_]]&gt;9,Tableau1[[#This Row],[cote_]]&lt;20),Tableau1[[#This Row],[cote_]],99)</f>
        <v>99</v>
      </c>
    </row>
    <row r="5" spans="1:8" x14ac:dyDescent="0.35">
      <c r="A5" s="5">
        <v>43191</v>
      </c>
      <c r="B5" t="s">
        <v>3</v>
      </c>
      <c r="C5" s="6" t="s">
        <v>10</v>
      </c>
      <c r="D5" s="6" t="s">
        <v>11</v>
      </c>
      <c r="E5" t="s">
        <v>12</v>
      </c>
      <c r="F5" s="8">
        <f>Tableau1[[#This Row],[num]]*1</f>
        <v>5</v>
      </c>
      <c r="G5" s="8">
        <f>INT(SUBSTITUTE(Tableau1[[#This Row],[cote]],".",","))</f>
        <v>2</v>
      </c>
      <c r="H5" s="8">
        <f>IF(AND(Tableau1[[#This Row],[cote_]]&gt;9,Tableau1[[#This Row],[cote_]]&lt;20),Tableau1[[#This Row],[cote_]],99)</f>
        <v>99</v>
      </c>
    </row>
    <row r="6" spans="1:8" x14ac:dyDescent="0.35">
      <c r="A6" s="5">
        <v>43191</v>
      </c>
      <c r="B6" t="s">
        <v>3</v>
      </c>
      <c r="C6" s="6" t="s">
        <v>13</v>
      </c>
      <c r="D6" s="6" t="s">
        <v>14</v>
      </c>
      <c r="F6" s="8">
        <f>Tableau1[[#This Row],[num]]*1</f>
        <v>7</v>
      </c>
      <c r="G6" s="8">
        <f>INT(SUBSTITUTE(Tableau1[[#This Row],[cote]],".",","))</f>
        <v>10</v>
      </c>
      <c r="H6" s="8">
        <f>IF(AND(Tableau1[[#This Row],[cote_]]&gt;9,Tableau1[[#This Row],[cote_]]&lt;20),Tableau1[[#This Row],[cote_]],99)</f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7"/>
  <sheetViews>
    <sheetView zoomScale="80" zoomScaleNormal="80" workbookViewId="0">
      <selection activeCell="A7" sqref="A7"/>
    </sheetView>
  </sheetViews>
  <sheetFormatPr baseColWidth="10" defaultRowHeight="14.5" x14ac:dyDescent="0.35"/>
  <cols>
    <col min="1" max="1" width="19.54296875" bestFit="1" customWidth="1"/>
    <col min="2" max="2" width="9.54296875" customWidth="1"/>
    <col min="3" max="3" width="5.36328125" customWidth="1"/>
    <col min="4" max="4" width="1.81640625" customWidth="1"/>
    <col min="5" max="5" width="19.54296875" bestFit="1" customWidth="1"/>
    <col min="6" max="6" width="9.54296875" customWidth="1"/>
    <col min="7" max="7" width="5.36328125" customWidth="1"/>
    <col min="8" max="8" width="3.453125" customWidth="1"/>
    <col min="9" max="9" width="19.54296875" bestFit="1" customWidth="1"/>
    <col min="10" max="10" width="10.453125" customWidth="1"/>
    <col min="11" max="11" width="15.6328125" customWidth="1"/>
    <col min="12" max="12" width="15.453125" customWidth="1"/>
    <col min="13" max="13" width="3.08984375" customWidth="1"/>
    <col min="14" max="14" width="19.54296875" bestFit="1" customWidth="1"/>
    <col min="15" max="15" width="9.54296875" customWidth="1"/>
    <col min="16" max="16" width="8.6328125" customWidth="1"/>
    <col min="17" max="17" width="12.1796875" customWidth="1"/>
    <col min="18" max="24" width="8.6328125" customWidth="1"/>
    <col min="25" max="26" width="12.1796875" customWidth="1"/>
    <col min="27" max="37" width="2.81640625" customWidth="1"/>
    <col min="38" max="38" width="2.81640625" bestFit="1" customWidth="1"/>
    <col min="39" max="40" width="2.81640625" customWidth="1"/>
    <col min="41" max="42" width="2.81640625" bestFit="1" customWidth="1"/>
    <col min="43" max="43" width="2.81640625" customWidth="1"/>
    <col min="44" max="101" width="2.81640625" bestFit="1" customWidth="1"/>
    <col min="102" max="106" width="2.81640625" customWidth="1"/>
    <col min="107" max="250" width="3.81640625" bestFit="1" customWidth="1"/>
    <col min="251" max="255" width="3.81640625" customWidth="1"/>
  </cols>
  <sheetData>
    <row r="1" spans="1:17" s="10" customFormat="1" x14ac:dyDescent="0.35">
      <c r="A1" s="10" t="s">
        <v>33</v>
      </c>
      <c r="E1" s="10" t="s">
        <v>32</v>
      </c>
      <c r="I1" s="10" t="s">
        <v>31</v>
      </c>
      <c r="N1" s="10" t="s">
        <v>30</v>
      </c>
    </row>
    <row r="3" spans="1:17" x14ac:dyDescent="0.35">
      <c r="I3" s="9" t="s">
        <v>12</v>
      </c>
      <c r="J3" t="s">
        <v>12</v>
      </c>
    </row>
    <row r="5" spans="1:17" x14ac:dyDescent="0.35">
      <c r="A5" s="9" t="s">
        <v>29</v>
      </c>
      <c r="E5" s="9" t="s">
        <v>28</v>
      </c>
      <c r="K5" s="9" t="s">
        <v>27</v>
      </c>
      <c r="N5" s="9" t="s">
        <v>26</v>
      </c>
      <c r="P5" s="9" t="s">
        <v>16</v>
      </c>
    </row>
    <row r="6" spans="1:17" x14ac:dyDescent="0.35">
      <c r="A6" s="9" t="s">
        <v>21</v>
      </c>
      <c r="B6" s="9" t="s">
        <v>20</v>
      </c>
      <c r="C6" t="s">
        <v>25</v>
      </c>
      <c r="E6" s="9" t="s">
        <v>21</v>
      </c>
      <c r="F6" s="9" t="s">
        <v>20</v>
      </c>
      <c r="G6" t="s">
        <v>25</v>
      </c>
      <c r="I6" s="9" t="s">
        <v>21</v>
      </c>
      <c r="J6" s="9" t="s">
        <v>20</v>
      </c>
      <c r="K6" t="s">
        <v>24</v>
      </c>
      <c r="L6" t="s">
        <v>23</v>
      </c>
      <c r="N6" s="9" t="s">
        <v>21</v>
      </c>
      <c r="O6" s="9" t="s">
        <v>20</v>
      </c>
      <c r="P6">
        <v>10</v>
      </c>
      <c r="Q6" t="s">
        <v>22</v>
      </c>
    </row>
    <row r="7" spans="1:17" x14ac:dyDescent="0.35">
      <c r="A7" s="5">
        <v>43191</v>
      </c>
      <c r="B7" t="s">
        <v>3</v>
      </c>
      <c r="C7" s="8">
        <v>2</v>
      </c>
      <c r="E7" s="5">
        <v>43191</v>
      </c>
      <c r="F7" t="s">
        <v>3</v>
      </c>
      <c r="G7" s="8">
        <v>10</v>
      </c>
      <c r="I7" s="5">
        <v>43191</v>
      </c>
      <c r="J7" t="s">
        <v>3</v>
      </c>
      <c r="K7" s="8">
        <v>5</v>
      </c>
      <c r="L7" s="8">
        <v>2</v>
      </c>
      <c r="N7" s="5">
        <v>43191</v>
      </c>
      <c r="O7" t="s">
        <v>3</v>
      </c>
      <c r="P7" s="8">
        <v>1</v>
      </c>
      <c r="Q7" s="8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6"/>
  <sheetViews>
    <sheetView workbookViewId="0">
      <selection activeCell="A2" sqref="A2"/>
    </sheetView>
  </sheetViews>
  <sheetFormatPr baseColWidth="10" defaultRowHeight="14.5" x14ac:dyDescent="0.35"/>
  <cols>
    <col min="1" max="1" width="10.453125" bestFit="1" customWidth="1"/>
    <col min="2" max="2" width="6.36328125" bestFit="1" customWidth="1"/>
    <col min="3" max="3" width="5.08984375" style="11" bestFit="1" customWidth="1"/>
    <col min="4" max="4" width="7.54296875" bestFit="1" customWidth="1"/>
    <col min="5" max="5" width="14.26953125" bestFit="1" customWidth="1"/>
    <col min="6" max="6" width="19" bestFit="1" customWidth="1"/>
    <col min="7" max="7" width="18.90625" bestFit="1" customWidth="1"/>
    <col min="8" max="8" width="2.08984375" style="12" bestFit="1" customWidth="1"/>
    <col min="9" max="9" width="2.7265625" style="12" bestFit="1" customWidth="1"/>
    <col min="10" max="10" width="1.90625" style="12" bestFit="1" customWidth="1"/>
  </cols>
  <sheetData>
    <row r="1" spans="1:10" s="13" customFormat="1" x14ac:dyDescent="0.35">
      <c r="A1" s="13" t="s">
        <v>21</v>
      </c>
      <c r="B1" s="13" t="s">
        <v>20</v>
      </c>
      <c r="C1" s="11" t="str">
        <f t="shared" ref="C1:C2" si="0">H1&amp;I1&amp;J1</f>
        <v>GNJP</v>
      </c>
      <c r="D1" s="13" t="s">
        <v>12</v>
      </c>
      <c r="E1" s="13" t="s">
        <v>31</v>
      </c>
      <c r="F1" s="13" t="s">
        <v>38</v>
      </c>
      <c r="G1" s="13" t="s">
        <v>37</v>
      </c>
      <c r="H1" s="13" t="s">
        <v>36</v>
      </c>
      <c r="I1" s="13" t="s">
        <v>35</v>
      </c>
      <c r="J1" s="13" t="s">
        <v>34</v>
      </c>
    </row>
    <row r="2" spans="1:10" x14ac:dyDescent="0.35">
      <c r="A2" s="5">
        <f>IF('tableaux croisés dynamiques'!A7="",A1,'tableaux croisés dynamiques'!A7)</f>
        <v>43191</v>
      </c>
      <c r="B2" s="5" t="str">
        <f>'tableaux croisés dynamiques'!B7</f>
        <v>R1C1</v>
      </c>
      <c r="C2" s="11" t="str">
        <f t="shared" si="0"/>
        <v>P</v>
      </c>
      <c r="D2">
        <f>GETPIVOTDATA("Somme de num_",'tableaux croisés dynamiques'!$I$5,"date",DATE(YEAR(A2),MONTH(A2),DAY(A2)),"course",B2)</f>
        <v>5</v>
      </c>
      <c r="E2">
        <f>GETPIVOTDATA("Somme de cote_",'tableaux croisés dynamiques'!$I$5,"date",DATE(YEAR(A2),MONTH(A2),DAY(A2)),"course",B2)</f>
        <v>2</v>
      </c>
      <c r="F2">
        <f>IFERROR(GETPIVOTDATA("cote_1X",'tableaux croisés dynamiques'!$E$5,"date",DATE(YEAR(A2),MONTH(A2),DAY(A2)),"course",B2),"/")</f>
        <v>10</v>
      </c>
      <c r="G2">
        <f>IFERROR(GETPIVOTDATA("num",'tableaux croisés dynamiques'!$N$5,"date",DATE(YEAR(A2),MONTH(A2),DAY(A2)),"course",B2,"cote_",F2),"/")</f>
        <v>1</v>
      </c>
      <c r="H2" s="12" t="str">
        <f t="shared" ref="H2" si="1">IF(AND(E2&gt;9,E2&lt;20,E2=F2,G2=1),"G","")</f>
        <v/>
      </c>
      <c r="I2" s="12" t="str">
        <f t="shared" ref="I2" si="2">IF(OR(F2="/",AND(E2=F2,G2&gt;1)),"NJ","")</f>
        <v/>
      </c>
      <c r="J2" s="12" t="str">
        <f t="shared" ref="J2" si="3">IF(AND(G2=1,E2&lt;&gt;F2),"P","")</f>
        <v>P</v>
      </c>
    </row>
    <row r="3" spans="1:10" x14ac:dyDescent="0.35">
      <c r="A3" s="5"/>
      <c r="B3" s="5"/>
    </row>
    <row r="4" spans="1:10" x14ac:dyDescent="0.35">
      <c r="A4" s="5"/>
      <c r="B4" s="5"/>
    </row>
    <row r="5" spans="1:10" x14ac:dyDescent="0.35">
      <c r="A5" s="5"/>
      <c r="B5" s="5"/>
    </row>
    <row r="6" spans="1:10" x14ac:dyDescent="0.35">
      <c r="A6" s="5"/>
      <c r="B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Interrogation</vt:lpstr>
      <vt:lpstr>Cotes</vt:lpstr>
      <vt:lpstr>tableaux croisés dynamiques</vt:lpstr>
      <vt:lpstr>résultats</vt:lpstr>
      <vt:lpstr>debut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Michel</cp:lastModifiedBy>
  <dcterms:created xsi:type="dcterms:W3CDTF">2014-09-15T19:22:12Z</dcterms:created>
  <dcterms:modified xsi:type="dcterms:W3CDTF">2018-09-07T07:48:30Z</dcterms:modified>
</cp:coreProperties>
</file>