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Salariés" sheetId="4" r:id="rId1"/>
    <sheet name="Salarié 1" sheetId="1" r:id="rId2"/>
  </sheets>
  <definedNames>
    <definedName name="SALARIES">Salariés!$A$3:$C$7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1" l="1"/>
  <c r="E12" i="1"/>
  <c r="B10" i="1"/>
  <c r="I9" i="1"/>
  <c r="I10" i="1"/>
  <c r="I11" i="1"/>
  <c r="I8" i="1"/>
  <c r="G11" i="1"/>
  <c r="F11" i="1"/>
  <c r="E11" i="1"/>
  <c r="G10" i="1"/>
  <c r="F10" i="1"/>
  <c r="E10" i="1"/>
  <c r="G9" i="1"/>
  <c r="F9" i="1"/>
  <c r="E9" i="1"/>
  <c r="G8" i="1"/>
  <c r="F8" i="1"/>
  <c r="E8" i="1"/>
  <c r="B9" i="1" l="1"/>
  <c r="D9" i="1" s="1"/>
  <c r="D20" i="1" l="1"/>
  <c r="B11" i="1"/>
  <c r="B8" i="1"/>
  <c r="B5" i="1"/>
  <c r="D8" i="1" l="1"/>
  <c r="D10" i="1"/>
  <c r="H11" i="1"/>
  <c r="D11" i="1"/>
  <c r="H9" i="1"/>
  <c r="B12" i="1"/>
  <c r="D17" i="1" s="1"/>
  <c r="I20" i="1"/>
  <c r="H10" i="1" l="1"/>
  <c r="H8" i="1"/>
  <c r="I22" i="1"/>
  <c r="I21" i="1"/>
  <c r="G12" i="1" l="1"/>
  <c r="H12" i="1"/>
  <c r="D22" i="1" l="1"/>
  <c r="I12" i="1"/>
  <c r="D21" i="1"/>
  <c r="D24" i="1" s="1"/>
</calcChain>
</file>

<file path=xl/comments1.xml><?xml version="1.0" encoding="utf-8"?>
<comments xmlns="http://schemas.openxmlformats.org/spreadsheetml/2006/main">
  <authors>
    <author>Dorothée</author>
  </authors>
  <commentList>
    <comment ref="C3" authorId="0" shapeId="0">
      <text>
        <r>
          <rPr>
            <b/>
            <sz val="9"/>
            <color indexed="81"/>
            <rFont val="Tahoma"/>
            <family val="2"/>
          </rPr>
          <t>Dorothée:</t>
        </r>
        <r>
          <rPr>
            <sz val="9"/>
            <color indexed="81"/>
            <rFont val="Tahoma"/>
            <family val="2"/>
          </rPr>
          <t xml:space="preserve">
POUR 151,66 HEURES</t>
        </r>
      </text>
    </comment>
  </commentList>
</comments>
</file>

<file path=xl/comments2.xml><?xml version="1.0" encoding="utf-8"?>
<comments xmlns="http://schemas.openxmlformats.org/spreadsheetml/2006/main">
  <authors>
    <author>Dorothée</author>
  </authors>
  <commentList>
    <comment ref="F7" authorId="0" shapeId="0">
      <text>
        <r>
          <rPr>
            <sz val="9"/>
            <color indexed="81"/>
            <rFont val="Tahoma"/>
            <family val="2"/>
          </rPr>
          <t>25 % sur les 8 premières</t>
        </r>
      </text>
    </comment>
    <comment ref="G7" authorId="0" shapeId="0">
      <text>
        <r>
          <rPr>
            <sz val="9"/>
            <color indexed="81"/>
            <rFont val="Tahoma"/>
            <family val="2"/>
          </rPr>
          <t>50 % sur les suivantes</t>
        </r>
      </text>
    </comment>
    <comment ref="H7" authorId="0" shapeId="0">
      <text>
        <r>
          <rPr>
            <sz val="9"/>
            <color indexed="81"/>
            <rFont val="Tahoma"/>
            <family val="2"/>
          </rPr>
          <t>25 % sur les 8 premières</t>
        </r>
      </text>
    </comment>
    <comment ref="I7" authorId="0" shapeId="0">
      <text>
        <r>
          <rPr>
            <sz val="9"/>
            <color indexed="81"/>
            <rFont val="Tahoma"/>
            <family val="2"/>
          </rPr>
          <t>50 % sur les suivantes</t>
        </r>
      </text>
    </comment>
  </commentList>
</comments>
</file>

<file path=xl/sharedStrings.xml><?xml version="1.0" encoding="utf-8"?>
<sst xmlns="http://schemas.openxmlformats.org/spreadsheetml/2006/main" count="39" uniqueCount="35">
  <si>
    <t>DECOMPTE DU SALAIRE BRUT</t>
  </si>
  <si>
    <t>NOM</t>
  </si>
  <si>
    <t>NOMBRE HEURES TRAVAILLEES</t>
  </si>
  <si>
    <t>SALAIRE DE BASE</t>
  </si>
  <si>
    <t>HEURES SUPPLEMENTAIRES</t>
  </si>
  <si>
    <t>SALAIRE BRUT</t>
  </si>
  <si>
    <t>HEURES TRAVAILLEES SEMAINE</t>
  </si>
  <si>
    <t>HEURES NORMALES</t>
  </si>
  <si>
    <t>SEMAINE 1</t>
  </si>
  <si>
    <t>SEMAINE 2</t>
  </si>
  <si>
    <t>SEMAINE 3</t>
  </si>
  <si>
    <t>SEMAINE 4</t>
  </si>
  <si>
    <t>NOMBRE HEURES SUP</t>
  </si>
  <si>
    <t>NOMBRE D'HEURES SUP 25 %</t>
  </si>
  <si>
    <t>NOMBRE D'HEURES SUP 50 %</t>
  </si>
  <si>
    <t>taux horaire normal :</t>
  </si>
  <si>
    <t>TOTAL MOIS</t>
  </si>
  <si>
    <t>LISTE DES SALARIES</t>
  </si>
  <si>
    <t>MATRICULE</t>
  </si>
  <si>
    <t>MONTANT HEURES SUPPLEMENTAIRES 25 %</t>
  </si>
  <si>
    <t>MONTANT HEURES SUPPLEMENTAIRES 50 %</t>
  </si>
  <si>
    <t>taux horaire majoré à</t>
  </si>
  <si>
    <t>HAMALIBOU</t>
  </si>
  <si>
    <t>GALLS</t>
  </si>
  <si>
    <t>CEHEF</t>
  </si>
  <si>
    <t>HOUDA</t>
  </si>
  <si>
    <t>TATOUILLE</t>
  </si>
  <si>
    <t>ROUANA</t>
  </si>
  <si>
    <t>SEM. 1</t>
  </si>
  <si>
    <t>SEM. 2</t>
  </si>
  <si>
    <t>SEM. 3</t>
  </si>
  <si>
    <t>SEM. 4</t>
  </si>
  <si>
    <t>NOMBRE D'HEURES COMP 25 %</t>
  </si>
  <si>
    <t>NOMBRE D'HEURES COMP 50 %</t>
  </si>
  <si>
    <t>Contrat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</si>
</sst>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darkUp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3" borderId="1" xfId="0" applyFill="1" applyBorder="1" applyAlignment="1">
      <alignment horizontal="right" vertical="center"/>
    </xf>
    <xf numFmtId="43" fontId="0" fillId="0" borderId="1" xfId="1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0" fillId="0" borderId="0" xfId="0" applyAlignment="1"/>
    <xf numFmtId="0" fontId="0" fillId="0" borderId="0" xfId="0" applyAlignment="1">
      <alignment horizontal="right"/>
    </xf>
    <xf numFmtId="9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vertical="center"/>
    </xf>
    <xf numFmtId="0" fontId="2" fillId="0" borderId="2" xfId="0" applyFont="1" applyFill="1" applyBorder="1" applyAlignment="1">
      <alignment horizontal="right" vertic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vertical="center"/>
    </xf>
    <xf numFmtId="43" fontId="0" fillId="2" borderId="1" xfId="1" applyFont="1" applyFill="1" applyBorder="1"/>
    <xf numFmtId="43" fontId="0" fillId="2" borderId="1" xfId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4" borderId="0" xfId="0" applyFont="1" applyFill="1"/>
    <xf numFmtId="43" fontId="7" fillId="5" borderId="1" xfId="1" applyFont="1" applyFill="1" applyBorder="1" applyAlignment="1">
      <alignment vertical="center"/>
    </xf>
    <xf numFmtId="43" fontId="7" fillId="5" borderId="1" xfId="1" applyFont="1" applyFill="1" applyBorder="1" applyAlignment="1">
      <alignment horizontal="right" vertical="center"/>
    </xf>
    <xf numFmtId="43" fontId="7" fillId="5" borderId="0" xfId="1" applyFont="1" applyFill="1"/>
    <xf numFmtId="2" fontId="0" fillId="0" borderId="1" xfId="0" applyNumberFormat="1" applyBorder="1" applyAlignment="1">
      <alignment horizontal="right" indent="1"/>
    </xf>
    <xf numFmtId="44" fontId="7" fillId="5" borderId="0" xfId="2" applyFont="1" applyFill="1"/>
    <xf numFmtId="0" fontId="2" fillId="0" borderId="0" xfId="0" applyFont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1" fillId="6" borderId="0" xfId="0" applyFont="1" applyFill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9"/>
  <sheetViews>
    <sheetView workbookViewId="0">
      <selection activeCell="G6" sqref="G6"/>
    </sheetView>
  </sheetViews>
  <sheetFormatPr baseColWidth="10" defaultRowHeight="14.5" x14ac:dyDescent="0.35"/>
  <cols>
    <col min="1" max="3" width="22.1796875" customWidth="1"/>
  </cols>
  <sheetData>
    <row r="1" spans="1:7" x14ac:dyDescent="0.35">
      <c r="A1" s="26" t="s">
        <v>17</v>
      </c>
      <c r="B1" s="26"/>
      <c r="C1" s="26"/>
    </row>
    <row r="3" spans="1:7" s="4" customFormat="1" x14ac:dyDescent="0.35">
      <c r="A3" s="5" t="s">
        <v>18</v>
      </c>
      <c r="B3" s="5" t="s">
        <v>1</v>
      </c>
      <c r="C3" s="5" t="s">
        <v>3</v>
      </c>
      <c r="D3" s="5" t="s">
        <v>28</v>
      </c>
      <c r="E3" s="5" t="s">
        <v>29</v>
      </c>
      <c r="F3" s="5" t="s">
        <v>30</v>
      </c>
      <c r="G3" s="5" t="s">
        <v>31</v>
      </c>
    </row>
    <row r="4" spans="1:7" x14ac:dyDescent="0.35">
      <c r="A4" s="6">
        <v>1</v>
      </c>
      <c r="B4" s="16" t="s">
        <v>22</v>
      </c>
      <c r="C4" s="17">
        <v>1570</v>
      </c>
      <c r="D4" s="24">
        <v>41</v>
      </c>
      <c r="E4" s="24">
        <v>42</v>
      </c>
      <c r="F4" s="24">
        <v>35</v>
      </c>
      <c r="G4" s="24">
        <v>45</v>
      </c>
    </row>
    <row r="5" spans="1:7" x14ac:dyDescent="0.35">
      <c r="A5" s="6">
        <v>2</v>
      </c>
      <c r="B5" s="16" t="s">
        <v>23</v>
      </c>
      <c r="C5" s="17">
        <v>2170</v>
      </c>
      <c r="D5" s="24">
        <v>24</v>
      </c>
      <c r="E5" s="24">
        <v>24</v>
      </c>
      <c r="F5" s="24">
        <v>24</v>
      </c>
      <c r="G5" s="24">
        <v>20</v>
      </c>
    </row>
    <row r="6" spans="1:7" x14ac:dyDescent="0.35">
      <c r="A6" s="6">
        <v>3</v>
      </c>
      <c r="B6" s="16" t="s">
        <v>24</v>
      </c>
      <c r="C6" s="17">
        <v>1780</v>
      </c>
      <c r="D6" s="24">
        <v>40</v>
      </c>
      <c r="E6" s="24">
        <v>35</v>
      </c>
      <c r="F6" s="24">
        <v>39</v>
      </c>
      <c r="G6" s="24">
        <v>41</v>
      </c>
    </row>
    <row r="7" spans="1:7" x14ac:dyDescent="0.35">
      <c r="A7" s="6">
        <v>4</v>
      </c>
      <c r="B7" s="16" t="s">
        <v>25</v>
      </c>
      <c r="C7" s="17">
        <v>2630</v>
      </c>
      <c r="D7" s="24">
        <v>45</v>
      </c>
      <c r="E7" s="24">
        <v>41</v>
      </c>
      <c r="F7" s="24">
        <v>35</v>
      </c>
      <c r="G7" s="24">
        <v>35</v>
      </c>
    </row>
    <row r="8" spans="1:7" x14ac:dyDescent="0.35">
      <c r="A8" s="6">
        <v>5</v>
      </c>
      <c r="B8" s="16" t="s">
        <v>26</v>
      </c>
      <c r="C8" s="17">
        <v>1480</v>
      </c>
      <c r="D8" s="24">
        <v>35</v>
      </c>
      <c r="E8" s="24">
        <v>37</v>
      </c>
      <c r="F8" s="24">
        <v>48</v>
      </c>
      <c r="G8" s="24">
        <v>39</v>
      </c>
    </row>
    <row r="9" spans="1:7" x14ac:dyDescent="0.35">
      <c r="A9" s="6">
        <v>6</v>
      </c>
      <c r="B9" s="16" t="s">
        <v>27</v>
      </c>
      <c r="C9" s="17">
        <v>2520</v>
      </c>
      <c r="D9" s="24">
        <v>40</v>
      </c>
      <c r="E9" s="24">
        <v>35</v>
      </c>
      <c r="F9" s="24">
        <v>35</v>
      </c>
      <c r="G9" s="24">
        <v>36</v>
      </c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4"/>
  <sheetViews>
    <sheetView tabSelected="1" zoomScale="90" zoomScaleNormal="90" workbookViewId="0">
      <selection activeCell="G12" sqref="G12"/>
    </sheetView>
  </sheetViews>
  <sheetFormatPr baseColWidth="10" defaultRowHeight="14.5" x14ac:dyDescent="0.35"/>
  <cols>
    <col min="2" max="3" width="13.6328125" customWidth="1"/>
    <col min="4" max="4" width="21.81640625" customWidth="1"/>
    <col min="5" max="6" width="13.6328125" customWidth="1"/>
    <col min="7" max="7" width="14.81640625" customWidth="1"/>
  </cols>
  <sheetData>
    <row r="1" spans="1:9" ht="21.5" thickBot="1" x14ac:dyDescent="0.55000000000000004">
      <c r="A1" s="27" t="s">
        <v>4</v>
      </c>
      <c r="B1" s="28"/>
      <c r="C1" s="28"/>
      <c r="D1" s="28"/>
      <c r="E1" s="28"/>
      <c r="F1" s="29"/>
    </row>
    <row r="2" spans="1:9" ht="21" x14ac:dyDescent="0.5">
      <c r="A2" s="3"/>
      <c r="B2" s="3"/>
      <c r="C2" s="3"/>
      <c r="D2" s="3"/>
      <c r="E2" s="3"/>
      <c r="F2" s="3"/>
    </row>
    <row r="3" spans="1:9" x14ac:dyDescent="0.35">
      <c r="A3" t="s">
        <v>18</v>
      </c>
      <c r="B3" s="15">
        <v>5</v>
      </c>
      <c r="C3" s="1"/>
      <c r="D3" s="1"/>
      <c r="F3" s="1"/>
    </row>
    <row r="4" spans="1:9" x14ac:dyDescent="0.35">
      <c r="C4" s="1"/>
      <c r="D4" s="1"/>
      <c r="F4" s="1"/>
    </row>
    <row r="5" spans="1:9" x14ac:dyDescent="0.35">
      <c r="A5" t="s">
        <v>1</v>
      </c>
      <c r="B5" s="20" t="str">
        <f>VLOOKUP('Salarié 1'!B3,Salariés!A3:G9,2)</f>
        <v>TATOUILLE</v>
      </c>
    </row>
    <row r="7" spans="1:9" ht="43.5" x14ac:dyDescent="0.35">
      <c r="B7" s="19" t="s">
        <v>6</v>
      </c>
      <c r="C7" s="19" t="s">
        <v>7</v>
      </c>
      <c r="D7" t="s">
        <v>34</v>
      </c>
      <c r="E7" s="19" t="s">
        <v>12</v>
      </c>
      <c r="F7" s="19" t="s">
        <v>13</v>
      </c>
      <c r="G7" s="19" t="s">
        <v>14</v>
      </c>
      <c r="H7" s="19" t="s">
        <v>32</v>
      </c>
      <c r="I7" s="19" t="s">
        <v>33</v>
      </c>
    </row>
    <row r="8" spans="1:9" ht="35.15" customHeight="1" x14ac:dyDescent="0.35">
      <c r="A8" s="13" t="s">
        <v>8</v>
      </c>
      <c r="B8" s="18">
        <f>VLOOKUP($B$3,Salariés!$A$3:$G$9,4)</f>
        <v>35</v>
      </c>
      <c r="C8" s="8">
        <v>35</v>
      </c>
      <c r="D8" t="str">
        <f>IF(B8&gt;=C8,"tc","tp")</f>
        <v>tc</v>
      </c>
      <c r="E8" s="21" t="str">
        <f>IF(C8&gt;=B8,"non concerné","=C8-B8")</f>
        <v>non concerné</v>
      </c>
      <c r="F8" s="21" t="str">
        <f>IF($B$8&lt;=$C$8,"Non concerné",$C$8-$B$8)</f>
        <v>Non concerné</v>
      </c>
      <c r="G8" s="21" t="str">
        <f>IF($B$8&lt;=$C$8,"Non concerné",$C$8-$B$8)</f>
        <v>Non concerné</v>
      </c>
      <c r="H8" s="21">
        <f>IF(G8&lt;=8,G8,8)</f>
        <v>8</v>
      </c>
      <c r="I8" s="21">
        <f>IFERROR(G8-H8,0)</f>
        <v>0</v>
      </c>
    </row>
    <row r="9" spans="1:9" ht="35.15" customHeight="1" x14ac:dyDescent="0.35">
      <c r="A9" s="13" t="s">
        <v>9</v>
      </c>
      <c r="B9" s="18">
        <f>VLOOKUP($B$3,Salariés!$A$3:$G$9,5)</f>
        <v>37</v>
      </c>
      <c r="C9" s="8">
        <v>35</v>
      </c>
      <c r="D9" t="str">
        <f>IF(B9&gt;=C9,"tc","tp")</f>
        <v>tc</v>
      </c>
      <c r="E9" s="21" t="str">
        <f>IF(B$8&lt;=C9,"Non concerné",C$8-B$8)</f>
        <v>Non concerné</v>
      </c>
      <c r="F9" s="21" t="str">
        <f>IF($B$8&lt;=$C$8,"Non concerné",$C$8-$B$8)</f>
        <v>Non concerné</v>
      </c>
      <c r="G9" s="21" t="str">
        <f>IF($B$8&lt;=$C$8,"Non concerné",$C$8-$B$8)</f>
        <v>Non concerné</v>
      </c>
      <c r="H9" s="21">
        <f>IF(G9&lt;=8,G9,8)</f>
        <v>8</v>
      </c>
      <c r="I9" s="21">
        <f t="shared" ref="I9:I12" si="0">IFERROR(G9-H9,0)</f>
        <v>0</v>
      </c>
    </row>
    <row r="10" spans="1:9" ht="35.15" customHeight="1" x14ac:dyDescent="0.35">
      <c r="A10" s="13" t="s">
        <v>10</v>
      </c>
      <c r="B10" s="18">
        <f>VLOOKUP($B$3,Salariés!$A$3:$G$9,6)</f>
        <v>48</v>
      </c>
      <c r="C10" s="8">
        <v>35</v>
      </c>
      <c r="D10" t="str">
        <f>IF(B10&gt;=C10,"tc","tp")</f>
        <v>tc</v>
      </c>
      <c r="E10" s="21" t="str">
        <f>IF(B$8&lt;=C10,"Non concerné",C$8-B$8)</f>
        <v>Non concerné</v>
      </c>
      <c r="F10" s="21" t="str">
        <f>IF($B$8&lt;=$C$8,"Non concerné",$C$8-$B$8)</f>
        <v>Non concerné</v>
      </c>
      <c r="G10" s="21" t="str">
        <f>IF($B$8&lt;=$C$8,"Non concerné",$C$8-$B$8)</f>
        <v>Non concerné</v>
      </c>
      <c r="H10" s="21">
        <f>IF(G10&lt;=8,G10,8)</f>
        <v>8</v>
      </c>
      <c r="I10" s="21">
        <f t="shared" si="0"/>
        <v>0</v>
      </c>
    </row>
    <row r="11" spans="1:9" ht="35.15" customHeight="1" x14ac:dyDescent="0.35">
      <c r="A11" s="13" t="s">
        <v>11</v>
      </c>
      <c r="B11" s="18">
        <f>VLOOKUP($B$3,Salariés!$A$3:$G$9,7)</f>
        <v>39</v>
      </c>
      <c r="C11" s="8">
        <v>35</v>
      </c>
      <c r="D11" t="str">
        <f>IF(B11&gt;=C11,"tc","tp")</f>
        <v>tc</v>
      </c>
      <c r="E11" s="21" t="str">
        <f>IF(B$8&lt;=C11,"Non concerné",C$8-B$8)</f>
        <v>Non concerné</v>
      </c>
      <c r="F11" s="21" t="str">
        <f>IF($B$8&lt;=$C$8,"Non concerné",$C$8-$B$8)</f>
        <v>Non concerné</v>
      </c>
      <c r="G11" s="21" t="str">
        <f>IF($B$8&lt;=$C$8,"Non concerné",$C$8-$B$8)</f>
        <v>Non concerné</v>
      </c>
      <c r="H11" s="21">
        <f>IF(G11&lt;=8,G11,8)</f>
        <v>8</v>
      </c>
      <c r="I11" s="21">
        <f t="shared" si="0"/>
        <v>0</v>
      </c>
    </row>
    <row r="12" spans="1:9" ht="29.25" customHeight="1" x14ac:dyDescent="0.35">
      <c r="A12" s="14" t="s">
        <v>16</v>
      </c>
      <c r="B12" s="22">
        <f>SUM(B8:B11)</f>
        <v>159</v>
      </c>
      <c r="C12" s="7"/>
      <c r="E12" s="21">
        <f>SUM(IF(ISNUMBER(E8:E11),E8:E11))</f>
        <v>0</v>
      </c>
      <c r="F12" s="21">
        <f>SUM(IF(ISNUMBER(F8:F11),F8:F11))</f>
        <v>0</v>
      </c>
      <c r="G12" s="21">
        <f>E12-F12</f>
        <v>0</v>
      </c>
      <c r="H12" s="21">
        <f>SUM(H8:H11)</f>
        <v>32</v>
      </c>
      <c r="I12" s="21">
        <f t="shared" si="0"/>
        <v>-32</v>
      </c>
    </row>
    <row r="15" spans="1:9" ht="21" x14ac:dyDescent="0.5">
      <c r="A15" s="31" t="s">
        <v>0</v>
      </c>
      <c r="B15" s="31"/>
      <c r="C15" s="31"/>
      <c r="D15" s="31"/>
      <c r="E15" s="31"/>
      <c r="F15" s="31"/>
      <c r="G15" s="31"/>
      <c r="H15" s="31"/>
    </row>
    <row r="17" spans="1:9" x14ac:dyDescent="0.35">
      <c r="A17" t="s">
        <v>2</v>
      </c>
      <c r="D17" s="23">
        <f>B12</f>
        <v>159</v>
      </c>
    </row>
    <row r="20" spans="1:9" x14ac:dyDescent="0.35">
      <c r="A20" s="30" t="s">
        <v>3</v>
      </c>
      <c r="B20" s="30"/>
      <c r="D20" s="23">
        <f>VLOOKUP('Salarié 1'!B3,Salariés!A3:G9,3)</f>
        <v>1480</v>
      </c>
      <c r="G20" s="11" t="s">
        <v>15</v>
      </c>
      <c r="I20" s="23">
        <f>D20/151.66</f>
        <v>9.7586707108004749</v>
      </c>
    </row>
    <row r="21" spans="1:9" ht="15" customHeight="1" x14ac:dyDescent="0.35">
      <c r="A21" s="10" t="s">
        <v>19</v>
      </c>
      <c r="B21" s="10"/>
      <c r="D21" s="23">
        <f>F12*I21</f>
        <v>0</v>
      </c>
      <c r="G21" s="11" t="s">
        <v>21</v>
      </c>
      <c r="H21" s="12">
        <v>0.25</v>
      </c>
      <c r="I21" s="23">
        <f>I20*(1+H21)</f>
        <v>12.198338388500593</v>
      </c>
    </row>
    <row r="22" spans="1:9" x14ac:dyDescent="0.35">
      <c r="A22" s="2" t="s">
        <v>20</v>
      </c>
      <c r="B22" s="9"/>
      <c r="D22" s="23">
        <f>G12*I22</f>
        <v>0</v>
      </c>
      <c r="G22" s="11" t="s">
        <v>21</v>
      </c>
      <c r="H22" s="12">
        <v>0.5</v>
      </c>
      <c r="I22" s="23">
        <f>I20*(1+H22)</f>
        <v>14.638006066200713</v>
      </c>
    </row>
    <row r="24" spans="1:9" x14ac:dyDescent="0.35">
      <c r="A24" s="30" t="s">
        <v>5</v>
      </c>
      <c r="B24" s="30"/>
      <c r="D24" s="25">
        <f>SUM(D20:D22)</f>
        <v>1480</v>
      </c>
    </row>
  </sheetData>
  <mergeCells count="4">
    <mergeCell ref="A1:F1"/>
    <mergeCell ref="A20:B20"/>
    <mergeCell ref="A24:B24"/>
    <mergeCell ref="A15:H15"/>
  </mergeCells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Salariés</vt:lpstr>
      <vt:lpstr>Salarié 1</vt:lpstr>
      <vt:lpstr>SALARIES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Michel</cp:lastModifiedBy>
  <dcterms:created xsi:type="dcterms:W3CDTF">2009-10-11T11:45:44Z</dcterms:created>
  <dcterms:modified xsi:type="dcterms:W3CDTF">2020-03-23T09:43:57Z</dcterms:modified>
</cp:coreProperties>
</file>