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Previ" sheetId="1" r:id="rId1"/>
    <sheet name="Suivi" sheetId="2" r:id="rId2"/>
    <sheet name="Param" sheetId="3" r:id="rId3"/>
    <sheet name="Reche" sheetId="4" r:id="rId4"/>
  </sheets>
  <definedNames>
    <definedName name="_xlnm._FilterDatabase" localSheetId="1" hidden="1">Suivi!$A$1:$L$7</definedName>
    <definedName name="_xlnm.Criteria" localSheetId="3">Reche!$A$1:$C$2</definedName>
    <definedName name="_xlnm.Extract" localSheetId="3">Reche!$A$6:$H$6</definedName>
    <definedName name="Lib">Param!$H$2:$H$5</definedName>
    <definedName name="Ressources">Param!$D$2:$D$5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2" i="1"/>
  <c r="G3" i="1"/>
  <c r="G2" i="1"/>
  <c r="G2" i="2" l="1"/>
  <c r="G3" i="2"/>
  <c r="G4" i="2"/>
  <c r="G5" i="2"/>
  <c r="G6" i="2"/>
  <c r="G7" i="2"/>
  <c r="C2" i="1" l="1"/>
  <c r="C7" i="2" l="1"/>
  <c r="E5" i="2"/>
  <c r="I5" i="2" s="1"/>
  <c r="C3" i="1"/>
  <c r="C4" i="1"/>
  <c r="C5" i="1"/>
  <c r="C8" i="1"/>
  <c r="C9" i="1"/>
  <c r="C10" i="1"/>
  <c r="E3" i="2"/>
  <c r="I3" i="2" s="1"/>
  <c r="E4" i="2"/>
  <c r="I4" i="2" s="1"/>
  <c r="E6" i="2"/>
  <c r="I6" i="2" s="1"/>
  <c r="E7" i="2"/>
  <c r="I7" i="2" s="1"/>
  <c r="E2" i="2"/>
  <c r="I2" i="2" s="1"/>
  <c r="C3" i="2"/>
  <c r="C4" i="2"/>
  <c r="C5" i="2"/>
  <c r="C6" i="2"/>
  <c r="C2" i="2"/>
  <c r="B3" i="2"/>
  <c r="J3" i="2" s="1"/>
  <c r="B4" i="2"/>
  <c r="J4" i="2" s="1"/>
  <c r="B5" i="2"/>
  <c r="B6" i="2"/>
  <c r="B2" i="2"/>
  <c r="J2" i="2" s="1"/>
  <c r="J6" i="2" l="1"/>
  <c r="J5" i="2"/>
  <c r="B7" i="2"/>
  <c r="J7" i="2" s="1"/>
</calcChain>
</file>

<file path=xl/sharedStrings.xml><?xml version="1.0" encoding="utf-8"?>
<sst xmlns="http://schemas.openxmlformats.org/spreadsheetml/2006/main" count="90" uniqueCount="54">
  <si>
    <t>Ressource</t>
  </si>
  <si>
    <t>Ref tâche</t>
  </si>
  <si>
    <t>Libellé Tâche</t>
  </si>
  <si>
    <t>Début prévu</t>
  </si>
  <si>
    <t>Fin prévu</t>
  </si>
  <si>
    <t>Durée prévue (h)</t>
  </si>
  <si>
    <t>Début réel</t>
  </si>
  <si>
    <t>Fin réel</t>
  </si>
  <si>
    <t>Durée réelle</t>
  </si>
  <si>
    <t>% Avancement</t>
  </si>
  <si>
    <t>Date</t>
  </si>
  <si>
    <t>mois</t>
  </si>
  <si>
    <t>année</t>
  </si>
  <si>
    <t>ressource</t>
  </si>
  <si>
    <t>coût horraire</t>
  </si>
  <si>
    <t>libellé tâche</t>
  </si>
  <si>
    <t>TPS conso</t>
  </si>
  <si>
    <t>Coût HT par tâches</t>
  </si>
  <si>
    <t>Cumul tps sur la tâche</t>
  </si>
  <si>
    <t>dépassement réel/prévu</t>
  </si>
  <si>
    <t>dépassement quota</t>
  </si>
  <si>
    <t>Numéro du 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</si>
  <si>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</si>
  <si>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</si>
  <si>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</si>
  <si>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</si>
  <si>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</si>
  <si>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</si>
  <si>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</si>
  <si>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</si>
  <si>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</si>
  <si>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</si>
  <si>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</si>
  <si>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</si>
  <si>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</si>
  <si>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Ressources</t>
  </si>
  <si>
    <t>Cout horaire</t>
  </si>
  <si>
    <t>Jean-Michel</t>
  </si>
  <si>
    <t>Baptiste</t>
  </si>
  <si>
    <t>Charles</t>
  </si>
  <si>
    <t>Référence Tâche</t>
  </si>
  <si>
    <t>Libellé</t>
  </si>
  <si>
    <t xml:space="preserve"> </t>
  </si>
  <si>
    <t>Temps (h)</t>
  </si>
  <si>
    <t>Thierry</t>
  </si>
  <si>
    <t>Math</t>
  </si>
  <si>
    <t>Français</t>
  </si>
  <si>
    <t>Anglais</t>
  </si>
  <si>
    <t>Physique</t>
  </si>
  <si>
    <t>Phy</t>
  </si>
  <si>
    <t>Ang</t>
  </si>
  <si>
    <t>Fra</t>
  </si>
  <si>
    <t>Mat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</si>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</sst>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theme="4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1" xfId="0" applyFont="1" applyFill="1" applyBorder="1"/>
    <xf numFmtId="14" fontId="0" fillId="0" borderId="2" xfId="0" applyNumberFormat="1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9" xfId="0" applyFont="1" applyBorder="1" applyAlignment="1">
      <alignment horizontal="center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numFmt numFmtId="19" formatCode="dd/mm/yyyy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5</xdr:row>
          <xdr:rowOff>374650</xdr:rowOff>
        </xdr:from>
        <xdr:to>
          <xdr:col>10</xdr:col>
          <xdr:colOff>0</xdr:colOff>
          <xdr:row>8</xdr:row>
          <xdr:rowOff>12700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L7" totalsRowShown="0" headerRowDxfId="14" headerRowBorderDxfId="13" tableBorderDxfId="12">
  <tableColumns count="12">
    <tableColumn id="1" name="Date" dataDxfId="0">
      <calculatedColumnFormula>IF(Previ!D2="","",Previ!D2)</calculatedColumnFormula>
    </tableColumn>
    <tableColumn id="2" name="mois" dataDxfId="11">
      <calculatedColumnFormula>IF(A2="","",VLOOKUP(MONTH(A2),Param!$A$2:$B$13,2))</calculatedColumnFormula>
    </tableColumn>
    <tableColumn id="3" name="année" dataDxfId="10">
      <calculatedColumnFormula>IF(A2="","",YEAR(A2))</calculatedColumnFormula>
    </tableColumn>
    <tableColumn id="4" name="ressource" dataDxfId="9"/>
    <tableColumn id="5" name="coût horraire" dataDxfId="8">
      <calculatedColumnFormula>IF(D2&lt;&gt;"",VLOOKUP(D2,Param!$D$2:$E$5,2,FALSE),"")</calculatedColumnFormula>
    </tableColumn>
    <tableColumn id="7" name="libellé tâche" dataDxfId="7"/>
    <tableColumn id="6" name="Ref tâche" dataDxfId="6">
      <calculatedColumnFormula>IF($F2&lt;&gt;"",VLOOKUP($F2,Param!$H$2:$J$6,2,FALSE),"")</calculatedColumnFormula>
    </tableColumn>
    <tableColumn id="8" name="TPS conso" dataDxfId="5"/>
    <tableColumn id="9" name="Coût HT par tâches" dataDxfId="4">
      <calculatedColumnFormula>IF(ISERROR(Tableau1[[#This Row],[TPS conso]]*Tableau1[[#This Row],[coût horraire]]),"",Tableau1[[#This Row],[TPS conso]]*Tableau1[[#This Row],[coût horraire]])</calculatedColumnFormula>
    </tableColumn>
    <tableColumn id="10" name="Cumul tps sur la tâche" dataDxfId="3">
      <calculatedColumnFormula>IF(AND($B2&lt;&gt;"",$C2&lt;&gt;"",$D2&lt;&gt;"",F2&lt;&gt;""),SUMIFS($H$2:$H2,$B$2:$B2,$B2,$C$2:$C2,$C2,$D$2:$D2,D2,$F$2:$F2,$F2),"")</calculatedColumnFormula>
    </tableColumn>
    <tableColumn id="11" name="dépassement réel/prévu" dataDxfId="2"/>
    <tableColumn id="12" name="dépassement quota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G2" sqref="G2"/>
    </sheetView>
  </sheetViews>
  <sheetFormatPr baseColWidth="10" defaultRowHeight="14.5" x14ac:dyDescent="0.35"/>
  <cols>
    <col min="1" max="1" width="11.81640625" bestFit="1" customWidth="1"/>
    <col min="2" max="2" width="13.1796875" bestFit="1" customWidth="1"/>
    <col min="7" max="7" width="12.54296875" customWidth="1"/>
  </cols>
  <sheetData>
    <row r="1" spans="1:10" ht="44" thickBot="1" x14ac:dyDescent="0.4">
      <c r="A1" s="18" t="s">
        <v>0</v>
      </c>
      <c r="B1" s="19" t="s">
        <v>2</v>
      </c>
      <c r="C1" s="19" t="s">
        <v>1</v>
      </c>
      <c r="D1" s="19" t="s">
        <v>3</v>
      </c>
      <c r="E1" s="19" t="s">
        <v>4</v>
      </c>
      <c r="F1" s="19" t="s">
        <v>5</v>
      </c>
      <c r="G1" s="19" t="s">
        <v>6</v>
      </c>
      <c r="H1" s="19" t="s">
        <v>7</v>
      </c>
      <c r="I1" s="19" t="s">
        <v>8</v>
      </c>
      <c r="J1" s="20" t="s">
        <v>9</v>
      </c>
    </row>
    <row r="2" spans="1:10" x14ac:dyDescent="0.35">
      <c r="A2" s="2" t="s">
        <v>37</v>
      </c>
      <c r="B2" s="2" t="s">
        <v>45</v>
      </c>
      <c r="C2" s="2" t="str">
        <f>IF($B2&lt;&gt;"",VLOOKUP($B2,Param!$H$2:$J$6,2,FALSE),"")</f>
        <v>Mat</v>
      </c>
      <c r="D2" s="9">
        <v>42005</v>
      </c>
      <c r="E2" s="9">
        <v>42040</v>
      </c>
      <c r="F2" s="2"/>
      <c r="G2" s="9">
        <f>_xlfn.AGGREGATE(15,6,(Tableau1[Date])/(Tableau1[ressource]=Previ!A2),1)</f>
        <v>42005</v>
      </c>
      <c r="H2" s="9">
        <f>_xlfn.AGGREGATE(14,6,(Tableau1[Date])/(Tableau1[ressource]=Previ!A2),1)</f>
        <v>42068</v>
      </c>
      <c r="I2" s="2"/>
      <c r="J2" s="2"/>
    </row>
    <row r="3" spans="1:10" x14ac:dyDescent="0.35">
      <c r="A3" s="1" t="s">
        <v>38</v>
      </c>
      <c r="B3" s="1" t="s">
        <v>46</v>
      </c>
      <c r="C3" s="2" t="str">
        <f>IF($B3&lt;&gt;"",VLOOKUP($B3,Param!$H$2:$J$6,2,FALSE),"")</f>
        <v>Fra</v>
      </c>
      <c r="D3" s="10">
        <v>42045</v>
      </c>
      <c r="E3" s="10">
        <v>42119</v>
      </c>
      <c r="F3" s="1"/>
      <c r="G3" s="9">
        <f>_xlfn.AGGREGATE(15,6,(Tableau1[Date])/(Tableau1[ressource]=Previ!A3),1)</f>
        <v>42009</v>
      </c>
      <c r="H3" s="9">
        <f>_xlfn.AGGREGATE(14,6,(Tableau1[Date])/(Tableau1[ressource]=Previ!A3),1)</f>
        <v>42009</v>
      </c>
      <c r="I3" s="1"/>
      <c r="J3" s="1"/>
    </row>
    <row r="4" spans="1:10" x14ac:dyDescent="0.35">
      <c r="A4" s="1" t="s">
        <v>39</v>
      </c>
      <c r="B4" s="1" t="s">
        <v>47</v>
      </c>
      <c r="C4" s="2" t="str">
        <f>IF($B4&lt;&gt;"",VLOOKUP($B4,Param!$H$2:$J$6,2,FALSE),"")</f>
        <v>Ang</v>
      </c>
      <c r="D4" s="10">
        <v>42124</v>
      </c>
      <c r="E4" s="10">
        <v>42160</v>
      </c>
      <c r="F4" s="1"/>
      <c r="G4" s="9"/>
      <c r="H4" s="9"/>
      <c r="I4" s="1"/>
      <c r="J4" s="1"/>
    </row>
    <row r="5" spans="1:10" x14ac:dyDescent="0.35">
      <c r="A5" s="1" t="s">
        <v>44</v>
      </c>
      <c r="B5" s="1" t="s">
        <v>48</v>
      </c>
      <c r="C5" s="2" t="str">
        <f>IF($B5&lt;&gt;"",VLOOKUP($B5,Param!$H$2:$J$6,2,FALSE),"")</f>
        <v>Phy</v>
      </c>
      <c r="D5" s="10">
        <v>42163</v>
      </c>
      <c r="E5" s="10">
        <v>42195</v>
      </c>
      <c r="F5" s="1"/>
      <c r="G5" s="9"/>
      <c r="H5" s="9"/>
      <c r="I5" s="1"/>
      <c r="J5" s="1"/>
    </row>
    <row r="6" spans="1:10" x14ac:dyDescent="0.35">
      <c r="A6" s="1"/>
      <c r="B6" s="1"/>
      <c r="C6" s="1"/>
      <c r="D6" s="1"/>
      <c r="E6" s="1"/>
      <c r="F6" s="1"/>
      <c r="G6" s="9"/>
      <c r="H6" s="9"/>
      <c r="I6" s="1"/>
      <c r="J6" s="1"/>
    </row>
    <row r="7" spans="1:10" x14ac:dyDescent="0.35">
      <c r="A7" s="1"/>
      <c r="B7" s="1"/>
      <c r="C7" s="1"/>
      <c r="D7" s="10"/>
      <c r="E7" s="1"/>
      <c r="F7" s="1"/>
      <c r="G7" s="9"/>
      <c r="H7" s="9"/>
      <c r="I7" s="1"/>
      <c r="J7" s="1"/>
    </row>
    <row r="8" spans="1:10" x14ac:dyDescent="0.35">
      <c r="A8" s="1"/>
      <c r="B8" s="1"/>
      <c r="C8" s="2" t="str">
        <f>IF($B8&lt;&gt;"",VLOOKUP($B8,Param!$H$2:$J$6,2,FALSE),"")</f>
        <v/>
      </c>
      <c r="D8" s="1"/>
      <c r="E8" s="1"/>
      <c r="F8" s="1"/>
      <c r="G8" s="9"/>
      <c r="H8" s="9"/>
      <c r="I8" s="1"/>
      <c r="J8" s="1"/>
    </row>
    <row r="9" spans="1:10" x14ac:dyDescent="0.35">
      <c r="A9" s="1"/>
      <c r="B9" s="1"/>
      <c r="C9" s="2" t="str">
        <f>IF($B9&lt;&gt;"",VLOOKUP($B9,Param!$H$2:$J$6,2,FALSE),"")</f>
        <v/>
      </c>
      <c r="D9" s="1"/>
      <c r="E9" s="1"/>
      <c r="F9" s="1"/>
      <c r="G9" s="9"/>
      <c r="H9" s="9"/>
      <c r="I9" s="1"/>
      <c r="J9" s="1"/>
    </row>
    <row r="10" spans="1:10" x14ac:dyDescent="0.35">
      <c r="A10" s="1"/>
      <c r="B10" s="1"/>
      <c r="C10" s="2" t="str">
        <f>IF($B10&lt;&gt;"",VLOOKUP($B10,Param!$H$2:$J$6,2,FALSE),"")</f>
        <v/>
      </c>
      <c r="D10" s="1"/>
      <c r="E10" s="1"/>
      <c r="F10" s="1"/>
      <c r="G10" s="9"/>
      <c r="H10" s="9"/>
      <c r="I10" s="1"/>
      <c r="J10" s="1"/>
    </row>
  </sheetData>
  <dataValidations count="1">
    <dataValidation type="list" allowBlank="1" showInputMessage="1" showErrorMessage="1" error="Choisir une étape du processus parmis la liste" sqref="B2:B5 B7:B10">
      <formula1>Lib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Personnel" error="Choisir parmi le personnel en service">
          <x14:formula1>
            <xm:f>Param!$D$2:$D$5</xm:f>
          </x14:formula1>
          <xm:sqref>A2:A5 A7:A10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"/>
  <sheetViews>
    <sheetView workbookViewId="0">
      <selection activeCell="D2" sqref="D2"/>
    </sheetView>
  </sheetViews>
  <sheetFormatPr baseColWidth="10" defaultRowHeight="14.5" x14ac:dyDescent="0.35"/>
  <cols>
    <col min="4" max="4" width="11.7265625" customWidth="1"/>
    <col min="5" max="5" width="14.54296875" customWidth="1"/>
    <col min="7" max="7" width="14.1796875" customWidth="1"/>
    <col min="8" max="8" width="11.81640625" customWidth="1"/>
    <col min="9" max="9" width="17.453125" bestFit="1" customWidth="1"/>
    <col min="10" max="10" width="20.453125" bestFit="1" customWidth="1"/>
    <col min="11" max="11" width="25.1796875" customWidth="1"/>
    <col min="12" max="12" width="20.7265625" customWidth="1"/>
  </cols>
  <sheetData>
    <row r="1" spans="1:12" ht="15" thickBot="1" x14ac:dyDescent="0.4">
      <c r="A1" s="12" t="s">
        <v>10</v>
      </c>
      <c r="B1" s="13" t="s">
        <v>11</v>
      </c>
      <c r="C1" s="13" t="s">
        <v>12</v>
      </c>
      <c r="D1" s="13" t="s">
        <v>13</v>
      </c>
      <c r="E1" s="13" t="s">
        <v>14</v>
      </c>
      <c r="F1" s="13" t="s">
        <v>15</v>
      </c>
      <c r="G1" s="17" t="s">
        <v>1</v>
      </c>
      <c r="H1" s="13" t="s">
        <v>16</v>
      </c>
      <c r="I1" s="13" t="s">
        <v>17</v>
      </c>
      <c r="J1" s="13" t="s">
        <v>18</v>
      </c>
      <c r="K1" s="13" t="s">
        <v>19</v>
      </c>
      <c r="L1" s="14" t="s">
        <v>20</v>
      </c>
    </row>
    <row r="2" spans="1:12" x14ac:dyDescent="0.35">
      <c r="A2" s="9">
        <v>42005</v>
      </c>
      <c r="B2" s="2" t="str">
        <f>IF(A2="","",VLOOKUP(MONTH(A2),Param!$A$2:$B$13,2))</f>
        <v>Janvier</v>
      </c>
      <c r="C2" s="11">
        <f>IF(A2="","",YEAR(A2))</f>
        <v>2015</v>
      </c>
      <c r="D2" s="2" t="s">
        <v>37</v>
      </c>
      <c r="E2" s="11">
        <f>IF(D2&lt;&gt;"",VLOOKUP(D2,Param!$D$2:$E$5,2,FALSE),"")</f>
        <v>12</v>
      </c>
      <c r="F2" s="2" t="s">
        <v>45</v>
      </c>
      <c r="G2" s="15" t="str">
        <f>IF($F2&lt;&gt;"",VLOOKUP($F2,Param!$H$2:$J$6,2,FALSE),"")</f>
        <v>Mat</v>
      </c>
      <c r="H2" s="2">
        <v>2</v>
      </c>
      <c r="I2" s="2">
        <f>IF(ISERROR(Tableau1[[#This Row],[TPS conso]]*Tableau1[[#This Row],[coût horraire]]),"",Tableau1[[#This Row],[TPS conso]]*Tableau1[[#This Row],[coût horraire]])</f>
        <v>24</v>
      </c>
      <c r="J2" s="2">
        <f>IF(AND($B2&lt;&gt;"",$C2&lt;&gt;"",$D2&lt;&gt;"",F2&lt;&gt;""),SUMIFS($H$2:$H2,$B$2:$B2,$B2,$C$2:$C2,$C2,$D$2:$D2,D2,$F$2:$F2,$F2),"")</f>
        <v>2</v>
      </c>
      <c r="K2" s="2"/>
      <c r="L2" s="2"/>
    </row>
    <row r="3" spans="1:12" x14ac:dyDescent="0.35">
      <c r="A3" s="9">
        <v>42009</v>
      </c>
      <c r="B3" s="2" t="str">
        <f>IF(A3="","",VLOOKUP(MONTH(A3),Param!$A$2:$B$13,2))</f>
        <v>Janvier</v>
      </c>
      <c r="C3" s="11">
        <f t="shared" ref="C3:C7" si="0">IF(A3="","",YEAR(A3))</f>
        <v>2015</v>
      </c>
      <c r="D3" s="2" t="s">
        <v>38</v>
      </c>
      <c r="E3" s="11">
        <f>IF(D3&lt;&gt;"",VLOOKUP(D3,Param!$D$2:$E$5,2,FALSE),"")</f>
        <v>13</v>
      </c>
      <c r="F3" s="2" t="s">
        <v>46</v>
      </c>
      <c r="G3" s="15" t="str">
        <f>IF($F3&lt;&gt;"",VLOOKUP($F3,Param!$H$2:$J$6,2,FALSE),"")</f>
        <v>Fra</v>
      </c>
      <c r="H3" s="1">
        <v>1.5</v>
      </c>
      <c r="I3" s="1">
        <f>IF(ISERROR(Tableau1[[#This Row],[TPS conso]]*Tableau1[[#This Row],[coût horraire]]),"",Tableau1[[#This Row],[TPS conso]]*Tableau1[[#This Row],[coût horraire]])</f>
        <v>19.5</v>
      </c>
      <c r="J3" s="1">
        <f>IF(AND($B3&lt;&gt;"",$C3&lt;&gt;"",$D3&lt;&gt;"",F3&lt;&gt;""),SUMIFS($H$2:$H3,$B$2:$B3,$B3,$C$2:$C3,$C3,$D$2:$D3,D3,$F$2:$F3,$F3),"")</f>
        <v>1.5</v>
      </c>
      <c r="K3" s="1"/>
      <c r="L3" s="1"/>
    </row>
    <row r="4" spans="1:12" x14ac:dyDescent="0.35">
      <c r="A4" s="9">
        <v>42010</v>
      </c>
      <c r="B4" s="2" t="str">
        <f>IF(A4="","",VLOOKUP(MONTH(A4),Param!$A$2:$B$13,2))</f>
        <v>Janvier</v>
      </c>
      <c r="C4" s="11">
        <f t="shared" si="0"/>
        <v>2015</v>
      </c>
      <c r="D4" s="2" t="s">
        <v>37</v>
      </c>
      <c r="E4" s="11">
        <f>IF(D4&lt;&gt;"",VLOOKUP(D4,Param!$D$2:$E$5,2,FALSE),"")</f>
        <v>12</v>
      </c>
      <c r="F4" s="2" t="s">
        <v>45</v>
      </c>
      <c r="G4" s="15" t="str">
        <f>IF($F4&lt;&gt;"",VLOOKUP($F4,Param!$H$2:$J$6,2,FALSE),"")</f>
        <v>Mat</v>
      </c>
      <c r="H4" s="1">
        <v>3</v>
      </c>
      <c r="I4" s="1">
        <f>IF(ISERROR(Tableau1[[#This Row],[TPS conso]]*Tableau1[[#This Row],[coût horraire]]),"",Tableau1[[#This Row],[TPS conso]]*Tableau1[[#This Row],[coût horraire]])</f>
        <v>36</v>
      </c>
      <c r="J4" s="1">
        <f>IF(AND($B4&lt;&gt;"",$C4&lt;&gt;"",$D4&lt;&gt;"",F4&lt;&gt;""),SUMIFS($H$2:$H4,$B$2:$B4,$B4,$C$2:$C4,$C4,$D$2:$D4,D4,$F$2:$F4,$F4),"")</f>
        <v>5</v>
      </c>
      <c r="K4" s="1"/>
      <c r="L4" s="1"/>
    </row>
    <row r="5" spans="1:12" x14ac:dyDescent="0.35">
      <c r="A5" s="9">
        <v>42019</v>
      </c>
      <c r="B5" s="2" t="str">
        <f>IF(A5="","",VLOOKUP(MONTH(A5),Param!$A$2:$B$13,2))</f>
        <v>Janvier</v>
      </c>
      <c r="C5" s="11">
        <f t="shared" si="0"/>
        <v>2015</v>
      </c>
      <c r="D5" s="2" t="s">
        <v>37</v>
      </c>
      <c r="E5" s="11">
        <f>IF(D5&lt;&gt;"",VLOOKUP(D5,Param!$D$2:$E$5,2,FALSE),"")</f>
        <v>12</v>
      </c>
      <c r="F5" s="2" t="s">
        <v>45</v>
      </c>
      <c r="G5" s="15" t="str">
        <f>IF($F5&lt;&gt;"",VLOOKUP($F5,Param!$H$2:$J$6,2,FALSE),"")</f>
        <v>Mat</v>
      </c>
      <c r="H5" s="1">
        <v>1</v>
      </c>
      <c r="I5" s="1">
        <f>IF(ISERROR(Tableau1[[#This Row],[TPS conso]]*Tableau1[[#This Row],[coût horraire]]),"",Tableau1[[#This Row],[TPS conso]]*Tableau1[[#This Row],[coût horraire]])</f>
        <v>12</v>
      </c>
      <c r="J5" s="1">
        <f>IF(AND($B5&lt;&gt;"",$C5&lt;&gt;"",$D5&lt;&gt;"",F5&lt;&gt;""),SUMIFS($H$2:$H5,$B$2:$B5,$B5,$C$2:$C5,$C5,$D$2:$D5,D5,$F$2:$F5,$F5),"")</f>
        <v>6</v>
      </c>
      <c r="K5" s="1"/>
      <c r="L5" s="1"/>
    </row>
    <row r="6" spans="1:12" x14ac:dyDescent="0.35">
      <c r="A6" s="9">
        <v>42045</v>
      </c>
      <c r="B6" s="2" t="str">
        <f>IF(A6="","",VLOOKUP(MONTH(A6),Param!$A$2:$B$13,2))</f>
        <v>Février</v>
      </c>
      <c r="C6" s="11">
        <f t="shared" si="0"/>
        <v>2015</v>
      </c>
      <c r="D6" s="2" t="s">
        <v>37</v>
      </c>
      <c r="E6" s="11">
        <f>IF(D6&lt;&gt;"",VLOOKUP(D6,Param!$D$2:$E$5,2,FALSE),"")</f>
        <v>12</v>
      </c>
      <c r="F6" s="2" t="s">
        <v>45</v>
      </c>
      <c r="G6" s="15" t="str">
        <f>IF($F6&lt;&gt;"",VLOOKUP($F6,Param!$H$2:$J$6,2,FALSE),"")</f>
        <v>Mat</v>
      </c>
      <c r="H6" s="1">
        <v>3</v>
      </c>
      <c r="I6" s="1">
        <f>IF(ISERROR(Tableau1[[#This Row],[TPS conso]]*Tableau1[[#This Row],[coût horraire]]),"",Tableau1[[#This Row],[TPS conso]]*Tableau1[[#This Row],[coût horraire]])</f>
        <v>36</v>
      </c>
      <c r="J6" s="1">
        <f>IF(AND($B6&lt;&gt;"",$C6&lt;&gt;"",$D6&lt;&gt;"",F6&lt;&gt;""),SUMIFS($H$2:$H6,$B$2:$B6,$B6,$C$2:$C6,$C6,$D$2:$D6,D6,$F$2:$F6,$F6),"")</f>
        <v>3</v>
      </c>
      <c r="K6" s="1"/>
      <c r="L6" s="1"/>
    </row>
    <row r="7" spans="1:12" x14ac:dyDescent="0.35">
      <c r="A7" s="9">
        <v>42068</v>
      </c>
      <c r="B7" s="2" t="str">
        <f>IF(A7="","",VLOOKUP(MONTH(A7),Param!$A$2:$B$13,2))</f>
        <v>Mars</v>
      </c>
      <c r="C7" s="11">
        <f t="shared" si="0"/>
        <v>2015</v>
      </c>
      <c r="D7" s="2" t="s">
        <v>37</v>
      </c>
      <c r="E7" s="11">
        <f>IF(D7&lt;&gt;"",VLOOKUP(D7,Param!$D$2:$E$5,2,FALSE),"")</f>
        <v>12</v>
      </c>
      <c r="F7" s="2" t="s">
        <v>45</v>
      </c>
      <c r="G7" s="15" t="str">
        <f>IF($F7&lt;&gt;"",VLOOKUP($F7,Param!$H$2:$J$6,2,FALSE),"")</f>
        <v>Mat</v>
      </c>
      <c r="H7" s="1">
        <v>7</v>
      </c>
      <c r="I7" s="1">
        <f>IF(ISERROR(Tableau1[[#This Row],[TPS conso]]*Tableau1[[#This Row],[coût horraire]]),"",Tableau1[[#This Row],[TPS conso]]*Tableau1[[#This Row],[coût horraire]])</f>
        <v>84</v>
      </c>
      <c r="J7" s="1">
        <f>IF(AND($B7&lt;&gt;"",$C7&lt;&gt;"",$D7&lt;&gt;"",F7&lt;&gt;""),SUMIFS($H$2:$H7,$B$2:$B7,$B7,$C$2:$C7,$C7,$D$2:$D7,D7,$F$2:$F7,$F7),"")</f>
        <v>7</v>
      </c>
      <c r="K7" s="1"/>
      <c r="L7" s="1"/>
    </row>
  </sheetData>
  <dataValidations count="2">
    <dataValidation type="list" allowBlank="1" showInputMessage="1" showErrorMessage="1" sqref="D2:D7">
      <formula1>Ressources</formula1>
    </dataValidation>
    <dataValidation type="list" allowBlank="1" showInputMessage="1" showErrorMessage="1" sqref="F2:F7">
      <formula1>Lib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"/>
  <sheetViews>
    <sheetView workbookViewId="0">
      <selection activeCell="B22" sqref="B22"/>
    </sheetView>
  </sheetViews>
  <sheetFormatPr baseColWidth="10" defaultRowHeight="14.5" x14ac:dyDescent="0.35"/>
  <cols>
    <col min="1" max="1" width="15.7265625" bestFit="1" customWidth="1"/>
    <col min="8" max="8" width="15.7265625" bestFit="1" customWidth="1"/>
    <col min="9" max="9" width="13.1796875" bestFit="1" customWidth="1"/>
  </cols>
  <sheetData>
    <row r="1" spans="1:12" x14ac:dyDescent="0.35">
      <c r="A1" s="4" t="s">
        <v>21</v>
      </c>
      <c r="B1" s="4" t="s">
        <v>22</v>
      </c>
      <c r="D1" s="7" t="s">
        <v>35</v>
      </c>
      <c r="E1" s="7" t="s">
        <v>36</v>
      </c>
      <c r="H1" s="7" t="s">
        <v>41</v>
      </c>
      <c r="I1" s="7" t="s">
        <v>40</v>
      </c>
      <c r="J1" s="8" t="s">
        <v>43</v>
      </c>
      <c r="L1" s="7" t="s">
        <v>53</v>
      </c>
    </row>
    <row r="2" spans="1:12" x14ac:dyDescent="0.35">
      <c r="A2" s="5">
        <v>1</v>
      </c>
      <c r="B2" s="6" t="s">
        <v>23</v>
      </c>
      <c r="D2" s="1" t="s">
        <v>37</v>
      </c>
      <c r="E2" s="1">
        <v>12</v>
      </c>
      <c r="H2" s="1" t="s">
        <v>45</v>
      </c>
      <c r="I2" s="1" t="s">
        <v>52</v>
      </c>
      <c r="J2" s="1">
        <v>2</v>
      </c>
      <c r="L2" s="1">
        <v>2015</v>
      </c>
    </row>
    <row r="3" spans="1:12" x14ac:dyDescent="0.35">
      <c r="A3" s="5">
        <v>2</v>
      </c>
      <c r="B3" s="6" t="s">
        <v>24</v>
      </c>
      <c r="D3" s="1" t="s">
        <v>38</v>
      </c>
      <c r="E3" s="1">
        <v>13</v>
      </c>
      <c r="H3" s="1" t="s">
        <v>46</v>
      </c>
      <c r="I3" s="1" t="s">
        <v>51</v>
      </c>
      <c r="J3" s="1">
        <v>1.5</v>
      </c>
      <c r="L3" s="1">
        <v>2016</v>
      </c>
    </row>
    <row r="4" spans="1:12" x14ac:dyDescent="0.35">
      <c r="A4" s="5">
        <v>3</v>
      </c>
      <c r="B4" s="6" t="s">
        <v>25</v>
      </c>
      <c r="D4" s="1" t="s">
        <v>39</v>
      </c>
      <c r="E4" s="1">
        <v>9</v>
      </c>
      <c r="H4" s="1" t="s">
        <v>47</v>
      </c>
      <c r="I4" s="1" t="s">
        <v>50</v>
      </c>
      <c r="J4" s="1">
        <v>1</v>
      </c>
    </row>
    <row r="5" spans="1:12" x14ac:dyDescent="0.35">
      <c r="A5" s="5">
        <v>4</v>
      </c>
      <c r="B5" s="6" t="s">
        <v>26</v>
      </c>
      <c r="D5" s="1" t="s">
        <v>44</v>
      </c>
      <c r="E5" s="1">
        <v>10</v>
      </c>
      <c r="H5" s="1" t="s">
        <v>48</v>
      </c>
      <c r="I5" s="1" t="s">
        <v>49</v>
      </c>
      <c r="J5" s="1">
        <v>3</v>
      </c>
    </row>
    <row r="6" spans="1:12" x14ac:dyDescent="0.35">
      <c r="A6" s="5">
        <v>5</v>
      </c>
      <c r="B6" s="6" t="s">
        <v>27</v>
      </c>
    </row>
    <row r="7" spans="1:12" x14ac:dyDescent="0.35">
      <c r="A7" s="5">
        <v>6</v>
      </c>
      <c r="B7" s="6" t="s">
        <v>28</v>
      </c>
      <c r="F7" t="s">
        <v>42</v>
      </c>
    </row>
    <row r="8" spans="1:12" x14ac:dyDescent="0.35">
      <c r="A8" s="5">
        <v>7</v>
      </c>
      <c r="B8" s="6" t="s">
        <v>29</v>
      </c>
    </row>
    <row r="9" spans="1:12" x14ac:dyDescent="0.35">
      <c r="A9" s="5">
        <v>8</v>
      </c>
      <c r="B9" s="6" t="s">
        <v>30</v>
      </c>
    </row>
    <row r="10" spans="1:12" x14ac:dyDescent="0.35">
      <c r="A10" s="5">
        <v>9</v>
      </c>
      <c r="B10" s="6" t="s">
        <v>31</v>
      </c>
    </row>
    <row r="11" spans="1:12" x14ac:dyDescent="0.35">
      <c r="A11" s="5">
        <v>10</v>
      </c>
      <c r="B11" s="6" t="s">
        <v>32</v>
      </c>
    </row>
    <row r="12" spans="1:12" x14ac:dyDescent="0.35">
      <c r="A12" s="5">
        <v>11</v>
      </c>
      <c r="B12" s="6" t="s">
        <v>33</v>
      </c>
    </row>
    <row r="13" spans="1:12" x14ac:dyDescent="0.35">
      <c r="A13" s="5">
        <v>12</v>
      </c>
      <c r="B13" s="6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11"/>
  <sheetViews>
    <sheetView workbookViewId="0">
      <selection activeCell="F2" sqref="F2"/>
    </sheetView>
  </sheetViews>
  <sheetFormatPr baseColWidth="10" defaultRowHeight="14.5" x14ac:dyDescent="0.35"/>
  <sheetData>
    <row r="1" spans="1:8" ht="15" thickBot="1" x14ac:dyDescent="0.4">
      <c r="A1" s="3" t="s">
        <v>11</v>
      </c>
      <c r="B1" s="3" t="s">
        <v>12</v>
      </c>
      <c r="C1" s="3" t="s">
        <v>13</v>
      </c>
    </row>
    <row r="2" spans="1:8" x14ac:dyDescent="0.35">
      <c r="A2" t="s">
        <v>24</v>
      </c>
      <c r="B2">
        <v>2015</v>
      </c>
      <c r="C2" t="s">
        <v>37</v>
      </c>
    </row>
    <row r="5" spans="1:8" ht="15" thickBot="1" x14ac:dyDescent="0.4"/>
    <row r="6" spans="1:8" ht="29.5" thickBot="1" x14ac:dyDescent="0.4">
      <c r="A6" s="16" t="s">
        <v>10</v>
      </c>
      <c r="B6" s="17" t="s">
        <v>13</v>
      </c>
      <c r="C6" s="17" t="s">
        <v>14</v>
      </c>
      <c r="D6" s="17" t="s">
        <v>15</v>
      </c>
      <c r="E6" s="17" t="s">
        <v>1</v>
      </c>
      <c r="F6" s="17" t="s">
        <v>16</v>
      </c>
      <c r="G6" s="17" t="s">
        <v>17</v>
      </c>
      <c r="H6" s="17" t="s">
        <v>18</v>
      </c>
    </row>
    <row r="7" spans="1:8" x14ac:dyDescent="0.35">
      <c r="A7" s="9">
        <v>42045</v>
      </c>
      <c r="B7" s="2" t="s">
        <v>37</v>
      </c>
      <c r="C7" s="11">
        <v>12</v>
      </c>
      <c r="D7" s="2" t="s">
        <v>45</v>
      </c>
      <c r="E7" s="15"/>
      <c r="F7" s="1">
        <v>3</v>
      </c>
      <c r="G7" s="1">
        <v>36</v>
      </c>
      <c r="H7" s="1"/>
    </row>
    <row r="8" spans="1:8" x14ac:dyDescent="0.35">
      <c r="A8" s="9"/>
      <c r="B8" s="2"/>
      <c r="C8" s="11"/>
      <c r="D8" s="2"/>
      <c r="E8" s="15"/>
      <c r="F8" s="1"/>
      <c r="G8" s="1"/>
      <c r="H8" s="1"/>
    </row>
    <row r="9" spans="1:8" x14ac:dyDescent="0.35">
      <c r="A9" s="9"/>
      <c r="B9" s="2"/>
      <c r="C9" s="11"/>
      <c r="D9" s="2"/>
      <c r="E9" s="15"/>
      <c r="F9" s="1"/>
      <c r="G9" s="1"/>
      <c r="H9" s="1"/>
    </row>
    <row r="10" spans="1:8" x14ac:dyDescent="0.35">
      <c r="A10" s="9"/>
      <c r="B10" s="2"/>
      <c r="C10" s="11"/>
      <c r="D10" s="2"/>
      <c r="E10" s="15"/>
      <c r="F10" s="1"/>
      <c r="G10" s="1"/>
      <c r="H10" s="1"/>
    </row>
    <row r="11" spans="1:8" x14ac:dyDescent="0.35">
      <c r="A11" s="9"/>
      <c r="B11" s="2"/>
      <c r="C11" s="11"/>
      <c r="D11" s="2"/>
      <c r="E11" s="15"/>
      <c r="F11" s="1"/>
      <c r="G11" s="1"/>
      <c r="H11" s="1"/>
    </row>
  </sheetData>
  <dataValidations count="1">
    <dataValidation type="list" allowBlank="1" showInputMessage="1" showErrorMessage="1" sqref="C2">
      <formula1>Ressources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recherche">
                <anchor moveWithCells="1" sizeWithCells="1">
                  <from>
                    <xdr:col>9</xdr:col>
                    <xdr:colOff>0</xdr:colOff>
                    <xdr:row>5</xdr:row>
                    <xdr:rowOff>374650</xdr:rowOff>
                  </from>
                  <to>
                    <xdr:col>10</xdr:col>
                    <xdr:colOff>0</xdr:colOff>
                    <xdr:row>8</xdr:row>
                    <xdr:rowOff>12700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Choisir un mois existant">
          <x14:formula1>
            <xm:f>Param!$B$2:$B$13</xm:f>
          </x14:formula1>
          <xm:sqref>A2</xm:sqref>
        </x14:dataValidation>
        <x14:dataValidation type="list" allowBlank="1" showInputMessage="1" showErrorMessage="1" error="Année sans données">
          <x14:formula1>
            <xm:f>Param!$L$2:$L$3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Previ</vt:lpstr>
      <vt:lpstr>Suivi</vt:lpstr>
      <vt:lpstr>Param</vt:lpstr>
      <vt:lpstr>Reche</vt:lpstr>
      <vt:lpstr>Reche!Criteres</vt:lpstr>
      <vt:lpstr>Reche!Extraire</vt:lpstr>
      <vt:lpstr>Lib</vt:lpstr>
      <vt:lpstr>Ressources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gouineaud</dc:creator>
  <cp:lastModifiedBy>Michel Staelens</cp:lastModifiedBy>
  <dcterms:created xsi:type="dcterms:W3CDTF">2015-02-11T16:56:35Z</dcterms:created>
  <dcterms:modified xsi:type="dcterms:W3CDTF">2015-09-05T15:37:27Z</dcterms:modified>
</cp:coreProperties>
</file>