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drawings/drawing2.xml" ContentType="application/vnd.openxmlformats-officedocument.drawing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ownloads\katkat\"/>
    </mc:Choice>
  </mc:AlternateContent>
  <bookViews>
    <workbookView xWindow="120" yWindow="120" windowWidth="15180" windowHeight="8840" tabRatio="804"/>
  </bookViews>
  <sheets>
    <sheet name="mouvements" sheetId="7" r:id="rId1"/>
    <sheet name="soldes" sheetId="25" r:id="rId2"/>
    <sheet name="par compte" sheetId="23" r:id="rId3"/>
    <sheet name="par catégorie" sheetId="24" r:id="rId4"/>
    <sheet name="budget" sheetId="26" r:id="rId5"/>
    <sheet name="param" sheetId="17" r:id="rId6"/>
  </sheets>
  <definedNames>
    <definedName name="_xlnm._FilterDatabase" localSheetId="0" hidden="1">mouvements!$B$1:$F$36</definedName>
    <definedName name="categ">OFFSET(TabCateg[[#Headers],[Catégories]],1,,COUNTA(param!XFD:XFD)-1)</definedName>
    <definedName name="compte">OFFSET(TabCpte[[#Headers],[Compte]],1,,COUNTA(param!A:A)-1)</definedName>
  </definedNames>
  <calcPr calcId="152511"/>
  <pivotCaches>
    <pivotCache cacheId="6" r:id="rId7"/>
  </pivotCaches>
</workbook>
</file>

<file path=xl/calcChain.xml><?xml version="1.0" encoding="utf-8"?>
<calcChain xmlns="http://schemas.openxmlformats.org/spreadsheetml/2006/main">
  <c r="B5" i="25" l="1"/>
  <c r="B6" i="25"/>
  <c r="C5" i="25"/>
  <c r="C6" i="25"/>
  <c r="D5" i="25"/>
  <c r="D6" i="25"/>
  <c r="E5" i="25"/>
  <c r="E6" i="25"/>
  <c r="F5" i="25"/>
  <c r="F6" i="25"/>
  <c r="D24" i="26"/>
  <c r="D25" i="26"/>
  <c r="D26" i="26"/>
  <c r="D27" i="26"/>
  <c r="D23" i="26"/>
  <c r="D28" i="26" l="1"/>
  <c r="C28" i="26"/>
  <c r="B28" i="26"/>
  <c r="C2" i="25" l="1"/>
  <c r="F3" i="25"/>
  <c r="E4" i="25"/>
  <c r="B2" i="25"/>
  <c r="D4" i="25"/>
  <c r="C3" i="25"/>
  <c r="F4" i="25"/>
  <c r="D2" i="25"/>
  <c r="B3" i="25"/>
  <c r="E3" i="25"/>
  <c r="C4" i="25"/>
  <c r="E2" i="25"/>
  <c r="D3" i="25"/>
  <c r="B4" i="25"/>
  <c r="F2" i="25"/>
</calcChain>
</file>

<file path=xl/sharedStrings.xml><?xml version="1.0" encoding="utf-8"?>
<sst xmlns="http://schemas.openxmlformats.org/spreadsheetml/2006/main" count="213" uniqueCount="64">
  <si>
    <t>Date</t>
  </si>
  <si>
    <t>Tiers</t>
  </si>
  <si>
    <t>Catégorie</t>
  </si>
  <si>
    <t>Compte</t>
  </si>
  <si>
    <t>Total général</t>
  </si>
  <si>
    <t>Catégories</t>
  </si>
  <si>
    <t>janv</t>
  </si>
  <si>
    <t>Crédit</t>
  </si>
  <si>
    <t>Débit</t>
  </si>
  <si>
    <t>Années</t>
  </si>
  <si>
    <t>Crédit-Débit</t>
  </si>
  <si>
    <t>(Tous)</t>
  </si>
  <si>
    <t>Somme de Crédit-Débit</t>
  </si>
  <si>
    <t>courant</t>
  </si>
  <si>
    <t>fin de mois</t>
  </si>
  <si>
    <t>fin d'année</t>
  </si>
  <si>
    <t>bancaire</t>
  </si>
  <si>
    <t>engagements (dépenses) fin de mois</t>
  </si>
  <si>
    <t>Relevé</t>
  </si>
  <si>
    <t>Valeurs</t>
  </si>
  <si>
    <t>Somme de Crédit</t>
  </si>
  <si>
    <t>Somme de Débit</t>
  </si>
  <si>
    <t>2017</t>
  </si>
  <si>
    <t>Revenus</t>
  </si>
  <si>
    <t>Dépenses</t>
  </si>
  <si>
    <t>PREVISION DU MOIS =</t>
  </si>
  <si>
    <t>Compte courant</t>
  </si>
  <si>
    <t>05 - Codevi</t>
  </si>
  <si>
    <t>06 - Codevi</t>
  </si>
  <si>
    <t>13 - Livret bleu</t>
  </si>
  <si>
    <t>Solde initial compte-courant :</t>
  </si>
  <si>
    <t>Salaire de base Thierry</t>
  </si>
  <si>
    <t>Frais de route</t>
  </si>
  <si>
    <t>Autres revenus</t>
  </si>
  <si>
    <t>Salaire de base Cathy</t>
  </si>
  <si>
    <t>Heures sup. &amp; jours fériés</t>
  </si>
  <si>
    <t>Courses</t>
  </si>
  <si>
    <t>Kaufland</t>
  </si>
  <si>
    <t>Habillement</t>
  </si>
  <si>
    <t xml:space="preserve">Essence </t>
  </si>
  <si>
    <t>Repas midi</t>
  </si>
  <si>
    <t>Cagnotte</t>
  </si>
  <si>
    <t>Resto</t>
  </si>
  <si>
    <t>Coiffeur</t>
  </si>
  <si>
    <t>Banque</t>
  </si>
  <si>
    <t>Saison ski 2017</t>
  </si>
  <si>
    <t>Permis J.</t>
  </si>
  <si>
    <t>Vacances été 2017</t>
  </si>
  <si>
    <t>Vacances printemps</t>
  </si>
  <si>
    <t>Assu. MAAF 1/2</t>
  </si>
  <si>
    <t>Espèces</t>
  </si>
  <si>
    <t>Dépenses variables</t>
  </si>
  <si>
    <t>Solde initial</t>
  </si>
  <si>
    <t>Virement</t>
  </si>
  <si>
    <t>Dépenses exceptionnelles</t>
  </si>
  <si>
    <t>2016</t>
  </si>
  <si>
    <t>déc</t>
  </si>
  <si>
    <t>(vide)</t>
  </si>
  <si>
    <t>Total Solde initial</t>
  </si>
  <si>
    <t>Total Revenus</t>
  </si>
  <si>
    <t>Total Dépenses exceptionnelles</t>
  </si>
  <si>
    <t>Total Dépenses variables</t>
  </si>
  <si>
    <t>Total Virement</t>
  </si>
  <si>
    <t>Soldes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</si>
</sst>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[$-40C]d\-mmm\-yy;@"/>
  </numFmts>
  <fonts count="8" x14ac:knownFonts="1">
    <font>
      <sz val="10"/>
      <name val="Arial"/>
    </font>
    <font>
      <sz val="10"/>
      <name val="Arial"/>
      <family val="2"/>
    </font>
    <font>
      <sz val="10"/>
      <name val="Arial"/>
    </font>
    <font>
      <b/>
      <sz val="10"/>
      <color theme="1"/>
      <name val="Arial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color theme="1"/>
      <name val="Arial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3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29">
    <xf numFmtId="0" fontId="0" fillId="0" borderId="0" xfId="0"/>
    <xf numFmtId="0" fontId="0" fillId="0" borderId="0" xfId="0" applyFill="1" applyBorder="1" applyAlignment="1">
      <alignment vertical="top" wrapText="1"/>
    </xf>
    <xf numFmtId="0" fontId="1" fillId="0" borderId="0" xfId="0" applyFont="1"/>
    <xf numFmtId="0" fontId="1" fillId="0" borderId="0" xfId="0" applyFont="1" applyFill="1"/>
    <xf numFmtId="44" fontId="0" fillId="0" borderId="0" xfId="1" applyFont="1"/>
    <xf numFmtId="0" fontId="0" fillId="0" borderId="0" xfId="0" applyAlignment="1">
      <alignment wrapText="1"/>
    </xf>
    <xf numFmtId="0" fontId="0" fillId="0" borderId="0" xfId="0" applyFont="1"/>
    <xf numFmtId="44" fontId="0" fillId="0" borderId="0" xfId="0" applyNumberFormat="1" applyFont="1"/>
    <xf numFmtId="0" fontId="3" fillId="2" borderId="0" xfId="0" applyFont="1" applyFill="1"/>
    <xf numFmtId="0" fontId="3" fillId="2" borderId="1" xfId="0" applyFont="1" applyFill="1" applyBorder="1"/>
    <xf numFmtId="0" fontId="3" fillId="2" borderId="2" xfId="0" applyFont="1" applyFill="1" applyBorder="1"/>
    <xf numFmtId="44" fontId="3" fillId="2" borderId="2" xfId="0" applyNumberFormat="1" applyFont="1" applyFill="1" applyBorder="1"/>
    <xf numFmtId="0" fontId="0" fillId="0" borderId="0" xfId="0" applyFill="1" applyBorder="1"/>
    <xf numFmtId="0" fontId="1" fillId="0" borderId="0" xfId="0" applyFont="1" applyFill="1" applyBorder="1" applyAlignment="1">
      <alignment vertical="top" wrapText="1"/>
    </xf>
    <xf numFmtId="0" fontId="6" fillId="2" borderId="1" xfId="0" applyFont="1" applyFill="1" applyBorder="1"/>
    <xf numFmtId="0" fontId="1" fillId="0" borderId="0" xfId="0" pivotButton="1" applyFont="1"/>
    <xf numFmtId="44" fontId="1" fillId="0" borderId="0" xfId="0" applyNumberFormat="1" applyFont="1"/>
    <xf numFmtId="164" fontId="5" fillId="0" borderId="0" xfId="0" applyNumberFormat="1" applyFont="1" applyFill="1" applyAlignment="1">
      <alignment vertical="top" wrapText="1"/>
    </xf>
    <xf numFmtId="0" fontId="5" fillId="0" borderId="0" xfId="0" applyFont="1" applyFill="1" applyAlignment="1">
      <alignment vertical="top" wrapText="1"/>
    </xf>
    <xf numFmtId="44" fontId="5" fillId="0" borderId="0" xfId="1" applyFont="1" applyFill="1" applyAlignment="1">
      <alignment vertical="top" wrapText="1"/>
    </xf>
    <xf numFmtId="44" fontId="4" fillId="0" borderId="0" xfId="1" applyFont="1" applyFill="1" applyAlignment="1">
      <alignment vertical="top" wrapText="1"/>
    </xf>
    <xf numFmtId="164" fontId="7" fillId="0" borderId="0" xfId="0" applyNumberFormat="1" applyFont="1" applyFill="1" applyAlignment="1">
      <alignment vertical="top" wrapText="1"/>
    </xf>
    <xf numFmtId="0" fontId="7" fillId="0" borderId="0" xfId="0" applyFont="1" applyFill="1" applyAlignment="1">
      <alignment vertical="top" wrapText="1"/>
    </xf>
    <xf numFmtId="44" fontId="7" fillId="0" borderId="0" xfId="1" applyFont="1" applyFill="1" applyAlignment="1">
      <alignment vertical="top" wrapText="1"/>
    </xf>
    <xf numFmtId="44" fontId="4" fillId="0" borderId="0" xfId="1" quotePrefix="1" applyFont="1" applyFill="1" applyAlignment="1">
      <alignment vertical="top" wrapText="1"/>
    </xf>
    <xf numFmtId="8" fontId="7" fillId="0" borderId="0" xfId="0" quotePrefix="1" applyNumberFormat="1" applyFont="1" applyFill="1" applyAlignment="1">
      <alignment vertical="top" wrapText="1"/>
    </xf>
    <xf numFmtId="0" fontId="7" fillId="0" borderId="0" xfId="0" applyFont="1"/>
    <xf numFmtId="44" fontId="1" fillId="0" borderId="0" xfId="0" quotePrefix="1" applyNumberFormat="1" applyFont="1"/>
    <xf numFmtId="44" fontId="1" fillId="0" borderId="0" xfId="1" applyNumberFormat="1" applyFont="1"/>
  </cellXfs>
  <cellStyles count="2">
    <cellStyle name="Monétaire" xfId="1" builtinId="4"/>
    <cellStyle name="Normal" xfId="0" builtinId="0"/>
  </cellStyles>
  <dxfs count="121">
    <dxf>
      <fill>
        <patternFill patternType="none">
          <fgColor indexed="64"/>
          <bgColor indexed="65"/>
        </patternFill>
      </fill>
      <alignment horizontal="general" vertical="top" textRotation="0" wrapText="1" indent="0" justifyLastLine="0" shrinkToFit="0" readingOrder="0"/>
    </dxf>
    <dxf>
      <numFmt numFmtId="34" formatCode="_-* #,##0.00\ &quot;€&quot;_-;\-* #,##0.00\ &quot;€&quot;_-;_-* &quot;-&quot;??\ &quot;€&quot;_-;_-@_-"/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numFmt numFmtId="34" formatCode="_-* #,##0.00\ &quot;€&quot;_-;\-* #,##0.00\ &quot;€&quot;_-;_-* &quot;-&quot;??\ &quot;€&quot;_-;_-@_-"/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numFmt numFmtId="34" formatCode="_-* #,##0.00\ &quot;€&quot;_-;\-* #,##0.00\ &quot;€&quot;_-;_-* &quot;-&quot;??\ &quot;€&quot;_-;_-@_-"/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numFmt numFmtId="34" formatCode="_-* #,##0.00\ &quot;€&quot;_-;\-* #,##0.00\ &quot;€&quot;_-;_-* &quot;-&quot;??\ &quot;€&quot;_-;_-@_-"/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strike val="0"/>
        <outline val="0"/>
        <shadow val="0"/>
        <u val="none"/>
        <vertAlign val="baseline"/>
        <sz val="1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numFmt numFmtId="12" formatCode="#,##0.00\ &quot;€&quot;;[Red]\-#,##0.00\ &quot;€&quot;"/>
      <fill>
        <patternFill patternType="none">
          <fgColor indexed="64"/>
          <bgColor indexed="65"/>
        </patternFill>
      </fill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numFmt numFmtId="164" formatCode="[$-40C]d\-mmm\-yy;@"/>
      <fill>
        <patternFill patternType="none">
          <fgColor indexed="64"/>
          <bgColor indexed="65"/>
        </patternFill>
      </fill>
      <alignment horizontal="general" vertical="top" textRotation="0" wrapText="1" indent="0" justifyLastLine="0" shrinkToFit="0" readingOrder="0"/>
    </dxf>
    <dxf>
      <numFmt numFmtId="34" formatCode="_-* #,##0.00\ &quot;€&quot;_-;\-* #,##0.00\ &quot;€&quot;_-;_-* &quot;-&quot;??\ &quot;€&quot;_-;_-@_-"/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numFmt numFmtId="34" formatCode="_-* #,##0.00\ &quot;€&quot;_-;\-* #,##0.00\ &quot;€&quot;_-;_-* &quot;-&quot;??\ &quot;€&quot;_-;_-@_-"/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numFmt numFmtId="34" formatCode="_-* #,##0.00\ &quot;€&quot;_-;\-* #,##0.00\ &quot;€&quot;_-;_-* &quot;-&quot;??\ &quot;€&quot;_-;_-@_-"/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numFmt numFmtId="34" formatCode="_-* #,##0.00\ &quot;€&quot;_-;\-* #,##0.00\ &quot;€&quot;_-;_-* &quot;-&quot;??\ &quot;€&quot;_-;_-@_-"/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numFmt numFmtId="34" formatCode="_-* #,##0.00\ &quot;€&quot;_-;\-* #,##0.00\ &quot;€&quot;_-;_-* &quot;-&quot;??\ &quot;€&quot;_-;_-@_-"/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numFmt numFmtId="34" formatCode="_-* #,##0.00\ &quot;€&quot;_-;\-* #,##0.00\ &quot;€&quot;_-;_-* &quot;-&quot;??\ &quot;€&quot;_-;_-@_-"/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numFmt numFmtId="34" formatCode="_-* #,##0.00\ &quot;€&quot;_-;\-* #,##0.00\ &quot;€&quot;_-;_-* &quot;-&quot;??\ &quot;€&quot;_-;_-@_-"/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</dxf>
    <dxf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</dxf>
    <dxf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</dxf>
    <dxf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numFmt numFmtId="34" formatCode="_-* #,##0.00\ &quot;€&quot;_-;\-* #,##0.00\ &quot;€&quot;_-;_-* &quot;-&quot;??\ &quot;€&quot;_-;_-@_-"/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numFmt numFmtId="34" formatCode="_-* #,##0.00\ &quot;€&quot;_-;\-* #,##0.00\ &quot;€&quot;_-;_-* &quot;-&quot;??\ &quot;€&quot;_-;_-@_-"/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alignment horizontal="general" vertical="bottom" textRotation="0" wrapText="1" 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12700</xdr:colOff>
      <xdr:row>17</xdr:row>
      <xdr:rowOff>69850</xdr:rowOff>
    </xdr:from>
    <xdr:to>
      <xdr:col>3</xdr:col>
      <xdr:colOff>539750</xdr:colOff>
      <xdr:row>21</xdr:row>
      <xdr:rowOff>127000</xdr:rowOff>
    </xdr:to>
    <xdr:sp macro="" textlink="">
      <xdr:nvSpPr>
        <xdr:cNvPr id="2" name="Légende encadrée avec une bordure 1 1"/>
        <xdr:cNvSpPr/>
      </xdr:nvSpPr>
      <xdr:spPr bwMode="auto">
        <a:xfrm>
          <a:off x="2622550" y="2768600"/>
          <a:ext cx="1346200" cy="692150"/>
        </a:xfrm>
        <a:prstGeom prst="accentBorderCallout1">
          <a:avLst>
            <a:gd name="adj1" fmla="val 18750"/>
            <a:gd name="adj2" fmla="val -8333"/>
            <a:gd name="adj3" fmla="val -25114"/>
            <a:gd name="adj4" fmla="val -79843"/>
          </a:avLst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r>
            <a:rPr lang="fr-FR" sz="1100"/>
            <a:t>Actualiser le TCD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381000</xdr:colOff>
      <xdr:row>3</xdr:row>
      <xdr:rowOff>133350</xdr:rowOff>
    </xdr:from>
    <xdr:to>
      <xdr:col>5</xdr:col>
      <xdr:colOff>641350</xdr:colOff>
      <xdr:row>8</xdr:row>
      <xdr:rowOff>31750</xdr:rowOff>
    </xdr:to>
    <xdr:sp macro="" textlink="">
      <xdr:nvSpPr>
        <xdr:cNvPr id="2" name="Légende encadrée avec une bordure 1 1"/>
        <xdr:cNvSpPr/>
      </xdr:nvSpPr>
      <xdr:spPr bwMode="auto">
        <a:xfrm>
          <a:off x="4121150" y="609600"/>
          <a:ext cx="1346200" cy="692150"/>
        </a:xfrm>
        <a:prstGeom prst="accentBorderCallout1">
          <a:avLst>
            <a:gd name="adj1" fmla="val 18750"/>
            <a:gd name="adj2" fmla="val -8333"/>
            <a:gd name="adj3" fmla="val -25114"/>
            <a:gd name="adj4" fmla="val -79843"/>
          </a:avLst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r>
            <a:rPr lang="fr-FR" sz="1100"/>
            <a:t>Sélectionner</a:t>
          </a:r>
          <a:r>
            <a:rPr lang="fr-FR" sz="1100" baseline="0"/>
            <a:t> le mois dernier</a:t>
          </a:r>
          <a:endParaRPr lang="fr-FR" sz="1100"/>
        </a:p>
      </xdr:txBody>
    </xdr:sp>
    <xdr:clientData/>
  </xdr:twoCellAnchor>
  <xdr:twoCellAnchor>
    <xdr:from>
      <xdr:col>5</xdr:col>
      <xdr:colOff>12700</xdr:colOff>
      <xdr:row>22</xdr:row>
      <xdr:rowOff>139700</xdr:rowOff>
    </xdr:from>
    <xdr:to>
      <xdr:col>6</xdr:col>
      <xdr:colOff>273050</xdr:colOff>
      <xdr:row>27</xdr:row>
      <xdr:rowOff>38100</xdr:rowOff>
    </xdr:to>
    <xdr:sp macro="" textlink="">
      <xdr:nvSpPr>
        <xdr:cNvPr id="3" name="Légende encadrée avec une bordure 1 2"/>
        <xdr:cNvSpPr/>
      </xdr:nvSpPr>
      <xdr:spPr bwMode="auto">
        <a:xfrm>
          <a:off x="5867400" y="3644900"/>
          <a:ext cx="1346200" cy="692150"/>
        </a:xfrm>
        <a:prstGeom prst="accentBorderCallout1">
          <a:avLst>
            <a:gd name="adj1" fmla="val 18750"/>
            <a:gd name="adj2" fmla="val -8333"/>
            <a:gd name="adj3" fmla="val -25114"/>
            <a:gd name="adj4" fmla="val -79843"/>
          </a:avLst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r>
            <a:rPr lang="fr-FR" sz="1100"/>
            <a:t>Manuel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hel" refreshedDate="42823.372917592591" createdVersion="5" refreshedVersion="5" minRefreshableVersion="3" recordCount="35">
  <cacheSource type="worksheet">
    <worksheetSource name="mouvts"/>
  </cacheSource>
  <cacheFields count="9">
    <cacheField name="Date" numFmtId="164">
      <sharedItems containsSemiMixedTypes="0" containsNonDate="0" containsDate="1" containsString="0" minDate="2016-12-31T00:00:00" maxDate="2017-02-01T00:00:00" count="3">
        <d v="2016-12-31T00:00:00"/>
        <d v="2017-01-31T00:00:00"/>
        <d v="2017-01-01T00:00:00"/>
      </sharedItems>
      <fieldGroup par="8" base="0">
        <rangePr groupBy="months" startDate="2016-12-31T00:00:00" endDate="2017-02-01T00:00:00"/>
        <groupItems count="14">
          <s v="&lt;31/12/2016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1/02/2017"/>
        </groupItems>
      </fieldGroup>
    </cacheField>
    <cacheField name="Compte" numFmtId="0">
      <sharedItems count="8">
        <s v="Compte courant"/>
        <s v="Espèces"/>
        <s v="05 - Codevi"/>
        <s v="06 - Codevi"/>
        <s v="13 - Livret bleu"/>
        <s v="Hellobank!" u="1"/>
        <s v="Compte joint Crédit Agricole" u="1"/>
        <s v="Compte joint Caisse d'Epargne" u="1"/>
      </sharedItems>
    </cacheField>
    <cacheField name="Tiers" numFmtId="0">
      <sharedItems containsBlank="1" count="21">
        <s v="Solde initial compte-courant :"/>
        <s v="Salaire de base Thierry"/>
        <s v="Frais de route"/>
        <s v="Autres revenus"/>
        <s v="Salaire de base Cathy"/>
        <s v="Heures sup. &amp; jours fériés"/>
        <m/>
        <s v="Courses"/>
        <s v="Kaufland"/>
        <s v="Habillement"/>
        <s v="Essence "/>
        <s v="Repas midi"/>
        <s v="Cagnotte"/>
        <s v="Resto"/>
        <s v="Coiffeur"/>
        <s v="Banque"/>
        <s v="Saison ski 2017"/>
        <s v="Permis J."/>
        <s v="Vacances été 2017"/>
        <s v="Vacances printemps"/>
        <s v="Assu. MAAF 1/2"/>
      </sharedItems>
    </cacheField>
    <cacheField name="Catégorie" numFmtId="0">
      <sharedItems containsBlank="1" count="13">
        <s v="Solde initial"/>
        <s v="Revenus"/>
        <s v="Virement"/>
        <s v="Dépenses variables"/>
        <s v="Dépenses exceptionnelles"/>
        <m u="1"/>
        <s v="Alimentation" u="1"/>
        <s v="_" u="1"/>
        <s v="Salaires" u="1"/>
        <s v="Communication" u="1"/>
        <s v="Look" u="1"/>
        <s v="Appartement" u="1"/>
        <s v="Loisirs" u="1"/>
      </sharedItems>
    </cacheField>
    <cacheField name="Crédit" numFmtId="8">
      <sharedItems containsString="0" containsBlank="1" containsNumber="1" minValue="26.68" maxValue="2036.5"/>
    </cacheField>
    <cacheField name="Débit" numFmtId="0">
      <sharedItems containsString="0" containsBlank="1" containsNumber="1" minValue="20" maxValue="900"/>
    </cacheField>
    <cacheField name="Relevé" numFmtId="8">
      <sharedItems containsNonDate="0" containsString="0" containsBlank="1"/>
    </cacheField>
    <cacheField name="Crédit-Débit" numFmtId="0">
      <sharedItems containsSemiMixedTypes="0" containsString="0" containsNumber="1" minValue="-900" maxValue="2036.5"/>
    </cacheField>
    <cacheField name="Années" numFmtId="0" databaseField="0">
      <fieldGroup base="0">
        <rangePr groupBy="years" startDate="2016-12-31T00:00:00" endDate="2017-02-01T00:00:00"/>
        <groupItems count="4">
          <s v="&lt;31/12/2016"/>
          <s v="2016"/>
          <s v="2017"/>
          <s v="&gt;01/02/2017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5">
  <r>
    <x v="0"/>
    <x v="0"/>
    <x v="0"/>
    <x v="0"/>
    <n v="26.68"/>
    <m/>
    <m/>
    <n v="26.68"/>
  </r>
  <r>
    <x v="1"/>
    <x v="0"/>
    <x v="1"/>
    <x v="1"/>
    <n v="1542"/>
    <m/>
    <m/>
    <n v="1542"/>
  </r>
  <r>
    <x v="1"/>
    <x v="0"/>
    <x v="2"/>
    <x v="1"/>
    <n v="275.31"/>
    <m/>
    <m/>
    <n v="275.31"/>
  </r>
  <r>
    <x v="1"/>
    <x v="0"/>
    <x v="3"/>
    <x v="1"/>
    <n v="235.6"/>
    <m/>
    <m/>
    <n v="235.6"/>
  </r>
  <r>
    <x v="1"/>
    <x v="0"/>
    <x v="4"/>
    <x v="1"/>
    <n v="2036.5"/>
    <m/>
    <m/>
    <n v="2036.5"/>
  </r>
  <r>
    <x v="1"/>
    <x v="0"/>
    <x v="5"/>
    <x v="1"/>
    <n v="776.23"/>
    <m/>
    <m/>
    <n v="776.23"/>
  </r>
  <r>
    <x v="2"/>
    <x v="1"/>
    <x v="6"/>
    <x v="2"/>
    <n v="900"/>
    <m/>
    <m/>
    <n v="900"/>
  </r>
  <r>
    <x v="2"/>
    <x v="0"/>
    <x v="6"/>
    <x v="2"/>
    <m/>
    <n v="900"/>
    <m/>
    <n v="-900"/>
  </r>
  <r>
    <x v="1"/>
    <x v="1"/>
    <x v="7"/>
    <x v="3"/>
    <m/>
    <n v="460"/>
    <m/>
    <n v="-460"/>
  </r>
  <r>
    <x v="1"/>
    <x v="1"/>
    <x v="8"/>
    <x v="3"/>
    <m/>
    <n v="60"/>
    <m/>
    <n v="-60"/>
  </r>
  <r>
    <x v="1"/>
    <x v="1"/>
    <x v="9"/>
    <x v="3"/>
    <m/>
    <n v="50"/>
    <m/>
    <n v="-50"/>
  </r>
  <r>
    <x v="1"/>
    <x v="1"/>
    <x v="10"/>
    <x v="3"/>
    <m/>
    <n v="60"/>
    <m/>
    <n v="-60"/>
  </r>
  <r>
    <x v="1"/>
    <x v="1"/>
    <x v="11"/>
    <x v="3"/>
    <m/>
    <n v="30"/>
    <m/>
    <n v="-30"/>
  </r>
  <r>
    <x v="1"/>
    <x v="1"/>
    <x v="12"/>
    <x v="3"/>
    <m/>
    <n v="20"/>
    <m/>
    <n v="-20"/>
  </r>
  <r>
    <x v="1"/>
    <x v="1"/>
    <x v="13"/>
    <x v="3"/>
    <m/>
    <n v="20"/>
    <m/>
    <n v="-20"/>
  </r>
  <r>
    <x v="1"/>
    <x v="1"/>
    <x v="14"/>
    <x v="3"/>
    <m/>
    <n v="32.5"/>
    <m/>
    <n v="-32.5"/>
  </r>
  <r>
    <x v="1"/>
    <x v="1"/>
    <x v="15"/>
    <x v="3"/>
    <m/>
    <n v="40"/>
    <m/>
    <n v="-40"/>
  </r>
  <r>
    <x v="1"/>
    <x v="1"/>
    <x v="15"/>
    <x v="3"/>
    <m/>
    <m/>
    <m/>
    <n v="0"/>
  </r>
  <r>
    <x v="1"/>
    <x v="1"/>
    <x v="16"/>
    <x v="3"/>
    <m/>
    <n v="60"/>
    <m/>
    <n v="-60"/>
  </r>
  <r>
    <x v="1"/>
    <x v="1"/>
    <x v="17"/>
    <x v="3"/>
    <m/>
    <n v="50"/>
    <m/>
    <n v="-50"/>
  </r>
  <r>
    <x v="2"/>
    <x v="0"/>
    <x v="6"/>
    <x v="2"/>
    <m/>
    <n v="225"/>
    <m/>
    <n v="-225"/>
  </r>
  <r>
    <x v="1"/>
    <x v="2"/>
    <x v="18"/>
    <x v="0"/>
    <n v="875"/>
    <m/>
    <m/>
    <n v="875"/>
  </r>
  <r>
    <x v="1"/>
    <x v="2"/>
    <x v="19"/>
    <x v="0"/>
    <n v="400"/>
    <m/>
    <m/>
    <n v="400"/>
  </r>
  <r>
    <x v="2"/>
    <x v="2"/>
    <x v="18"/>
    <x v="2"/>
    <n v="175"/>
    <m/>
    <m/>
    <n v="175"/>
  </r>
  <r>
    <x v="2"/>
    <x v="2"/>
    <x v="19"/>
    <x v="2"/>
    <n v="50"/>
    <m/>
    <m/>
    <n v="50"/>
  </r>
  <r>
    <x v="2"/>
    <x v="0"/>
    <x v="6"/>
    <x v="2"/>
    <m/>
    <n v="315"/>
    <m/>
    <n v="-315"/>
  </r>
  <r>
    <x v="2"/>
    <x v="3"/>
    <x v="6"/>
    <x v="2"/>
    <n v="315"/>
    <m/>
    <m/>
    <n v="315"/>
  </r>
  <r>
    <x v="1"/>
    <x v="3"/>
    <x v="6"/>
    <x v="0"/>
    <n v="997"/>
    <m/>
    <m/>
    <n v="997"/>
  </r>
  <r>
    <x v="1"/>
    <x v="3"/>
    <x v="20"/>
    <x v="4"/>
    <m/>
    <n v="810"/>
    <m/>
    <n v="-810"/>
  </r>
  <r>
    <x v="2"/>
    <x v="0"/>
    <x v="6"/>
    <x v="2"/>
    <m/>
    <n v="554.84"/>
    <m/>
    <n v="-554.84"/>
  </r>
  <r>
    <x v="2"/>
    <x v="4"/>
    <x v="6"/>
    <x v="2"/>
    <n v="554.84"/>
    <m/>
    <m/>
    <n v="554.84"/>
  </r>
  <r>
    <x v="2"/>
    <x v="3"/>
    <x v="6"/>
    <x v="2"/>
    <m/>
    <n v="685.01"/>
    <m/>
    <n v="-685.01"/>
  </r>
  <r>
    <x v="2"/>
    <x v="0"/>
    <x v="6"/>
    <x v="2"/>
    <n v="685.01"/>
    <m/>
    <m/>
    <n v="685.01"/>
  </r>
  <r>
    <x v="2"/>
    <x v="2"/>
    <x v="6"/>
    <x v="2"/>
    <n v="214.92"/>
    <m/>
    <m/>
    <n v="214.92"/>
  </r>
  <r>
    <x v="2"/>
    <x v="0"/>
    <x v="6"/>
    <x v="2"/>
    <m/>
    <n v="214.92"/>
    <m/>
    <n v="-214.9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6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compact="0" compactData="0" gridDropZones="1" multipleFieldFilters="0">
  <location ref="A3:D11" firstHeaderRow="1" firstDataRow="3" firstDataCol="1"/>
  <pivotFields count="9">
    <pivotField axis="axisCol" compact="0" outline="0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axis="axisRow" compact="0" outline="0" showAll="0" sortType="ascending">
      <items count="9">
        <item x="2"/>
        <item x="3"/>
        <item x="4"/>
        <item x="0"/>
        <item m="1" x="7"/>
        <item m="1" x="6"/>
        <item x="1"/>
        <item m="1" x="5"/>
        <item t="default"/>
      </items>
    </pivotField>
    <pivotField compact="0" outline="0" showAll="0"/>
    <pivotField compact="0" outline="0" showAll="0"/>
    <pivotField compact="0" outline="0" showAll="0" defaultSubtotal="0"/>
    <pivotField compact="0" outline="0" showAll="0" defaultSubtotal="0"/>
    <pivotField compact="0" outline="0" showAll="0" defaultSubtotal="0"/>
    <pivotField dataField="1" compact="0" outline="0" showAll="0" defaultSubtotal="0"/>
    <pivotField axis="axisCol" compact="0" outline="0" showAll="0" sortType="ascending" defaultSubtotal="0">
      <items count="4">
        <item x="0"/>
        <item x="3"/>
        <item x="1"/>
        <item x="2"/>
      </items>
    </pivotField>
  </pivotFields>
  <rowFields count="1">
    <field x="1"/>
  </rowFields>
  <rowItems count="6">
    <i>
      <x/>
    </i>
    <i>
      <x v="1"/>
    </i>
    <i>
      <x v="2"/>
    </i>
    <i>
      <x v="3"/>
    </i>
    <i>
      <x v="6"/>
    </i>
    <i t="grand">
      <x/>
    </i>
  </rowItems>
  <colFields count="2">
    <field x="8"/>
    <field x="0"/>
  </colFields>
  <colItems count="3">
    <i>
      <x v="2"/>
      <x v="12"/>
    </i>
    <i>
      <x v="3"/>
      <x v="1"/>
    </i>
    <i t="grand">
      <x/>
    </i>
  </colItems>
  <dataFields count="1">
    <dataField name="Somme de Crédit-Débit" fld="7" baseField="0" baseItem="0"/>
  </dataFields>
  <formats count="6">
    <format dxfId="113">
      <pivotArea outline="0" collapsedLevelsAreSubtotals="1" fieldPosition="0"/>
    </format>
    <format dxfId="112">
      <pivotArea type="all" dataOnly="0" outline="0" fieldPosition="0"/>
    </format>
    <format dxfId="111">
      <pivotArea outline="0" collapsedLevelsAreSubtotals="1" fieldPosition="0"/>
    </format>
    <format dxfId="110">
      <pivotArea dataOnly="0" labelOnly="1" outline="0" fieldPosition="0">
        <references count="1">
          <reference field="1" count="0"/>
        </references>
      </pivotArea>
    </format>
    <format dxfId="109">
      <pivotArea dataOnly="0" labelOnly="1" grandRow="1" outline="0" fieldPosition="0"/>
    </format>
    <format dxfId="108">
      <pivotArea dataOnly="0" labelOnly="1" grandCol="1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1" cacheId="6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compact="0" compactData="0" gridDropZones="1" multipleFieldFilters="0">
  <location ref="A3:E35" firstHeaderRow="1" firstDataRow="3" firstDataCol="2" rowPageCount="1" colPageCount="1"/>
  <pivotFields count="9">
    <pivotField axis="axisCol" compact="0" outline="0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axis="axisPage" compact="0" outline="0" multipleItemSelectionAllowed="1" showAll="0">
      <items count="9">
        <item m="1" x="7"/>
        <item m="1" x="6"/>
        <item m="1" x="5"/>
        <item x="0"/>
        <item x="1"/>
        <item x="2"/>
        <item x="3"/>
        <item x="4"/>
        <item t="default"/>
      </items>
    </pivotField>
    <pivotField axis="axisRow" compact="0" outline="0" showAll="0">
      <items count="22">
        <item x="20"/>
        <item x="3"/>
        <item x="15"/>
        <item x="12"/>
        <item x="14"/>
        <item x="7"/>
        <item x="10"/>
        <item x="2"/>
        <item x="9"/>
        <item x="5"/>
        <item x="8"/>
        <item x="17"/>
        <item x="11"/>
        <item x="13"/>
        <item x="16"/>
        <item x="4"/>
        <item x="1"/>
        <item x="0"/>
        <item x="18"/>
        <item x="19"/>
        <item x="6"/>
        <item t="default"/>
      </items>
    </pivotField>
    <pivotField axis="axisRow" compact="0" outline="0" showAll="0">
      <items count="14">
        <item m="1" x="7"/>
        <item m="1" x="6"/>
        <item m="1" x="11"/>
        <item m="1" x="9"/>
        <item x="0"/>
        <item x="1"/>
        <item x="4"/>
        <item x="3"/>
        <item m="1" x="12"/>
        <item m="1" x="10"/>
        <item m="1" x="8"/>
        <item x="2"/>
        <item m="1" x="5"/>
        <item t="default"/>
      </items>
    </pivotField>
    <pivotField compact="0" outline="0" showAll="0" defaultSubtotal="0"/>
    <pivotField compact="0" outline="0" showAll="0" defaultSubtotal="0"/>
    <pivotField compact="0" outline="0" showAll="0" defaultSubtotal="0"/>
    <pivotField dataField="1" compact="0" outline="0" showAll="0" defaultSubtotal="0"/>
    <pivotField axis="axisCol" compact="0" outline="0" showAll="0" sortType="ascending" defaultSubtotal="0">
      <items count="4">
        <item x="0"/>
        <item x="3"/>
        <item x="1"/>
        <item x="2"/>
      </items>
    </pivotField>
  </pivotFields>
  <rowFields count="2">
    <field x="3"/>
    <field x="2"/>
  </rowFields>
  <rowItems count="30">
    <i>
      <x v="4"/>
      <x v="17"/>
    </i>
    <i r="1">
      <x v="18"/>
    </i>
    <i r="1">
      <x v="19"/>
    </i>
    <i r="1">
      <x v="20"/>
    </i>
    <i t="default">
      <x v="4"/>
    </i>
    <i>
      <x v="5"/>
      <x v="1"/>
    </i>
    <i r="1">
      <x v="7"/>
    </i>
    <i r="1">
      <x v="9"/>
    </i>
    <i r="1">
      <x v="15"/>
    </i>
    <i r="1">
      <x v="16"/>
    </i>
    <i t="default">
      <x v="5"/>
    </i>
    <i>
      <x v="6"/>
      <x/>
    </i>
    <i t="default">
      <x v="6"/>
    </i>
    <i>
      <x v="7"/>
      <x v="2"/>
    </i>
    <i r="1">
      <x v="3"/>
    </i>
    <i r="1">
      <x v="4"/>
    </i>
    <i r="1">
      <x v="5"/>
    </i>
    <i r="1">
      <x v="6"/>
    </i>
    <i r="1">
      <x v="8"/>
    </i>
    <i r="1">
      <x v="10"/>
    </i>
    <i r="1">
      <x v="11"/>
    </i>
    <i r="1">
      <x v="12"/>
    </i>
    <i r="1">
      <x v="13"/>
    </i>
    <i r="1">
      <x v="14"/>
    </i>
    <i t="default">
      <x v="7"/>
    </i>
    <i>
      <x v="11"/>
      <x v="18"/>
    </i>
    <i r="1">
      <x v="19"/>
    </i>
    <i r="1">
      <x v="20"/>
    </i>
    <i t="default">
      <x v="11"/>
    </i>
    <i t="grand">
      <x/>
    </i>
  </rowItems>
  <colFields count="2">
    <field x="8"/>
    <field x="0"/>
  </colFields>
  <colItems count="3">
    <i>
      <x v="2"/>
      <x v="12"/>
    </i>
    <i>
      <x v="3"/>
      <x v="1"/>
    </i>
    <i t="grand">
      <x/>
    </i>
  </colItems>
  <pageFields count="1">
    <pageField fld="1" hier="-1"/>
  </pageFields>
  <dataFields count="1">
    <dataField name="Somme de Crédit-Débit" fld="7" baseField="0" baseItem="0"/>
  </dataFields>
  <formats count="7">
    <format dxfId="107">
      <pivotArea outline="0" collapsedLevelsAreSubtotals="1" fieldPosition="0"/>
    </format>
    <format dxfId="106">
      <pivotArea type="all" dataOnly="0" outline="0" fieldPosition="0"/>
    </format>
    <format dxfId="105">
      <pivotArea outline="0" collapsedLevelsAreSubtotals="1" fieldPosition="0"/>
    </format>
    <format dxfId="104">
      <pivotArea dataOnly="0" labelOnly="1" outline="0" fieldPosition="0">
        <references count="1">
          <reference field="3" count="0"/>
        </references>
      </pivotArea>
    </format>
    <format dxfId="103">
      <pivotArea dataOnly="0" labelOnly="1" grandRow="1" outline="0" fieldPosition="0"/>
    </format>
    <format dxfId="102">
      <pivotArea dataOnly="0" labelOnly="1" outline="0" fieldPosition="0">
        <references count="1">
          <reference field="0" count="0"/>
        </references>
      </pivotArea>
    </format>
    <format dxfId="101">
      <pivotArea dataOnly="0" labelOnly="1" grandCol="1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Tableau croisé dynamique1" cacheId="6" applyNumberFormats="0" applyBorderFormats="0" applyFontFormats="0" applyPatternFormats="0" applyAlignmentFormats="0" applyWidthHeightFormats="1" dataCaption="Valeurs" updatedVersion="5" minRefreshableVersion="3" useAutoFormatting="1" colGrandTotals="0" itemPrintTitles="1" createdVersion="5" indent="0" compact="0" compactData="0" gridDropZones="1" multipleFieldFilters="0">
  <location ref="A3:E12" firstHeaderRow="1" firstDataRow="4" firstDataCol="1" rowPageCount="1" colPageCount="1"/>
  <pivotFields count="9">
    <pivotField axis="axisCol" compact="0" outline="0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axis="axisPage" compact="0" outline="0" multipleItemSelectionAllowed="1" showAll="0">
      <items count="9">
        <item m="1" x="7"/>
        <item m="1" x="6"/>
        <item m="1" x="5"/>
        <item x="0"/>
        <item x="1"/>
        <item x="2"/>
        <item x="3"/>
        <item x="4"/>
        <item t="default"/>
      </items>
    </pivotField>
    <pivotField compact="0" outline="0" showAll="0"/>
    <pivotField axis="axisRow" compact="0" outline="0" showAll="0">
      <items count="14">
        <item m="1" x="7"/>
        <item m="1" x="6"/>
        <item m="1" x="11"/>
        <item m="1" x="9"/>
        <item x="0"/>
        <item x="1"/>
        <item x="4"/>
        <item x="3"/>
        <item m="1" x="12"/>
        <item m="1" x="10"/>
        <item m="1" x="8"/>
        <item x="2"/>
        <item m="1" x="5"/>
        <item t="default"/>
      </items>
    </pivotField>
    <pivotField dataField="1" compact="0" outline="0" showAll="0" defaultSubtotal="0"/>
    <pivotField dataField="1" compact="0" outline="0" showAll="0" defaultSubtotal="0"/>
    <pivotField compact="0" outline="0" showAll="0" defaultSubtotal="0"/>
    <pivotField compact="0" outline="0" showAll="0" defaultSubtotal="0"/>
    <pivotField axis="axisCol" compact="0" outline="0" showAll="0" defaultSubtotal="0">
      <items count="4">
        <item x="2"/>
        <item x="0"/>
        <item x="1"/>
        <item x="3"/>
      </items>
    </pivotField>
  </pivotFields>
  <rowFields count="1">
    <field x="3"/>
  </rowFields>
  <rowItems count="6">
    <i>
      <x v="4"/>
    </i>
    <i>
      <x v="5"/>
    </i>
    <i>
      <x v="6"/>
    </i>
    <i>
      <x v="7"/>
    </i>
    <i>
      <x v="11"/>
    </i>
    <i t="grand">
      <x/>
    </i>
  </rowItems>
  <colFields count="3">
    <field x="8"/>
    <field x="0"/>
    <field x="-2"/>
  </colFields>
  <colItems count="4">
    <i>
      <x/>
      <x v="1"/>
      <x/>
    </i>
    <i r="2" i="1">
      <x v="1"/>
    </i>
    <i>
      <x v="2"/>
      <x v="12"/>
      <x/>
    </i>
    <i r="2" i="1">
      <x v="1"/>
    </i>
  </colItems>
  <pageFields count="1">
    <pageField fld="1" hier="-1"/>
  </pageFields>
  <dataFields count="2">
    <dataField name="Somme de Crédit" fld="4" baseField="3" baseItem="0"/>
    <dataField name="Somme de Débit" fld="5" baseField="3" baseItem="0"/>
  </dataFields>
  <formats count="7">
    <format dxfId="100">
      <pivotArea outline="0" collapsedLevelsAreSubtotals="1" fieldPosition="0"/>
    </format>
    <format dxfId="99">
      <pivotArea type="all" dataOnly="0" outline="0" fieldPosition="0"/>
    </format>
    <format dxfId="98">
      <pivotArea outline="0" collapsedLevelsAreSubtotals="1" fieldPosition="0"/>
    </format>
    <format dxfId="97">
      <pivotArea dataOnly="0" labelOnly="1" outline="0" fieldPosition="0">
        <references count="1">
          <reference field="3" count="0"/>
        </references>
      </pivotArea>
    </format>
    <format dxfId="96">
      <pivotArea dataOnly="0" labelOnly="1" grandRow="1" outline="0" fieldPosition="0"/>
    </format>
    <format dxfId="95">
      <pivotArea dataOnly="0" labelOnly="1" outline="0" fieldPosition="0">
        <references count="1">
          <reference field="0" count="0"/>
        </references>
      </pivotArea>
    </format>
    <format dxfId="94">
      <pivotArea dataOnly="0" labelOnly="1" grandCol="1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mouvts" displayName="mouvts" ref="A1:H36" totalsRowShown="0" headerRowDxfId="30" dataDxfId="29">
  <autoFilter ref="A1:H36"/>
  <tableColumns count="8">
    <tableColumn id="3" name="Date" dataDxfId="38"/>
    <tableColumn id="1" name="Compte" dataDxfId="37"/>
    <tableColumn id="4" name="Tiers" dataDxfId="36"/>
    <tableColumn id="5" name="Catégorie" dataDxfId="35"/>
    <tableColumn id="2" name="Crédit" dataDxfId="34" dataCellStyle="Monétaire"/>
    <tableColumn id="6" name="Débit" dataDxfId="33" dataCellStyle="Monétaire"/>
    <tableColumn id="9" name="Relevé" dataDxfId="32"/>
    <tableColumn id="8" name="Crédit-Débit" dataDxfId="31" dataCellStyle="Monétaire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4" name="soldes" displayName="soldes" ref="A1:F6" totalsRowShown="0" headerRowDxfId="120" dataDxfId="119" dataCellStyle="Monétaire">
  <autoFilter ref="A1:F6"/>
  <tableColumns count="6">
    <tableColumn id="1" name="Compte" dataDxfId="0"/>
    <tableColumn id="2" name="courant" dataDxfId="118" dataCellStyle="Monétaire">
      <calculatedColumnFormula>SUMPRODUCT((mouvts[Compte]=soldes[[#This Row],[Compte]])*(mouvts[Crédit-Débit])*(mouvts[Date]&lt;=TODAY()))</calculatedColumnFormula>
    </tableColumn>
    <tableColumn id="6" name="engagements (dépenses) fin de mois" dataDxfId="117" dataCellStyle="Monétaire">
      <calculatedColumnFormula>SUMPRODUCT((mouvts[Compte]=soldes[[#This Row],[Compte]])*((mouvts[Crédit-Débit])*(mouvts[Date]&lt;=EOMONTH(TODAY(),-1))-(mouvts[Débit])*(mouvts[Date]&lt;=EOMONTH(TODAY(),0))))</calculatedColumnFormula>
    </tableColumn>
    <tableColumn id="3" name="fin de mois" dataDxfId="116" dataCellStyle="Monétaire">
      <calculatedColumnFormula>SUMPRODUCT((mouvts[Compte]=soldes[[#This Row],[Compte]])*(mouvts[Crédit-Débit])*(mouvts[Date]&lt;=EOMONTH(TODAY(),0)))</calculatedColumnFormula>
    </tableColumn>
    <tableColumn id="4" name="fin d'année" dataDxfId="115" dataCellStyle="Monétaire">
      <calculatedColumnFormula>SUMPRODUCT((mouvts[Compte]=soldes[[#This Row],[Compte]])*(mouvts[Crédit-Débit])*(mouvts[Date]&lt;=DATE(YEAR(TODAY()),12,31)))</calculatedColumnFormula>
    </tableColumn>
    <tableColumn id="5" name="bancaire" dataDxfId="114" dataCellStyle="Monétaire">
      <calculatedColumnFormula>SUMPRODUCT((mouvts[Compte]=soldes[[#This Row],[Compte]])*(mouvts[Crédit-Débit])*(mouvts[Relevé]&lt;&gt;""))</calculatedColumnFormula>
    </tableColumn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id="2" name="TabCpte" displayName="TabCpte" ref="A1:A6" totalsRowShown="0" headerRowDxfId="93" dataDxfId="92" tableBorderDxfId="91">
  <autoFilter ref="A1:A6"/>
  <tableColumns count="1">
    <tableColumn id="1" name="Compte" dataDxfId="90"/>
  </tableColumns>
  <tableStyleInfo name="TableStyleMedium10" showFirstColumn="0" showLastColumn="0" showRowStripes="1" showColumnStripes="0"/>
</table>
</file>

<file path=xl/tables/table4.xml><?xml version="1.0" encoding="utf-8"?>
<table xmlns="http://schemas.openxmlformats.org/spreadsheetml/2006/main" id="3" name="TabCateg" displayName="TabCateg" ref="C1:C6" totalsRowShown="0" headerRowDxfId="89" dataDxfId="88" tableBorderDxfId="87">
  <autoFilter ref="C1:C6"/>
  <tableColumns count="1">
    <tableColumn id="1" name="Catégories" dataDxfId="86"/>
  </tableColumns>
  <tableStyleInfo name="TableStyleMedium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2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ivotTable" Target="../pivotTables/pivotTable3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6"/>
  <sheetViews>
    <sheetView tabSelected="1" zoomScaleNormal="100" workbookViewId="0">
      <pane ySplit="1" topLeftCell="A2" activePane="bottomLeft" state="frozenSplit"/>
      <selection activeCell="A76" sqref="A76"/>
      <selection pane="bottomLeft" activeCell="I13" sqref="I13"/>
    </sheetView>
  </sheetViews>
  <sheetFormatPr baseColWidth="10" defaultColWidth="11.453125" defaultRowHeight="14.5" x14ac:dyDescent="0.35"/>
  <cols>
    <col min="1" max="1" width="12.81640625" style="21" customWidth="1"/>
    <col min="2" max="2" width="17.81640625" style="22" customWidth="1"/>
    <col min="3" max="3" width="29.1796875" style="26" customWidth="1"/>
    <col min="4" max="4" width="24" style="22" customWidth="1"/>
    <col min="5" max="5" width="14.1796875" style="23" customWidth="1"/>
    <col min="6" max="6" width="14.1796875" style="20" customWidth="1"/>
    <col min="7" max="7" width="14.1796875" style="22" customWidth="1"/>
    <col min="8" max="8" width="14.1796875" style="23" customWidth="1"/>
    <col min="9" max="16384" width="11.453125" style="22"/>
  </cols>
  <sheetData>
    <row r="1" spans="1:8" s="18" customFormat="1" x14ac:dyDescent="0.25">
      <c r="A1" s="17" t="s">
        <v>0</v>
      </c>
      <c r="B1" s="18" t="s">
        <v>3</v>
      </c>
      <c r="C1" s="18" t="s">
        <v>1</v>
      </c>
      <c r="D1" s="18" t="s">
        <v>2</v>
      </c>
      <c r="E1" s="19" t="s">
        <v>7</v>
      </c>
      <c r="F1" s="20" t="s">
        <v>8</v>
      </c>
      <c r="G1" s="18" t="s">
        <v>18</v>
      </c>
      <c r="H1" s="19" t="s">
        <v>10</v>
      </c>
    </row>
    <row r="2" spans="1:8" x14ac:dyDescent="0.25">
      <c r="A2" s="21">
        <v>42735</v>
      </c>
      <c r="B2" s="22" t="s">
        <v>26</v>
      </c>
      <c r="C2" s="22" t="s">
        <v>30</v>
      </c>
      <c r="D2" s="22" t="s">
        <v>52</v>
      </c>
      <c r="E2" s="23">
        <v>26.68</v>
      </c>
      <c r="F2" s="24"/>
      <c r="G2" s="25"/>
      <c r="H2" s="23">
        <v>26.68</v>
      </c>
    </row>
    <row r="3" spans="1:8" x14ac:dyDescent="0.25">
      <c r="A3" s="21">
        <v>42766</v>
      </c>
      <c r="B3" s="22" t="s">
        <v>26</v>
      </c>
      <c r="C3" s="22" t="s">
        <v>31</v>
      </c>
      <c r="D3" s="22" t="s">
        <v>23</v>
      </c>
      <c r="E3" s="23">
        <v>1542</v>
      </c>
      <c r="F3" s="24"/>
      <c r="G3" s="25"/>
      <c r="H3" s="23">
        <v>1542</v>
      </c>
    </row>
    <row r="4" spans="1:8" x14ac:dyDescent="0.25">
      <c r="A4" s="21">
        <v>42766</v>
      </c>
      <c r="B4" s="22" t="s">
        <v>26</v>
      </c>
      <c r="C4" s="22" t="s">
        <v>32</v>
      </c>
      <c r="D4" s="22" t="s">
        <v>23</v>
      </c>
      <c r="E4" s="23">
        <v>275.31</v>
      </c>
      <c r="F4" s="24"/>
      <c r="G4" s="25"/>
      <c r="H4" s="23">
        <v>275.31</v>
      </c>
    </row>
    <row r="5" spans="1:8" x14ac:dyDescent="0.25">
      <c r="A5" s="21">
        <v>42766</v>
      </c>
      <c r="B5" s="22" t="s">
        <v>26</v>
      </c>
      <c r="C5" s="22" t="s">
        <v>33</v>
      </c>
      <c r="D5" s="22" t="s">
        <v>23</v>
      </c>
      <c r="E5" s="23">
        <v>235.6</v>
      </c>
      <c r="F5" s="24"/>
      <c r="G5" s="25"/>
      <c r="H5" s="23">
        <v>235.6</v>
      </c>
    </row>
    <row r="6" spans="1:8" x14ac:dyDescent="0.25">
      <c r="A6" s="21">
        <v>42766</v>
      </c>
      <c r="B6" s="22" t="s">
        <v>26</v>
      </c>
      <c r="C6" s="22" t="s">
        <v>34</v>
      </c>
      <c r="D6" s="22" t="s">
        <v>23</v>
      </c>
      <c r="E6" s="23">
        <v>2036.5</v>
      </c>
      <c r="F6" s="24"/>
      <c r="G6" s="25"/>
      <c r="H6" s="23">
        <v>2036.5</v>
      </c>
    </row>
    <row r="7" spans="1:8" x14ac:dyDescent="0.25">
      <c r="A7" s="21">
        <v>42766</v>
      </c>
      <c r="B7" s="22" t="s">
        <v>26</v>
      </c>
      <c r="C7" s="22" t="s">
        <v>35</v>
      </c>
      <c r="D7" s="22" t="s">
        <v>23</v>
      </c>
      <c r="E7" s="23">
        <v>776.23</v>
      </c>
      <c r="F7" s="24"/>
      <c r="G7" s="25"/>
      <c r="H7" s="23">
        <v>776.23</v>
      </c>
    </row>
    <row r="8" spans="1:8" x14ac:dyDescent="0.25">
      <c r="A8" s="21">
        <v>42736</v>
      </c>
      <c r="B8" s="22" t="s">
        <v>50</v>
      </c>
      <c r="C8" s="22"/>
      <c r="D8" s="22" t="s">
        <v>53</v>
      </c>
      <c r="E8" s="23">
        <v>900</v>
      </c>
      <c r="F8" s="24"/>
      <c r="G8" s="25"/>
      <c r="H8" s="23">
        <v>900</v>
      </c>
    </row>
    <row r="9" spans="1:8" x14ac:dyDescent="0.25">
      <c r="A9" s="21">
        <v>42736</v>
      </c>
      <c r="B9" s="22" t="s">
        <v>26</v>
      </c>
      <c r="C9" s="22"/>
      <c r="D9" s="22" t="s">
        <v>53</v>
      </c>
      <c r="F9" s="24">
        <v>900</v>
      </c>
      <c r="G9" s="25"/>
      <c r="H9" s="23">
        <v>-900</v>
      </c>
    </row>
    <row r="10" spans="1:8" x14ac:dyDescent="0.25">
      <c r="A10" s="21">
        <v>42766</v>
      </c>
      <c r="B10" s="22" t="s">
        <v>50</v>
      </c>
      <c r="C10" s="22" t="s">
        <v>36</v>
      </c>
      <c r="D10" s="22" t="s">
        <v>51</v>
      </c>
      <c r="F10" s="24">
        <v>460</v>
      </c>
      <c r="G10" s="25"/>
      <c r="H10" s="23">
        <v>-460</v>
      </c>
    </row>
    <row r="11" spans="1:8" x14ac:dyDescent="0.25">
      <c r="A11" s="21">
        <v>42766</v>
      </c>
      <c r="B11" s="22" t="s">
        <v>50</v>
      </c>
      <c r="C11" s="22" t="s">
        <v>37</v>
      </c>
      <c r="D11" s="22" t="s">
        <v>51</v>
      </c>
      <c r="F11" s="24">
        <v>60</v>
      </c>
      <c r="G11" s="25"/>
      <c r="H11" s="23">
        <v>-60</v>
      </c>
    </row>
    <row r="12" spans="1:8" x14ac:dyDescent="0.25">
      <c r="A12" s="21">
        <v>42766</v>
      </c>
      <c r="B12" s="22" t="s">
        <v>50</v>
      </c>
      <c r="C12" s="22" t="s">
        <v>38</v>
      </c>
      <c r="D12" s="22" t="s">
        <v>51</v>
      </c>
      <c r="F12" s="24">
        <v>50</v>
      </c>
      <c r="G12" s="25"/>
      <c r="H12" s="23">
        <v>-50</v>
      </c>
    </row>
    <row r="13" spans="1:8" x14ac:dyDescent="0.25">
      <c r="A13" s="21">
        <v>42766</v>
      </c>
      <c r="B13" s="22" t="s">
        <v>50</v>
      </c>
      <c r="C13" s="22" t="s">
        <v>39</v>
      </c>
      <c r="D13" s="22" t="s">
        <v>51</v>
      </c>
      <c r="F13" s="24">
        <v>60</v>
      </c>
      <c r="G13" s="25"/>
      <c r="H13" s="23">
        <v>-60</v>
      </c>
    </row>
    <row r="14" spans="1:8" x14ac:dyDescent="0.25">
      <c r="A14" s="21">
        <v>42766</v>
      </c>
      <c r="B14" s="22" t="s">
        <v>50</v>
      </c>
      <c r="C14" s="22" t="s">
        <v>40</v>
      </c>
      <c r="D14" s="22" t="s">
        <v>51</v>
      </c>
      <c r="F14" s="24">
        <v>30</v>
      </c>
      <c r="G14" s="25"/>
      <c r="H14" s="23">
        <v>-30</v>
      </c>
    </row>
    <row r="15" spans="1:8" x14ac:dyDescent="0.25">
      <c r="A15" s="21">
        <v>42766</v>
      </c>
      <c r="B15" s="22" t="s">
        <v>50</v>
      </c>
      <c r="C15" s="22" t="s">
        <v>41</v>
      </c>
      <c r="D15" s="22" t="s">
        <v>51</v>
      </c>
      <c r="F15" s="24">
        <v>20</v>
      </c>
      <c r="G15" s="25"/>
      <c r="H15" s="23">
        <v>-20</v>
      </c>
    </row>
    <row r="16" spans="1:8" x14ac:dyDescent="0.25">
      <c r="A16" s="21">
        <v>42766</v>
      </c>
      <c r="B16" s="22" t="s">
        <v>50</v>
      </c>
      <c r="C16" s="22" t="s">
        <v>42</v>
      </c>
      <c r="D16" s="22" t="s">
        <v>51</v>
      </c>
      <c r="F16" s="24">
        <v>20</v>
      </c>
      <c r="G16" s="25"/>
      <c r="H16" s="23">
        <v>-20</v>
      </c>
    </row>
    <row r="17" spans="1:8" x14ac:dyDescent="0.25">
      <c r="A17" s="21">
        <v>42766</v>
      </c>
      <c r="B17" s="22" t="s">
        <v>50</v>
      </c>
      <c r="C17" s="22" t="s">
        <v>43</v>
      </c>
      <c r="D17" s="22" t="s">
        <v>51</v>
      </c>
      <c r="F17" s="24">
        <v>32.5</v>
      </c>
      <c r="G17" s="25"/>
      <c r="H17" s="23">
        <v>-32.5</v>
      </c>
    </row>
    <row r="18" spans="1:8" x14ac:dyDescent="0.25">
      <c r="A18" s="21">
        <v>42766</v>
      </c>
      <c r="B18" s="22" t="s">
        <v>50</v>
      </c>
      <c r="C18" s="22" t="s">
        <v>44</v>
      </c>
      <c r="D18" s="22" t="s">
        <v>51</v>
      </c>
      <c r="F18" s="24">
        <v>40</v>
      </c>
      <c r="G18" s="25"/>
      <c r="H18" s="23">
        <v>-40</v>
      </c>
    </row>
    <row r="19" spans="1:8" x14ac:dyDescent="0.25">
      <c r="A19" s="21">
        <v>42766</v>
      </c>
      <c r="B19" s="22" t="s">
        <v>50</v>
      </c>
      <c r="C19" s="22" t="s">
        <v>44</v>
      </c>
      <c r="D19" s="22" t="s">
        <v>51</v>
      </c>
      <c r="F19" s="24"/>
      <c r="G19" s="25"/>
      <c r="H19" s="23">
        <v>0</v>
      </c>
    </row>
    <row r="20" spans="1:8" x14ac:dyDescent="0.25">
      <c r="A20" s="21">
        <v>42766</v>
      </c>
      <c r="B20" s="22" t="s">
        <v>50</v>
      </c>
      <c r="C20" s="22" t="s">
        <v>45</v>
      </c>
      <c r="D20" s="22" t="s">
        <v>51</v>
      </c>
      <c r="F20" s="24">
        <v>60</v>
      </c>
      <c r="G20" s="25"/>
      <c r="H20" s="23">
        <v>-60</v>
      </c>
    </row>
    <row r="21" spans="1:8" x14ac:dyDescent="0.25">
      <c r="A21" s="21">
        <v>42766</v>
      </c>
      <c r="B21" s="22" t="s">
        <v>50</v>
      </c>
      <c r="C21" s="22" t="s">
        <v>46</v>
      </c>
      <c r="D21" s="22" t="s">
        <v>51</v>
      </c>
      <c r="F21" s="24">
        <v>50</v>
      </c>
      <c r="G21" s="25"/>
      <c r="H21" s="23">
        <v>-50</v>
      </c>
    </row>
    <row r="22" spans="1:8" x14ac:dyDescent="0.25">
      <c r="A22" s="21">
        <v>42736</v>
      </c>
      <c r="B22" s="22" t="s">
        <v>26</v>
      </c>
      <c r="C22" s="22"/>
      <c r="D22" s="22" t="s">
        <v>53</v>
      </c>
      <c r="F22" s="24">
        <v>225</v>
      </c>
      <c r="G22" s="25"/>
      <c r="H22" s="23">
        <v>-225</v>
      </c>
    </row>
    <row r="23" spans="1:8" x14ac:dyDescent="0.25">
      <c r="A23" s="21">
        <v>42766</v>
      </c>
      <c r="B23" s="22" t="s">
        <v>27</v>
      </c>
      <c r="C23" s="22" t="s">
        <v>47</v>
      </c>
      <c r="D23" s="22" t="s">
        <v>52</v>
      </c>
      <c r="E23" s="23">
        <v>875</v>
      </c>
      <c r="F23" s="24"/>
      <c r="G23" s="25"/>
      <c r="H23" s="23">
        <v>875</v>
      </c>
    </row>
    <row r="24" spans="1:8" x14ac:dyDescent="0.25">
      <c r="A24" s="21">
        <v>42766</v>
      </c>
      <c r="B24" s="22" t="s">
        <v>27</v>
      </c>
      <c r="C24" s="22" t="s">
        <v>48</v>
      </c>
      <c r="D24" s="22" t="s">
        <v>52</v>
      </c>
      <c r="E24" s="23">
        <v>400</v>
      </c>
      <c r="F24" s="24"/>
      <c r="G24" s="25"/>
      <c r="H24" s="23">
        <v>400</v>
      </c>
    </row>
    <row r="25" spans="1:8" x14ac:dyDescent="0.25">
      <c r="A25" s="21">
        <v>42736</v>
      </c>
      <c r="B25" s="22" t="s">
        <v>27</v>
      </c>
      <c r="C25" s="22" t="s">
        <v>47</v>
      </c>
      <c r="D25" s="22" t="s">
        <v>53</v>
      </c>
      <c r="E25" s="23">
        <v>175</v>
      </c>
      <c r="F25" s="24"/>
      <c r="G25" s="25"/>
      <c r="H25" s="23">
        <v>175</v>
      </c>
    </row>
    <row r="26" spans="1:8" x14ac:dyDescent="0.25">
      <c r="A26" s="21">
        <v>42736</v>
      </c>
      <c r="B26" s="22" t="s">
        <v>27</v>
      </c>
      <c r="C26" s="22" t="s">
        <v>48</v>
      </c>
      <c r="D26" s="22" t="s">
        <v>53</v>
      </c>
      <c r="E26" s="23">
        <v>50</v>
      </c>
      <c r="F26" s="24"/>
      <c r="G26" s="25"/>
      <c r="H26" s="23">
        <v>50</v>
      </c>
    </row>
    <row r="27" spans="1:8" x14ac:dyDescent="0.25">
      <c r="A27" s="21">
        <v>42736</v>
      </c>
      <c r="B27" s="22" t="s">
        <v>26</v>
      </c>
      <c r="C27" s="22"/>
      <c r="D27" s="22" t="s">
        <v>53</v>
      </c>
      <c r="F27" s="24">
        <v>315</v>
      </c>
      <c r="G27" s="25"/>
      <c r="H27" s="23">
        <v>-315</v>
      </c>
    </row>
    <row r="28" spans="1:8" x14ac:dyDescent="0.25">
      <c r="A28" s="21">
        <v>42736</v>
      </c>
      <c r="B28" s="22" t="s">
        <v>28</v>
      </c>
      <c r="C28" s="22"/>
      <c r="D28" s="22" t="s">
        <v>53</v>
      </c>
      <c r="E28" s="23">
        <v>315</v>
      </c>
      <c r="F28" s="24"/>
      <c r="G28" s="25"/>
      <c r="H28" s="23">
        <v>315</v>
      </c>
    </row>
    <row r="29" spans="1:8" x14ac:dyDescent="0.25">
      <c r="A29" s="21">
        <v>42766</v>
      </c>
      <c r="B29" s="22" t="s">
        <v>28</v>
      </c>
      <c r="C29" s="22"/>
      <c r="D29" s="22" t="s">
        <v>52</v>
      </c>
      <c r="E29" s="23">
        <v>997</v>
      </c>
      <c r="F29" s="24"/>
      <c r="G29" s="25"/>
      <c r="H29" s="23">
        <v>997</v>
      </c>
    </row>
    <row r="30" spans="1:8" x14ac:dyDescent="0.25">
      <c r="A30" s="21">
        <v>42766</v>
      </c>
      <c r="B30" s="22" t="s">
        <v>28</v>
      </c>
      <c r="C30" s="22" t="s">
        <v>49</v>
      </c>
      <c r="D30" s="22" t="s">
        <v>54</v>
      </c>
      <c r="F30" s="24">
        <v>810</v>
      </c>
      <c r="G30" s="25"/>
      <c r="H30" s="23">
        <v>-810</v>
      </c>
    </row>
    <row r="31" spans="1:8" x14ac:dyDescent="0.25">
      <c r="A31" s="21">
        <v>42736</v>
      </c>
      <c r="B31" s="22" t="s">
        <v>26</v>
      </c>
      <c r="C31" s="22"/>
      <c r="D31" s="22" t="s">
        <v>53</v>
      </c>
      <c r="F31" s="24">
        <v>554.84</v>
      </c>
      <c r="G31" s="25"/>
      <c r="H31" s="23">
        <v>-554.84</v>
      </c>
    </row>
    <row r="32" spans="1:8" x14ac:dyDescent="0.25">
      <c r="A32" s="21">
        <v>42736</v>
      </c>
      <c r="B32" s="22" t="s">
        <v>29</v>
      </c>
      <c r="C32" s="22"/>
      <c r="D32" s="22" t="s">
        <v>53</v>
      </c>
      <c r="E32" s="23">
        <v>554.84</v>
      </c>
      <c r="F32" s="24"/>
      <c r="G32" s="25"/>
      <c r="H32" s="23">
        <v>554.84</v>
      </c>
    </row>
    <row r="33" spans="1:8" x14ac:dyDescent="0.25">
      <c r="A33" s="21">
        <v>42736</v>
      </c>
      <c r="B33" s="22" t="s">
        <v>28</v>
      </c>
      <c r="C33" s="22"/>
      <c r="D33" s="22" t="s">
        <v>53</v>
      </c>
      <c r="F33" s="24">
        <v>685.01</v>
      </c>
      <c r="G33" s="25"/>
      <c r="H33" s="23">
        <v>-685.01</v>
      </c>
    </row>
    <row r="34" spans="1:8" x14ac:dyDescent="0.25">
      <c r="A34" s="21">
        <v>42736</v>
      </c>
      <c r="B34" s="22" t="s">
        <v>26</v>
      </c>
      <c r="C34" s="22"/>
      <c r="D34" s="22" t="s">
        <v>53</v>
      </c>
      <c r="E34" s="23">
        <v>685.01</v>
      </c>
      <c r="F34" s="24"/>
      <c r="G34" s="25"/>
      <c r="H34" s="23">
        <v>685.01</v>
      </c>
    </row>
    <row r="35" spans="1:8" x14ac:dyDescent="0.25">
      <c r="A35" s="21">
        <v>42736</v>
      </c>
      <c r="B35" s="22" t="s">
        <v>27</v>
      </c>
      <c r="C35" s="22"/>
      <c r="D35" s="22" t="s">
        <v>53</v>
      </c>
      <c r="E35" s="23">
        <v>214.92</v>
      </c>
      <c r="F35" s="24"/>
      <c r="G35" s="25"/>
      <c r="H35" s="23">
        <v>214.92</v>
      </c>
    </row>
    <row r="36" spans="1:8" x14ac:dyDescent="0.25">
      <c r="A36" s="21">
        <v>42736</v>
      </c>
      <c r="B36" s="22" t="s">
        <v>26</v>
      </c>
      <c r="C36" s="22"/>
      <c r="D36" s="22" t="s">
        <v>53</v>
      </c>
      <c r="F36" s="24">
        <v>214.92</v>
      </c>
      <c r="G36" s="25"/>
      <c r="H36" s="23">
        <v>-214.92</v>
      </c>
    </row>
  </sheetData>
  <dataValidations count="2">
    <dataValidation type="list" allowBlank="1" showInputMessage="1" showErrorMessage="1" sqref="D1:D36">
      <formula1>categ</formula1>
    </dataValidation>
    <dataValidation type="list" allowBlank="1" showInputMessage="1" showErrorMessage="1" sqref="B1:B1048576">
      <formula1>compte</formula1>
    </dataValidation>
  </dataValidations>
  <pageMargins left="0.7" right="0.7" top="0.75" bottom="0.75" header="0.3" footer="0.3"/>
  <pageSetup orientation="portrait" horizontalDpi="300" verticalDpi="30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Views>
    <sheetView zoomScaleNormal="100" workbookViewId="0">
      <selection activeCell="A2" sqref="A2:A6"/>
    </sheetView>
  </sheetViews>
  <sheetFormatPr baseColWidth="10" defaultRowHeight="12.5" x14ac:dyDescent="0.25"/>
  <cols>
    <col min="1" max="1" width="31.7265625" customWidth="1"/>
    <col min="2" max="6" width="14.81640625" customWidth="1"/>
  </cols>
  <sheetData>
    <row r="1" spans="1:6" s="5" customFormat="1" ht="37.5" x14ac:dyDescent="0.25">
      <c r="A1" s="5" t="s">
        <v>3</v>
      </c>
      <c r="B1" s="5" t="s">
        <v>13</v>
      </c>
      <c r="C1" s="5" t="s">
        <v>17</v>
      </c>
      <c r="D1" s="5" t="s">
        <v>14</v>
      </c>
      <c r="E1" s="5" t="s">
        <v>15</v>
      </c>
      <c r="F1" s="5" t="s">
        <v>16</v>
      </c>
    </row>
    <row r="2" spans="1:6" x14ac:dyDescent="0.25">
      <c r="A2" s="1" t="s">
        <v>26</v>
      </c>
      <c r="B2" s="4">
        <f ca="1">SUMPRODUCT((mouvts[Compte]=soldes[[#This Row],[Compte]])*(mouvts[Crédit-Débit])*(mouvts[Date]&lt;=TODAY()))</f>
        <v>3367.5699999999997</v>
      </c>
      <c r="C2" s="4">
        <f ca="1">SUMPRODUCT((mouvts[Compte]=soldes[[#This Row],[Compte]])*((mouvts[Crédit-Débit])*(mouvts[Date]&lt;=EOMONTH(TODAY(),-1))-(mouvts[Débit])*(mouvts[Date]&lt;=EOMONTH(TODAY(),0))))</f>
        <v>1157.8099999999997</v>
      </c>
      <c r="D2" s="4">
        <f ca="1">SUMPRODUCT((mouvts[Compte]=soldes[[#This Row],[Compte]])*(mouvts[Crédit-Débit])*(mouvts[Date]&lt;=EOMONTH(TODAY(),0)))</f>
        <v>3367.5699999999997</v>
      </c>
      <c r="E2" s="4">
        <f ca="1">SUMPRODUCT((mouvts[Compte]=soldes[[#This Row],[Compte]])*(mouvts[Crédit-Débit])*(mouvts[Date]&lt;=DATE(YEAR(TODAY()),12,31)))</f>
        <v>3367.5699999999997</v>
      </c>
      <c r="F2" s="4">
        <f>SUMPRODUCT((mouvts[Compte]=soldes[[#This Row],[Compte]])*(mouvts[Crédit-Débit])*(mouvts[Relevé]&lt;&gt;""))</f>
        <v>0</v>
      </c>
    </row>
    <row r="3" spans="1:6" x14ac:dyDescent="0.25">
      <c r="A3" s="1" t="s">
        <v>27</v>
      </c>
      <c r="B3" s="4">
        <f ca="1">SUMPRODUCT((mouvts[Compte]=soldes[[#This Row],[Compte]])*(mouvts[Crédit-Débit])*(mouvts[Date]&lt;=TODAY()))</f>
        <v>1714.92</v>
      </c>
      <c r="C3" s="4">
        <f ca="1">SUMPRODUCT((mouvts[Compte]=soldes[[#This Row],[Compte]])*((mouvts[Crédit-Débit])*(mouvts[Date]&lt;=EOMONTH(TODAY(),-1))-(mouvts[Débit])*(mouvts[Date]&lt;=EOMONTH(TODAY(),0))))</f>
        <v>1714.92</v>
      </c>
      <c r="D3" s="4">
        <f ca="1">SUMPRODUCT((mouvts[Compte]=soldes[[#This Row],[Compte]])*(mouvts[Crédit-Débit])*(mouvts[Date]&lt;=EOMONTH(TODAY(),0)))</f>
        <v>1714.92</v>
      </c>
      <c r="E3" s="4">
        <f ca="1">SUMPRODUCT((mouvts[Compte]=soldes[[#This Row],[Compte]])*(mouvts[Crédit-Débit])*(mouvts[Date]&lt;=DATE(YEAR(TODAY()),12,31)))</f>
        <v>1714.92</v>
      </c>
      <c r="F3" s="4">
        <f>SUMPRODUCT((mouvts[Compte]=soldes[[#This Row],[Compte]])*(mouvts[Crédit-Débit])*(mouvts[Relevé]&lt;&gt;""))</f>
        <v>0</v>
      </c>
    </row>
    <row r="4" spans="1:6" x14ac:dyDescent="0.25">
      <c r="A4" s="1" t="s">
        <v>28</v>
      </c>
      <c r="B4" s="4">
        <f ca="1">SUMPRODUCT((mouvts[Compte]=soldes[[#This Row],[Compte]])*(mouvts[Crédit-Débit])*(mouvts[Date]&lt;=TODAY()))</f>
        <v>-183.01</v>
      </c>
      <c r="C4" s="4">
        <f ca="1">SUMPRODUCT((mouvts[Compte]=soldes[[#This Row],[Compte]])*((mouvts[Crédit-Débit])*(mouvts[Date]&lt;=EOMONTH(TODAY(),-1))-(mouvts[Débit])*(mouvts[Date]&lt;=EOMONTH(TODAY(),0))))</f>
        <v>-1678.02</v>
      </c>
      <c r="D4" s="4">
        <f ca="1">SUMPRODUCT((mouvts[Compte]=soldes[[#This Row],[Compte]])*(mouvts[Crédit-Débit])*(mouvts[Date]&lt;=EOMONTH(TODAY(),0)))</f>
        <v>-183.01</v>
      </c>
      <c r="E4" s="4">
        <f ca="1">SUMPRODUCT((mouvts[Compte]=soldes[[#This Row],[Compte]])*(mouvts[Crédit-Débit])*(mouvts[Date]&lt;=DATE(YEAR(TODAY()),12,31)))</f>
        <v>-183.01</v>
      </c>
      <c r="F4" s="4">
        <f>SUMPRODUCT((mouvts[Compte]=soldes[[#This Row],[Compte]])*(mouvts[Crédit-Débit])*(mouvts[Relevé]&lt;&gt;""))</f>
        <v>0</v>
      </c>
    </row>
    <row r="5" spans="1:6" x14ac:dyDescent="0.25">
      <c r="A5" s="1" t="s">
        <v>29</v>
      </c>
      <c r="B5" s="28">
        <f ca="1">SUMPRODUCT((mouvts[Compte]=soldes[[#This Row],[Compte]])*(mouvts[Crédit-Débit])*(mouvts[Date]&lt;=TODAY()))</f>
        <v>554.84</v>
      </c>
      <c r="C5" s="28">
        <f ca="1">SUMPRODUCT((mouvts[Compte]=soldes[[#This Row],[Compte]])*((mouvts[Crédit-Débit])*(mouvts[Date]&lt;=EOMONTH(TODAY(),-1))-(mouvts[Débit])*(mouvts[Date]&lt;=EOMONTH(TODAY(),0))))</f>
        <v>554.84</v>
      </c>
      <c r="D5" s="28">
        <f ca="1">SUMPRODUCT((mouvts[Compte]=soldes[[#This Row],[Compte]])*(mouvts[Crédit-Débit])*(mouvts[Date]&lt;=EOMONTH(TODAY(),0)))</f>
        <v>554.84</v>
      </c>
      <c r="E5" s="28">
        <f ca="1">SUMPRODUCT((mouvts[Compte]=soldes[[#This Row],[Compte]])*(mouvts[Crédit-Débit])*(mouvts[Date]&lt;=DATE(YEAR(TODAY()),12,31)))</f>
        <v>554.84</v>
      </c>
      <c r="F5" s="28">
        <f>SUMPRODUCT((mouvts[Compte]=soldes[[#This Row],[Compte]])*(mouvts[Crédit-Débit])*(mouvts[Relevé]&lt;&gt;""))</f>
        <v>0</v>
      </c>
    </row>
    <row r="6" spans="1:6" x14ac:dyDescent="0.25">
      <c r="A6" s="13" t="s">
        <v>50</v>
      </c>
      <c r="B6" s="28">
        <f ca="1">SUMPRODUCT((mouvts[Compte]=soldes[[#This Row],[Compte]])*(mouvts[Crédit-Débit])*(mouvts[Date]&lt;=TODAY()))</f>
        <v>17.5</v>
      </c>
      <c r="C6" s="28">
        <f ca="1">SUMPRODUCT((mouvts[Compte]=soldes[[#This Row],[Compte]])*((mouvts[Crédit-Débit])*(mouvts[Date]&lt;=EOMONTH(TODAY(),-1))-(mouvts[Débit])*(mouvts[Date]&lt;=EOMONTH(TODAY(),0))))</f>
        <v>-865</v>
      </c>
      <c r="D6" s="28">
        <f ca="1">SUMPRODUCT((mouvts[Compte]=soldes[[#This Row],[Compte]])*(mouvts[Crédit-Débit])*(mouvts[Date]&lt;=EOMONTH(TODAY(),0)))</f>
        <v>17.5</v>
      </c>
      <c r="E6" s="28">
        <f ca="1">SUMPRODUCT((mouvts[Compte]=soldes[[#This Row],[Compte]])*(mouvts[Crédit-Débit])*(mouvts[Date]&lt;=DATE(YEAR(TODAY()),12,31)))</f>
        <v>17.5</v>
      </c>
      <c r="F6" s="28">
        <f>SUMPRODUCT((mouvts[Compte]=soldes[[#This Row],[Compte]])*(mouvts[Crédit-Débit])*(mouvts[Relevé]&lt;&gt;""))</f>
        <v>0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G22"/>
  <sheetViews>
    <sheetView workbookViewId="0">
      <selection activeCell="C4" sqref="C4"/>
    </sheetView>
  </sheetViews>
  <sheetFormatPr baseColWidth="10" defaultRowHeight="12.5" x14ac:dyDescent="0.25"/>
  <cols>
    <col min="1" max="1" width="20.7265625" style="2" customWidth="1"/>
    <col min="2" max="3" width="10.7265625" style="2" customWidth="1"/>
    <col min="4" max="4" width="12.08984375" style="2" customWidth="1"/>
    <col min="5" max="6" width="11.7265625" style="2" customWidth="1"/>
    <col min="7" max="7" width="12.08984375" style="2" customWidth="1"/>
    <col min="8" max="8" width="15.54296875" style="2" customWidth="1"/>
    <col min="9" max="9" width="15.54296875" style="2" bestFit="1" customWidth="1"/>
    <col min="10" max="10" width="15.54296875" style="2" customWidth="1"/>
    <col min="11" max="17" width="15.54296875" style="2" bestFit="1" customWidth="1"/>
    <col min="18" max="18" width="20.54296875" style="2" bestFit="1" customWidth="1"/>
    <col min="19" max="19" width="19.81640625" style="2" bestFit="1" customWidth="1"/>
    <col min="20" max="20" width="4.81640625" style="2" bestFit="1" customWidth="1"/>
    <col min="21" max="21" width="14.81640625" style="2" bestFit="1" customWidth="1"/>
    <col min="22" max="22" width="7.26953125" style="2" bestFit="1" customWidth="1"/>
    <col min="23" max="23" width="10.54296875" style="2" bestFit="1" customWidth="1"/>
    <col min="24" max="24" width="12.08984375" style="2" bestFit="1" customWidth="1"/>
    <col min="25" max="16384" width="10.90625" style="2"/>
  </cols>
  <sheetData>
    <row r="3" spans="1:7" x14ac:dyDescent="0.25">
      <c r="A3" s="15" t="s">
        <v>12</v>
      </c>
      <c r="B3" s="15" t="s">
        <v>9</v>
      </c>
      <c r="C3" s="15" t="s">
        <v>0</v>
      </c>
      <c r="E3"/>
      <c r="F3"/>
      <c r="G3"/>
    </row>
    <row r="4" spans="1:7" x14ac:dyDescent="0.25">
      <c r="B4" s="2" t="s">
        <v>55</v>
      </c>
      <c r="C4" s="2" t="s">
        <v>22</v>
      </c>
      <c r="D4" s="2" t="s">
        <v>4</v>
      </c>
      <c r="E4"/>
      <c r="F4"/>
      <c r="G4"/>
    </row>
    <row r="5" spans="1:7" x14ac:dyDescent="0.25">
      <c r="A5" s="15" t="s">
        <v>3</v>
      </c>
      <c r="B5" s="2" t="s">
        <v>56</v>
      </c>
      <c r="C5" s="2" t="s">
        <v>6</v>
      </c>
      <c r="E5"/>
      <c r="F5"/>
      <c r="G5"/>
    </row>
    <row r="6" spans="1:7" x14ac:dyDescent="0.25">
      <c r="A6" s="2" t="s">
        <v>27</v>
      </c>
      <c r="B6" s="16"/>
      <c r="C6" s="16">
        <v>1714.92</v>
      </c>
      <c r="D6" s="16">
        <v>1714.92</v>
      </c>
      <c r="E6"/>
      <c r="F6"/>
      <c r="G6"/>
    </row>
    <row r="7" spans="1:7" x14ac:dyDescent="0.25">
      <c r="A7" s="2" t="s">
        <v>28</v>
      </c>
      <c r="B7" s="16"/>
      <c r="C7" s="16">
        <v>-183.01</v>
      </c>
      <c r="D7" s="16">
        <v>-183.01</v>
      </c>
      <c r="E7"/>
      <c r="F7"/>
      <c r="G7"/>
    </row>
    <row r="8" spans="1:7" x14ac:dyDescent="0.25">
      <c r="A8" s="2" t="s">
        <v>29</v>
      </c>
      <c r="B8" s="16"/>
      <c r="C8" s="16">
        <v>554.84</v>
      </c>
      <c r="D8" s="16">
        <v>554.84</v>
      </c>
      <c r="E8"/>
      <c r="F8"/>
      <c r="G8"/>
    </row>
    <row r="9" spans="1:7" x14ac:dyDescent="0.25">
      <c r="A9" s="2" t="s">
        <v>26</v>
      </c>
      <c r="B9" s="16">
        <v>26.68</v>
      </c>
      <c r="C9" s="16">
        <v>3340.8899999999994</v>
      </c>
      <c r="D9" s="16">
        <v>3367.5699999999993</v>
      </c>
      <c r="E9"/>
      <c r="F9"/>
      <c r="G9"/>
    </row>
    <row r="10" spans="1:7" x14ac:dyDescent="0.25">
      <c r="A10" s="2" t="s">
        <v>50</v>
      </c>
      <c r="B10" s="16"/>
      <c r="C10" s="16">
        <v>17.5</v>
      </c>
      <c r="D10" s="16">
        <v>17.5</v>
      </c>
    </row>
    <row r="11" spans="1:7" x14ac:dyDescent="0.25">
      <c r="A11" s="2" t="s">
        <v>4</v>
      </c>
      <c r="B11" s="16">
        <v>26.68</v>
      </c>
      <c r="C11" s="16">
        <v>5445.1399999999994</v>
      </c>
      <c r="D11" s="16">
        <v>5471.82</v>
      </c>
    </row>
    <row r="22" spans="1:1" x14ac:dyDescent="0.25">
      <c r="A22" s="3"/>
    </row>
  </sheetData>
  <pageMargins left="0.7" right="0.7" top="0.75" bottom="0.75" header="0.3" footer="0.3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5"/>
  <sheetViews>
    <sheetView workbookViewId="0">
      <selection activeCell="A9" sqref="A9"/>
    </sheetView>
  </sheetViews>
  <sheetFormatPr baseColWidth="10" defaultRowHeight="12.5" x14ac:dyDescent="0.25"/>
  <cols>
    <col min="1" max="1" width="21.6328125" style="2" customWidth="1"/>
    <col min="2" max="2" width="24.08984375" style="2" bestFit="1" customWidth="1"/>
    <col min="3" max="3" width="10.7265625" style="2" customWidth="1"/>
    <col min="4" max="4" width="10.7265625" style="2" bestFit="1" customWidth="1"/>
    <col min="5" max="5" width="12.08984375" style="2" bestFit="1" customWidth="1"/>
    <col min="6" max="6" width="11.7265625" style="2" customWidth="1"/>
    <col min="7" max="7" width="12.08984375" style="2" bestFit="1" customWidth="1"/>
    <col min="8" max="9" width="11.7265625" style="2" customWidth="1"/>
    <col min="10" max="10" width="12.08984375" style="2" customWidth="1"/>
    <col min="11" max="17" width="15.54296875" style="2" bestFit="1" customWidth="1"/>
    <col min="18" max="18" width="20.54296875" style="2" bestFit="1" customWidth="1"/>
    <col min="19" max="19" width="19.81640625" style="2" bestFit="1" customWidth="1"/>
    <col min="20" max="20" width="4.81640625" style="2" bestFit="1" customWidth="1"/>
    <col min="21" max="21" width="14.81640625" style="2" bestFit="1" customWidth="1"/>
    <col min="22" max="22" width="7.26953125" style="2" bestFit="1" customWidth="1"/>
    <col min="23" max="23" width="10.54296875" style="2" bestFit="1" customWidth="1"/>
    <col min="24" max="24" width="12.08984375" style="2" bestFit="1" customWidth="1"/>
    <col min="25" max="16384" width="10.90625" style="2"/>
  </cols>
  <sheetData>
    <row r="1" spans="1:10" x14ac:dyDescent="0.25">
      <c r="A1" s="15" t="s">
        <v>3</v>
      </c>
      <c r="B1" s="2" t="s">
        <v>11</v>
      </c>
    </row>
    <row r="3" spans="1:10" x14ac:dyDescent="0.25">
      <c r="A3" s="15" t="s">
        <v>12</v>
      </c>
      <c r="C3" s="15" t="s">
        <v>9</v>
      </c>
      <c r="D3" s="15" t="s">
        <v>0</v>
      </c>
      <c r="F3"/>
      <c r="G3"/>
      <c r="H3"/>
      <c r="I3"/>
      <c r="J3"/>
    </row>
    <row r="4" spans="1:10" x14ac:dyDescent="0.25">
      <c r="C4" s="2" t="s">
        <v>55</v>
      </c>
      <c r="D4" s="2" t="s">
        <v>22</v>
      </c>
      <c r="E4" s="2" t="s">
        <v>4</v>
      </c>
      <c r="F4"/>
      <c r="G4"/>
      <c r="H4"/>
      <c r="I4"/>
      <c r="J4"/>
    </row>
    <row r="5" spans="1:10" x14ac:dyDescent="0.25">
      <c r="A5" s="15" t="s">
        <v>2</v>
      </c>
      <c r="B5" s="15" t="s">
        <v>1</v>
      </c>
      <c r="C5" s="2" t="s">
        <v>56</v>
      </c>
      <c r="D5" s="2" t="s">
        <v>6</v>
      </c>
      <c r="F5"/>
      <c r="G5"/>
      <c r="H5"/>
      <c r="I5"/>
      <c r="J5"/>
    </row>
    <row r="6" spans="1:10" x14ac:dyDescent="0.25">
      <c r="A6" s="2" t="s">
        <v>52</v>
      </c>
      <c r="B6" s="2" t="s">
        <v>30</v>
      </c>
      <c r="C6" s="16">
        <v>26.68</v>
      </c>
      <c r="D6" s="16"/>
      <c r="E6" s="16">
        <v>26.68</v>
      </c>
      <c r="F6"/>
      <c r="G6"/>
      <c r="H6"/>
      <c r="I6"/>
      <c r="J6"/>
    </row>
    <row r="7" spans="1:10" x14ac:dyDescent="0.25">
      <c r="B7" s="2" t="s">
        <v>47</v>
      </c>
      <c r="C7" s="16"/>
      <c r="D7" s="16">
        <v>875</v>
      </c>
      <c r="E7" s="16">
        <v>875</v>
      </c>
      <c r="F7"/>
      <c r="G7"/>
      <c r="H7"/>
      <c r="I7"/>
      <c r="J7"/>
    </row>
    <row r="8" spans="1:10" x14ac:dyDescent="0.25">
      <c r="B8" s="2" t="s">
        <v>48</v>
      </c>
      <c r="C8" s="16"/>
      <c r="D8" s="16">
        <v>400</v>
      </c>
      <c r="E8" s="16">
        <v>400</v>
      </c>
      <c r="F8"/>
      <c r="G8"/>
      <c r="H8"/>
      <c r="I8"/>
      <c r="J8"/>
    </row>
    <row r="9" spans="1:10" x14ac:dyDescent="0.25">
      <c r="B9" s="2" t="s">
        <v>57</v>
      </c>
      <c r="C9" s="16"/>
      <c r="D9" s="16">
        <v>997</v>
      </c>
      <c r="E9" s="16">
        <v>997</v>
      </c>
      <c r="F9"/>
      <c r="G9"/>
      <c r="H9"/>
      <c r="I9"/>
      <c r="J9"/>
    </row>
    <row r="10" spans="1:10" x14ac:dyDescent="0.25">
      <c r="A10" s="2" t="s">
        <v>58</v>
      </c>
      <c r="C10" s="16">
        <v>26.68</v>
      </c>
      <c r="D10" s="16">
        <v>2272</v>
      </c>
      <c r="E10" s="16">
        <v>2298.6799999999998</v>
      </c>
      <c r="F10"/>
      <c r="G10"/>
      <c r="H10"/>
      <c r="I10"/>
      <c r="J10"/>
    </row>
    <row r="11" spans="1:10" x14ac:dyDescent="0.25">
      <c r="A11" s="2" t="s">
        <v>23</v>
      </c>
      <c r="B11" s="2" t="s">
        <v>33</v>
      </c>
      <c r="C11" s="16"/>
      <c r="D11" s="16">
        <v>235.6</v>
      </c>
      <c r="E11" s="16">
        <v>235.6</v>
      </c>
      <c r="F11"/>
      <c r="G11"/>
      <c r="H11"/>
      <c r="I11"/>
      <c r="J11"/>
    </row>
    <row r="12" spans="1:10" x14ac:dyDescent="0.25">
      <c r="B12" s="2" t="s">
        <v>32</v>
      </c>
      <c r="C12" s="16"/>
      <c r="D12" s="16">
        <v>275.31</v>
      </c>
      <c r="E12" s="16">
        <v>275.31</v>
      </c>
      <c r="F12"/>
      <c r="G12"/>
    </row>
    <row r="13" spans="1:10" x14ac:dyDescent="0.25">
      <c r="B13" s="2" t="s">
        <v>35</v>
      </c>
      <c r="C13" s="16"/>
      <c r="D13" s="16">
        <v>776.23</v>
      </c>
      <c r="E13" s="16">
        <v>776.23</v>
      </c>
      <c r="F13"/>
      <c r="G13"/>
    </row>
    <row r="14" spans="1:10" x14ac:dyDescent="0.25">
      <c r="B14" s="2" t="s">
        <v>34</v>
      </c>
      <c r="C14" s="16"/>
      <c r="D14" s="16">
        <v>2036.5</v>
      </c>
      <c r="E14" s="16">
        <v>2036.5</v>
      </c>
    </row>
    <row r="15" spans="1:10" x14ac:dyDescent="0.25">
      <c r="B15" s="2" t="s">
        <v>31</v>
      </c>
      <c r="C15" s="16"/>
      <c r="D15" s="16">
        <v>1542</v>
      </c>
      <c r="E15" s="16">
        <v>1542</v>
      </c>
    </row>
    <row r="16" spans="1:10" x14ac:dyDescent="0.25">
      <c r="A16" s="2" t="s">
        <v>59</v>
      </c>
      <c r="C16" s="16"/>
      <c r="D16" s="16">
        <v>4865.6399999999994</v>
      </c>
      <c r="E16" s="16">
        <v>4865.6399999999994</v>
      </c>
    </row>
    <row r="17" spans="1:5" x14ac:dyDescent="0.25">
      <c r="A17" s="2" t="s">
        <v>54</v>
      </c>
      <c r="B17" s="2" t="s">
        <v>49</v>
      </c>
      <c r="C17" s="16"/>
      <c r="D17" s="16">
        <v>-810</v>
      </c>
      <c r="E17" s="16">
        <v>-810</v>
      </c>
    </row>
    <row r="18" spans="1:5" x14ac:dyDescent="0.25">
      <c r="A18" s="2" t="s">
        <v>60</v>
      </c>
      <c r="C18" s="16"/>
      <c r="D18" s="16">
        <v>-810</v>
      </c>
      <c r="E18" s="16">
        <v>-810</v>
      </c>
    </row>
    <row r="19" spans="1:5" x14ac:dyDescent="0.25">
      <c r="A19" s="2" t="s">
        <v>51</v>
      </c>
      <c r="B19" s="2" t="s">
        <v>44</v>
      </c>
      <c r="C19" s="16"/>
      <c r="D19" s="16">
        <v>-40</v>
      </c>
      <c r="E19" s="16">
        <v>-40</v>
      </c>
    </row>
    <row r="20" spans="1:5" x14ac:dyDescent="0.25">
      <c r="B20" s="2" t="s">
        <v>41</v>
      </c>
      <c r="C20" s="16"/>
      <c r="D20" s="16">
        <v>-20</v>
      </c>
      <c r="E20" s="16">
        <v>-20</v>
      </c>
    </row>
    <row r="21" spans="1:5" x14ac:dyDescent="0.25">
      <c r="B21" s="2" t="s">
        <v>43</v>
      </c>
      <c r="C21" s="16"/>
      <c r="D21" s="16">
        <v>-32.5</v>
      </c>
      <c r="E21" s="16">
        <v>-32.5</v>
      </c>
    </row>
    <row r="22" spans="1:5" x14ac:dyDescent="0.25">
      <c r="B22" s="2" t="s">
        <v>36</v>
      </c>
      <c r="C22" s="16"/>
      <c r="D22" s="16">
        <v>-460</v>
      </c>
      <c r="E22" s="16">
        <v>-460</v>
      </c>
    </row>
    <row r="23" spans="1:5" x14ac:dyDescent="0.25">
      <c r="B23" s="2" t="s">
        <v>39</v>
      </c>
      <c r="C23" s="16"/>
      <c r="D23" s="16">
        <v>-60</v>
      </c>
      <c r="E23" s="16">
        <v>-60</v>
      </c>
    </row>
    <row r="24" spans="1:5" x14ac:dyDescent="0.25">
      <c r="B24" s="2" t="s">
        <v>38</v>
      </c>
      <c r="C24" s="16"/>
      <c r="D24" s="16">
        <v>-50</v>
      </c>
      <c r="E24" s="16">
        <v>-50</v>
      </c>
    </row>
    <row r="25" spans="1:5" x14ac:dyDescent="0.25">
      <c r="B25" s="2" t="s">
        <v>37</v>
      </c>
      <c r="C25" s="16"/>
      <c r="D25" s="16">
        <v>-60</v>
      </c>
      <c r="E25" s="16">
        <v>-60</v>
      </c>
    </row>
    <row r="26" spans="1:5" x14ac:dyDescent="0.25">
      <c r="B26" s="2" t="s">
        <v>46</v>
      </c>
      <c r="C26" s="16"/>
      <c r="D26" s="16">
        <v>-50</v>
      </c>
      <c r="E26" s="16">
        <v>-50</v>
      </c>
    </row>
    <row r="27" spans="1:5" x14ac:dyDescent="0.25">
      <c r="B27" s="2" t="s">
        <v>40</v>
      </c>
      <c r="C27" s="16"/>
      <c r="D27" s="16">
        <v>-30</v>
      </c>
      <c r="E27" s="16">
        <v>-30</v>
      </c>
    </row>
    <row r="28" spans="1:5" x14ac:dyDescent="0.25">
      <c r="B28" s="2" t="s">
        <v>42</v>
      </c>
      <c r="C28" s="16"/>
      <c r="D28" s="16">
        <v>-20</v>
      </c>
      <c r="E28" s="16">
        <v>-20</v>
      </c>
    </row>
    <row r="29" spans="1:5" x14ac:dyDescent="0.25">
      <c r="B29" s="2" t="s">
        <v>45</v>
      </c>
      <c r="C29" s="16"/>
      <c r="D29" s="16">
        <v>-60</v>
      </c>
      <c r="E29" s="16">
        <v>-60</v>
      </c>
    </row>
    <row r="30" spans="1:5" x14ac:dyDescent="0.25">
      <c r="A30" s="2" t="s">
        <v>61</v>
      </c>
      <c r="C30" s="16"/>
      <c r="D30" s="16">
        <v>-882.5</v>
      </c>
      <c r="E30" s="16">
        <v>-882.5</v>
      </c>
    </row>
    <row r="31" spans="1:5" x14ac:dyDescent="0.25">
      <c r="A31" s="2" t="s">
        <v>53</v>
      </c>
      <c r="B31" s="2" t="s">
        <v>47</v>
      </c>
      <c r="C31" s="16"/>
      <c r="D31" s="16">
        <v>175</v>
      </c>
      <c r="E31" s="16">
        <v>175</v>
      </c>
    </row>
    <row r="32" spans="1:5" x14ac:dyDescent="0.25">
      <c r="B32" s="2" t="s">
        <v>48</v>
      </c>
      <c r="C32" s="16"/>
      <c r="D32" s="16">
        <v>50</v>
      </c>
      <c r="E32" s="16">
        <v>50</v>
      </c>
    </row>
    <row r="33" spans="1:5" x14ac:dyDescent="0.25">
      <c r="B33" s="2" t="s">
        <v>57</v>
      </c>
      <c r="C33" s="16"/>
      <c r="D33" s="16">
        <v>-225</v>
      </c>
      <c r="E33" s="16">
        <v>-225</v>
      </c>
    </row>
    <row r="34" spans="1:5" x14ac:dyDescent="0.25">
      <c r="A34" s="2" t="s">
        <v>62</v>
      </c>
      <c r="C34" s="16"/>
      <c r="D34" s="16">
        <v>0</v>
      </c>
      <c r="E34" s="16">
        <v>0</v>
      </c>
    </row>
    <row r="35" spans="1:5" x14ac:dyDescent="0.25">
      <c r="A35" s="2" t="s">
        <v>4</v>
      </c>
      <c r="C35" s="16">
        <v>26.68</v>
      </c>
      <c r="D35" s="16">
        <v>5445.1399999999994</v>
      </c>
      <c r="E35" s="16">
        <v>5471.82</v>
      </c>
    </row>
  </sheetData>
  <pageMargins left="0.7" right="0.7" top="0.75" bottom="0.75" header="0.3" footer="0.3"/>
  <pageSetup paperSize="9" orientation="portrait"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Views>
    <sheetView workbookViewId="0">
      <selection activeCell="A10" sqref="A10"/>
    </sheetView>
  </sheetViews>
  <sheetFormatPr baseColWidth="10" defaultRowHeight="12.5" x14ac:dyDescent="0.25"/>
  <cols>
    <col min="1" max="1" width="21.6328125" customWidth="1"/>
    <col min="2" max="4" width="15.54296875" customWidth="1"/>
    <col min="5" max="5" width="15.54296875" bestFit="1" customWidth="1"/>
    <col min="6" max="7" width="15.54296875" style="4" customWidth="1"/>
    <col min="8" max="11" width="15.54296875" bestFit="1" customWidth="1"/>
  </cols>
  <sheetData>
    <row r="1" spans="1:5" x14ac:dyDescent="0.25">
      <c r="A1" s="15" t="s">
        <v>3</v>
      </c>
      <c r="B1" s="2" t="s">
        <v>11</v>
      </c>
      <c r="C1" s="2"/>
      <c r="D1" s="2"/>
    </row>
    <row r="2" spans="1:5" x14ac:dyDescent="0.25">
      <c r="A2" s="2"/>
      <c r="B2" s="2"/>
      <c r="C2" s="2"/>
      <c r="D2" s="2"/>
    </row>
    <row r="3" spans="1:5" x14ac:dyDescent="0.25">
      <c r="A3" s="2"/>
      <c r="B3" s="15" t="s">
        <v>9</v>
      </c>
      <c r="C3" s="15" t="s">
        <v>0</v>
      </c>
      <c r="D3" s="15" t="s">
        <v>19</v>
      </c>
      <c r="E3" s="2"/>
    </row>
    <row r="4" spans="1:5" x14ac:dyDescent="0.25">
      <c r="A4" s="2"/>
      <c r="B4" s="2" t="s">
        <v>22</v>
      </c>
      <c r="C4" s="2"/>
      <c r="D4" s="2" t="s">
        <v>55</v>
      </c>
      <c r="E4" s="2"/>
    </row>
    <row r="5" spans="1:5" x14ac:dyDescent="0.25">
      <c r="A5" s="2"/>
      <c r="B5" s="2" t="s">
        <v>6</v>
      </c>
      <c r="C5" s="2"/>
      <c r="D5" s="2" t="s">
        <v>56</v>
      </c>
      <c r="E5" s="2"/>
    </row>
    <row r="6" spans="1:5" x14ac:dyDescent="0.25">
      <c r="A6" s="15" t="s">
        <v>2</v>
      </c>
      <c r="B6" s="2" t="s">
        <v>20</v>
      </c>
      <c r="C6" s="2" t="s">
        <v>21</v>
      </c>
      <c r="D6" s="2" t="s">
        <v>20</v>
      </c>
      <c r="E6" s="2" t="s">
        <v>21</v>
      </c>
    </row>
    <row r="7" spans="1:5" x14ac:dyDescent="0.25">
      <c r="A7" s="2" t="s">
        <v>52</v>
      </c>
      <c r="B7" s="16">
        <v>2272</v>
      </c>
      <c r="C7" s="16"/>
      <c r="D7" s="16">
        <v>26.68</v>
      </c>
      <c r="E7" s="16"/>
    </row>
    <row r="8" spans="1:5" x14ac:dyDescent="0.25">
      <c r="A8" s="2" t="s">
        <v>23</v>
      </c>
      <c r="B8" s="16">
        <v>4865.6399999999994</v>
      </c>
      <c r="C8" s="16"/>
      <c r="D8" s="16"/>
      <c r="E8" s="16"/>
    </row>
    <row r="9" spans="1:5" x14ac:dyDescent="0.25">
      <c r="A9" s="2" t="s">
        <v>54</v>
      </c>
      <c r="B9" s="16"/>
      <c r="C9" s="16">
        <v>810</v>
      </c>
      <c r="D9" s="16"/>
      <c r="E9" s="16"/>
    </row>
    <row r="10" spans="1:5" x14ac:dyDescent="0.25">
      <c r="A10" s="2" t="s">
        <v>51</v>
      </c>
      <c r="B10" s="16"/>
      <c r="C10" s="16">
        <v>882.5</v>
      </c>
      <c r="D10" s="16"/>
      <c r="E10" s="16"/>
    </row>
    <row r="11" spans="1:5" x14ac:dyDescent="0.25">
      <c r="A11" s="2" t="s">
        <v>53</v>
      </c>
      <c r="B11" s="16">
        <v>2894.7700000000004</v>
      </c>
      <c r="C11" s="16">
        <v>2894.7700000000004</v>
      </c>
      <c r="D11" s="16"/>
      <c r="E11" s="16"/>
    </row>
    <row r="12" spans="1:5" x14ac:dyDescent="0.25">
      <c r="A12" s="2" t="s">
        <v>4</v>
      </c>
      <c r="B12" s="16">
        <v>10032.41</v>
      </c>
      <c r="C12" s="16">
        <v>4587.2700000000004</v>
      </c>
      <c r="D12" s="16">
        <v>26.68</v>
      </c>
      <c r="E12" s="16"/>
    </row>
    <row r="21" spans="1:4" ht="13" x14ac:dyDescent="0.3">
      <c r="A21" s="8"/>
      <c r="B21" s="8" t="s">
        <v>25</v>
      </c>
      <c r="C21" s="8"/>
      <c r="D21" s="8"/>
    </row>
    <row r="22" spans="1:4" ht="13" x14ac:dyDescent="0.3">
      <c r="A22" s="9"/>
      <c r="B22" s="9" t="s">
        <v>23</v>
      </c>
      <c r="C22" s="9" t="s">
        <v>24</v>
      </c>
      <c r="D22" s="14" t="s">
        <v>63</v>
      </c>
    </row>
    <row r="23" spans="1:4" x14ac:dyDescent="0.25">
      <c r="A23" s="2" t="s">
        <v>23</v>
      </c>
      <c r="B23" s="27">
        <v>4800</v>
      </c>
      <c r="C23" s="7"/>
      <c r="D23" s="7">
        <f>B23-C23</f>
        <v>4800</v>
      </c>
    </row>
    <row r="24" spans="1:4" x14ac:dyDescent="0.25">
      <c r="A24" s="2" t="s">
        <v>54</v>
      </c>
      <c r="B24" s="7"/>
      <c r="C24" s="7">
        <v>900</v>
      </c>
      <c r="D24" s="7">
        <f t="shared" ref="D24:D27" si="0">B24-C24</f>
        <v>-900</v>
      </c>
    </row>
    <row r="25" spans="1:4" x14ac:dyDescent="0.25">
      <c r="A25" s="2" t="s">
        <v>51</v>
      </c>
      <c r="B25" s="7"/>
      <c r="C25" s="7">
        <v>900</v>
      </c>
      <c r="D25" s="7">
        <f t="shared" si="0"/>
        <v>-900</v>
      </c>
    </row>
    <row r="26" spans="1:4" x14ac:dyDescent="0.25">
      <c r="A26" s="6"/>
      <c r="B26" s="7"/>
      <c r="C26" s="7"/>
      <c r="D26" s="7">
        <f t="shared" si="0"/>
        <v>0</v>
      </c>
    </row>
    <row r="27" spans="1:4" x14ac:dyDescent="0.25">
      <c r="A27" s="6"/>
      <c r="B27" s="7"/>
      <c r="C27" s="7"/>
      <c r="D27" s="7">
        <f t="shared" si="0"/>
        <v>0</v>
      </c>
    </row>
    <row r="28" spans="1:4" ht="13" x14ac:dyDescent="0.3">
      <c r="A28" s="10"/>
      <c r="B28" s="11">
        <f>SUM(B23:B27)</f>
        <v>4800</v>
      </c>
      <c r="C28" s="11">
        <f>SUM(C23:C27)</f>
        <v>1800</v>
      </c>
      <c r="D28" s="11">
        <f>SUM(D23:D27)</f>
        <v>3000</v>
      </c>
    </row>
  </sheetData>
  <pageMargins left="0.7" right="0.7" top="0.75" bottom="0.75" header="0.3" footer="0.3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"/>
  <sheetViews>
    <sheetView workbookViewId="0">
      <selection activeCell="A2" sqref="A2:A6"/>
    </sheetView>
  </sheetViews>
  <sheetFormatPr baseColWidth="10" defaultColWidth="9.54296875" defaultRowHeight="12.5" x14ac:dyDescent="0.25"/>
  <cols>
    <col min="1" max="1" width="23.54296875" style="12" customWidth="1"/>
    <col min="2" max="2" width="9.54296875" style="12"/>
    <col min="3" max="3" width="23.54296875" style="12" customWidth="1"/>
    <col min="4" max="16384" width="9.54296875" style="12"/>
  </cols>
  <sheetData>
    <row r="1" spans="1:3" ht="13" x14ac:dyDescent="0.25">
      <c r="A1" s="1" t="s">
        <v>3</v>
      </c>
      <c r="C1" s="1" t="s">
        <v>5</v>
      </c>
    </row>
    <row r="2" spans="1:3" x14ac:dyDescent="0.25">
      <c r="A2" s="1" t="s">
        <v>26</v>
      </c>
      <c r="C2" s="2" t="s">
        <v>54</v>
      </c>
    </row>
    <row r="3" spans="1:3" x14ac:dyDescent="0.25">
      <c r="A3" s="1" t="s">
        <v>27</v>
      </c>
      <c r="C3" s="2" t="s">
        <v>51</v>
      </c>
    </row>
    <row r="4" spans="1:3" x14ac:dyDescent="0.25">
      <c r="A4" s="1" t="s">
        <v>28</v>
      </c>
      <c r="C4" s="2" t="s">
        <v>23</v>
      </c>
    </row>
    <row r="5" spans="1:3" x14ac:dyDescent="0.25">
      <c r="A5" s="1" t="s">
        <v>29</v>
      </c>
      <c r="C5" s="2" t="s">
        <v>52</v>
      </c>
    </row>
    <row r="6" spans="1:3" x14ac:dyDescent="0.25">
      <c r="A6" s="13" t="s">
        <v>50</v>
      </c>
      <c r="C6" s="2" t="s">
        <v>53</v>
      </c>
    </row>
  </sheetData>
  <sortState ref="A21:A38">
    <sortCondition ref="A21"/>
  </sortState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mouvements</vt:lpstr>
      <vt:lpstr>soldes</vt:lpstr>
      <vt:lpstr>par compte</vt:lpstr>
      <vt:lpstr>par catégorie</vt:lpstr>
      <vt:lpstr>budget</vt:lpstr>
      <vt:lpstr>param</vt:lpstr>
    </vt:vector>
  </TitlesOfParts>
  <Company>home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STAELENS</dc:creator>
  <cp:lastModifiedBy>Michel</cp:lastModifiedBy>
  <dcterms:created xsi:type="dcterms:W3CDTF">2004-03-07T20:52:29Z</dcterms:created>
  <dcterms:modified xsi:type="dcterms:W3CDTF">2017-03-29T07:02:27Z</dcterms:modified>
</cp:coreProperties>
</file>