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/>
  </bookViews>
  <sheets>
    <sheet name="Vue Mensuelle" sheetId="3" r:id="rId1"/>
    <sheet name="JFP" sheetId="7" r:id="rId2"/>
  </sheets>
  <calcPr calcId="152511"/>
</workbook>
</file>

<file path=xl/calcChain.xml><?xml version="1.0" encoding="utf-8"?>
<calcChain xmlns="http://schemas.openxmlformats.org/spreadsheetml/2006/main">
  <c r="A1" i="7" l="1"/>
  <c r="B26" i="7" s="1"/>
  <c r="B25" i="7" s="1"/>
  <c r="B27" i="7" l="1"/>
  <c r="B5" i="7"/>
  <c r="B3" i="7"/>
  <c r="B29" i="7"/>
  <c r="B23" i="7"/>
  <c r="B11" i="7"/>
  <c r="B20" i="7"/>
  <c r="B32" i="7"/>
  <c r="B8" i="7"/>
  <c r="B17" i="7"/>
  <c r="D2" i="3"/>
  <c r="C6" i="3"/>
  <c r="B6" i="3" l="1"/>
  <c r="D6" i="3"/>
  <c r="E6" i="3" s="1"/>
  <c r="C12" i="3"/>
  <c r="B31" i="7"/>
  <c r="B33" i="7"/>
  <c r="B30" i="7"/>
  <c r="B28" i="7"/>
  <c r="B19" i="7"/>
  <c r="B21" i="7"/>
  <c r="B2" i="7"/>
  <c r="B4" i="7"/>
  <c r="B16" i="7"/>
  <c r="B18" i="7"/>
  <c r="B10" i="7"/>
  <c r="B12" i="7"/>
  <c r="B7" i="7"/>
  <c r="B9" i="7"/>
  <c r="B22" i="7"/>
  <c r="B24" i="7"/>
  <c r="B13" i="7"/>
  <c r="B15" i="7"/>
  <c r="B6" i="7"/>
  <c r="B12" i="3" l="1"/>
  <c r="F6" i="3"/>
  <c r="C18" i="3"/>
  <c r="D12" i="3"/>
  <c r="B14" i="7"/>
  <c r="B18" i="3" l="1"/>
  <c r="E7" i="3"/>
  <c r="D7" i="3"/>
  <c r="C13" i="3"/>
  <c r="C7" i="3"/>
  <c r="G6" i="3"/>
  <c r="F7" i="3"/>
  <c r="C19" i="3"/>
  <c r="D18" i="3"/>
  <c r="C24" i="3"/>
  <c r="D13" i="3"/>
  <c r="E12" i="3"/>
  <c r="B24" i="3" l="1"/>
  <c r="E13" i="3"/>
  <c r="F12" i="3"/>
  <c r="E18" i="3"/>
  <c r="D19" i="3"/>
  <c r="C25" i="3"/>
  <c r="C30" i="3"/>
  <c r="D24" i="3"/>
  <c r="H6" i="3"/>
  <c r="G7" i="3"/>
  <c r="B30" i="3" l="1"/>
  <c r="I6" i="3"/>
  <c r="H7" i="3"/>
  <c r="E24" i="3"/>
  <c r="D25" i="3"/>
  <c r="F18" i="3"/>
  <c r="E19" i="3"/>
  <c r="D30" i="3"/>
  <c r="C31" i="3"/>
  <c r="C36" i="3"/>
  <c r="G12" i="3"/>
  <c r="F13" i="3"/>
  <c r="B36" i="3" l="1"/>
  <c r="E30" i="3"/>
  <c r="D31" i="3"/>
  <c r="F24" i="3"/>
  <c r="E25" i="3"/>
  <c r="H12" i="3"/>
  <c r="G13" i="3"/>
  <c r="D36" i="3"/>
  <c r="C37" i="3"/>
  <c r="G18" i="3"/>
  <c r="F19" i="3"/>
  <c r="I7" i="3"/>
  <c r="E36" i="3" l="1"/>
  <c r="D37" i="3"/>
  <c r="G24" i="3"/>
  <c r="F25" i="3"/>
  <c r="H18" i="3"/>
  <c r="G19" i="3"/>
  <c r="I12" i="3"/>
  <c r="H13" i="3"/>
  <c r="F30" i="3"/>
  <c r="E31" i="3"/>
  <c r="I13" i="3" l="1"/>
  <c r="H24" i="3"/>
  <c r="G25" i="3"/>
  <c r="G30" i="3"/>
  <c r="F31" i="3"/>
  <c r="I18" i="3"/>
  <c r="H19" i="3"/>
  <c r="F36" i="3"/>
  <c r="E37" i="3"/>
  <c r="G36" i="3" l="1"/>
  <c r="F37" i="3"/>
  <c r="I19" i="3"/>
  <c r="I24" i="3"/>
  <c r="H25" i="3"/>
  <c r="H30" i="3"/>
  <c r="G31" i="3"/>
  <c r="I25" i="3" l="1"/>
  <c r="I30" i="3"/>
  <c r="H31" i="3"/>
  <c r="H36" i="3"/>
  <c r="G37" i="3"/>
  <c r="I31" i="3" l="1"/>
  <c r="I36" i="3"/>
  <c r="H37" i="3"/>
  <c r="I37" i="3" l="1"/>
</calcChain>
</file>

<file path=xl/sharedStrings.xml><?xml version="1.0" encoding="utf-8"?>
<sst xmlns="http://schemas.openxmlformats.org/spreadsheetml/2006/main" count="48" uniqueCount="24">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</sst>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"/>
    <numFmt numFmtId="167" formatCode="ddd\ dd/mm/yyyy"/>
  </numFmts>
  <fonts count="22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8"/>
      <color theme="0" tint="-4.9989318521683403E-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1"/>
      <color theme="0"/>
      <name val="Cambria"/>
      <family val="1"/>
      <scheme val="minor"/>
    </font>
    <font>
      <sz val="14"/>
      <color theme="0"/>
      <name val="Cambria"/>
      <family val="1"/>
      <scheme val="minor"/>
    </font>
    <font>
      <b/>
      <sz val="10"/>
      <color theme="1"/>
      <name val="Cambria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8" fillId="0" borderId="0" applyNumberFormat="0" applyFill="0" applyBorder="0" applyAlignment="0" applyProtection="0"/>
  </cellStyleXfs>
  <cellXfs count="37">
    <xf numFmtId="0" fontId="0" fillId="0" borderId="0" xfId="0">
      <alignment vertical="center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10" fillId="0" borderId="0" xfId="0" applyFont="1">
      <alignment vertical="center"/>
    </xf>
    <xf numFmtId="165" fontId="5" fillId="0" borderId="6" xfId="0" applyNumberFormat="1" applyFont="1" applyFill="1" applyBorder="1">
      <alignment vertical="center"/>
    </xf>
    <xf numFmtId="165" fontId="5" fillId="2" borderId="6" xfId="0" applyNumberFormat="1" applyFont="1" applyFill="1" applyBorder="1">
      <alignment vertical="center"/>
    </xf>
    <xf numFmtId="0" fontId="11" fillId="0" borderId="0" xfId="0" applyFont="1" applyProtection="1">
      <alignment vertical="center"/>
      <protection locked="0"/>
    </xf>
    <xf numFmtId="0" fontId="12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167" fontId="14" fillId="0" borderId="0" xfId="0" applyNumberFormat="1" applyFont="1" applyBorder="1" applyAlignment="1">
      <alignment horizontal="center"/>
    </xf>
    <xf numFmtId="0" fontId="9" fillId="4" borderId="2" xfId="0" applyFont="1" applyFill="1" applyBorder="1" applyAlignment="1" applyProtection="1">
      <alignment horizontal="left" vertical="center" indent="1"/>
      <protection locked="0"/>
    </xf>
    <xf numFmtId="0" fontId="0" fillId="0" borderId="0" xfId="0" applyFont="1" applyFill="1">
      <alignment vertical="center"/>
    </xf>
    <xf numFmtId="0" fontId="15" fillId="0" borderId="7" xfId="2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7" xfId="0" applyFont="1" applyBorder="1" applyProtection="1">
      <alignment vertical="center"/>
      <protection locked="0"/>
    </xf>
    <xf numFmtId="0" fontId="16" fillId="2" borderId="7" xfId="2" applyFont="1" applyFill="1" applyBorder="1" applyAlignment="1">
      <alignment horizontal="center" vertical="center"/>
    </xf>
    <xf numFmtId="0" fontId="0" fillId="2" borderId="7" xfId="0" applyFont="1" applyFill="1" applyBorder="1" applyProtection="1">
      <alignment vertical="center"/>
      <protection locked="0"/>
    </xf>
    <xf numFmtId="0" fontId="16" fillId="0" borderId="7" xfId="2" applyFont="1" applyFill="1" applyBorder="1" applyAlignment="1">
      <alignment horizontal="center" vertical="center"/>
    </xf>
    <xf numFmtId="0" fontId="9" fillId="4" borderId="8" xfId="0" applyFont="1" applyFill="1" applyBorder="1" applyAlignment="1" applyProtection="1">
      <alignment horizontal="left" vertical="center" indent="1"/>
      <protection locked="0"/>
    </xf>
    <xf numFmtId="165" fontId="5" fillId="0" borderId="9" xfId="0" applyNumberFormat="1" applyFont="1" applyFill="1" applyBorder="1">
      <alignment vertical="center"/>
    </xf>
    <xf numFmtId="0" fontId="15" fillId="0" borderId="10" xfId="2" applyFont="1" applyFill="1" applyBorder="1" applyAlignment="1">
      <alignment horizontal="center" vertical="center"/>
    </xf>
    <xf numFmtId="0" fontId="0" fillId="0" borderId="10" xfId="0" applyFont="1" applyBorder="1" applyProtection="1">
      <alignment vertical="center"/>
      <protection locked="0"/>
    </xf>
    <xf numFmtId="165" fontId="5" fillId="2" borderId="9" xfId="0" applyNumberFormat="1" applyFont="1" applyFill="1" applyBorder="1">
      <alignment vertical="center"/>
    </xf>
    <xf numFmtId="0" fontId="16" fillId="2" borderId="10" xfId="2" applyFont="1" applyFill="1" applyBorder="1" applyAlignment="1">
      <alignment horizontal="center" vertical="center"/>
    </xf>
    <xf numFmtId="0" fontId="0" fillId="2" borderId="10" xfId="0" applyFont="1" applyFill="1" applyBorder="1" applyProtection="1">
      <alignment vertical="center"/>
      <protection locked="0"/>
    </xf>
    <xf numFmtId="0" fontId="16" fillId="0" borderId="10" xfId="2" applyFont="1" applyFill="1" applyBorder="1" applyAlignment="1">
      <alignment horizontal="center" vertical="center"/>
    </xf>
    <xf numFmtId="0" fontId="17" fillId="0" borderId="0" xfId="0" applyNumberFormat="1" applyFont="1" applyBorder="1" applyAlignment="1">
      <alignment horizontal="right" vertical="center" textRotation="90"/>
    </xf>
    <xf numFmtId="0" fontId="18" fillId="0" borderId="0" xfId="0" applyNumberFormat="1" applyFont="1" applyBorder="1" applyAlignment="1">
      <alignment horizontal="right" vertical="center" textRotation="90"/>
    </xf>
    <xf numFmtId="0" fontId="4" fillId="5" borderId="2" xfId="1" applyFont="1" applyFill="1" applyBorder="1" applyAlignment="1">
      <alignment horizontal="left" vertical="center" indent="1"/>
    </xf>
    <xf numFmtId="0" fontId="20" fillId="5" borderId="13" xfId="1" applyNumberFormat="1" applyFont="1" applyFill="1" applyBorder="1" applyAlignment="1">
      <alignment horizontal="center" vertical="center" textRotation="90"/>
    </xf>
    <xf numFmtId="167" fontId="21" fillId="0" borderId="0" xfId="0" applyNumberFormat="1" applyFont="1" applyBorder="1" applyAlignment="1">
      <alignment horizontal="center"/>
    </xf>
    <xf numFmtId="0" fontId="19" fillId="5" borderId="14" xfId="1" applyNumberFormat="1" applyFont="1" applyFill="1" applyBorder="1" applyAlignment="1">
      <alignment horizontal="center" vertical="top" textRotation="90"/>
    </xf>
    <xf numFmtId="0" fontId="19" fillId="5" borderId="15" xfId="1" applyNumberFormat="1" applyFont="1" applyFill="1" applyBorder="1" applyAlignment="1">
      <alignment horizontal="center" vertical="top" textRotation="90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3000" min="1904" page="10" val="2019"/>
</file>

<file path=xl/ctrlProps/ctrlProp2.xml><?xml version="1.0" encoding="utf-8"?>
<formControlPr xmlns="http://schemas.microsoft.com/office/spreadsheetml/2009/9/main" objectType="Spin" dx="16" fmlaLink="$E$2" max="12" min="1" page="10" val="1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720725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2" name="JF_P" displayName="JF_P" ref="B1:C33" totalsRowShown="0" headerRowDxfId="2">
  <autoFilter ref="B1:C33"/>
  <tableColumns count="2">
    <tableColumn id="1" name="DATE_JFP" dataDxfId="1"/>
    <tableColumn id="2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I42"/>
  <sheetViews>
    <sheetView showGridLines="0" tabSelected="1" zoomScale="80" zoomScaleNormal="80" workbookViewId="0">
      <selection activeCell="C38" sqref="C38:I41"/>
    </sheetView>
  </sheetViews>
  <sheetFormatPr baseColWidth="10" defaultColWidth="9.1796875" defaultRowHeight="12.5" x14ac:dyDescent="0.25"/>
  <cols>
    <col min="1" max="1" width="2.26953125" customWidth="1"/>
    <col min="2" max="2" width="4.08984375" style="28" bestFit="1" customWidth="1"/>
    <col min="3" max="9" width="20.54296875" customWidth="1"/>
    <col min="10" max="10" width="1.7265625" customWidth="1"/>
    <col min="11" max="11" width="11.453125" customWidth="1"/>
  </cols>
  <sheetData>
    <row r="1" spans="2:9" ht="13" thickBot="1" x14ac:dyDescent="0.3"/>
    <row r="2" spans="2:9" s="4" customFormat="1" ht="23.5" thickTop="1" thickBot="1" x14ac:dyDescent="0.3">
      <c r="B2" s="29"/>
      <c r="C2" s="20">
        <v>2019</v>
      </c>
      <c r="D2" s="12" t="str">
        <f>UPPER(CHOOSE(E2,"Janvier","Février","Mars","Avril","Mai","Juin","Juillet","Août","Septembre","Octobre","Novembre","Décembre"))</f>
        <v>DÉCEMBRE</v>
      </c>
      <c r="E2" s="7">
        <v>12</v>
      </c>
    </row>
    <row r="3" spans="2:9" ht="13" thickTop="1" x14ac:dyDescent="0.25"/>
    <row r="4" spans="2:9" ht="37.5" thickBot="1" x14ac:dyDescent="0.3">
      <c r="C4" s="35" t="s">
        <v>0</v>
      </c>
      <c r="D4" s="36"/>
      <c r="E4" s="36"/>
      <c r="F4" s="36"/>
      <c r="G4" s="36"/>
      <c r="H4" s="36"/>
      <c r="I4" s="36"/>
    </row>
    <row r="5" spans="2:9" ht="15" thickTop="1" thickBot="1" x14ac:dyDescent="0.3">
      <c r="B5" s="30"/>
      <c r="C5" s="1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3" t="s">
        <v>7</v>
      </c>
      <c r="I5" s="1" t="s">
        <v>1</v>
      </c>
    </row>
    <row r="6" spans="2:9" ht="27.5" thickTop="1" x14ac:dyDescent="0.25">
      <c r="B6" s="31">
        <f>1+INT(MIN(MOD(C6-DATE(YEAR(C6)+{-1;0;1},1,5)+WEEKDAY(DATE(YEAR(C6)+{-1;0;1},1,3)),734))/7)</f>
        <v>48</v>
      </c>
      <c r="C6" s="21">
        <f>DATE(C2,E2,1)-WEEKDAY(DATE(C2,E2,1),2)+1</f>
        <v>43794</v>
      </c>
      <c r="D6" s="5">
        <f>C6+1</f>
        <v>43795</v>
      </c>
      <c r="E6" s="5">
        <f t="shared" ref="E6:I6" si="0">D6+1</f>
        <v>43796</v>
      </c>
      <c r="F6" s="5">
        <f t="shared" si="0"/>
        <v>43797</v>
      </c>
      <c r="G6" s="5">
        <f t="shared" si="0"/>
        <v>43798</v>
      </c>
      <c r="H6" s="5">
        <f t="shared" si="0"/>
        <v>43799</v>
      </c>
      <c r="I6" s="5">
        <f t="shared" si="0"/>
        <v>43800</v>
      </c>
    </row>
    <row r="7" spans="2:9" s="13" customFormat="1" x14ac:dyDescent="0.25">
      <c r="B7" s="33" t="s">
        <v>23</v>
      </c>
      <c r="C7" s="22" t="str">
        <f>IFERROR(VLOOKUP(C6,JF_P[],2,0),"")</f>
        <v/>
      </c>
      <c r="D7" s="14" t="str">
        <f>IFERROR(VLOOKUP(D6,JF_P[],2,0),"")</f>
        <v/>
      </c>
      <c r="E7" s="14" t="str">
        <f>IFERROR(VLOOKUP(E6,JF_P[],2,0),"")</f>
        <v/>
      </c>
      <c r="F7" s="14" t="str">
        <f>IFERROR(VLOOKUP(F6,JF_P[],2,0),"")</f>
        <v/>
      </c>
      <c r="G7" s="14" t="str">
        <f>IFERROR(VLOOKUP(G6,JF_P[],2,0),"")</f>
        <v/>
      </c>
      <c r="H7" s="14" t="str">
        <f>IFERROR(VLOOKUP(H6,JF_P[],2,0),"")</f>
        <v/>
      </c>
      <c r="I7" s="14" t="str">
        <f>IFERROR(VLOOKUP(I6,JF_P[],2,0),"")</f>
        <v/>
      </c>
    </row>
    <row r="8" spans="2:9" s="15" customFormat="1" x14ac:dyDescent="0.25">
      <c r="B8" s="33"/>
      <c r="C8" s="23"/>
      <c r="D8" s="16"/>
      <c r="E8" s="16"/>
      <c r="F8" s="16"/>
      <c r="G8" s="16"/>
      <c r="H8" s="16"/>
      <c r="I8" s="16"/>
    </row>
    <row r="9" spans="2:9" s="15" customFormat="1" x14ac:dyDescent="0.25">
      <c r="B9" s="33"/>
      <c r="C9" s="23"/>
      <c r="D9" s="16"/>
      <c r="E9" s="16"/>
      <c r="F9" s="16"/>
      <c r="G9" s="16"/>
      <c r="H9" s="16"/>
      <c r="I9" s="16"/>
    </row>
    <row r="10" spans="2:9" s="15" customFormat="1" x14ac:dyDescent="0.25">
      <c r="B10" s="33"/>
      <c r="C10" s="23"/>
      <c r="D10" s="16"/>
      <c r="E10" s="16"/>
      <c r="F10" s="16"/>
      <c r="G10" s="16"/>
      <c r="H10" s="16"/>
      <c r="I10" s="16"/>
    </row>
    <row r="11" spans="2:9" s="15" customFormat="1" ht="13" thickBot="1" x14ac:dyDescent="0.3">
      <c r="B11" s="34"/>
      <c r="C11" s="23"/>
      <c r="D11" s="16"/>
      <c r="E11" s="16"/>
      <c r="F11" s="16"/>
      <c r="G11" s="16"/>
      <c r="H11" s="16"/>
      <c r="I11" s="16"/>
    </row>
    <row r="12" spans="2:9" ht="27.5" thickTop="1" x14ac:dyDescent="0.25">
      <c r="B12" s="31">
        <f>1+INT(MIN(MOD(C12-DATE(YEAR(C12)+{-1;0;1},1,5)+WEEKDAY(DATE(YEAR(C12)+{-1;0;1},1,3)),734))/7)</f>
        <v>49</v>
      </c>
      <c r="C12" s="24">
        <f>C6+7</f>
        <v>43801</v>
      </c>
      <c r="D12" s="6">
        <f>C12+1</f>
        <v>43802</v>
      </c>
      <c r="E12" s="6">
        <f t="shared" ref="E12:I12" si="1">D12+1</f>
        <v>43803</v>
      </c>
      <c r="F12" s="6">
        <f t="shared" si="1"/>
        <v>43804</v>
      </c>
      <c r="G12" s="6">
        <f t="shared" si="1"/>
        <v>43805</v>
      </c>
      <c r="H12" s="6">
        <f t="shared" si="1"/>
        <v>43806</v>
      </c>
      <c r="I12" s="6">
        <f t="shared" si="1"/>
        <v>43807</v>
      </c>
    </row>
    <row r="13" spans="2:9" s="15" customFormat="1" x14ac:dyDescent="0.25">
      <c r="B13" s="33" t="s">
        <v>23</v>
      </c>
      <c r="C13" s="25" t="str">
        <f>IFERROR(VLOOKUP(C12,JF_P[],2,0),"")</f>
        <v/>
      </c>
      <c r="D13" s="17" t="str">
        <f>IFERROR(VLOOKUP(D12,JF_P[],2,0),"")</f>
        <v/>
      </c>
      <c r="E13" s="17" t="str">
        <f>IFERROR(VLOOKUP(E12,JF_P[],2,0),"")</f>
        <v/>
      </c>
      <c r="F13" s="17" t="str">
        <f>IFERROR(VLOOKUP(F12,JF_P[],2,0),"")</f>
        <v/>
      </c>
      <c r="G13" s="17" t="str">
        <f>IFERROR(VLOOKUP(G12,JF_P[],2,0),"")</f>
        <v/>
      </c>
      <c r="H13" s="17" t="str">
        <f>IFERROR(VLOOKUP(H12,JF_P[],2,0),"")</f>
        <v/>
      </c>
      <c r="I13" s="17" t="str">
        <f>IFERROR(VLOOKUP(I12,JF_P[],2,0),"")</f>
        <v/>
      </c>
    </row>
    <row r="14" spans="2:9" s="15" customFormat="1" x14ac:dyDescent="0.25">
      <c r="B14" s="33"/>
      <c r="C14" s="26"/>
      <c r="D14" s="18"/>
      <c r="E14" s="18"/>
      <c r="F14" s="18"/>
      <c r="G14" s="18"/>
      <c r="H14" s="18"/>
      <c r="I14" s="18"/>
    </row>
    <row r="15" spans="2:9" s="15" customFormat="1" x14ac:dyDescent="0.25">
      <c r="B15" s="33"/>
      <c r="C15" s="26"/>
      <c r="D15" s="18"/>
      <c r="E15" s="18"/>
      <c r="F15" s="18"/>
      <c r="G15" s="18"/>
      <c r="H15" s="18"/>
      <c r="I15" s="18"/>
    </row>
    <row r="16" spans="2:9" s="15" customFormat="1" x14ac:dyDescent="0.25">
      <c r="B16" s="33"/>
      <c r="C16" s="26"/>
      <c r="D16" s="18"/>
      <c r="E16" s="18"/>
      <c r="F16" s="18"/>
      <c r="G16" s="18"/>
      <c r="H16" s="18"/>
      <c r="I16" s="18"/>
    </row>
    <row r="17" spans="2:9" s="15" customFormat="1" ht="13" thickBot="1" x14ac:dyDescent="0.3">
      <c r="B17" s="34"/>
      <c r="C17" s="26"/>
      <c r="D17" s="18"/>
      <c r="E17" s="18"/>
      <c r="F17" s="18"/>
      <c r="G17" s="18"/>
      <c r="H17" s="18"/>
      <c r="I17" s="18"/>
    </row>
    <row r="18" spans="2:9" ht="27.5" thickTop="1" x14ac:dyDescent="0.25">
      <c r="B18" s="31">
        <f>1+INT(MIN(MOD(C18-DATE(YEAR(C18)+{-1;0;1},1,5)+WEEKDAY(DATE(YEAR(C18)+{-1;0;1},1,3)),734))/7)</f>
        <v>50</v>
      </c>
      <c r="C18" s="21">
        <f>C12+7</f>
        <v>43808</v>
      </c>
      <c r="D18" s="5">
        <f>C18+1</f>
        <v>43809</v>
      </c>
      <c r="E18" s="5">
        <f t="shared" ref="E18:I18" si="2">D18+1</f>
        <v>43810</v>
      </c>
      <c r="F18" s="5">
        <f t="shared" si="2"/>
        <v>43811</v>
      </c>
      <c r="G18" s="5">
        <f t="shared" si="2"/>
        <v>43812</v>
      </c>
      <c r="H18" s="5">
        <f t="shared" si="2"/>
        <v>43813</v>
      </c>
      <c r="I18" s="5">
        <f t="shared" si="2"/>
        <v>43814</v>
      </c>
    </row>
    <row r="19" spans="2:9" s="13" customFormat="1" x14ac:dyDescent="0.25">
      <c r="B19" s="33" t="s">
        <v>23</v>
      </c>
      <c r="C19" s="27" t="str">
        <f>IFERROR(VLOOKUP(C18,JF_P[],2,0),"")</f>
        <v/>
      </c>
      <c r="D19" s="19" t="str">
        <f>IFERROR(VLOOKUP(D18,JF_P[],2,0),"")</f>
        <v/>
      </c>
      <c r="E19" s="19" t="str">
        <f>IFERROR(VLOOKUP(E18,JF_P[],2,0),"")</f>
        <v/>
      </c>
      <c r="F19" s="19" t="str">
        <f>IFERROR(VLOOKUP(F18,JF_P[],2,0),"")</f>
        <v/>
      </c>
      <c r="G19" s="19" t="str">
        <f>IFERROR(VLOOKUP(G18,JF_P[],2,0),"")</f>
        <v/>
      </c>
      <c r="H19" s="19" t="str">
        <f>IFERROR(VLOOKUP(H18,JF_P[],2,0),"")</f>
        <v/>
      </c>
      <c r="I19" s="19" t="str">
        <f>IFERROR(VLOOKUP(I18,JF_P[],2,0),"")</f>
        <v/>
      </c>
    </row>
    <row r="20" spans="2:9" s="15" customFormat="1" x14ac:dyDescent="0.25">
      <c r="B20" s="33"/>
      <c r="C20" s="23"/>
      <c r="D20" s="16"/>
      <c r="E20" s="16"/>
      <c r="F20" s="16"/>
      <c r="G20" s="16"/>
      <c r="H20" s="16"/>
      <c r="I20" s="16"/>
    </row>
    <row r="21" spans="2:9" s="15" customFormat="1" x14ac:dyDescent="0.25">
      <c r="B21" s="33"/>
      <c r="C21" s="23"/>
      <c r="D21" s="16"/>
      <c r="E21" s="16"/>
      <c r="F21" s="16"/>
      <c r="G21" s="16"/>
      <c r="H21" s="16"/>
      <c r="I21" s="16"/>
    </row>
    <row r="22" spans="2:9" s="15" customFormat="1" x14ac:dyDescent="0.25">
      <c r="B22" s="33"/>
      <c r="C22" s="23"/>
      <c r="D22" s="16"/>
      <c r="E22" s="16"/>
      <c r="F22" s="16"/>
      <c r="G22" s="16"/>
      <c r="H22" s="16"/>
      <c r="I22" s="16"/>
    </row>
    <row r="23" spans="2:9" s="15" customFormat="1" ht="13" thickBot="1" x14ac:dyDescent="0.3">
      <c r="B23" s="34"/>
      <c r="C23" s="23"/>
      <c r="D23" s="16"/>
      <c r="E23" s="16"/>
      <c r="F23" s="16"/>
      <c r="G23" s="16"/>
      <c r="H23" s="16"/>
      <c r="I23" s="16"/>
    </row>
    <row r="24" spans="2:9" ht="27.5" thickTop="1" x14ac:dyDescent="0.25">
      <c r="B24" s="31">
        <f>1+INT(MIN(MOD(C24-DATE(YEAR(C24)+{-1;0;1},1,5)+WEEKDAY(DATE(YEAR(C24)+{-1;0;1},1,3)),734))/7)</f>
        <v>51</v>
      </c>
      <c r="C24" s="24">
        <f>C18+7</f>
        <v>43815</v>
      </c>
      <c r="D24" s="6">
        <f>C24+1</f>
        <v>43816</v>
      </c>
      <c r="E24" s="6">
        <f t="shared" ref="E24:I24" si="3">D24+1</f>
        <v>43817</v>
      </c>
      <c r="F24" s="6">
        <f t="shared" si="3"/>
        <v>43818</v>
      </c>
      <c r="G24" s="6">
        <f t="shared" si="3"/>
        <v>43819</v>
      </c>
      <c r="H24" s="6">
        <f t="shared" si="3"/>
        <v>43820</v>
      </c>
      <c r="I24" s="6">
        <f t="shared" si="3"/>
        <v>43821</v>
      </c>
    </row>
    <row r="25" spans="2:9" s="15" customFormat="1" x14ac:dyDescent="0.25">
      <c r="B25" s="33" t="s">
        <v>23</v>
      </c>
      <c r="C25" s="25" t="str">
        <f>IFERROR(VLOOKUP(C24,JF_P[],2,0),"")</f>
        <v/>
      </c>
      <c r="D25" s="17" t="str">
        <f>IFERROR(VLOOKUP(D24,JF_P[],2,0),"")</f>
        <v/>
      </c>
      <c r="E25" s="17" t="str">
        <f>IFERROR(VLOOKUP(E24,JF_P[],2,0),"")</f>
        <v/>
      </c>
      <c r="F25" s="17" t="str">
        <f>IFERROR(VLOOKUP(F24,JF_P[],2,0),"")</f>
        <v/>
      </c>
      <c r="G25" s="17" t="str">
        <f>IFERROR(VLOOKUP(G24,JF_P[],2,0),"")</f>
        <v/>
      </c>
      <c r="H25" s="17" t="str">
        <f>IFERROR(VLOOKUP(H24,JF_P[],2,0),"")</f>
        <v/>
      </c>
      <c r="I25" s="17" t="str">
        <f>IFERROR(VLOOKUP(I24,JF_P[],2,0),"")</f>
        <v/>
      </c>
    </row>
    <row r="26" spans="2:9" s="15" customFormat="1" x14ac:dyDescent="0.25">
      <c r="B26" s="33"/>
      <c r="C26" s="26"/>
      <c r="D26" s="18"/>
      <c r="E26" s="18"/>
      <c r="F26" s="18"/>
      <c r="G26" s="18"/>
      <c r="H26" s="18"/>
      <c r="I26" s="18"/>
    </row>
    <row r="27" spans="2:9" s="15" customFormat="1" x14ac:dyDescent="0.25">
      <c r="B27" s="33"/>
      <c r="C27" s="26"/>
      <c r="D27" s="18"/>
      <c r="E27" s="18"/>
      <c r="F27" s="18"/>
      <c r="G27" s="18"/>
      <c r="H27" s="18"/>
      <c r="I27" s="18"/>
    </row>
    <row r="28" spans="2:9" s="15" customFormat="1" x14ac:dyDescent="0.25">
      <c r="B28" s="33"/>
      <c r="C28" s="26"/>
      <c r="D28" s="18"/>
      <c r="E28" s="18"/>
      <c r="F28" s="18"/>
      <c r="G28" s="18"/>
      <c r="H28" s="18"/>
      <c r="I28" s="18"/>
    </row>
    <row r="29" spans="2:9" s="15" customFormat="1" ht="13" thickBot="1" x14ac:dyDescent="0.3">
      <c r="B29" s="34"/>
      <c r="C29" s="26"/>
      <c r="D29" s="18"/>
      <c r="E29" s="18"/>
      <c r="F29" s="18"/>
      <c r="G29" s="18"/>
      <c r="H29" s="18"/>
      <c r="I29" s="18"/>
    </row>
    <row r="30" spans="2:9" ht="27.5" thickTop="1" x14ac:dyDescent="0.25">
      <c r="B30" s="31">
        <f>1+INT(MIN(MOD(C30-DATE(YEAR(C30)+{-1;0;1},1,5)+WEEKDAY(DATE(YEAR(C30)+{-1;0;1},1,3)),734))/7)</f>
        <v>52</v>
      </c>
      <c r="C30" s="21">
        <f>C24+7</f>
        <v>43822</v>
      </c>
      <c r="D30" s="5">
        <f>C30+1</f>
        <v>43823</v>
      </c>
      <c r="E30" s="5">
        <f t="shared" ref="E30:I30" si="4">D30+1</f>
        <v>43824</v>
      </c>
      <c r="F30" s="5">
        <f t="shared" si="4"/>
        <v>43825</v>
      </c>
      <c r="G30" s="5">
        <f t="shared" si="4"/>
        <v>43826</v>
      </c>
      <c r="H30" s="5">
        <f t="shared" si="4"/>
        <v>43827</v>
      </c>
      <c r="I30" s="5">
        <f t="shared" si="4"/>
        <v>43828</v>
      </c>
    </row>
    <row r="31" spans="2:9" s="13" customFormat="1" x14ac:dyDescent="0.25">
      <c r="B31" s="33" t="s">
        <v>23</v>
      </c>
      <c r="C31" s="27" t="str">
        <f>IFERROR(VLOOKUP(C30,JF_P[],2,0),"")</f>
        <v/>
      </c>
      <c r="D31" s="19" t="str">
        <f>IFERROR(VLOOKUP(D30,JF_P[],2,0),"")</f>
        <v/>
      </c>
      <c r="E31" s="19" t="str">
        <f>IFERROR(VLOOKUP(E30,JF_P[],2,0),"")</f>
        <v>Noël</v>
      </c>
      <c r="F31" s="19" t="str">
        <f>IFERROR(VLOOKUP(F30,JF_P[],2,0),"")</f>
        <v/>
      </c>
      <c r="G31" s="19" t="str">
        <f>IFERROR(VLOOKUP(G30,JF_P[],2,0),"")</f>
        <v/>
      </c>
      <c r="H31" s="19" t="str">
        <f>IFERROR(VLOOKUP(H30,JF_P[],2,0),"")</f>
        <v/>
      </c>
      <c r="I31" s="19" t="str">
        <f>IFERROR(VLOOKUP(I30,JF_P[],2,0),"")</f>
        <v/>
      </c>
    </row>
    <row r="32" spans="2:9" s="15" customFormat="1" x14ac:dyDescent="0.25">
      <c r="B32" s="33"/>
      <c r="C32" s="23"/>
      <c r="D32" s="16"/>
      <c r="E32" s="16"/>
      <c r="F32" s="16"/>
      <c r="G32" s="16"/>
      <c r="H32" s="16"/>
      <c r="I32" s="16"/>
    </row>
    <row r="33" spans="2:9" s="15" customFormat="1" x14ac:dyDescent="0.25">
      <c r="B33" s="33"/>
      <c r="C33" s="23"/>
      <c r="D33" s="16"/>
      <c r="E33" s="16"/>
      <c r="F33" s="16"/>
      <c r="G33" s="16"/>
      <c r="H33" s="16"/>
      <c r="I33" s="16"/>
    </row>
    <row r="34" spans="2:9" s="15" customFormat="1" x14ac:dyDescent="0.25">
      <c r="B34" s="33"/>
      <c r="C34" s="23"/>
      <c r="D34" s="16"/>
      <c r="E34" s="16"/>
      <c r="F34" s="16"/>
      <c r="G34" s="16"/>
      <c r="H34" s="16"/>
      <c r="I34" s="16"/>
    </row>
    <row r="35" spans="2:9" s="15" customFormat="1" ht="13" thickBot="1" x14ac:dyDescent="0.3">
      <c r="B35" s="34"/>
      <c r="C35" s="23"/>
      <c r="D35" s="16"/>
      <c r="E35" s="16"/>
      <c r="F35" s="16"/>
      <c r="G35" s="16"/>
      <c r="H35" s="16"/>
      <c r="I35" s="16"/>
    </row>
    <row r="36" spans="2:9" ht="27.5" thickTop="1" x14ac:dyDescent="0.25">
      <c r="B36" s="31">
        <f>1+INT(MIN(MOD(C36-DATE(YEAR(C36)+{-1;0;1},1,5)+WEEKDAY(DATE(YEAR(C36)+{-1;0;1},1,3)),734))/7)</f>
        <v>1</v>
      </c>
      <c r="C36" s="24">
        <f>C30+7</f>
        <v>43829</v>
      </c>
      <c r="D36" s="6">
        <f>C36+1</f>
        <v>43830</v>
      </c>
      <c r="E36" s="6">
        <f t="shared" ref="E36:I36" si="5">D36+1</f>
        <v>43831</v>
      </c>
      <c r="F36" s="6">
        <f t="shared" si="5"/>
        <v>43832</v>
      </c>
      <c r="G36" s="6">
        <f t="shared" si="5"/>
        <v>43833</v>
      </c>
      <c r="H36" s="6">
        <f t="shared" si="5"/>
        <v>43834</v>
      </c>
      <c r="I36" s="6">
        <f t="shared" si="5"/>
        <v>43835</v>
      </c>
    </row>
    <row r="37" spans="2:9" s="15" customFormat="1" x14ac:dyDescent="0.25">
      <c r="B37" s="33" t="s">
        <v>23</v>
      </c>
      <c r="C37" s="25" t="str">
        <f>IFERROR(VLOOKUP(C36,JF_P[],2,0),"")</f>
        <v/>
      </c>
      <c r="D37" s="17" t="str">
        <f>IFERROR(VLOOKUP(D36,JF_P[],2,0),"")</f>
        <v/>
      </c>
      <c r="E37" s="17" t="str">
        <f>IFERROR(VLOOKUP(E36,JF_P[],2,0),"")</f>
        <v>Premier de l'AN</v>
      </c>
      <c r="F37" s="17" t="str">
        <f>IFERROR(VLOOKUP(F36,JF_P[],2,0),"")</f>
        <v/>
      </c>
      <c r="G37" s="17" t="str">
        <f>IFERROR(VLOOKUP(G36,JF_P[],2,0),"")</f>
        <v/>
      </c>
      <c r="H37" s="17" t="str">
        <f>IFERROR(VLOOKUP(H36,JF_P[],2,0),"")</f>
        <v/>
      </c>
      <c r="I37" s="17" t="str">
        <f>IFERROR(VLOOKUP(I36,JF_P[],2,0),"")</f>
        <v/>
      </c>
    </row>
    <row r="38" spans="2:9" s="15" customFormat="1" x14ac:dyDescent="0.25">
      <c r="B38" s="33"/>
      <c r="C38" s="26"/>
      <c r="D38" s="18"/>
      <c r="E38" s="18"/>
      <c r="F38" s="18"/>
      <c r="G38" s="18"/>
      <c r="H38" s="18"/>
      <c r="I38" s="18"/>
    </row>
    <row r="39" spans="2:9" s="15" customFormat="1" x14ac:dyDescent="0.25">
      <c r="B39" s="33"/>
      <c r="C39" s="26"/>
      <c r="D39" s="18"/>
      <c r="E39" s="18"/>
      <c r="F39" s="18"/>
      <c r="G39" s="18"/>
      <c r="H39" s="18"/>
      <c r="I39" s="18"/>
    </row>
    <row r="40" spans="2:9" s="15" customFormat="1" x14ac:dyDescent="0.25">
      <c r="B40" s="33"/>
      <c r="C40" s="26"/>
      <c r="D40" s="18"/>
      <c r="E40" s="18"/>
      <c r="F40" s="18"/>
      <c r="G40" s="18"/>
      <c r="H40" s="18"/>
      <c r="I40" s="18"/>
    </row>
    <row r="41" spans="2:9" s="15" customFormat="1" ht="13" thickBot="1" x14ac:dyDescent="0.3">
      <c r="B41" s="34"/>
      <c r="C41" s="26"/>
      <c r="D41" s="18"/>
      <c r="E41" s="18"/>
      <c r="F41" s="18"/>
      <c r="G41" s="18"/>
      <c r="H41" s="18"/>
      <c r="I41" s="18"/>
    </row>
    <row r="42" spans="2:9" ht="13" thickTop="1" x14ac:dyDescent="0.25"/>
  </sheetData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3" priority="1">
      <formula>MONTH(C6)&lt;&gt;$E$2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C33"/>
  <sheetViews>
    <sheetView showZeros="0" workbookViewId="0">
      <selection activeCell="E23" sqref="E23"/>
    </sheetView>
  </sheetViews>
  <sheetFormatPr baseColWidth="10" defaultColWidth="18.6328125" defaultRowHeight="12.5" x14ac:dyDescent="0.25"/>
  <sheetData>
    <row r="1" spans="1:3" x14ac:dyDescent="0.25">
      <c r="A1" s="8">
        <f>'Vue Mensuelle'!C2</f>
        <v>2019</v>
      </c>
      <c r="B1" s="9" t="s">
        <v>21</v>
      </c>
      <c r="C1" s="9" t="s">
        <v>22</v>
      </c>
    </row>
    <row r="2" spans="1:3" x14ac:dyDescent="0.25">
      <c r="A2" s="10"/>
      <c r="B2" s="11">
        <f>IF(WEEKDAY(B3,2)=2,B3-1,0)</f>
        <v>43465</v>
      </c>
      <c r="C2" s="10" t="s">
        <v>8</v>
      </c>
    </row>
    <row r="3" spans="1:3" x14ac:dyDescent="0.25">
      <c r="A3" s="10"/>
      <c r="B3" s="32">
        <f>DATE(A1,1,1)</f>
        <v>43466</v>
      </c>
      <c r="C3" s="10" t="s">
        <v>9</v>
      </c>
    </row>
    <row r="4" spans="1:3" x14ac:dyDescent="0.25">
      <c r="A4" s="10"/>
      <c r="B4" s="11">
        <f>IF(WEEKDAY(B3,2)=4,B3+1,0)</f>
        <v>0</v>
      </c>
      <c r="C4" s="10" t="s">
        <v>8</v>
      </c>
    </row>
    <row r="5" spans="1:3" x14ac:dyDescent="0.25">
      <c r="A5" s="10"/>
      <c r="B5" s="32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43576</v>
      </c>
      <c r="C5" s="10" t="s">
        <v>10</v>
      </c>
    </row>
    <row r="6" spans="1:3" x14ac:dyDescent="0.25">
      <c r="A6" s="10"/>
      <c r="B6" s="32">
        <f>B5+1</f>
        <v>43577</v>
      </c>
      <c r="C6" s="10" t="s">
        <v>11</v>
      </c>
    </row>
    <row r="7" spans="1:3" x14ac:dyDescent="0.25">
      <c r="A7" s="10"/>
      <c r="B7" s="11">
        <f>IF(WEEKDAY(B8,2)=2,B8-1,0)</f>
        <v>0</v>
      </c>
      <c r="C7" s="10" t="s">
        <v>8</v>
      </c>
    </row>
    <row r="8" spans="1:3" x14ac:dyDescent="0.25">
      <c r="A8" s="10"/>
      <c r="B8" s="32">
        <f>DATE(A1,5,1)</f>
        <v>43586</v>
      </c>
      <c r="C8" s="10" t="s">
        <v>12</v>
      </c>
    </row>
    <row r="9" spans="1:3" x14ac:dyDescent="0.25">
      <c r="A9" s="10"/>
      <c r="B9" s="11">
        <f>IF(WEEKDAY(B8,2)=4,B8+1,0)</f>
        <v>0</v>
      </c>
      <c r="C9" s="10" t="s">
        <v>8</v>
      </c>
    </row>
    <row r="10" spans="1:3" x14ac:dyDescent="0.25">
      <c r="A10" s="10"/>
      <c r="B10" s="11">
        <f>IF(WEEKDAY(B11,2)=2,B11-1,0)</f>
        <v>0</v>
      </c>
      <c r="C10" s="10" t="s">
        <v>8</v>
      </c>
    </row>
    <row r="11" spans="1:3" x14ac:dyDescent="0.25">
      <c r="A11" s="10"/>
      <c r="B11" s="32">
        <f>DATE(A1,5,8)</f>
        <v>43593</v>
      </c>
      <c r="C11" s="10" t="s">
        <v>13</v>
      </c>
    </row>
    <row r="12" spans="1:3" x14ac:dyDescent="0.25">
      <c r="A12" s="10"/>
      <c r="B12" s="11">
        <f>IF(WEEKDAY(B11,2)=4,B11+1,0)</f>
        <v>0</v>
      </c>
      <c r="C12" s="10" t="s">
        <v>8</v>
      </c>
    </row>
    <row r="13" spans="1:3" x14ac:dyDescent="0.25">
      <c r="A13" s="10"/>
      <c r="B13" s="32">
        <f>B5+39</f>
        <v>43615</v>
      </c>
      <c r="C13" s="10" t="s">
        <v>14</v>
      </c>
    </row>
    <row r="14" spans="1:3" x14ac:dyDescent="0.25">
      <c r="A14" s="10"/>
      <c r="B14" s="11">
        <f>IF(WEEKDAY(B13,2)=4,B13+1,0)</f>
        <v>43616</v>
      </c>
      <c r="C14" s="10" t="s">
        <v>8</v>
      </c>
    </row>
    <row r="15" spans="1:3" x14ac:dyDescent="0.25">
      <c r="A15" s="10"/>
      <c r="B15" s="32">
        <f>B5+50</f>
        <v>43626</v>
      </c>
      <c r="C15" s="10" t="s">
        <v>15</v>
      </c>
    </row>
    <row r="16" spans="1:3" x14ac:dyDescent="0.25">
      <c r="A16" s="10"/>
      <c r="B16" s="11">
        <f>IF(WEEKDAY(B17,2)=2,B17-1,0)</f>
        <v>0</v>
      </c>
      <c r="C16" s="10" t="s">
        <v>8</v>
      </c>
    </row>
    <row r="17" spans="1:3" x14ac:dyDescent="0.25">
      <c r="A17" s="10"/>
      <c r="B17" s="32">
        <f>DATE(A1,7,14)</f>
        <v>43660</v>
      </c>
      <c r="C17" s="10" t="s">
        <v>16</v>
      </c>
    </row>
    <row r="18" spans="1:3" x14ac:dyDescent="0.25">
      <c r="A18" s="10"/>
      <c r="B18" s="11">
        <f>IF(WEEKDAY(B17,2)=4,B17+1,0)</f>
        <v>0</v>
      </c>
      <c r="C18" s="10" t="s">
        <v>8</v>
      </c>
    </row>
    <row r="19" spans="1:3" x14ac:dyDescent="0.25">
      <c r="A19" s="10"/>
      <c r="B19" s="11">
        <f>IF(WEEKDAY(B20,2)=2,B20-1,0)</f>
        <v>0</v>
      </c>
      <c r="C19" s="10" t="s">
        <v>8</v>
      </c>
    </row>
    <row r="20" spans="1:3" x14ac:dyDescent="0.25">
      <c r="A20" s="10"/>
      <c r="B20" s="32">
        <f>DATE(A1,8,15)</f>
        <v>43692</v>
      </c>
      <c r="C20" s="10" t="s">
        <v>17</v>
      </c>
    </row>
    <row r="21" spans="1:3" x14ac:dyDescent="0.25">
      <c r="A21" s="10"/>
      <c r="B21" s="11">
        <f>IF(WEEKDAY(B20,2)=4,B20+1,0)</f>
        <v>43693</v>
      </c>
      <c r="C21" s="10" t="s">
        <v>8</v>
      </c>
    </row>
    <row r="22" spans="1:3" x14ac:dyDescent="0.25">
      <c r="A22" s="10"/>
      <c r="B22" s="11">
        <f>IF(WEEKDAY(B23,2)=2,B23-1,0)</f>
        <v>0</v>
      </c>
      <c r="C22" s="10" t="s">
        <v>8</v>
      </c>
    </row>
    <row r="23" spans="1:3" x14ac:dyDescent="0.25">
      <c r="A23" s="10"/>
      <c r="B23" s="32">
        <f>DATE(A1,11,1)</f>
        <v>43770</v>
      </c>
      <c r="C23" s="10" t="s">
        <v>18</v>
      </c>
    </row>
    <row r="24" spans="1:3" x14ac:dyDescent="0.25">
      <c r="A24" s="10"/>
      <c r="B24" s="11">
        <f>IF(WEEKDAY(B23,2)=4,B23+1,0)</f>
        <v>0</v>
      </c>
      <c r="C24" s="10" t="s">
        <v>8</v>
      </c>
    </row>
    <row r="25" spans="1:3" x14ac:dyDescent="0.25">
      <c r="A25" s="10"/>
      <c r="B25" s="11">
        <f>IF(WEEKDAY(B26,2)=2,B26-1,0)</f>
        <v>0</v>
      </c>
      <c r="C25" s="10" t="s">
        <v>8</v>
      </c>
    </row>
    <row r="26" spans="1:3" x14ac:dyDescent="0.25">
      <c r="A26" s="10"/>
      <c r="B26" s="32">
        <f>DATE(A1,11,11)</f>
        <v>43780</v>
      </c>
      <c r="C26" s="10" t="s">
        <v>19</v>
      </c>
    </row>
    <row r="27" spans="1:3" x14ac:dyDescent="0.25">
      <c r="A27" s="10"/>
      <c r="B27" s="11">
        <f>IF(WEEKDAY(B26,2)=4,B26+1,0)</f>
        <v>0</v>
      </c>
      <c r="C27" s="10" t="s">
        <v>8</v>
      </c>
    </row>
    <row r="28" spans="1:3" x14ac:dyDescent="0.25">
      <c r="A28" s="10"/>
      <c r="B28" s="11">
        <f>IF(WEEKDAY(B29,2)=2,B29-1,0)</f>
        <v>0</v>
      </c>
      <c r="C28" s="10" t="s">
        <v>8</v>
      </c>
    </row>
    <row r="29" spans="1:3" x14ac:dyDescent="0.25">
      <c r="A29" s="10"/>
      <c r="B29" s="32">
        <f>DATE(A1,12,25)</f>
        <v>43824</v>
      </c>
      <c r="C29" s="10" t="s">
        <v>20</v>
      </c>
    </row>
    <row r="30" spans="1:3" x14ac:dyDescent="0.25">
      <c r="A30" s="10"/>
      <c r="B30" s="11">
        <f>IF(WEEKDAY(B29,2)=4,B29+1,0)</f>
        <v>0</v>
      </c>
      <c r="C30" s="10" t="s">
        <v>8</v>
      </c>
    </row>
    <row r="31" spans="1:3" x14ac:dyDescent="0.25">
      <c r="A31" s="10"/>
      <c r="B31" s="11">
        <f>IF(WEEKDAY(B32,2)=2,B32-1,0)</f>
        <v>0</v>
      </c>
      <c r="C31" s="10" t="s">
        <v>8</v>
      </c>
    </row>
    <row r="32" spans="1:3" x14ac:dyDescent="0.25">
      <c r="A32" s="10"/>
      <c r="B32" s="32">
        <f>DATE(A1+1,1,1)</f>
        <v>43831</v>
      </c>
      <c r="C32" s="10" t="s">
        <v>9</v>
      </c>
    </row>
    <row r="33" spans="2:3" x14ac:dyDescent="0.25">
      <c r="B33" s="11">
        <f>IF(WEEKDAY(B32,2)=4,B32+1,0)</f>
        <v>0</v>
      </c>
      <c r="C33" s="10" t="s">
        <v>8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Vue Mensuelle</vt:lpstr>
      <vt:lpstr>JFP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2019-12-04T02:51:47Z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