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610"/>
  </bookViews>
  <sheets>
    <sheet name="heures" sheetId="1" r:id="rId1"/>
    <sheet name="param" sheetId="2" r:id="rId2"/>
  </sheets>
  <definedNames>
    <definedName name="_da">param!$C$4</definedName>
    <definedName name="_dawe">param!$C$8</definedName>
    <definedName name="_dm">param!$C$3</definedName>
    <definedName name="_dmwe">param!$C$7</definedName>
    <definedName name="_dn">param!$C$5</definedName>
    <definedName name="_fa">param!$D$4</definedName>
    <definedName name="_fawe">param!$D$8</definedName>
    <definedName name="_fm">param!$D$3</definedName>
    <definedName name="_fmwe">param!$D$7</definedName>
    <definedName name="_fn">param!$D$5</definedName>
  </definedNames>
  <calcPr calcId="152511"/>
</workbook>
</file>

<file path=xl/calcChain.xml><?xml version="1.0" encoding="utf-8"?>
<calcChain xmlns="http://schemas.openxmlformats.org/spreadsheetml/2006/main">
  <c r="AN3" i="1" l="1"/>
  <c r="AN4" i="1"/>
  <c r="AN5" i="1"/>
  <c r="AN6" i="1"/>
  <c r="AN7" i="1"/>
  <c r="AN8" i="1"/>
  <c r="AN9" i="1"/>
  <c r="AN10" i="1"/>
  <c r="AN11" i="1"/>
  <c r="AN12" i="1"/>
  <c r="AN13" i="1"/>
  <c r="AN2" i="1"/>
  <c r="D3" i="1" l="1"/>
  <c r="M3" i="1" s="1"/>
  <c r="D4" i="1"/>
  <c r="M4" i="1" s="1"/>
  <c r="D5" i="1"/>
  <c r="M5" i="1" s="1"/>
  <c r="D6" i="1"/>
  <c r="M6" i="1" s="1"/>
  <c r="D7" i="1"/>
  <c r="M7" i="1" s="1"/>
  <c r="D8" i="1"/>
  <c r="M8" i="1" s="1"/>
  <c r="D9" i="1"/>
  <c r="M9" i="1" s="1"/>
  <c r="D10" i="1"/>
  <c r="M10" i="1" s="1"/>
  <c r="D11" i="1"/>
  <c r="M11" i="1" s="1"/>
  <c r="D12" i="1"/>
  <c r="M12" i="1" s="1"/>
  <c r="D13" i="1"/>
  <c r="M13" i="1" s="1"/>
  <c r="D2" i="1"/>
  <c r="M2" i="1" s="1"/>
  <c r="H3" i="1"/>
  <c r="H4" i="1"/>
  <c r="H5" i="1"/>
  <c r="H6" i="1"/>
  <c r="H7" i="1"/>
  <c r="H8" i="1"/>
  <c r="H9" i="1"/>
  <c r="H10" i="1"/>
  <c r="H11" i="1"/>
  <c r="H12" i="1"/>
  <c r="H13" i="1"/>
  <c r="H2" i="1"/>
  <c r="E3" i="1"/>
  <c r="Q3" i="1" s="1"/>
  <c r="E4" i="1"/>
  <c r="Q4" i="1" s="1"/>
  <c r="E5" i="1"/>
  <c r="Q5" i="1" s="1"/>
  <c r="E6" i="1"/>
  <c r="Q6" i="1" s="1"/>
  <c r="E7" i="1"/>
  <c r="Q7" i="1" s="1"/>
  <c r="E8" i="1"/>
  <c r="Q8" i="1" s="1"/>
  <c r="E9" i="1"/>
  <c r="Q9" i="1" s="1"/>
  <c r="E10" i="1"/>
  <c r="Q10" i="1" s="1"/>
  <c r="E11" i="1"/>
  <c r="Q11" i="1" s="1"/>
  <c r="E12" i="1"/>
  <c r="Q12" i="1" s="1"/>
  <c r="E13" i="1"/>
  <c r="Q13" i="1" s="1"/>
  <c r="E2" i="1"/>
  <c r="Q2" i="1" s="1"/>
  <c r="F6" i="1" l="1"/>
  <c r="F13" i="1"/>
  <c r="Z13" i="1" s="1"/>
  <c r="F9" i="1"/>
  <c r="Z9" i="1" s="1"/>
  <c r="F5" i="1"/>
  <c r="F10" i="1"/>
  <c r="F12" i="1"/>
  <c r="F8" i="1"/>
  <c r="Z8" i="1" s="1"/>
  <c r="F4" i="1"/>
  <c r="Z4" i="1" s="1"/>
  <c r="F2" i="1"/>
  <c r="F11" i="1"/>
  <c r="F7" i="1"/>
  <c r="Z7" i="1" s="1"/>
  <c r="F3" i="1"/>
  <c r="Z6" i="1"/>
  <c r="Z10" i="1"/>
  <c r="Z11" i="1"/>
  <c r="Z12" i="1"/>
  <c r="Z2" i="1"/>
  <c r="N3" i="1"/>
  <c r="N4" i="1"/>
  <c r="N5" i="1"/>
  <c r="N6" i="1"/>
  <c r="N7" i="1"/>
  <c r="N8" i="1"/>
  <c r="N9" i="1"/>
  <c r="N10" i="1"/>
  <c r="N11" i="1"/>
  <c r="N12" i="1"/>
  <c r="N13" i="1"/>
  <c r="N2" i="1"/>
  <c r="I3" i="1"/>
  <c r="I4" i="1"/>
  <c r="I5" i="1"/>
  <c r="I6" i="1"/>
  <c r="I7" i="1"/>
  <c r="I8" i="1"/>
  <c r="I9" i="1"/>
  <c r="I10" i="1"/>
  <c r="I11" i="1"/>
  <c r="I12" i="1"/>
  <c r="I13" i="1"/>
  <c r="I2" i="1"/>
  <c r="R5" i="1" l="1"/>
  <c r="G5" i="1"/>
  <c r="R7" i="1"/>
  <c r="G7" i="1"/>
  <c r="R2" i="1"/>
  <c r="G2" i="1"/>
  <c r="R8" i="1"/>
  <c r="G8" i="1"/>
  <c r="R10" i="1"/>
  <c r="G10" i="1"/>
  <c r="R9" i="1"/>
  <c r="G9" i="1"/>
  <c r="R6" i="1"/>
  <c r="G6" i="1"/>
  <c r="R3" i="1"/>
  <c r="G3" i="1"/>
  <c r="Z3" i="1"/>
  <c r="R11" i="1"/>
  <c r="G11" i="1"/>
  <c r="R12" i="1"/>
  <c r="G12" i="1"/>
  <c r="R13" i="1"/>
  <c r="G13" i="1"/>
  <c r="R4" i="1"/>
  <c r="G4" i="1"/>
  <c r="Z5" i="1"/>
  <c r="AE3" i="1"/>
  <c r="AE4" i="1"/>
  <c r="AE5" i="1"/>
  <c r="AE6" i="1"/>
  <c r="AE7" i="1"/>
  <c r="AE8" i="1"/>
  <c r="AE9" i="1"/>
  <c r="AE10" i="1"/>
  <c r="AE11" i="1"/>
  <c r="AE12" i="1"/>
  <c r="AE13" i="1"/>
  <c r="AE2" i="1"/>
  <c r="T3" i="1" l="1"/>
  <c r="S3" i="1"/>
  <c r="S9" i="1"/>
  <c r="T9" i="1"/>
  <c r="T7" i="1"/>
  <c r="S7" i="1"/>
  <c r="T13" i="1"/>
  <c r="S13" i="1"/>
  <c r="U13" i="1" s="1"/>
  <c r="T11" i="1"/>
  <c r="S11" i="1"/>
  <c r="T4" i="1"/>
  <c r="S4" i="1"/>
  <c r="T12" i="1"/>
  <c r="S12" i="1"/>
  <c r="T8" i="1"/>
  <c r="S8" i="1"/>
  <c r="T6" i="1"/>
  <c r="S6" i="1"/>
  <c r="T10" i="1"/>
  <c r="S10" i="1"/>
  <c r="T2" i="1"/>
  <c r="S2" i="1"/>
  <c r="S5" i="1"/>
  <c r="T5" i="1"/>
  <c r="AD3" i="1"/>
  <c r="AA3" i="1"/>
  <c r="AD8" i="1"/>
  <c r="AA8" i="1"/>
  <c r="AD11" i="1"/>
  <c r="AA11" i="1"/>
  <c r="AD10" i="1"/>
  <c r="AF10" i="1" s="1"/>
  <c r="AA10" i="1"/>
  <c r="AD2" i="1"/>
  <c r="AA2" i="1"/>
  <c r="AD5" i="1"/>
  <c r="AF5" i="1" s="1"/>
  <c r="AA5" i="1"/>
  <c r="AD9" i="1"/>
  <c r="AA9" i="1"/>
  <c r="AD7" i="1"/>
  <c r="AF7" i="1" s="1"/>
  <c r="AA7" i="1"/>
  <c r="AD13" i="1"/>
  <c r="AA13" i="1"/>
  <c r="AD6" i="1"/>
  <c r="AF6" i="1" s="1"/>
  <c r="AA6" i="1"/>
  <c r="AD4" i="1"/>
  <c r="AF4" i="1" s="1"/>
  <c r="AA4" i="1"/>
  <c r="AD12" i="1"/>
  <c r="AF12" i="1" s="1"/>
  <c r="AA12" i="1"/>
  <c r="AF13" i="1"/>
  <c r="AF9" i="1"/>
  <c r="AF8" i="1"/>
  <c r="AF2" i="1"/>
  <c r="AF3" i="1" l="1"/>
  <c r="AF11" i="1"/>
  <c r="U10" i="1"/>
  <c r="Y10" i="1"/>
  <c r="X10" i="1"/>
  <c r="U12" i="1"/>
  <c r="U11" i="1"/>
  <c r="X7" i="1"/>
  <c r="Y7" i="1"/>
  <c r="U2" i="1"/>
  <c r="U6" i="1"/>
  <c r="U8" i="1"/>
  <c r="X13" i="1"/>
  <c r="Y13" i="1"/>
  <c r="U9" i="1"/>
  <c r="X4" i="1"/>
  <c r="Y4" i="1"/>
  <c r="U5" i="1"/>
  <c r="X3" i="1"/>
  <c r="Y3" i="1"/>
  <c r="X12" i="1"/>
  <c r="Y12" i="1"/>
  <c r="X11" i="1"/>
  <c r="Y11" i="1"/>
  <c r="U7" i="1"/>
  <c r="X5" i="1"/>
  <c r="Y5" i="1"/>
  <c r="U3" i="1"/>
  <c r="Y2" i="1"/>
  <c r="X2" i="1"/>
  <c r="Y6" i="1"/>
  <c r="X6" i="1"/>
  <c r="X8" i="1"/>
  <c r="Y8" i="1"/>
  <c r="X9" i="1"/>
  <c r="Y9" i="1"/>
  <c r="U4" i="1"/>
  <c r="J9" i="1"/>
  <c r="J2" i="1"/>
  <c r="J10" i="1"/>
  <c r="J6" i="1"/>
  <c r="J13" i="1"/>
  <c r="J5" i="1"/>
  <c r="J12" i="1"/>
  <c r="J8" i="1"/>
  <c r="J4" i="1"/>
  <c r="J11" i="1"/>
  <c r="J7" i="1"/>
  <c r="J3" i="1"/>
  <c r="AB13" i="1"/>
  <c r="AB9" i="1"/>
  <c r="AC5" i="1"/>
  <c r="AB12" i="1"/>
  <c r="AC8" i="1"/>
  <c r="AB4" i="1"/>
  <c r="AB11" i="1"/>
  <c r="AC7" i="1"/>
  <c r="AC3" i="1"/>
  <c r="AC10" i="1"/>
  <c r="AC6" i="1"/>
  <c r="AC2" i="1"/>
  <c r="AI3" i="1" l="1"/>
  <c r="AI5" i="1"/>
  <c r="AI8" i="1"/>
  <c r="AI6" i="1"/>
  <c r="AI12" i="1"/>
  <c r="AI2" i="1"/>
  <c r="AI4" i="1"/>
  <c r="AI13" i="1"/>
  <c r="AI7" i="1"/>
  <c r="AI9" i="1"/>
  <c r="AI10" i="1"/>
  <c r="AL6" i="1"/>
  <c r="AI11" i="1"/>
  <c r="O2" i="1"/>
  <c r="AC4" i="1"/>
  <c r="AC13" i="1"/>
  <c r="P9" i="1"/>
  <c r="P7" i="1"/>
  <c r="AM7" i="1" s="1"/>
  <c r="AB10" i="1"/>
  <c r="P5" i="1"/>
  <c r="AM5" i="1" s="1"/>
  <c r="P3" i="1"/>
  <c r="AM3" i="1" s="1"/>
  <c r="AC12" i="1"/>
  <c r="AC11" i="1"/>
  <c r="AC9" i="1"/>
  <c r="O13" i="1"/>
  <c r="AL13" i="1" s="1"/>
  <c r="AB7" i="1"/>
  <c r="AB8" i="1"/>
  <c r="P6" i="1"/>
  <c r="AM6" i="1" s="1"/>
  <c r="P11" i="1"/>
  <c r="O9" i="1"/>
  <c r="AL9" i="1" s="1"/>
  <c r="O7" i="1"/>
  <c r="AL7" i="1" s="1"/>
  <c r="O5" i="1"/>
  <c r="O3" i="1"/>
  <c r="AB6" i="1"/>
  <c r="AB2" i="1"/>
  <c r="AB3" i="1"/>
  <c r="P12" i="1"/>
  <c r="O6" i="1"/>
  <c r="O11" i="1"/>
  <c r="AL11" i="1" s="1"/>
  <c r="O4" i="1"/>
  <c r="AL4" i="1" s="1"/>
  <c r="AB5" i="1"/>
  <c r="P10" i="1"/>
  <c r="AM10" i="1" s="1"/>
  <c r="P13" i="1"/>
  <c r="O8" i="1"/>
  <c r="O12" i="1"/>
  <c r="AL12" i="1" s="1"/>
  <c r="P2" i="1"/>
  <c r="AM2" i="1" s="1"/>
  <c r="P8" i="1"/>
  <c r="AM8" i="1" s="1"/>
  <c r="P4" i="1"/>
  <c r="O10" i="1"/>
  <c r="AL10" i="1" l="1"/>
  <c r="AM4" i="1"/>
  <c r="AL5" i="1"/>
  <c r="AG10" i="1"/>
  <c r="AG13" i="1"/>
  <c r="AG5" i="1"/>
  <c r="AG4" i="1"/>
  <c r="AG9" i="1"/>
  <c r="AG7" i="1"/>
  <c r="AG8" i="1"/>
  <c r="V11" i="1"/>
  <c r="AG3" i="1"/>
  <c r="K10" i="1"/>
  <c r="K7" i="1"/>
  <c r="AG12" i="1"/>
  <c r="V3" i="1"/>
  <c r="AG2" i="1"/>
  <c r="V12" i="1"/>
  <c r="AG11" i="1"/>
  <c r="V6" i="1"/>
  <c r="V4" i="1"/>
  <c r="K5" i="1"/>
  <c r="K8" i="1"/>
  <c r="K9" i="1"/>
  <c r="K12" i="1"/>
  <c r="AG6" i="1"/>
  <c r="V10" i="1"/>
  <c r="V2" i="1"/>
  <c r="V8" i="1"/>
  <c r="V9" i="1"/>
  <c r="V5" i="1"/>
  <c r="V13" i="1"/>
  <c r="K2" i="1"/>
  <c r="K6" i="1"/>
  <c r="K11" i="1"/>
  <c r="AJ11" i="1" s="1"/>
  <c r="K3" i="1"/>
  <c r="AJ3" i="1" s="1"/>
  <c r="V7" i="1"/>
  <c r="K13" i="1"/>
  <c r="K4" i="1"/>
  <c r="AH10" i="1"/>
  <c r="AH8" i="1"/>
  <c r="AH9" i="1"/>
  <c r="AH12" i="1"/>
  <c r="AH4" i="1"/>
  <c r="AH5" i="1"/>
  <c r="AH13" i="1"/>
  <c r="AH7" i="1"/>
  <c r="W10" i="1"/>
  <c r="W2" i="1"/>
  <c r="W6" i="1"/>
  <c r="W8" i="1"/>
  <c r="W5" i="1"/>
  <c r="W3" i="1"/>
  <c r="L8" i="1"/>
  <c r="L3" i="1"/>
  <c r="AH11" i="1"/>
  <c r="W4" i="1"/>
  <c r="L2" i="1"/>
  <c r="L6" i="1"/>
  <c r="L5" i="1"/>
  <c r="L12" i="1"/>
  <c r="L7" i="1"/>
  <c r="AH3" i="1"/>
  <c r="AH6" i="1"/>
  <c r="W11" i="1"/>
  <c r="W7" i="1"/>
  <c r="L9" i="1"/>
  <c r="L10" i="1"/>
  <c r="AK10" i="1" s="1"/>
  <c r="L13" i="1"/>
  <c r="L11" i="1"/>
  <c r="AH2" i="1"/>
  <c r="W12" i="1"/>
  <c r="W9" i="1"/>
  <c r="W13" i="1"/>
  <c r="L4" i="1"/>
  <c r="AL3" i="1"/>
  <c r="AL8" i="1"/>
  <c r="AL2" i="1"/>
  <c r="AM13" i="1"/>
  <c r="AM12" i="1"/>
  <c r="AM11" i="1"/>
  <c r="AM9" i="1"/>
  <c r="AJ6" i="1" l="1"/>
  <c r="AJ2" i="1"/>
  <c r="AK9" i="1"/>
  <c r="AK6" i="1"/>
  <c r="AJ4" i="1"/>
  <c r="AJ8" i="1"/>
  <c r="AK11" i="1"/>
  <c r="AJ13" i="1"/>
  <c r="AJ5" i="1"/>
  <c r="AJ7" i="1"/>
  <c r="AJ12" i="1"/>
  <c r="AJ10" i="1"/>
  <c r="AJ9" i="1"/>
  <c r="AK3" i="1"/>
  <c r="AK7" i="1"/>
  <c r="AK2" i="1"/>
  <c r="AK8" i="1"/>
  <c r="AK13" i="1"/>
  <c r="AK12" i="1"/>
  <c r="AK4" i="1"/>
  <c r="AK5" i="1"/>
</calcChain>
</file>

<file path=xl/sharedStrings.xml><?xml version="1.0" encoding="utf-8"?>
<sst xmlns="http://schemas.openxmlformats.org/spreadsheetml/2006/main" count="61" uniqueCount="41">
  <si>
    <t>date deb</t>
  </si>
  <si>
    <t>date fin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</si>
  <si>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</si>
  <si>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</si>
  <si>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</si>
  <si>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</si>
  <si>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</si>
  <si>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</si>
  <si>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</si>
  <si>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</si>
  <si>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</si>
  <si>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</si>
  <si>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</si>
  <si>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</si>
  <si>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</si>
  <si>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</si>
  <si>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matin</t>
  </si>
  <si>
    <t>nuit</t>
  </si>
  <si>
    <t>jour ouvré</t>
  </si>
  <si>
    <t>we</t>
  </si>
  <si>
    <t>début</t>
  </si>
  <si>
    <t>fin</t>
  </si>
  <si>
    <t>début période 1</t>
  </si>
  <si>
    <t>fin période 1</t>
  </si>
  <si>
    <t>début période 2</t>
  </si>
  <si>
    <t>fin période 2</t>
  </si>
  <si>
    <t>début période 3</t>
  </si>
  <si>
    <t>fin période 3</t>
  </si>
  <si>
    <t>apm we</t>
  </si>
  <si>
    <t>matin we</t>
  </si>
  <si>
    <t>début période 4</t>
  </si>
  <si>
    <t>fin période 4</t>
  </si>
  <si>
    <t>début 1er we
le cas échéant</t>
  </si>
  <si>
    <t>fin 1er we
le cas échéant</t>
  </si>
  <si>
    <t>début dernier we
le cas échéant</t>
  </si>
  <si>
    <t>fin dernier we
le cas échéant</t>
  </si>
  <si>
    <t>début période 5</t>
  </si>
  <si>
    <t>fin période 5</t>
  </si>
  <si>
    <t>nb jours
ouvrés
période 3</t>
  </si>
  <si>
    <t>nb jours
we
période 3</t>
  </si>
  <si>
    <t>vérif (0=ok)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</si>
</sst>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ddd\ dd/mm/yyyy\ hh:mm"/>
  </numFmts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0" tint="-0.499984740745262"/>
      <name val="Calibri"/>
      <family val="2"/>
    </font>
    <font>
      <b/>
      <i/>
      <sz val="11"/>
      <color theme="0" tint="-0.49998474074526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/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0" fontId="1" fillId="0" borderId="0" xfId="0" applyFont="1"/>
    <xf numFmtId="165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5" fontId="2" fillId="0" borderId="0" xfId="0" applyNumberFormat="1" applyFont="1"/>
    <xf numFmtId="0" fontId="2" fillId="0" borderId="0" xfId="0" applyNumberFormat="1" applyFont="1"/>
    <xf numFmtId="164" fontId="3" fillId="0" borderId="0" xfId="0" applyNumberFormat="1" applyFont="1"/>
    <xf numFmtId="0" fontId="3" fillId="0" borderId="0" xfId="0" applyFont="1"/>
    <xf numFmtId="0" fontId="2" fillId="0" borderId="0" xfId="0" applyNumberFormat="1" applyFont="1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3"/>
  <sheetViews>
    <sheetView showZeros="0" tabSelected="1" workbookViewId="0">
      <selection activeCell="AN2" sqref="AN2"/>
    </sheetView>
  </sheetViews>
  <sheetFormatPr baseColWidth="10" defaultRowHeight="14.5" outlineLevelCol="2" x14ac:dyDescent="0.35"/>
  <cols>
    <col min="1" max="1" width="4.81640625" bestFit="1" customWidth="1"/>
    <col min="2" max="3" width="19.453125" style="6" bestFit="1" customWidth="1"/>
    <col min="4" max="7" width="20.08984375" style="12" hidden="1" customWidth="1" outlineLevel="1"/>
    <col min="8" max="9" width="20.08984375" style="12" hidden="1" customWidth="1" outlineLevel="2"/>
    <col min="10" max="10" width="6.54296875" style="15" hidden="1" customWidth="1" outlineLevel="1" collapsed="1"/>
    <col min="11" max="12" width="6.08984375" style="15" hidden="1" customWidth="1" outlineLevel="1"/>
    <col min="13" max="14" width="20.08984375" style="12" hidden="1" customWidth="1" outlineLevel="2"/>
    <col min="15" max="15" width="9.453125" style="15" hidden="1" customWidth="1" outlineLevel="1" collapsed="1"/>
    <col min="16" max="16" width="8.26953125" style="15" hidden="1" customWidth="1" outlineLevel="1"/>
    <col min="17" max="18" width="20.08984375" style="12" hidden="1" customWidth="1" outlineLevel="2"/>
    <col min="19" max="20" width="9.1796875" style="13" hidden="1" customWidth="1" outlineLevel="2"/>
    <col min="21" max="21" width="6.54296875" style="15" hidden="1" customWidth="1" outlineLevel="1" collapsed="1"/>
    <col min="22" max="22" width="6.08984375" style="15" hidden="1" customWidth="1" outlineLevel="1"/>
    <col min="23" max="23" width="7.08984375" style="15" hidden="1" customWidth="1" outlineLevel="1"/>
    <col min="24" max="24" width="9.453125" style="15" hidden="1" customWidth="1" outlineLevel="1"/>
    <col min="25" max="25" width="8.26953125" style="15" hidden="1" customWidth="1" outlineLevel="1"/>
    <col min="26" max="27" width="20.08984375" style="12" hidden="1" customWidth="1" outlineLevel="2"/>
    <col min="28" max="28" width="9.453125" style="15" hidden="1" customWidth="1" outlineLevel="1" collapsed="1"/>
    <col min="29" max="29" width="8.26953125" style="15" hidden="1" customWidth="1" outlineLevel="1"/>
    <col min="30" max="31" width="20.08984375" style="12" hidden="1" customWidth="1" outlineLevel="2"/>
    <col min="32" max="32" width="6.54296875" style="15" hidden="1" customWidth="1" outlineLevel="1" collapsed="1"/>
    <col min="33" max="34" width="6.08984375" style="15" hidden="1" customWidth="1" outlineLevel="1"/>
    <col min="35" max="35" width="9.36328125" style="9" customWidth="1" collapsed="1"/>
    <col min="36" max="39" width="9.36328125" style="9" customWidth="1"/>
  </cols>
  <sheetData>
    <row r="1" spans="1:40" s="1" customFormat="1" ht="43.5" x14ac:dyDescent="0.35">
      <c r="A1" s="2" t="s">
        <v>2</v>
      </c>
      <c r="B1" s="5" t="s">
        <v>0</v>
      </c>
      <c r="C1" s="5" t="s">
        <v>1</v>
      </c>
      <c r="D1" s="10" t="s">
        <v>32</v>
      </c>
      <c r="E1" s="10" t="s">
        <v>33</v>
      </c>
      <c r="F1" s="10" t="s">
        <v>34</v>
      </c>
      <c r="G1" s="10" t="s">
        <v>35</v>
      </c>
      <c r="H1" s="10" t="s">
        <v>22</v>
      </c>
      <c r="I1" s="10" t="s">
        <v>23</v>
      </c>
      <c r="J1" s="11" t="s">
        <v>16</v>
      </c>
      <c r="K1" s="11" t="s">
        <v>15</v>
      </c>
      <c r="L1" s="11" t="s">
        <v>17</v>
      </c>
      <c r="M1" s="10" t="s">
        <v>24</v>
      </c>
      <c r="N1" s="10" t="s">
        <v>25</v>
      </c>
      <c r="O1" s="11" t="s">
        <v>29</v>
      </c>
      <c r="P1" s="11" t="s">
        <v>28</v>
      </c>
      <c r="Q1" s="10" t="s">
        <v>26</v>
      </c>
      <c r="R1" s="10" t="s">
        <v>27</v>
      </c>
      <c r="S1" s="16" t="s">
        <v>38</v>
      </c>
      <c r="T1" s="16" t="s">
        <v>39</v>
      </c>
      <c r="U1" s="11" t="s">
        <v>16</v>
      </c>
      <c r="V1" s="11" t="s">
        <v>15</v>
      </c>
      <c r="W1" s="11" t="s">
        <v>17</v>
      </c>
      <c r="X1" s="11" t="s">
        <v>29</v>
      </c>
      <c r="Y1" s="11" t="s">
        <v>28</v>
      </c>
      <c r="Z1" s="10" t="s">
        <v>30</v>
      </c>
      <c r="AA1" s="10" t="s">
        <v>31</v>
      </c>
      <c r="AB1" s="11" t="s">
        <v>29</v>
      </c>
      <c r="AC1" s="11" t="s">
        <v>28</v>
      </c>
      <c r="AD1" s="10" t="s">
        <v>36</v>
      </c>
      <c r="AE1" s="10" t="s">
        <v>37</v>
      </c>
      <c r="AF1" s="11" t="s">
        <v>16</v>
      </c>
      <c r="AG1" s="11" t="s">
        <v>15</v>
      </c>
      <c r="AH1" s="11" t="s">
        <v>17</v>
      </c>
      <c r="AI1" s="7" t="s">
        <v>16</v>
      </c>
      <c r="AJ1" s="7" t="s">
        <v>15</v>
      </c>
      <c r="AK1" s="7" t="s">
        <v>17</v>
      </c>
      <c r="AL1" s="7" t="s">
        <v>29</v>
      </c>
      <c r="AM1" s="7" t="s">
        <v>28</v>
      </c>
      <c r="AN1" s="7" t="s">
        <v>40</v>
      </c>
    </row>
    <row r="2" spans="1:40" x14ac:dyDescent="0.35">
      <c r="A2" s="1" t="s">
        <v>6</v>
      </c>
      <c r="B2" s="6">
        <v>43467.385416666664</v>
      </c>
      <c r="C2" s="6">
        <v>43487.771527777775</v>
      </c>
      <c r="D2" s="12">
        <f t="shared" ref="D2:D13" si="0">MAX(B2,MIN(C2,INT(B2)+6-WEEKDAY(B2,2)+_dmwe))</f>
        <v>43470.25</v>
      </c>
      <c r="E2" s="12">
        <f t="shared" ref="E2:E13" si="1">MIN(C2,INT(B2)+8-WEEKDAY(B2,2)+_dmwe)</f>
        <v>43472.25</v>
      </c>
      <c r="F2" s="12">
        <f t="shared" ref="F2:F13" si="2">MAX(E2,INT(C2)-1-WEEKDAY(C2,2)+_dmwe)</f>
        <v>43484.25</v>
      </c>
      <c r="G2" s="12">
        <f t="shared" ref="G2:G13" si="3">MAX(F2,INT(C2)+1-WEEKDAY(C2,2)+_dmwe)</f>
        <v>43486.25</v>
      </c>
      <c r="H2" s="12">
        <f>B2</f>
        <v>43467.385416666664</v>
      </c>
      <c r="I2" s="12">
        <f>D2</f>
        <v>43470.25</v>
      </c>
      <c r="J2" s="14">
        <f t="shared" ref="J2" si="4">(INT(I2)-INT(H2)-1)*(_fm-_dm)+MIN(_fm-_dm,MAX(0,_fm-MOD(H2,1)))+MIN(_fm-_dm,MAX(0,MOD(I2,1)-_dm))</f>
        <v>0.8645833333357591</v>
      </c>
      <c r="K2" s="14">
        <f t="shared" ref="K2" si="5">(INT(I2)-INT(H2)-1)*(_fa-_da)+MIN(_fa-_da,MAX(0,_fa-MOD(H2,1)))+MIN(_fa-_da,MAX(0,MOD(I2,1)-_da))</f>
        <v>0.99999999999999911</v>
      </c>
      <c r="L2" s="14">
        <f t="shared" ref="L2" si="6">(I2-H2)-((INT(I2)-INT(H2)-1)*(_dn-_fn)+MIN(_dn-_fn,MAX(0,_dn-MOD(H2,1)))+MIN(_dn-_fn,MAX(0,MOD(I2,1)-_fn)))</f>
        <v>1.0000000000000004</v>
      </c>
      <c r="M2" s="12">
        <f>D2</f>
        <v>43470.25</v>
      </c>
      <c r="N2" s="12">
        <f>E2</f>
        <v>43472.25</v>
      </c>
      <c r="O2" s="14">
        <f t="shared" ref="O2:O13" si="7">MAX(0,(INT(N2)-INT(M2)-1)*(_fmwe-_dmwe)+MIN(_fmwe-_dmwe,MAX(0,_fmwe-MOD(M2,1)))+MIN(_fmwe-_dmwe,MAX(0,MOD(N2,1)-_dmwe)))</f>
        <v>1</v>
      </c>
      <c r="P2" s="14">
        <f t="shared" ref="P2:P13" si="8">MAX(0,(N2-M2)-((INT(N2)-INT(M2)-1)*(_dawe-_fawe)+MIN(_dawe-_fawe,MAX(0,_dawe-MOD(M2,1)))+MIN(_dawe-_fawe,MAX(0,MOD(N2,1)-_fawe))))</f>
        <v>1</v>
      </c>
      <c r="Q2" s="12">
        <f>E2</f>
        <v>43472.25</v>
      </c>
      <c r="R2" s="12">
        <f>F2</f>
        <v>43484.25</v>
      </c>
      <c r="S2" s="13">
        <f>MAX(0,IF(Q2=R2,-1,0)+NETWORKDAYS.INTL(INT(Q2-_dmwe),INT(R2-_fawe),"0000011"))</f>
        <v>10</v>
      </c>
      <c r="T2" s="13">
        <f>MAX(0,NETWORKDAYS.INTL(INT(Q2-_dmwe),INT(R2-_fawe),"1111100")-1)</f>
        <v>2</v>
      </c>
      <c r="U2" s="14">
        <f>S2*(_fm-_dm)</f>
        <v>3.3333333333333348</v>
      </c>
      <c r="V2" s="14">
        <f>S2*(_fa-_da)</f>
        <v>3.3333333333333304</v>
      </c>
      <c r="W2" s="14">
        <f>S2*(1+_fn-_dn)</f>
        <v>3.3333333333333348</v>
      </c>
      <c r="X2" s="14">
        <f>T2*(_fmwe-_dmwe)</f>
        <v>1</v>
      </c>
      <c r="Y2" s="14">
        <f>T2*(1+_fawe-_dawe)</f>
        <v>1</v>
      </c>
      <c r="Z2" s="12">
        <f>F2</f>
        <v>43484.25</v>
      </c>
      <c r="AA2" s="12">
        <f>G2</f>
        <v>43486.25</v>
      </c>
      <c r="AB2" s="14">
        <f t="shared" ref="AB2:AB13" si="9">MAX(0,(INT(AA2)-INT(Z2)-1)*(_fmwe-_dmwe)+MIN(_fmwe-_dmwe,MAX(0,_fmwe-MOD(Z2,1)))+MIN(_fmwe-_dmwe,MAX(0,MOD(AA2,1)-_dmwe)))</f>
        <v>1</v>
      </c>
      <c r="AC2" s="14">
        <f t="shared" ref="AC2:AC13" si="10">MAX(0,(AA2-Z2)-((INT(AA2)-INT(Z2)-1)*(_dawe-_fawe)+MIN(_dawe-_fawe,MAX(0,_dawe-MOD(Z2,1)))+MIN(_dawe-_fawe,MAX(0,MOD(AA2,1)-_fawe))))</f>
        <v>1</v>
      </c>
      <c r="AD2" s="12">
        <f>G2</f>
        <v>43486.25</v>
      </c>
      <c r="AE2" s="12">
        <f>C2</f>
        <v>43487.771527777775</v>
      </c>
      <c r="AF2" s="14">
        <f t="shared" ref="AF2" si="11">(INT(AE2)-INT(AD2)-1)*(_fm-_dm)+MIN(_fm-_dm,MAX(0,_fm-MOD(AD2,1)))+MIN(_fm-_dm,MAX(0,MOD(AE2,1)-_dm))</f>
        <v>0.66666666666666696</v>
      </c>
      <c r="AG2" s="14">
        <f t="shared" ref="AG2" si="12">(INT(AE2)-INT(AD2)-1)*(_fa-_da)+MIN(_fa-_da,MAX(0,_fa-MOD(AD2,1)))+MIN(_fa-_da,MAX(0,MOD(AE2,1)-_da))</f>
        <v>0.52152777777519033</v>
      </c>
      <c r="AH2" s="14">
        <f t="shared" ref="AH2" si="13">(AE2-AD2)-((INT(AE2)-INT(AD2)-1)*(_dn-_fn)+MIN(_dn-_fn,MAX(0,_dn-MOD(AD2,1)))+MIN(_dn-_fn,MAX(0,MOD(AE2,1)-_fn)))</f>
        <v>0.33333333333333348</v>
      </c>
      <c r="AI2" s="8">
        <f>J2+U2+AF2</f>
        <v>4.8645833333357613</v>
      </c>
      <c r="AJ2" s="8">
        <f t="shared" ref="AJ2:AK2" si="14">K2+V2+AG2</f>
        <v>4.8548611111085194</v>
      </c>
      <c r="AK2" s="8">
        <f t="shared" si="14"/>
        <v>4.6666666666666696</v>
      </c>
      <c r="AL2" s="8">
        <f>O2+X2+AB2</f>
        <v>3</v>
      </c>
      <c r="AM2" s="8">
        <f>P2+Y2+AC2</f>
        <v>3</v>
      </c>
      <c r="AN2" s="17">
        <f>SUM(AI2:AM2)-(C2-B2)</f>
        <v>0</v>
      </c>
    </row>
    <row r="3" spans="1:40" x14ac:dyDescent="0.35">
      <c r="A3" s="1" t="s">
        <v>9</v>
      </c>
      <c r="B3" s="6">
        <v>43467.727777777778</v>
      </c>
      <c r="C3" s="6">
        <v>43477.997916666667</v>
      </c>
      <c r="D3" s="12">
        <f t="shared" si="0"/>
        <v>43470.25</v>
      </c>
      <c r="E3" s="12">
        <f t="shared" si="1"/>
        <v>43472.25</v>
      </c>
      <c r="F3" s="12">
        <f t="shared" si="2"/>
        <v>43472.25</v>
      </c>
      <c r="G3" s="12">
        <f t="shared" si="3"/>
        <v>43472.25</v>
      </c>
      <c r="H3" s="12">
        <f>B3</f>
        <v>43467.727777777778</v>
      </c>
      <c r="I3" s="12">
        <f>D3</f>
        <v>43470.25</v>
      </c>
      <c r="J3" s="14">
        <f t="shared" ref="J3:J13" si="15">(INT(I3)-INT(H3)-1)*(_fm-_dm)+MIN(_fm-_dm,MAX(0,_fm-MOD(H3,1)))+MIN(_fm-_dm,MAX(0,MOD(I3,1)-_dm))</f>
        <v>0.66666666666666696</v>
      </c>
      <c r="K3" s="14">
        <f t="shared" ref="K3:K13" si="16">(INT(I3)-INT(H3)-1)*(_fa-_da)+MIN(_fa-_da,MAX(0,_fa-MOD(H3,1)))+MIN(_fa-_da,MAX(0,MOD(I3,1)-_da))</f>
        <v>0.85555555555523144</v>
      </c>
      <c r="L3" s="14">
        <f t="shared" ref="L3:L13" si="17">(I3-H3)-((INT(I3)-INT(H3)-1)*(_dn-_fn)+MIN(_dn-_fn,MAX(0,_dn-MOD(H3,1)))+MIN(_dn-_fn,MAX(0,MOD(I3,1)-_fn)))</f>
        <v>1.0000000000000004</v>
      </c>
      <c r="M3" s="12">
        <f>D3</f>
        <v>43470.25</v>
      </c>
      <c r="N3" s="12">
        <f>E3</f>
        <v>43472.25</v>
      </c>
      <c r="O3" s="14">
        <f t="shared" si="7"/>
        <v>1</v>
      </c>
      <c r="P3" s="14">
        <f t="shared" si="8"/>
        <v>1</v>
      </c>
      <c r="Q3" s="12">
        <f t="shared" ref="Q3:Q13" si="18">E3</f>
        <v>43472.25</v>
      </c>
      <c r="R3" s="12">
        <f t="shared" ref="R3:R13" si="19">F3</f>
        <v>43472.25</v>
      </c>
      <c r="S3" s="13">
        <f>MAX(0,IF(Q3=R3,-1,0)+NETWORKDAYS.INTL(INT(Q3-_dmwe),INT(R3-_fawe),"0000011"))</f>
        <v>0</v>
      </c>
      <c r="T3" s="13">
        <f>MAX(0,NETWORKDAYS.INTL(INT(Q3-_dmwe),INT(R3-_fawe),"1111100")-1)</f>
        <v>0</v>
      </c>
      <c r="U3" s="14">
        <f>S3*(_fm-_dm)</f>
        <v>0</v>
      </c>
      <c r="V3" s="14">
        <f>S3*(_fa-_da)</f>
        <v>0</v>
      </c>
      <c r="W3" s="14">
        <f>S3*(1+_fn-_dn)</f>
        <v>0</v>
      </c>
      <c r="X3" s="14">
        <f>T3*(_fmwe-_dmwe)</f>
        <v>0</v>
      </c>
      <c r="Y3" s="14">
        <f>T3*(1+_fawe-_dawe)</f>
        <v>0</v>
      </c>
      <c r="Z3" s="12">
        <f>F3</f>
        <v>43472.25</v>
      </c>
      <c r="AA3" s="12">
        <f>G3</f>
        <v>43472.25</v>
      </c>
      <c r="AB3" s="14">
        <f t="shared" si="9"/>
        <v>0</v>
      </c>
      <c r="AC3" s="14">
        <f t="shared" si="10"/>
        <v>0</v>
      </c>
      <c r="AD3" s="12">
        <f>G3</f>
        <v>43472.25</v>
      </c>
      <c r="AE3" s="12">
        <f>C3</f>
        <v>43477.997916666667</v>
      </c>
      <c r="AF3" s="14">
        <f t="shared" ref="AF3:AF13" si="20">(INT(AE3)-INT(AD3)-1)*(_fm-_dm)+MIN(_fm-_dm,MAX(0,_fm-MOD(AD3,1)))+MIN(_fm-_dm,MAX(0,MOD(AE3,1)-_dm))</f>
        <v>2.0000000000000009</v>
      </c>
      <c r="AG3" s="14">
        <f t="shared" ref="AG3:AG13" si="21">(INT(AE3)-INT(AD3)-1)*(_fa-_da)+MIN(_fa-_da,MAX(0,_fa-MOD(AD3,1)))+MIN(_fa-_da,MAX(0,MOD(AE3,1)-_da))</f>
        <v>1.9999999999999982</v>
      </c>
      <c r="AH3" s="14">
        <f t="shared" ref="AH3:AH13" si="22">(AE3-AD3)-((INT(AE3)-INT(AD3)-1)*(_dn-_fn)+MIN(_dn-_fn,MAX(0,_dn-MOD(AD3,1)))+MIN(_dn-_fn,MAX(0,MOD(AE3,1)-_fn)))</f>
        <v>1.7479166666671526</v>
      </c>
      <c r="AI3" s="8">
        <f t="shared" ref="AI3:AI13" si="23">J3+U3+AF3</f>
        <v>2.6666666666666679</v>
      </c>
      <c r="AJ3" s="8">
        <f t="shared" ref="AJ3:AJ13" si="24">K3+V3+AG3</f>
        <v>2.8555555555552297</v>
      </c>
      <c r="AK3" s="8">
        <f t="shared" ref="AK3:AK13" si="25">L3+W3+AH3</f>
        <v>2.7479166666671531</v>
      </c>
      <c r="AL3" s="8">
        <f t="shared" ref="AL3:AL13" si="26">O3+X3+AB3</f>
        <v>1</v>
      </c>
      <c r="AM3" s="8">
        <f t="shared" ref="AM3:AM13" si="27">P3+Y3+AC3</f>
        <v>1</v>
      </c>
      <c r="AN3" s="17">
        <f t="shared" ref="AN3:AN13" si="28">SUM(AI3:AM3)-(C3-B3)</f>
        <v>0</v>
      </c>
    </row>
    <row r="4" spans="1:40" x14ac:dyDescent="0.35">
      <c r="A4" s="1" t="s">
        <v>7</v>
      </c>
      <c r="B4" s="6">
        <v>43467.771527777775</v>
      </c>
      <c r="C4" s="6">
        <v>43470.038194444445</v>
      </c>
      <c r="D4" s="12">
        <f t="shared" si="0"/>
        <v>43470.038194444445</v>
      </c>
      <c r="E4" s="12">
        <f t="shared" si="1"/>
        <v>43470.038194444445</v>
      </c>
      <c r="F4" s="12">
        <f t="shared" si="2"/>
        <v>43470.038194444445</v>
      </c>
      <c r="G4" s="12">
        <f t="shared" si="3"/>
        <v>43470.038194444445</v>
      </c>
      <c r="H4" s="12">
        <f>B4</f>
        <v>43467.771527777775</v>
      </c>
      <c r="I4" s="12">
        <f>D4</f>
        <v>43470.038194444445</v>
      </c>
      <c r="J4" s="14">
        <f t="shared" si="15"/>
        <v>0.66666666666666696</v>
      </c>
      <c r="K4" s="14">
        <f t="shared" si="16"/>
        <v>0.81180555555814182</v>
      </c>
      <c r="L4" s="14">
        <f t="shared" si="17"/>
        <v>0.78819444444525333</v>
      </c>
      <c r="M4" s="12">
        <f>D4</f>
        <v>43470.038194444445</v>
      </c>
      <c r="N4" s="12">
        <f>E4</f>
        <v>43470.038194444445</v>
      </c>
      <c r="O4" s="14">
        <f t="shared" si="7"/>
        <v>0</v>
      </c>
      <c r="P4" s="14">
        <f t="shared" si="8"/>
        <v>0</v>
      </c>
      <c r="Q4" s="12">
        <f t="shared" si="18"/>
        <v>43470.038194444445</v>
      </c>
      <c r="R4" s="12">
        <f t="shared" si="19"/>
        <v>43470.038194444445</v>
      </c>
      <c r="S4" s="13">
        <f>MAX(0,IF(Q4=R4,-1,0)+NETWORKDAYS.INTL(INT(Q4-_dmwe),INT(R4-_fawe),"0000011"))</f>
        <v>0</v>
      </c>
      <c r="T4" s="13">
        <f>MAX(0,NETWORKDAYS.INTL(INT(Q4-_dmwe),INT(R4-_fawe),"1111100")-1)</f>
        <v>0</v>
      </c>
      <c r="U4" s="14">
        <f>S4*(_fm-_dm)</f>
        <v>0</v>
      </c>
      <c r="V4" s="14">
        <f>S4*(_fa-_da)</f>
        <v>0</v>
      </c>
      <c r="W4" s="14">
        <f>S4*(1+_fn-_dn)</f>
        <v>0</v>
      </c>
      <c r="X4" s="14">
        <f>T4*(_fmwe-_dmwe)</f>
        <v>0</v>
      </c>
      <c r="Y4" s="14">
        <f>T4*(1+_fawe-_dawe)</f>
        <v>0</v>
      </c>
      <c r="Z4" s="12">
        <f>F4</f>
        <v>43470.038194444445</v>
      </c>
      <c r="AA4" s="12">
        <f>G4</f>
        <v>43470.038194444445</v>
      </c>
      <c r="AB4" s="14">
        <f t="shared" si="9"/>
        <v>0</v>
      </c>
      <c r="AC4" s="14">
        <f t="shared" si="10"/>
        <v>0</v>
      </c>
      <c r="AD4" s="12">
        <f>G4</f>
        <v>43470.038194444445</v>
      </c>
      <c r="AE4" s="12">
        <f>C4</f>
        <v>43470.038194444445</v>
      </c>
      <c r="AF4" s="14">
        <f t="shared" si="20"/>
        <v>0</v>
      </c>
      <c r="AG4" s="14">
        <f t="shared" si="21"/>
        <v>0</v>
      </c>
      <c r="AH4" s="14">
        <f t="shared" si="22"/>
        <v>0</v>
      </c>
      <c r="AI4" s="8">
        <f t="shared" si="23"/>
        <v>0.66666666666666696</v>
      </c>
      <c r="AJ4" s="8">
        <f t="shared" si="24"/>
        <v>0.81180555555814182</v>
      </c>
      <c r="AK4" s="8">
        <f t="shared" si="25"/>
        <v>0.78819444444525333</v>
      </c>
      <c r="AL4" s="8">
        <f t="shared" si="26"/>
        <v>0</v>
      </c>
      <c r="AM4" s="8">
        <f t="shared" si="27"/>
        <v>0</v>
      </c>
      <c r="AN4" s="17">
        <f t="shared" si="28"/>
        <v>0</v>
      </c>
    </row>
    <row r="5" spans="1:40" x14ac:dyDescent="0.35">
      <c r="A5" s="1" t="s">
        <v>3</v>
      </c>
      <c r="B5" s="6">
        <v>43470.11041666667</v>
      </c>
      <c r="C5" s="6">
        <v>43488.006944444445</v>
      </c>
      <c r="D5" s="12">
        <f t="shared" si="0"/>
        <v>43470.25</v>
      </c>
      <c r="E5" s="12">
        <f t="shared" si="1"/>
        <v>43472.25</v>
      </c>
      <c r="F5" s="12">
        <f t="shared" si="2"/>
        <v>43484.25</v>
      </c>
      <c r="G5" s="12">
        <f t="shared" si="3"/>
        <v>43486.25</v>
      </c>
      <c r="H5" s="12">
        <f>B5</f>
        <v>43470.11041666667</v>
      </c>
      <c r="I5" s="12">
        <f>D5</f>
        <v>43470.25</v>
      </c>
      <c r="J5" s="14">
        <f t="shared" si="15"/>
        <v>0</v>
      </c>
      <c r="K5" s="14">
        <f t="shared" si="16"/>
        <v>0</v>
      </c>
      <c r="L5" s="14">
        <f t="shared" si="17"/>
        <v>0.13958333332993789</v>
      </c>
      <c r="M5" s="12">
        <f>D5</f>
        <v>43470.25</v>
      </c>
      <c r="N5" s="12">
        <f>E5</f>
        <v>43472.25</v>
      </c>
      <c r="O5" s="14">
        <f t="shared" si="7"/>
        <v>1</v>
      </c>
      <c r="P5" s="14">
        <f t="shared" si="8"/>
        <v>1</v>
      </c>
      <c r="Q5" s="12">
        <f t="shared" si="18"/>
        <v>43472.25</v>
      </c>
      <c r="R5" s="12">
        <f t="shared" si="19"/>
        <v>43484.25</v>
      </c>
      <c r="S5" s="13">
        <f>MAX(0,IF(Q5=R5,-1,0)+NETWORKDAYS.INTL(INT(Q5-_dmwe),INT(R5-_fawe),"0000011"))</f>
        <v>10</v>
      </c>
      <c r="T5" s="13">
        <f>MAX(0,NETWORKDAYS.INTL(INT(Q5-_dmwe),INT(R5-_fawe),"1111100")-1)</f>
        <v>2</v>
      </c>
      <c r="U5" s="14">
        <f>S5*(_fm-_dm)</f>
        <v>3.3333333333333348</v>
      </c>
      <c r="V5" s="14">
        <f>S5*(_fa-_da)</f>
        <v>3.3333333333333304</v>
      </c>
      <c r="W5" s="14">
        <f>S5*(1+_fn-_dn)</f>
        <v>3.3333333333333348</v>
      </c>
      <c r="X5" s="14">
        <f>T5*(_fmwe-_dmwe)</f>
        <v>1</v>
      </c>
      <c r="Y5" s="14">
        <f>T5*(1+_fawe-_dawe)</f>
        <v>1</v>
      </c>
      <c r="Z5" s="12">
        <f>F5</f>
        <v>43484.25</v>
      </c>
      <c r="AA5" s="12">
        <f>G5</f>
        <v>43486.25</v>
      </c>
      <c r="AB5" s="14">
        <f t="shared" si="9"/>
        <v>1</v>
      </c>
      <c r="AC5" s="14">
        <f t="shared" si="10"/>
        <v>1</v>
      </c>
      <c r="AD5" s="12">
        <f>G5</f>
        <v>43486.25</v>
      </c>
      <c r="AE5" s="12">
        <f>C5</f>
        <v>43488.006944444445</v>
      </c>
      <c r="AF5" s="14">
        <f t="shared" si="20"/>
        <v>0.66666666666666696</v>
      </c>
      <c r="AG5" s="14">
        <f t="shared" si="21"/>
        <v>0.66666666666666607</v>
      </c>
      <c r="AH5" s="14">
        <f t="shared" si="22"/>
        <v>0.42361111111191985</v>
      </c>
      <c r="AI5" s="8">
        <f t="shared" si="23"/>
        <v>4.0000000000000018</v>
      </c>
      <c r="AJ5" s="8">
        <f t="shared" si="24"/>
        <v>3.9999999999999964</v>
      </c>
      <c r="AK5" s="8">
        <f t="shared" si="25"/>
        <v>3.8965277777751925</v>
      </c>
      <c r="AL5" s="8">
        <f t="shared" si="26"/>
        <v>3</v>
      </c>
      <c r="AM5" s="8">
        <f t="shared" si="27"/>
        <v>3</v>
      </c>
      <c r="AN5" s="17">
        <f t="shared" si="28"/>
        <v>0</v>
      </c>
    </row>
    <row r="6" spans="1:40" x14ac:dyDescent="0.35">
      <c r="A6" s="1" t="s">
        <v>10</v>
      </c>
      <c r="B6" s="6">
        <v>43471.972222222219</v>
      </c>
      <c r="C6" s="6">
        <v>43487.05</v>
      </c>
      <c r="D6" s="12">
        <f t="shared" si="0"/>
        <v>43471.972222222219</v>
      </c>
      <c r="E6" s="12">
        <f t="shared" si="1"/>
        <v>43472.25</v>
      </c>
      <c r="F6" s="12">
        <f t="shared" si="2"/>
        <v>43484.25</v>
      </c>
      <c r="G6" s="12">
        <f t="shared" si="3"/>
        <v>43486.25</v>
      </c>
      <c r="H6" s="12">
        <f>B6</f>
        <v>43471.972222222219</v>
      </c>
      <c r="I6" s="12">
        <f>D6</f>
        <v>43471.972222222219</v>
      </c>
      <c r="J6" s="14">
        <f t="shared" si="15"/>
        <v>0</v>
      </c>
      <c r="K6" s="14">
        <f t="shared" si="16"/>
        <v>0</v>
      </c>
      <c r="L6" s="14">
        <f t="shared" si="17"/>
        <v>0</v>
      </c>
      <c r="M6" s="12">
        <f>D6</f>
        <v>43471.972222222219</v>
      </c>
      <c r="N6" s="12">
        <f>E6</f>
        <v>43472.25</v>
      </c>
      <c r="O6" s="14">
        <f t="shared" si="7"/>
        <v>0</v>
      </c>
      <c r="P6" s="14">
        <f t="shared" si="8"/>
        <v>0.27777777778101154</v>
      </c>
      <c r="Q6" s="12">
        <f t="shared" si="18"/>
        <v>43472.25</v>
      </c>
      <c r="R6" s="12">
        <f t="shared" si="19"/>
        <v>43484.25</v>
      </c>
      <c r="S6" s="13">
        <f>MAX(0,IF(Q6=R6,-1,0)+NETWORKDAYS.INTL(INT(Q6-_dmwe),INT(R6-_fawe),"0000011"))</f>
        <v>10</v>
      </c>
      <c r="T6" s="13">
        <f>MAX(0,NETWORKDAYS.INTL(INT(Q6-_dmwe),INT(R6-_fawe),"1111100")-1)</f>
        <v>2</v>
      </c>
      <c r="U6" s="14">
        <f>S6*(_fm-_dm)</f>
        <v>3.3333333333333348</v>
      </c>
      <c r="V6" s="14">
        <f>S6*(_fa-_da)</f>
        <v>3.3333333333333304</v>
      </c>
      <c r="W6" s="14">
        <f>S6*(1+_fn-_dn)</f>
        <v>3.3333333333333348</v>
      </c>
      <c r="X6" s="14">
        <f>T6*(_fmwe-_dmwe)</f>
        <v>1</v>
      </c>
      <c r="Y6" s="14">
        <f>T6*(1+_fawe-_dawe)</f>
        <v>1</v>
      </c>
      <c r="Z6" s="12">
        <f>F6</f>
        <v>43484.25</v>
      </c>
      <c r="AA6" s="12">
        <f>G6</f>
        <v>43486.25</v>
      </c>
      <c r="AB6" s="14">
        <f t="shared" si="9"/>
        <v>1</v>
      </c>
      <c r="AC6" s="14">
        <f t="shared" si="10"/>
        <v>1</v>
      </c>
      <c r="AD6" s="12">
        <f>G6</f>
        <v>43486.25</v>
      </c>
      <c r="AE6" s="12">
        <f>C6</f>
        <v>43487.05</v>
      </c>
      <c r="AF6" s="14">
        <f t="shared" si="20"/>
        <v>0.33333333333333348</v>
      </c>
      <c r="AG6" s="14">
        <f t="shared" si="21"/>
        <v>0.33333333333333304</v>
      </c>
      <c r="AH6" s="14">
        <f t="shared" si="22"/>
        <v>0.13333333333624386</v>
      </c>
      <c r="AI6" s="8">
        <f t="shared" si="23"/>
        <v>3.6666666666666683</v>
      </c>
      <c r="AJ6" s="8">
        <f t="shared" si="24"/>
        <v>3.6666666666666634</v>
      </c>
      <c r="AK6" s="8">
        <f t="shared" si="25"/>
        <v>3.4666666666695787</v>
      </c>
      <c r="AL6" s="8">
        <f t="shared" si="26"/>
        <v>2</v>
      </c>
      <c r="AM6" s="8">
        <f t="shared" si="27"/>
        <v>2.2777777777810115</v>
      </c>
      <c r="AN6" s="17">
        <f t="shared" si="28"/>
        <v>0</v>
      </c>
    </row>
    <row r="7" spans="1:40" x14ac:dyDescent="0.35">
      <c r="A7" s="1" t="s">
        <v>4</v>
      </c>
      <c r="B7" s="6">
        <v>43468.011111111111</v>
      </c>
      <c r="C7" s="6">
        <v>43468.146527777775</v>
      </c>
      <c r="D7" s="12">
        <f t="shared" si="0"/>
        <v>43468.146527777775</v>
      </c>
      <c r="E7" s="12">
        <f t="shared" si="1"/>
        <v>43468.146527777775</v>
      </c>
      <c r="F7" s="12">
        <f t="shared" si="2"/>
        <v>43468.146527777775</v>
      </c>
      <c r="G7" s="12">
        <f t="shared" si="3"/>
        <v>43468.146527777775</v>
      </c>
      <c r="H7" s="12">
        <f>B7</f>
        <v>43468.011111111111</v>
      </c>
      <c r="I7" s="12">
        <f>D7</f>
        <v>43468.146527777775</v>
      </c>
      <c r="J7" s="14">
        <f t="shared" si="15"/>
        <v>0</v>
      </c>
      <c r="K7" s="14">
        <f t="shared" si="16"/>
        <v>0</v>
      </c>
      <c r="L7" s="14">
        <f t="shared" si="17"/>
        <v>0.13541666666424135</v>
      </c>
      <c r="M7" s="12">
        <f>D7</f>
        <v>43468.146527777775</v>
      </c>
      <c r="N7" s="12">
        <f>E7</f>
        <v>43468.146527777775</v>
      </c>
      <c r="O7" s="14">
        <f t="shared" si="7"/>
        <v>0</v>
      </c>
      <c r="P7" s="14">
        <f t="shared" si="8"/>
        <v>0</v>
      </c>
      <c r="Q7" s="12">
        <f t="shared" si="18"/>
        <v>43468.146527777775</v>
      </c>
      <c r="R7" s="12">
        <f t="shared" si="19"/>
        <v>43468.146527777775</v>
      </c>
      <c r="S7" s="13">
        <f>MAX(0,IF(Q7=R7,-1,0)+NETWORKDAYS.INTL(INT(Q7-_dmwe),INT(R7-_fawe),"0000011"))</f>
        <v>0</v>
      </c>
      <c r="T7" s="13">
        <f>MAX(0,NETWORKDAYS.INTL(INT(Q7-_dmwe),INT(R7-_fawe),"1111100")-1)</f>
        <v>0</v>
      </c>
      <c r="U7" s="14">
        <f>S7*(_fm-_dm)</f>
        <v>0</v>
      </c>
      <c r="V7" s="14">
        <f>S7*(_fa-_da)</f>
        <v>0</v>
      </c>
      <c r="W7" s="14">
        <f>S7*(1+_fn-_dn)</f>
        <v>0</v>
      </c>
      <c r="X7" s="14">
        <f>T7*(_fmwe-_dmwe)</f>
        <v>0</v>
      </c>
      <c r="Y7" s="14">
        <f>T7*(1+_fawe-_dawe)</f>
        <v>0</v>
      </c>
      <c r="Z7" s="12">
        <f>F7</f>
        <v>43468.146527777775</v>
      </c>
      <c r="AA7" s="12">
        <f>G7</f>
        <v>43468.146527777775</v>
      </c>
      <c r="AB7" s="14">
        <f t="shared" si="9"/>
        <v>0</v>
      </c>
      <c r="AC7" s="14">
        <f t="shared" si="10"/>
        <v>0</v>
      </c>
      <c r="AD7" s="12">
        <f>G7</f>
        <v>43468.146527777775</v>
      </c>
      <c r="AE7" s="12">
        <f>C7</f>
        <v>43468.146527777775</v>
      </c>
      <c r="AF7" s="14">
        <f t="shared" si="20"/>
        <v>0</v>
      </c>
      <c r="AG7" s="14">
        <f t="shared" si="21"/>
        <v>0</v>
      </c>
      <c r="AH7" s="14">
        <f t="shared" si="22"/>
        <v>0</v>
      </c>
      <c r="AI7" s="8">
        <f t="shared" si="23"/>
        <v>0</v>
      </c>
      <c r="AJ7" s="8">
        <f t="shared" si="24"/>
        <v>0</v>
      </c>
      <c r="AK7" s="8">
        <f t="shared" si="25"/>
        <v>0.13541666666424135</v>
      </c>
      <c r="AL7" s="8">
        <f t="shared" si="26"/>
        <v>0</v>
      </c>
      <c r="AM7" s="8">
        <f t="shared" si="27"/>
        <v>0</v>
      </c>
      <c r="AN7" s="17">
        <f t="shared" si="28"/>
        <v>0</v>
      </c>
    </row>
    <row r="8" spans="1:40" x14ac:dyDescent="0.35">
      <c r="A8" s="1" t="s">
        <v>8</v>
      </c>
      <c r="B8" s="6">
        <v>43470.038888888892</v>
      </c>
      <c r="C8" s="6">
        <v>43471.120833333334</v>
      </c>
      <c r="D8" s="12">
        <f t="shared" si="0"/>
        <v>43470.25</v>
      </c>
      <c r="E8" s="12">
        <f t="shared" si="1"/>
        <v>43471.120833333334</v>
      </c>
      <c r="F8" s="12">
        <f t="shared" si="2"/>
        <v>43471.120833333334</v>
      </c>
      <c r="G8" s="12">
        <f t="shared" si="3"/>
        <v>43471.120833333334</v>
      </c>
      <c r="H8" s="12">
        <f>B8</f>
        <v>43470.038888888892</v>
      </c>
      <c r="I8" s="12">
        <f>D8</f>
        <v>43470.25</v>
      </c>
      <c r="J8" s="14">
        <f t="shared" si="15"/>
        <v>0</v>
      </c>
      <c r="K8" s="14">
        <f t="shared" si="16"/>
        <v>0</v>
      </c>
      <c r="L8" s="14">
        <f t="shared" si="17"/>
        <v>0.21111111110803904</v>
      </c>
      <c r="M8" s="12">
        <f>D8</f>
        <v>43470.25</v>
      </c>
      <c r="N8" s="12">
        <f>E8</f>
        <v>43471.120833333334</v>
      </c>
      <c r="O8" s="14">
        <f t="shared" si="7"/>
        <v>0.5</v>
      </c>
      <c r="P8" s="14">
        <f t="shared" si="8"/>
        <v>0.37083333333430346</v>
      </c>
      <c r="Q8" s="12">
        <f t="shared" si="18"/>
        <v>43471.120833333334</v>
      </c>
      <c r="R8" s="12">
        <f t="shared" si="19"/>
        <v>43471.120833333334</v>
      </c>
      <c r="S8" s="13">
        <f>MAX(0,IF(Q8=R8,-1,0)+NETWORKDAYS.INTL(INT(Q8-_dmwe),INT(R8-_fawe),"0000011"))</f>
        <v>0</v>
      </c>
      <c r="T8" s="13">
        <f>MAX(0,NETWORKDAYS.INTL(INT(Q8-_dmwe),INT(R8-_fawe),"1111100")-1)</f>
        <v>0</v>
      </c>
      <c r="U8" s="14">
        <f>S8*(_fm-_dm)</f>
        <v>0</v>
      </c>
      <c r="V8" s="14">
        <f>S8*(_fa-_da)</f>
        <v>0</v>
      </c>
      <c r="W8" s="14">
        <f>S8*(1+_fn-_dn)</f>
        <v>0</v>
      </c>
      <c r="X8" s="14">
        <f>T8*(_fmwe-_dmwe)</f>
        <v>0</v>
      </c>
      <c r="Y8" s="14">
        <f>T8*(1+_fawe-_dawe)</f>
        <v>0</v>
      </c>
      <c r="Z8" s="12">
        <f>F8</f>
        <v>43471.120833333334</v>
      </c>
      <c r="AA8" s="12">
        <f>G8</f>
        <v>43471.120833333334</v>
      </c>
      <c r="AB8" s="14">
        <f t="shared" si="9"/>
        <v>0</v>
      </c>
      <c r="AC8" s="14">
        <f t="shared" si="10"/>
        <v>0</v>
      </c>
      <c r="AD8" s="12">
        <f>G8</f>
        <v>43471.120833333334</v>
      </c>
      <c r="AE8" s="12">
        <f>C8</f>
        <v>43471.120833333334</v>
      </c>
      <c r="AF8" s="14">
        <f t="shared" si="20"/>
        <v>0</v>
      </c>
      <c r="AG8" s="14">
        <f t="shared" si="21"/>
        <v>0</v>
      </c>
      <c r="AH8" s="14">
        <f t="shared" si="22"/>
        <v>0</v>
      </c>
      <c r="AI8" s="8">
        <f t="shared" si="23"/>
        <v>0</v>
      </c>
      <c r="AJ8" s="8">
        <f t="shared" si="24"/>
        <v>0</v>
      </c>
      <c r="AK8" s="8">
        <f t="shared" si="25"/>
        <v>0.21111111110803904</v>
      </c>
      <c r="AL8" s="8">
        <f t="shared" si="26"/>
        <v>0.5</v>
      </c>
      <c r="AM8" s="8">
        <f t="shared" si="27"/>
        <v>0.37083333333430346</v>
      </c>
      <c r="AN8" s="17">
        <f t="shared" si="28"/>
        <v>0</v>
      </c>
    </row>
    <row r="9" spans="1:40" x14ac:dyDescent="0.35">
      <c r="A9" s="1" t="s">
        <v>11</v>
      </c>
      <c r="B9" s="6">
        <v>43468.050694444442</v>
      </c>
      <c r="C9" s="6">
        <v>43468.166666666664</v>
      </c>
      <c r="D9" s="12">
        <f t="shared" si="0"/>
        <v>43468.166666666664</v>
      </c>
      <c r="E9" s="12">
        <f t="shared" si="1"/>
        <v>43468.166666666664</v>
      </c>
      <c r="F9" s="12">
        <f t="shared" si="2"/>
        <v>43468.166666666664</v>
      </c>
      <c r="G9" s="12">
        <f t="shared" si="3"/>
        <v>43468.166666666664</v>
      </c>
      <c r="H9" s="12">
        <f>B9</f>
        <v>43468.050694444442</v>
      </c>
      <c r="I9" s="12">
        <f>D9</f>
        <v>43468.166666666664</v>
      </c>
      <c r="J9" s="14">
        <f t="shared" si="15"/>
        <v>0</v>
      </c>
      <c r="K9" s="14">
        <f t="shared" si="16"/>
        <v>0</v>
      </c>
      <c r="L9" s="14">
        <f t="shared" si="17"/>
        <v>0.11597222222189885</v>
      </c>
      <c r="M9" s="12">
        <f>D9</f>
        <v>43468.166666666664</v>
      </c>
      <c r="N9" s="12">
        <f>E9</f>
        <v>43468.166666666664</v>
      </c>
      <c r="O9" s="14">
        <f t="shared" si="7"/>
        <v>0</v>
      </c>
      <c r="P9" s="14">
        <f t="shared" si="8"/>
        <v>0</v>
      </c>
      <c r="Q9" s="12">
        <f t="shared" si="18"/>
        <v>43468.166666666664</v>
      </c>
      <c r="R9" s="12">
        <f t="shared" si="19"/>
        <v>43468.166666666664</v>
      </c>
      <c r="S9" s="13">
        <f>MAX(0,IF(Q9=R9,-1,0)+NETWORKDAYS.INTL(INT(Q9-_dmwe),INT(R9-_fawe),"0000011"))</f>
        <v>0</v>
      </c>
      <c r="T9" s="13">
        <f>MAX(0,NETWORKDAYS.INTL(INT(Q9-_dmwe),INT(R9-_fawe),"1111100")-1)</f>
        <v>0</v>
      </c>
      <c r="U9" s="14">
        <f>S9*(_fm-_dm)</f>
        <v>0</v>
      </c>
      <c r="V9" s="14">
        <f>S9*(_fa-_da)</f>
        <v>0</v>
      </c>
      <c r="W9" s="14">
        <f>S9*(1+_fn-_dn)</f>
        <v>0</v>
      </c>
      <c r="X9" s="14">
        <f>T9*(_fmwe-_dmwe)</f>
        <v>0</v>
      </c>
      <c r="Y9" s="14">
        <f>T9*(1+_fawe-_dawe)</f>
        <v>0</v>
      </c>
      <c r="Z9" s="12">
        <f>F9</f>
        <v>43468.166666666664</v>
      </c>
      <c r="AA9" s="12">
        <f>G9</f>
        <v>43468.166666666664</v>
      </c>
      <c r="AB9" s="14">
        <f t="shared" si="9"/>
        <v>0</v>
      </c>
      <c r="AC9" s="14">
        <f t="shared" si="10"/>
        <v>0</v>
      </c>
      <c r="AD9" s="12">
        <f>G9</f>
        <v>43468.166666666664</v>
      </c>
      <c r="AE9" s="12">
        <f>C9</f>
        <v>43468.166666666664</v>
      </c>
      <c r="AF9" s="14">
        <f t="shared" si="20"/>
        <v>0</v>
      </c>
      <c r="AG9" s="14">
        <f t="shared" si="21"/>
        <v>0</v>
      </c>
      <c r="AH9" s="14">
        <f t="shared" si="22"/>
        <v>0</v>
      </c>
      <c r="AI9" s="8">
        <f t="shared" si="23"/>
        <v>0</v>
      </c>
      <c r="AJ9" s="8">
        <f t="shared" si="24"/>
        <v>0</v>
      </c>
      <c r="AK9" s="8">
        <f t="shared" si="25"/>
        <v>0.11597222222189885</v>
      </c>
      <c r="AL9" s="8">
        <f t="shared" si="26"/>
        <v>0</v>
      </c>
      <c r="AM9" s="8">
        <f t="shared" si="27"/>
        <v>0</v>
      </c>
      <c r="AN9" s="17">
        <f t="shared" si="28"/>
        <v>0</v>
      </c>
    </row>
    <row r="10" spans="1:40" x14ac:dyDescent="0.35">
      <c r="A10" s="1" t="s">
        <v>5</v>
      </c>
      <c r="B10" s="6">
        <v>43468.147222222222</v>
      </c>
      <c r="C10" s="6">
        <v>43468.254861111112</v>
      </c>
      <c r="D10" s="12">
        <f t="shared" si="0"/>
        <v>43468.254861111112</v>
      </c>
      <c r="E10" s="12">
        <f t="shared" si="1"/>
        <v>43468.254861111112</v>
      </c>
      <c r="F10" s="12">
        <f t="shared" si="2"/>
        <v>43468.254861111112</v>
      </c>
      <c r="G10" s="12">
        <f t="shared" si="3"/>
        <v>43468.254861111112</v>
      </c>
      <c r="H10" s="12">
        <f>B10</f>
        <v>43468.147222222222</v>
      </c>
      <c r="I10" s="12">
        <f>D10</f>
        <v>43468.254861111112</v>
      </c>
      <c r="J10" s="14">
        <f t="shared" si="15"/>
        <v>4.8611111124046147E-3</v>
      </c>
      <c r="K10" s="14">
        <f t="shared" si="16"/>
        <v>0</v>
      </c>
      <c r="L10" s="14">
        <f t="shared" si="17"/>
        <v>0.10277777777810115</v>
      </c>
      <c r="M10" s="12">
        <f>D10</f>
        <v>43468.254861111112</v>
      </c>
      <c r="N10" s="12">
        <f>E10</f>
        <v>43468.254861111112</v>
      </c>
      <c r="O10" s="14">
        <f t="shared" si="7"/>
        <v>0</v>
      </c>
      <c r="P10" s="14">
        <f t="shared" si="8"/>
        <v>0</v>
      </c>
      <c r="Q10" s="12">
        <f t="shared" si="18"/>
        <v>43468.254861111112</v>
      </c>
      <c r="R10" s="12">
        <f t="shared" si="19"/>
        <v>43468.254861111112</v>
      </c>
      <c r="S10" s="13">
        <f>MAX(0,IF(Q10=R10,-1,0)+NETWORKDAYS.INTL(INT(Q10-_dmwe),INT(R10-_fawe),"0000011"))</f>
        <v>0</v>
      </c>
      <c r="T10" s="13">
        <f>MAX(0,NETWORKDAYS.INTL(INT(Q10-_dmwe),INT(R10-_fawe),"1111100")-1)</f>
        <v>0</v>
      </c>
      <c r="U10" s="14">
        <f>S10*(_fm-_dm)</f>
        <v>0</v>
      </c>
      <c r="V10" s="14">
        <f>S10*(_fa-_da)</f>
        <v>0</v>
      </c>
      <c r="W10" s="14">
        <f>S10*(1+_fn-_dn)</f>
        <v>0</v>
      </c>
      <c r="X10" s="14">
        <f>T10*(_fmwe-_dmwe)</f>
        <v>0</v>
      </c>
      <c r="Y10" s="14">
        <f>T10*(1+_fawe-_dawe)</f>
        <v>0</v>
      </c>
      <c r="Z10" s="12">
        <f>F10</f>
        <v>43468.254861111112</v>
      </c>
      <c r="AA10" s="12">
        <f>G10</f>
        <v>43468.254861111112</v>
      </c>
      <c r="AB10" s="14">
        <f t="shared" si="9"/>
        <v>0</v>
      </c>
      <c r="AC10" s="14">
        <f t="shared" si="10"/>
        <v>0</v>
      </c>
      <c r="AD10" s="12">
        <f>G10</f>
        <v>43468.254861111112</v>
      </c>
      <c r="AE10" s="12">
        <f>C10</f>
        <v>43468.254861111112</v>
      </c>
      <c r="AF10" s="14">
        <f t="shared" si="20"/>
        <v>0</v>
      </c>
      <c r="AG10" s="14">
        <f t="shared" si="21"/>
        <v>0</v>
      </c>
      <c r="AH10" s="14">
        <f t="shared" si="22"/>
        <v>0</v>
      </c>
      <c r="AI10" s="8">
        <f t="shared" si="23"/>
        <v>4.8611111124046147E-3</v>
      </c>
      <c r="AJ10" s="8">
        <f t="shared" si="24"/>
        <v>0</v>
      </c>
      <c r="AK10" s="8">
        <f t="shared" si="25"/>
        <v>0.10277777777810115</v>
      </c>
      <c r="AL10" s="8">
        <f t="shared" si="26"/>
        <v>0</v>
      </c>
      <c r="AM10" s="8">
        <f t="shared" si="27"/>
        <v>0</v>
      </c>
      <c r="AN10" s="17">
        <f t="shared" si="28"/>
        <v>0</v>
      </c>
    </row>
    <row r="11" spans="1:40" x14ac:dyDescent="0.35">
      <c r="A11" s="1" t="s">
        <v>13</v>
      </c>
      <c r="B11" s="6">
        <v>43468.147222222222</v>
      </c>
      <c r="C11" s="6">
        <v>43468.254861111112</v>
      </c>
      <c r="D11" s="12">
        <f t="shared" si="0"/>
        <v>43468.254861111112</v>
      </c>
      <c r="E11" s="12">
        <f t="shared" si="1"/>
        <v>43468.254861111112</v>
      </c>
      <c r="F11" s="12">
        <f t="shared" si="2"/>
        <v>43468.254861111112</v>
      </c>
      <c r="G11" s="12">
        <f t="shared" si="3"/>
        <v>43468.254861111112</v>
      </c>
      <c r="H11" s="12">
        <f>B11</f>
        <v>43468.147222222222</v>
      </c>
      <c r="I11" s="12">
        <f>D11</f>
        <v>43468.254861111112</v>
      </c>
      <c r="J11" s="14">
        <f t="shared" si="15"/>
        <v>4.8611111124046147E-3</v>
      </c>
      <c r="K11" s="14">
        <f t="shared" si="16"/>
        <v>0</v>
      </c>
      <c r="L11" s="14">
        <f t="shared" si="17"/>
        <v>0.10277777777810115</v>
      </c>
      <c r="M11" s="12">
        <f>D11</f>
        <v>43468.254861111112</v>
      </c>
      <c r="N11" s="12">
        <f>E11</f>
        <v>43468.254861111112</v>
      </c>
      <c r="O11" s="14">
        <f t="shared" si="7"/>
        <v>0</v>
      </c>
      <c r="P11" s="14">
        <f t="shared" si="8"/>
        <v>0</v>
      </c>
      <c r="Q11" s="12">
        <f t="shared" si="18"/>
        <v>43468.254861111112</v>
      </c>
      <c r="R11" s="12">
        <f t="shared" si="19"/>
        <v>43468.254861111112</v>
      </c>
      <c r="S11" s="13">
        <f>MAX(0,IF(Q11=R11,-1,0)+NETWORKDAYS.INTL(INT(Q11-_dmwe),INT(R11-_fawe),"0000011"))</f>
        <v>0</v>
      </c>
      <c r="T11" s="13">
        <f>MAX(0,NETWORKDAYS.INTL(INT(Q11-_dmwe),INT(R11-_fawe),"1111100")-1)</f>
        <v>0</v>
      </c>
      <c r="U11" s="14">
        <f>S11*(_fm-_dm)</f>
        <v>0</v>
      </c>
      <c r="V11" s="14">
        <f>S11*(_fa-_da)</f>
        <v>0</v>
      </c>
      <c r="W11" s="14">
        <f>S11*(1+_fn-_dn)</f>
        <v>0</v>
      </c>
      <c r="X11" s="14">
        <f>T11*(_fmwe-_dmwe)</f>
        <v>0</v>
      </c>
      <c r="Y11" s="14">
        <f>T11*(1+_fawe-_dawe)</f>
        <v>0</v>
      </c>
      <c r="Z11" s="12">
        <f>F11</f>
        <v>43468.254861111112</v>
      </c>
      <c r="AA11" s="12">
        <f>G11</f>
        <v>43468.254861111112</v>
      </c>
      <c r="AB11" s="14">
        <f t="shared" si="9"/>
        <v>0</v>
      </c>
      <c r="AC11" s="14">
        <f t="shared" si="10"/>
        <v>0</v>
      </c>
      <c r="AD11" s="12">
        <f>G11</f>
        <v>43468.254861111112</v>
      </c>
      <c r="AE11" s="12">
        <f>C11</f>
        <v>43468.254861111112</v>
      </c>
      <c r="AF11" s="14">
        <f t="shared" si="20"/>
        <v>0</v>
      </c>
      <c r="AG11" s="14">
        <f t="shared" si="21"/>
        <v>0</v>
      </c>
      <c r="AH11" s="14">
        <f t="shared" si="22"/>
        <v>0</v>
      </c>
      <c r="AI11" s="8">
        <f t="shared" si="23"/>
        <v>4.8611111124046147E-3</v>
      </c>
      <c r="AJ11" s="8">
        <f t="shared" si="24"/>
        <v>0</v>
      </c>
      <c r="AK11" s="8">
        <f t="shared" si="25"/>
        <v>0.10277777777810115</v>
      </c>
      <c r="AL11" s="8">
        <f t="shared" si="26"/>
        <v>0</v>
      </c>
      <c r="AM11" s="8">
        <f t="shared" si="27"/>
        <v>0</v>
      </c>
      <c r="AN11" s="17">
        <f t="shared" si="28"/>
        <v>0</v>
      </c>
    </row>
    <row r="12" spans="1:40" x14ac:dyDescent="0.35">
      <c r="A12" s="1" t="s">
        <v>12</v>
      </c>
      <c r="B12" s="6">
        <v>43468.166666666664</v>
      </c>
      <c r="C12" s="6">
        <v>43468.231944444444</v>
      </c>
      <c r="D12" s="12">
        <f t="shared" si="0"/>
        <v>43468.231944444444</v>
      </c>
      <c r="E12" s="12">
        <f t="shared" si="1"/>
        <v>43468.231944444444</v>
      </c>
      <c r="F12" s="12">
        <f t="shared" si="2"/>
        <v>43468.231944444444</v>
      </c>
      <c r="G12" s="12">
        <f t="shared" si="3"/>
        <v>43468.231944444444</v>
      </c>
      <c r="H12" s="12">
        <f>B12</f>
        <v>43468.166666666664</v>
      </c>
      <c r="I12" s="12">
        <f>D12</f>
        <v>43468.231944444444</v>
      </c>
      <c r="J12" s="14">
        <f t="shared" si="15"/>
        <v>0</v>
      </c>
      <c r="K12" s="14">
        <f t="shared" si="16"/>
        <v>0</v>
      </c>
      <c r="L12" s="14">
        <f t="shared" si="17"/>
        <v>6.5277777779556345E-2</v>
      </c>
      <c r="M12" s="12">
        <f>D12</f>
        <v>43468.231944444444</v>
      </c>
      <c r="N12" s="12">
        <f>E12</f>
        <v>43468.231944444444</v>
      </c>
      <c r="O12" s="14">
        <f t="shared" si="7"/>
        <v>0</v>
      </c>
      <c r="P12" s="14">
        <f t="shared" si="8"/>
        <v>0</v>
      </c>
      <c r="Q12" s="12">
        <f t="shared" si="18"/>
        <v>43468.231944444444</v>
      </c>
      <c r="R12" s="12">
        <f t="shared" si="19"/>
        <v>43468.231944444444</v>
      </c>
      <c r="S12" s="13">
        <f>MAX(0,IF(Q12=R12,-1,0)+NETWORKDAYS.INTL(INT(Q12-_dmwe),INT(R12-_fawe),"0000011"))</f>
        <v>0</v>
      </c>
      <c r="T12" s="13">
        <f>MAX(0,NETWORKDAYS.INTL(INT(Q12-_dmwe),INT(R12-_fawe),"1111100")-1)</f>
        <v>0</v>
      </c>
      <c r="U12" s="14">
        <f>S12*(_fm-_dm)</f>
        <v>0</v>
      </c>
      <c r="V12" s="14">
        <f>S12*(_fa-_da)</f>
        <v>0</v>
      </c>
      <c r="W12" s="14">
        <f>S12*(1+_fn-_dn)</f>
        <v>0</v>
      </c>
      <c r="X12" s="14">
        <f>T12*(_fmwe-_dmwe)</f>
        <v>0</v>
      </c>
      <c r="Y12" s="14">
        <f>T12*(1+_fawe-_dawe)</f>
        <v>0</v>
      </c>
      <c r="Z12" s="12">
        <f>F12</f>
        <v>43468.231944444444</v>
      </c>
      <c r="AA12" s="12">
        <f>G12</f>
        <v>43468.231944444444</v>
      </c>
      <c r="AB12" s="14">
        <f t="shared" si="9"/>
        <v>0</v>
      </c>
      <c r="AC12" s="14">
        <f t="shared" si="10"/>
        <v>0</v>
      </c>
      <c r="AD12" s="12">
        <f>G12</f>
        <v>43468.231944444444</v>
      </c>
      <c r="AE12" s="12">
        <f>C12</f>
        <v>43468.231944444444</v>
      </c>
      <c r="AF12" s="14">
        <f t="shared" si="20"/>
        <v>0</v>
      </c>
      <c r="AG12" s="14">
        <f t="shared" si="21"/>
        <v>0</v>
      </c>
      <c r="AH12" s="14">
        <f t="shared" si="22"/>
        <v>0</v>
      </c>
      <c r="AI12" s="8">
        <f t="shared" si="23"/>
        <v>0</v>
      </c>
      <c r="AJ12" s="8">
        <f t="shared" si="24"/>
        <v>0</v>
      </c>
      <c r="AK12" s="8">
        <f t="shared" si="25"/>
        <v>6.5277777779556345E-2</v>
      </c>
      <c r="AL12" s="8">
        <f t="shared" si="26"/>
        <v>0</v>
      </c>
      <c r="AM12" s="8">
        <f t="shared" si="27"/>
        <v>0</v>
      </c>
      <c r="AN12" s="17">
        <f t="shared" si="28"/>
        <v>0</v>
      </c>
    </row>
    <row r="13" spans="1:40" x14ac:dyDescent="0.35">
      <c r="A13" s="1" t="s">
        <v>14</v>
      </c>
      <c r="B13" s="6">
        <v>43661.916666666664</v>
      </c>
      <c r="C13" s="6">
        <v>43677.929861111108</v>
      </c>
      <c r="D13" s="12">
        <f t="shared" si="0"/>
        <v>43666.25</v>
      </c>
      <c r="E13" s="12">
        <f t="shared" si="1"/>
        <v>43668.25</v>
      </c>
      <c r="F13" s="12">
        <f t="shared" si="2"/>
        <v>43673.25</v>
      </c>
      <c r="G13" s="12">
        <f t="shared" si="3"/>
        <v>43675.25</v>
      </c>
      <c r="H13" s="12">
        <f>B13</f>
        <v>43661.916666666664</v>
      </c>
      <c r="I13" s="12">
        <f>D13</f>
        <v>43666.25</v>
      </c>
      <c r="J13" s="14">
        <f t="shared" si="15"/>
        <v>1.3333333333333339</v>
      </c>
      <c r="K13" s="14">
        <f t="shared" si="16"/>
        <v>1.3333333333357573</v>
      </c>
      <c r="L13" s="14">
        <f t="shared" si="17"/>
        <v>1.6666666666666674</v>
      </c>
      <c r="M13" s="12">
        <f>D13</f>
        <v>43666.25</v>
      </c>
      <c r="N13" s="12">
        <f>E13</f>
        <v>43668.25</v>
      </c>
      <c r="O13" s="14">
        <f t="shared" si="7"/>
        <v>1</v>
      </c>
      <c r="P13" s="14">
        <f t="shared" si="8"/>
        <v>1</v>
      </c>
      <c r="Q13" s="12">
        <f t="shared" si="18"/>
        <v>43668.25</v>
      </c>
      <c r="R13" s="12">
        <f t="shared" si="19"/>
        <v>43673.25</v>
      </c>
      <c r="S13" s="13">
        <f>MAX(0,IF(Q13=R13,-1,0)+NETWORKDAYS.INTL(INT(Q13-_dmwe),INT(R13-_fawe),"0000011"))</f>
        <v>5</v>
      </c>
      <c r="T13" s="13">
        <f>MAX(0,NETWORKDAYS.INTL(INT(Q13-_dmwe),INT(R13-_fawe),"1111100")-1)</f>
        <v>0</v>
      </c>
      <c r="U13" s="14">
        <f>S13*(_fm-_dm)</f>
        <v>1.6666666666666674</v>
      </c>
      <c r="V13" s="14">
        <f>S13*(_fa-_da)</f>
        <v>1.6666666666666652</v>
      </c>
      <c r="W13" s="14">
        <f>S13*(1+_fn-_dn)</f>
        <v>1.6666666666666674</v>
      </c>
      <c r="X13" s="14">
        <f>T13*(_fmwe-_dmwe)</f>
        <v>0</v>
      </c>
      <c r="Y13" s="14">
        <f>T13*(1+_fawe-_dawe)</f>
        <v>0</v>
      </c>
      <c r="Z13" s="12">
        <f>F13</f>
        <v>43673.25</v>
      </c>
      <c r="AA13" s="12">
        <f>G13</f>
        <v>43675.25</v>
      </c>
      <c r="AB13" s="14">
        <f t="shared" si="9"/>
        <v>1</v>
      </c>
      <c r="AC13" s="14">
        <f t="shared" si="10"/>
        <v>1</v>
      </c>
      <c r="AD13" s="12">
        <f>G13</f>
        <v>43675.25</v>
      </c>
      <c r="AE13" s="12">
        <f>C13</f>
        <v>43677.929861111108</v>
      </c>
      <c r="AF13" s="14">
        <f t="shared" si="20"/>
        <v>1.0000000000000004</v>
      </c>
      <c r="AG13" s="14">
        <f t="shared" si="21"/>
        <v>0.99999999999999911</v>
      </c>
      <c r="AH13" s="14">
        <f t="shared" si="22"/>
        <v>0.67986111110803948</v>
      </c>
      <c r="AI13" s="8">
        <f t="shared" si="23"/>
        <v>4.0000000000000018</v>
      </c>
      <c r="AJ13" s="8">
        <f t="shared" si="24"/>
        <v>4.0000000000024212</v>
      </c>
      <c r="AK13" s="8">
        <f t="shared" si="25"/>
        <v>4.0131944444413747</v>
      </c>
      <c r="AL13" s="8">
        <f t="shared" si="26"/>
        <v>2</v>
      </c>
      <c r="AM13" s="8">
        <f t="shared" si="27"/>
        <v>2</v>
      </c>
      <c r="AN13" s="17">
        <f t="shared" si="28"/>
        <v>0</v>
      </c>
    </row>
  </sheetData>
  <sortState ref="A2:F15">
    <sortCondition ref="B2:B15"/>
  </sortState>
  <conditionalFormatting sqref="B2:C13">
    <cfRule type="expression" dxfId="0" priority="1">
      <formula>WEEKDAY(B2,2)&gt;5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/>
  </sheetViews>
  <sheetFormatPr baseColWidth="10" defaultRowHeight="14.5" x14ac:dyDescent="0.35"/>
  <cols>
    <col min="3" max="4" width="10.90625" style="3"/>
  </cols>
  <sheetData>
    <row r="1" spans="1:4" x14ac:dyDescent="0.35">
      <c r="C1" s="3" t="s">
        <v>20</v>
      </c>
      <c r="D1" s="3" t="s">
        <v>21</v>
      </c>
    </row>
    <row r="3" spans="1:4" x14ac:dyDescent="0.35">
      <c r="A3" t="s">
        <v>18</v>
      </c>
      <c r="B3" t="s">
        <v>16</v>
      </c>
      <c r="C3" s="4">
        <v>0.25</v>
      </c>
      <c r="D3" s="4">
        <v>0.58333333333333348</v>
      </c>
    </row>
    <row r="4" spans="1:4" x14ac:dyDescent="0.35">
      <c r="B4" t="s">
        <v>15</v>
      </c>
      <c r="C4" s="4">
        <v>0.58333333333333348</v>
      </c>
      <c r="D4" s="4">
        <v>0.91666666666666652</v>
      </c>
    </row>
    <row r="5" spans="1:4" x14ac:dyDescent="0.35">
      <c r="B5" t="s">
        <v>17</v>
      </c>
      <c r="C5" s="4">
        <v>0.91666666666666652</v>
      </c>
      <c r="D5" s="4">
        <v>0.25</v>
      </c>
    </row>
    <row r="6" spans="1:4" x14ac:dyDescent="0.35">
      <c r="C6"/>
      <c r="D6"/>
    </row>
    <row r="7" spans="1:4" x14ac:dyDescent="0.35">
      <c r="A7" t="s">
        <v>19</v>
      </c>
      <c r="B7" t="s">
        <v>16</v>
      </c>
      <c r="C7" s="4">
        <v>0.25</v>
      </c>
      <c r="D7" s="4">
        <v>0.75</v>
      </c>
    </row>
    <row r="8" spans="1:4" x14ac:dyDescent="0.35">
      <c r="B8" t="s">
        <v>15</v>
      </c>
      <c r="C8" s="4">
        <v>0.75</v>
      </c>
      <c r="D8" s="4">
        <v>0.25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heures</vt:lpstr>
      <vt:lpstr>param</vt:lpstr>
      <vt:lpstr>_da</vt:lpstr>
      <vt:lpstr>_dawe</vt:lpstr>
      <vt:lpstr>_dm</vt:lpstr>
      <vt:lpstr>_dmwe</vt:lpstr>
      <vt:lpstr>_dn</vt:lpstr>
      <vt:lpstr>_fa</vt:lpstr>
      <vt:lpstr>_fawe</vt:lpstr>
      <vt:lpstr>_fm</vt:lpstr>
      <vt:lpstr>_fmwe</vt:lpstr>
      <vt:lpstr>_fn</vt:lpstr>
    </vt:vector>
  </TitlesOfParts>
  <Company>LFP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Michel</cp:lastModifiedBy>
  <dcterms:created xsi:type="dcterms:W3CDTF">2019-07-23T08:08:20Z</dcterms:created>
  <dcterms:modified xsi:type="dcterms:W3CDTF">2019-07-24T13:31:22Z</dcterms:modified>
</cp:coreProperties>
</file>