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activeTab="2"/>
  </bookViews>
  <sheets>
    <sheet name="Feuil1" sheetId="14" r:id="rId1"/>
    <sheet name="Facture" sheetId="1" r:id="rId2"/>
    <sheet name="Packing List" sheetId="13" r:id="rId3"/>
    <sheet name="Conversion Ct Gr Kg" sheetId="2" r:id="rId4"/>
    <sheet name="Carton" sheetId="3" r:id="rId5"/>
    <sheet name="Clients" sheetId="9" r:id="rId6"/>
    <sheet name="Produits" sheetId="12" r:id="rId7"/>
    <sheet name="Customs Nom" sheetId="11" r:id="rId8"/>
    <sheet name="Sachet" sheetId="6" r:id="rId9"/>
  </sheets>
  <externalReferences>
    <externalReference r:id="rId10"/>
  </externalReferences>
  <definedNames>
    <definedName name="_xlnm._FilterDatabase" localSheetId="1" hidden="1">Facture!#REF!</definedName>
    <definedName name="_xlnm._FilterDatabase" localSheetId="2" hidden="1">'Packing List'!$B$18:$B$79</definedName>
    <definedName name="Clients">Clients!$B$4:$B$53</definedName>
    <definedName name="Customs_Nomenclature">'Customs Nom'!$B$4:$B$100</definedName>
    <definedName name="_xlnm.Extract" localSheetId="1">Facture!$B$15:$B$42</definedName>
    <definedName name="_xlnm.Extract" localSheetId="2">'Packing List'!$I$19:$I$48</definedName>
    <definedName name="FOB">[1]Liste!$B$28:$B$30</definedName>
    <definedName name="_xlnm.Print_Titles" localSheetId="2">'Packing List'!$1:$18</definedName>
    <definedName name="Incoterms">Facture!$S$2:$S$4</definedName>
    <definedName name="ListePierres">[1]Liste!$C$28:$C$34</definedName>
    <definedName name="Monnaie">Facture!$Q$8:$Q$11</definedName>
    <definedName name="Nomenclature">Facture!#REF!</definedName>
    <definedName name="PackingList">'Packing List'!$B$19:$B$79</definedName>
    <definedName name="Pierres">Facture!#REF!</definedName>
    <definedName name="Produits">Produits!$B$3:$B$102</definedName>
    <definedName name="Référence_Carton">Carton!$B$5:$B$61</definedName>
    <definedName name="_xlnm.Print_Area" localSheetId="1">Facture!$A$1:$H$58</definedName>
    <definedName name="_xlnm.Print_Area" localSheetId="2">'Packing List'!$A$1:$I$91</definedName>
  </definedNames>
  <calcPr calcId="152511"/>
</workbook>
</file>

<file path=xl/calcChain.xml><?xml version="1.0" encoding="utf-8"?>
<calcChain xmlns="http://schemas.openxmlformats.org/spreadsheetml/2006/main">
  <c r="K81" i="13" l="1"/>
  <c r="F27" i="1"/>
  <c r="F28" i="1"/>
  <c r="F29" i="1"/>
  <c r="F30" i="1"/>
  <c r="F31" i="1"/>
  <c r="F32" i="1"/>
  <c r="F33" i="1"/>
  <c r="F34" i="1"/>
  <c r="F35" i="1"/>
  <c r="F36" i="1"/>
  <c r="F37" i="1"/>
  <c r="F38" i="1"/>
  <c r="F39" i="1"/>
  <c r="F40" i="1"/>
  <c r="F41" i="1"/>
  <c r="F42" i="1"/>
  <c r="E16" i="1"/>
  <c r="E25" i="1"/>
  <c r="E26" i="1"/>
  <c r="F48" i="13"/>
  <c r="F49" i="13"/>
  <c r="F50" i="13"/>
  <c r="F51" i="13"/>
  <c r="F52" i="13"/>
  <c r="F53" i="13"/>
  <c r="F54" i="13"/>
  <c r="F55" i="13"/>
  <c r="F56" i="13"/>
  <c r="F57" i="13"/>
  <c r="F58" i="13"/>
  <c r="F59" i="13"/>
  <c r="F60" i="13"/>
  <c r="F61" i="13"/>
  <c r="F62" i="13"/>
  <c r="F63" i="13"/>
  <c r="F64" i="13"/>
  <c r="F65" i="13"/>
  <c r="F66" i="13"/>
  <c r="F67" i="13"/>
  <c r="F68" i="13"/>
  <c r="F69" i="13"/>
  <c r="F70" i="13"/>
  <c r="F71" i="13"/>
  <c r="F72" i="13"/>
  <c r="F73" i="13"/>
  <c r="F74" i="13"/>
  <c r="F75" i="13"/>
  <c r="F76" i="13"/>
  <c r="F77" i="13"/>
  <c r="F78" i="13"/>
  <c r="F79" i="13"/>
  <c r="E17" i="1"/>
  <c r="E18" i="1"/>
  <c r="E19" i="1"/>
  <c r="E20" i="1"/>
  <c r="E21" i="1"/>
  <c r="E22" i="1"/>
  <c r="E23" i="1"/>
  <c r="E24" i="1"/>
  <c r="H13" i="1"/>
  <c r="C13" i="1"/>
  <c r="L1" i="13"/>
  <c r="G10" i="13" s="1"/>
  <c r="K1" i="13"/>
  <c r="H27" i="1"/>
  <c r="H28" i="1"/>
  <c r="H29" i="1"/>
  <c r="H30" i="1"/>
  <c r="H31" i="1"/>
  <c r="H32" i="1"/>
  <c r="H33" i="1"/>
  <c r="H34" i="1"/>
  <c r="H35" i="1"/>
  <c r="H36" i="1"/>
  <c r="H37" i="1"/>
  <c r="H38" i="1"/>
  <c r="H39" i="1"/>
  <c r="H40" i="1"/>
  <c r="H41" i="1"/>
  <c r="H42" i="1"/>
  <c r="F22" i="13"/>
  <c r="E27" i="1"/>
  <c r="E28" i="1"/>
  <c r="E29" i="1"/>
  <c r="E30" i="1"/>
  <c r="E31" i="1"/>
  <c r="E32" i="1"/>
  <c r="E33" i="1"/>
  <c r="E34" i="1"/>
  <c r="E35" i="1"/>
  <c r="E36" i="1"/>
  <c r="E37" i="1"/>
  <c r="E38" i="1"/>
  <c r="E39" i="1"/>
  <c r="E40" i="1"/>
  <c r="E41" i="1"/>
  <c r="E42" i="1"/>
  <c r="D27" i="1"/>
  <c r="D28" i="1"/>
  <c r="D29" i="1"/>
  <c r="D30" i="1"/>
  <c r="D31" i="1"/>
  <c r="D32" i="1"/>
  <c r="D33" i="1"/>
  <c r="D34" i="1"/>
  <c r="D35" i="1"/>
  <c r="D36" i="1"/>
  <c r="D37" i="1"/>
  <c r="D38" i="1"/>
  <c r="D39" i="1"/>
  <c r="D40" i="1"/>
  <c r="D41" i="1"/>
  <c r="D42" i="1"/>
  <c r="C51" i="1"/>
  <c r="C83" i="13" l="1" a="1"/>
  <c r="C83" i="13" s="1"/>
  <c r="C49" i="1" s="1"/>
  <c r="C85" i="13"/>
  <c r="A16" i="13"/>
  <c r="F6" i="1"/>
  <c r="A10" i="13" s="1"/>
  <c r="F5" i="1"/>
  <c r="A9" i="13" s="1"/>
  <c r="F42" i="13"/>
  <c r="F20" i="13"/>
  <c r="F21" i="13"/>
  <c r="F23" i="13"/>
  <c r="F24" i="13"/>
  <c r="F25" i="13"/>
  <c r="F26" i="13"/>
  <c r="F27" i="13"/>
  <c r="F28" i="13"/>
  <c r="F29" i="13"/>
  <c r="F30" i="13"/>
  <c r="F31" i="13"/>
  <c r="F19" i="1" s="1"/>
  <c r="F32" i="13"/>
  <c r="F20" i="1" s="1"/>
  <c r="F33" i="13"/>
  <c r="F21" i="1" s="1"/>
  <c r="F34" i="13"/>
  <c r="F35" i="13"/>
  <c r="F36" i="13"/>
  <c r="F37" i="13"/>
  <c r="F38" i="13"/>
  <c r="F39" i="13"/>
  <c r="F40" i="13"/>
  <c r="F24" i="1" s="1"/>
  <c r="F41" i="13"/>
  <c r="F43" i="13"/>
  <c r="F44" i="13"/>
  <c r="F45" i="13"/>
  <c r="F46" i="13"/>
  <c r="F47" i="13"/>
  <c r="F26" i="1" s="1"/>
  <c r="F19" i="13"/>
  <c r="F17" i="1" l="1"/>
  <c r="F25" i="1"/>
  <c r="F16" i="1"/>
  <c r="F22" i="1"/>
  <c r="F23" i="1"/>
  <c r="F18" i="1"/>
  <c r="C81" i="13"/>
  <c r="J45" i="1" l="1"/>
  <c r="C47" i="1"/>
  <c r="C32" i="13"/>
  <c r="D20" i="1" s="1"/>
  <c r="H20" i="1" s="1"/>
  <c r="C20" i="13"/>
  <c r="C21" i="13"/>
  <c r="C22" i="13"/>
  <c r="C23" i="13"/>
  <c r="D17" i="1" s="1"/>
  <c r="H17" i="1" s="1"/>
  <c r="C24" i="13"/>
  <c r="C25" i="13"/>
  <c r="C26" i="13"/>
  <c r="C27" i="13"/>
  <c r="D18" i="1" s="1"/>
  <c r="H18" i="1" s="1"/>
  <c r="C28" i="13"/>
  <c r="C29" i="13"/>
  <c r="C30" i="13"/>
  <c r="C31" i="13"/>
  <c r="D19" i="1" s="1"/>
  <c r="H19" i="1" s="1"/>
  <c r="C33" i="13"/>
  <c r="D21" i="1" s="1"/>
  <c r="H21" i="1" s="1"/>
  <c r="C34" i="13"/>
  <c r="D22" i="1" s="1"/>
  <c r="H22" i="1" s="1"/>
  <c r="C35" i="13"/>
  <c r="C36" i="13"/>
  <c r="C37" i="13"/>
  <c r="D23" i="1" s="1"/>
  <c r="H23" i="1" s="1"/>
  <c r="C38" i="13"/>
  <c r="C39" i="13"/>
  <c r="C40" i="13"/>
  <c r="D24" i="1" s="1"/>
  <c r="H24" i="1" s="1"/>
  <c r="C41" i="13"/>
  <c r="D25" i="1" s="1"/>
  <c r="H25" i="1" s="1"/>
  <c r="C42" i="13"/>
  <c r="C43" i="13"/>
  <c r="C44" i="13"/>
  <c r="C45" i="13"/>
  <c r="C46" i="13"/>
  <c r="C47" i="13"/>
  <c r="D26" i="1" s="1"/>
  <c r="H26" i="1" s="1"/>
  <c r="C49" i="13"/>
  <c r="C50" i="13"/>
  <c r="C51" i="13"/>
  <c r="C52" i="13"/>
  <c r="C53" i="13"/>
  <c r="C54" i="13"/>
  <c r="C55" i="13"/>
  <c r="C56" i="13"/>
  <c r="C57" i="13"/>
  <c r="C58" i="13"/>
  <c r="C59" i="13"/>
  <c r="C60" i="13"/>
  <c r="C61" i="13"/>
  <c r="C62" i="13"/>
  <c r="C63" i="13"/>
  <c r="C64" i="13"/>
  <c r="C65" i="13"/>
  <c r="C19" i="13"/>
  <c r="B7" i="14"/>
  <c r="B15" i="14"/>
  <c r="B16" i="14"/>
  <c r="B17" i="14"/>
  <c r="B18" i="14"/>
  <c r="B19" i="14"/>
  <c r="B20" i="14"/>
  <c r="B21" i="14"/>
  <c r="B22" i="14"/>
  <c r="B23" i="14"/>
  <c r="B24" i="14"/>
  <c r="B25" i="14"/>
  <c r="B26" i="14"/>
  <c r="B27" i="14"/>
  <c r="B28" i="14"/>
  <c r="B29" i="14"/>
  <c r="B30" i="14"/>
  <c r="B31" i="14"/>
  <c r="B32" i="14"/>
  <c r="B33" i="14"/>
  <c r="B34" i="14"/>
  <c r="B35" i="14"/>
  <c r="B36" i="14"/>
  <c r="B37" i="14"/>
  <c r="B38" i="14"/>
  <c r="B39" i="14"/>
  <c r="B40" i="14"/>
  <c r="B41" i="14"/>
  <c r="B42" i="14"/>
  <c r="B43" i="14"/>
  <c r="B44" i="14"/>
  <c r="B45" i="14"/>
  <c r="B46" i="14"/>
  <c r="B47" i="14"/>
  <c r="B48" i="14"/>
  <c r="B49" i="14"/>
  <c r="B50" i="14"/>
  <c r="B51" i="14"/>
  <c r="B52" i="14"/>
  <c r="B8" i="14"/>
  <c r="B9" i="14"/>
  <c r="B10" i="14"/>
  <c r="B11" i="14"/>
  <c r="B12" i="14"/>
  <c r="B13" i="14"/>
  <c r="B14" i="14"/>
  <c r="J2" i="1"/>
  <c r="G1" i="1" s="1"/>
  <c r="F11" i="1"/>
  <c r="A15" i="13" s="1"/>
  <c r="B6" i="3"/>
  <c r="B7" i="3"/>
  <c r="B9" i="3"/>
  <c r="B10" i="3"/>
  <c r="B8"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G32" i="3"/>
  <c r="H32" i="3"/>
  <c r="I32" i="3"/>
  <c r="G33" i="3"/>
  <c r="H33" i="3"/>
  <c r="I33" i="3"/>
  <c r="G34" i="3"/>
  <c r="H34" i="3"/>
  <c r="I34" i="3"/>
  <c r="G35" i="3"/>
  <c r="H35" i="3"/>
  <c r="I35" i="3"/>
  <c r="G36" i="3"/>
  <c r="H36" i="3"/>
  <c r="I36" i="3"/>
  <c r="G37" i="3"/>
  <c r="H37" i="3"/>
  <c r="I37" i="3"/>
  <c r="G38" i="3"/>
  <c r="H38" i="3"/>
  <c r="I38" i="3"/>
  <c r="G39" i="3"/>
  <c r="H39" i="3"/>
  <c r="I39" i="3"/>
  <c r="G40" i="3"/>
  <c r="H40" i="3"/>
  <c r="I40" i="3"/>
  <c r="G41" i="3"/>
  <c r="H41" i="3"/>
  <c r="I41" i="3"/>
  <c r="G42" i="3"/>
  <c r="H42" i="3"/>
  <c r="I42" i="3"/>
  <c r="G43" i="3"/>
  <c r="H43" i="3"/>
  <c r="I43" i="3"/>
  <c r="G44" i="3"/>
  <c r="H44" i="3"/>
  <c r="I44" i="3"/>
  <c r="G45" i="3"/>
  <c r="H45" i="3"/>
  <c r="I45" i="3"/>
  <c r="G46" i="3"/>
  <c r="H46" i="3"/>
  <c r="I46" i="3"/>
  <c r="G47" i="3"/>
  <c r="H47" i="3"/>
  <c r="I47" i="3"/>
  <c r="G48" i="3"/>
  <c r="H48" i="3"/>
  <c r="I48" i="3"/>
  <c r="G49" i="3"/>
  <c r="H49" i="3"/>
  <c r="I49" i="3"/>
  <c r="G50" i="3"/>
  <c r="H50" i="3"/>
  <c r="I50" i="3"/>
  <c r="G51" i="3"/>
  <c r="H51" i="3"/>
  <c r="I51" i="3"/>
  <c r="G52" i="3"/>
  <c r="H52" i="3"/>
  <c r="I52" i="3"/>
  <c r="G53" i="3"/>
  <c r="H53" i="3"/>
  <c r="I53" i="3"/>
  <c r="G54" i="3"/>
  <c r="H54" i="3"/>
  <c r="I54" i="3"/>
  <c r="G55" i="3"/>
  <c r="H55" i="3"/>
  <c r="I55" i="3"/>
  <c r="G56" i="3"/>
  <c r="H56" i="3"/>
  <c r="I56" i="3"/>
  <c r="G57" i="3"/>
  <c r="H57" i="3"/>
  <c r="I57" i="3"/>
  <c r="G58" i="3"/>
  <c r="H58" i="3"/>
  <c r="I58" i="3"/>
  <c r="G59" i="3"/>
  <c r="H59" i="3"/>
  <c r="I59" i="3"/>
  <c r="G60" i="3"/>
  <c r="H60" i="3"/>
  <c r="I60" i="3"/>
  <c r="G61" i="3"/>
  <c r="H61" i="3"/>
  <c r="I61" i="3"/>
  <c r="G17" i="3"/>
  <c r="H17" i="3"/>
  <c r="I17" i="3"/>
  <c r="G18" i="3"/>
  <c r="H18" i="3"/>
  <c r="I18" i="3"/>
  <c r="G19" i="3"/>
  <c r="H19" i="3"/>
  <c r="I19" i="3"/>
  <c r="G20" i="3"/>
  <c r="H20" i="3"/>
  <c r="I20" i="3"/>
  <c r="G21" i="3"/>
  <c r="H21" i="3"/>
  <c r="I21" i="3"/>
  <c r="G22" i="3"/>
  <c r="H22" i="3"/>
  <c r="I22" i="3"/>
  <c r="G23" i="3"/>
  <c r="H23" i="3"/>
  <c r="I23" i="3"/>
  <c r="G24" i="3"/>
  <c r="H24" i="3"/>
  <c r="I24" i="3"/>
  <c r="G25" i="3"/>
  <c r="H25" i="3"/>
  <c r="I25" i="3"/>
  <c r="G26" i="3"/>
  <c r="H26" i="3"/>
  <c r="I26" i="3"/>
  <c r="G27" i="3"/>
  <c r="H27" i="3"/>
  <c r="I27" i="3"/>
  <c r="G28" i="3"/>
  <c r="H28" i="3"/>
  <c r="I28" i="3"/>
  <c r="G29" i="3"/>
  <c r="H29" i="3"/>
  <c r="I29" i="3"/>
  <c r="G30" i="3"/>
  <c r="H30" i="3"/>
  <c r="I30" i="3"/>
  <c r="G31" i="3"/>
  <c r="H31" i="3"/>
  <c r="I31" i="3"/>
  <c r="F7" i="1"/>
  <c r="A11" i="13" s="1"/>
  <c r="F10" i="1"/>
  <c r="A14" i="13" s="1"/>
  <c r="F9" i="1"/>
  <c r="A13" i="13" s="1"/>
  <c r="F8" i="1"/>
  <c r="A12" i="13" s="1"/>
  <c r="F43" i="1"/>
  <c r="A1" i="1"/>
  <c r="K1" i="1"/>
  <c r="M36" i="13" l="1"/>
  <c r="M38" i="13"/>
  <c r="M40" i="13"/>
  <c r="M42" i="13"/>
  <c r="M44" i="13"/>
  <c r="M46" i="13"/>
  <c r="M48" i="13"/>
  <c r="M50" i="13"/>
  <c r="M52" i="13"/>
  <c r="M54" i="13"/>
  <c r="M56" i="13"/>
  <c r="M58" i="13"/>
  <c r="M60" i="13"/>
  <c r="M62" i="13"/>
  <c r="M64" i="13"/>
  <c r="M66" i="13"/>
  <c r="M68" i="13"/>
  <c r="M70" i="13"/>
  <c r="M72" i="13"/>
  <c r="M74" i="13"/>
  <c r="M76" i="13"/>
  <c r="M78" i="13"/>
  <c r="M33" i="13"/>
  <c r="N36" i="13"/>
  <c r="I36" i="13" s="1"/>
  <c r="N42" i="13"/>
  <c r="I42" i="13" s="1"/>
  <c r="N54" i="13"/>
  <c r="I54" i="13" s="1"/>
  <c r="N62" i="13"/>
  <c r="I62" i="13" s="1"/>
  <c r="N68" i="13"/>
  <c r="I68" i="13" s="1"/>
  <c r="N74" i="13"/>
  <c r="I74" i="13" s="1"/>
  <c r="N19" i="13"/>
  <c r="N25" i="13"/>
  <c r="I25" i="13" s="1"/>
  <c r="M35" i="13"/>
  <c r="M37" i="13"/>
  <c r="M39" i="13"/>
  <c r="M41" i="13"/>
  <c r="M43" i="13"/>
  <c r="M45" i="13"/>
  <c r="M47" i="13"/>
  <c r="M49" i="13"/>
  <c r="M51" i="13"/>
  <c r="M53" i="13"/>
  <c r="M55" i="13"/>
  <c r="M57" i="13"/>
  <c r="M59" i="13"/>
  <c r="M61" i="13"/>
  <c r="M63" i="13"/>
  <c r="M65" i="13"/>
  <c r="M67" i="13"/>
  <c r="M69" i="13"/>
  <c r="M71" i="13"/>
  <c r="M73" i="13"/>
  <c r="M75" i="13"/>
  <c r="M77" i="13"/>
  <c r="M79" i="13"/>
  <c r="M32" i="13"/>
  <c r="N34" i="13"/>
  <c r="I34" i="13" s="1"/>
  <c r="N38" i="13"/>
  <c r="I38" i="13" s="1"/>
  <c r="N46" i="13"/>
  <c r="I46" i="13" s="1"/>
  <c r="N50" i="13"/>
  <c r="I50" i="13" s="1"/>
  <c r="N56" i="13"/>
  <c r="I56" i="13" s="1"/>
  <c r="N60" i="13"/>
  <c r="I60" i="13" s="1"/>
  <c r="N66" i="13"/>
  <c r="I66" i="13" s="1"/>
  <c r="N72" i="13"/>
  <c r="I72" i="13" s="1"/>
  <c r="N78" i="13"/>
  <c r="I78" i="13" s="1"/>
  <c r="N23" i="13"/>
  <c r="I23" i="13" s="1"/>
  <c r="N29" i="13"/>
  <c r="I29" i="13" s="1"/>
  <c r="N33" i="13"/>
  <c r="I33" i="13" s="1"/>
  <c r="N35" i="13"/>
  <c r="I35" i="13" s="1"/>
  <c r="N37" i="13"/>
  <c r="I37" i="13" s="1"/>
  <c r="N39" i="13"/>
  <c r="I39" i="13" s="1"/>
  <c r="N41" i="13"/>
  <c r="I41" i="13" s="1"/>
  <c r="N43" i="13"/>
  <c r="I43" i="13" s="1"/>
  <c r="N45" i="13"/>
  <c r="I45" i="13" s="1"/>
  <c r="N47" i="13"/>
  <c r="I47" i="13" s="1"/>
  <c r="N49" i="13"/>
  <c r="I49" i="13" s="1"/>
  <c r="N51" i="13"/>
  <c r="I51" i="13" s="1"/>
  <c r="N53" i="13"/>
  <c r="I53" i="13" s="1"/>
  <c r="N55" i="13"/>
  <c r="I55" i="13" s="1"/>
  <c r="N57" i="13"/>
  <c r="I57" i="13" s="1"/>
  <c r="N59" i="13"/>
  <c r="I59" i="13" s="1"/>
  <c r="N61" i="13"/>
  <c r="I61" i="13" s="1"/>
  <c r="N63" i="13"/>
  <c r="I63" i="13" s="1"/>
  <c r="N65" i="13"/>
  <c r="I65" i="13" s="1"/>
  <c r="N67" i="13"/>
  <c r="I67" i="13" s="1"/>
  <c r="N69" i="13"/>
  <c r="I69" i="13" s="1"/>
  <c r="N71" i="13"/>
  <c r="I71" i="13" s="1"/>
  <c r="N73" i="13"/>
  <c r="I73" i="13" s="1"/>
  <c r="N75" i="13"/>
  <c r="I75" i="13" s="1"/>
  <c r="N77" i="13"/>
  <c r="I77" i="13" s="1"/>
  <c r="N79" i="13"/>
  <c r="I79" i="13" s="1"/>
  <c r="N20" i="13"/>
  <c r="I20" i="13" s="1"/>
  <c r="N22" i="13"/>
  <c r="I22" i="13" s="1"/>
  <c r="N24" i="13"/>
  <c r="I24" i="13" s="1"/>
  <c r="N26" i="13"/>
  <c r="I26" i="13" s="1"/>
  <c r="N28" i="13"/>
  <c r="I28" i="13" s="1"/>
  <c r="N30" i="13"/>
  <c r="I30" i="13" s="1"/>
  <c r="N32" i="13"/>
  <c r="I32" i="13" s="1"/>
  <c r="M34" i="13"/>
  <c r="N40" i="13"/>
  <c r="I40" i="13" s="1"/>
  <c r="N44" i="13"/>
  <c r="I44" i="13" s="1"/>
  <c r="N48" i="13"/>
  <c r="I48" i="13" s="1"/>
  <c r="N52" i="13"/>
  <c r="I52" i="13" s="1"/>
  <c r="N58" i="13"/>
  <c r="I58" i="13" s="1"/>
  <c r="N64" i="13"/>
  <c r="I64" i="13" s="1"/>
  <c r="N70" i="13"/>
  <c r="I70" i="13" s="1"/>
  <c r="N76" i="13"/>
  <c r="I76" i="13" s="1"/>
  <c r="N21" i="13"/>
  <c r="I21" i="13" s="1"/>
  <c r="N27" i="13"/>
  <c r="I27" i="13" s="1"/>
  <c r="N31" i="13"/>
  <c r="I31" i="13" s="1"/>
  <c r="D16" i="1"/>
  <c r="G4" i="13"/>
  <c r="N81" i="13" l="1"/>
  <c r="C82" i="13" s="1"/>
  <c r="I19" i="13"/>
  <c r="C48" i="1"/>
  <c r="I16" i="3"/>
  <c r="H16" i="3"/>
  <c r="G16" i="3"/>
  <c r="I15" i="3"/>
  <c r="H15" i="3"/>
  <c r="G15" i="3"/>
  <c r="I14" i="3"/>
  <c r="H14" i="3"/>
  <c r="G14" i="3"/>
  <c r="I13" i="3"/>
  <c r="H13" i="3"/>
  <c r="G13" i="3"/>
  <c r="I12" i="3"/>
  <c r="H12" i="3"/>
  <c r="G12" i="3"/>
  <c r="I11" i="3"/>
  <c r="H11" i="3"/>
  <c r="G11" i="3"/>
  <c r="G5" i="3"/>
  <c r="I5" i="3" s="1"/>
  <c r="G8" i="3"/>
  <c r="H8" i="3" s="1"/>
  <c r="G10" i="3"/>
  <c r="H10" i="3" s="1"/>
  <c r="G9" i="3"/>
  <c r="I9" i="3" s="1"/>
  <c r="G7" i="3"/>
  <c r="H7" i="3" s="1"/>
  <c r="G6" i="3"/>
  <c r="H6" i="3" s="1"/>
  <c r="R14" i="6"/>
  <c r="J1" i="1"/>
  <c r="G3" i="1" s="1"/>
  <c r="M26" i="13" l="1"/>
  <c r="M25" i="13"/>
  <c r="M20" i="13"/>
  <c r="M28" i="13"/>
  <c r="M19" i="13"/>
  <c r="M27" i="13"/>
  <c r="M22" i="13"/>
  <c r="M30" i="13"/>
  <c r="M21" i="13"/>
  <c r="M29" i="13"/>
  <c r="M23" i="13"/>
  <c r="M31" i="13"/>
  <c r="M24" i="13"/>
  <c r="G6" i="13"/>
  <c r="G8" i="13"/>
  <c r="H5" i="3"/>
  <c r="I8" i="3"/>
  <c r="I10" i="3"/>
  <c r="H9" i="3"/>
  <c r="I6" i="3"/>
  <c r="I7" i="3"/>
  <c r="M81" i="13" l="1"/>
  <c r="C84" i="13"/>
  <c r="C50" i="1" s="1"/>
  <c r="E15" i="2"/>
  <c r="F15" i="2" s="1"/>
  <c r="E18" i="2" l="1"/>
  <c r="F18" i="2" s="1"/>
  <c r="P34" i="3"/>
  <c r="T34" i="3" s="1"/>
  <c r="P36" i="3"/>
  <c r="T36" i="3" s="1"/>
  <c r="P44" i="3"/>
  <c r="T44" i="3" s="1"/>
  <c r="P42" i="3"/>
  <c r="T42" i="3" s="1"/>
  <c r="P40" i="3"/>
  <c r="T40" i="3" s="1"/>
  <c r="P49" i="3"/>
  <c r="T49" i="3" s="1"/>
  <c r="P54" i="3"/>
  <c r="T54" i="3" s="1"/>
  <c r="P47" i="3"/>
  <c r="T47" i="3" s="1"/>
  <c r="P48" i="3"/>
  <c r="T48" i="3" s="1"/>
  <c r="P55" i="3"/>
  <c r="T55" i="3" s="1"/>
  <c r="P43" i="3"/>
  <c r="T43" i="3" s="1"/>
  <c r="P52" i="3"/>
  <c r="T52" i="3" s="1"/>
  <c r="P57" i="3"/>
  <c r="R57" i="3" s="1"/>
  <c r="P58" i="3"/>
  <c r="R58" i="3" s="1"/>
  <c r="P50" i="3"/>
  <c r="T50" i="3" s="1"/>
  <c r="P53" i="3"/>
  <c r="T53" i="3" s="1"/>
  <c r="P62" i="3"/>
  <c r="T62" i="3" s="1"/>
  <c r="P51" i="3"/>
  <c r="T51" i="3" s="1"/>
  <c r="P56" i="3"/>
  <c r="T56" i="3" s="1"/>
  <c r="P59" i="3"/>
  <c r="T59" i="3" s="1"/>
  <c r="P63" i="3"/>
  <c r="T63" i="3" s="1"/>
  <c r="P60" i="3"/>
  <c r="T60" i="3" s="1"/>
  <c r="P61" i="3"/>
  <c r="T61" i="3" s="1"/>
  <c r="P64" i="3"/>
  <c r="T64" i="3" s="1"/>
  <c r="P66" i="3"/>
  <c r="R66" i="3" s="1"/>
  <c r="P65" i="3"/>
  <c r="R65" i="3" s="1"/>
  <c r="P69" i="3"/>
  <c r="T69" i="3" s="1"/>
  <c r="P67" i="3"/>
  <c r="T67" i="3" s="1"/>
  <c r="P68" i="3"/>
  <c r="T68" i="3" s="1"/>
  <c r="P70" i="3"/>
  <c r="T70" i="3" s="1"/>
  <c r="P4" i="3"/>
  <c r="T4" i="3" s="1"/>
  <c r="P5" i="3"/>
  <c r="T5" i="3" s="1"/>
  <c r="P6" i="3"/>
  <c r="T6" i="3" s="1"/>
  <c r="P11" i="3"/>
  <c r="T11" i="3" s="1"/>
  <c r="P8" i="3"/>
  <c r="T8" i="3" s="1"/>
  <c r="P10" i="3"/>
  <c r="T10" i="3" s="1"/>
  <c r="P7" i="3"/>
  <c r="T7" i="3" s="1"/>
  <c r="P13" i="3"/>
  <c r="T13" i="3" s="1"/>
  <c r="P24" i="3"/>
  <c r="T24" i="3" s="1"/>
  <c r="P14" i="3"/>
  <c r="T14" i="3" s="1"/>
  <c r="P17" i="3"/>
  <c r="T17" i="3" s="1"/>
  <c r="P20" i="3"/>
  <c r="T20" i="3" s="1"/>
  <c r="P19" i="3"/>
  <c r="T19" i="3" s="1"/>
  <c r="P33" i="3"/>
  <c r="T33" i="3" s="1"/>
  <c r="P26" i="3"/>
  <c r="T26" i="3" s="1"/>
  <c r="P9" i="3"/>
  <c r="T9" i="3" s="1"/>
  <c r="P15" i="3"/>
  <c r="T15" i="3" s="1"/>
  <c r="P25" i="3"/>
  <c r="T25" i="3" s="1"/>
  <c r="P28" i="3"/>
  <c r="T28" i="3" s="1"/>
  <c r="P16" i="3"/>
  <c r="T16" i="3" s="1"/>
  <c r="P22" i="3"/>
  <c r="T22" i="3" s="1"/>
  <c r="P12" i="3"/>
  <c r="T12" i="3" s="1"/>
  <c r="P27" i="3"/>
  <c r="T27" i="3" s="1"/>
  <c r="P29" i="3"/>
  <c r="T29" i="3" s="1"/>
  <c r="P21" i="3"/>
  <c r="T21" i="3" s="1"/>
  <c r="P18" i="3"/>
  <c r="T18" i="3" s="1"/>
  <c r="P32" i="3"/>
  <c r="T32" i="3" s="1"/>
  <c r="P35" i="3"/>
  <c r="T35" i="3" s="1"/>
  <c r="P41" i="3"/>
  <c r="T41" i="3" s="1"/>
  <c r="P23" i="3"/>
  <c r="T23" i="3" s="1"/>
  <c r="P38" i="3"/>
  <c r="T38" i="3" s="1"/>
  <c r="P30" i="3"/>
  <c r="T30" i="3" s="1"/>
  <c r="P31" i="3"/>
  <c r="T31" i="3" s="1"/>
  <c r="P39" i="3"/>
  <c r="T39" i="3" s="1"/>
  <c r="P37" i="3"/>
  <c r="T37" i="3" s="1"/>
  <c r="P45" i="3"/>
  <c r="T45" i="3" s="1"/>
  <c r="P46" i="3"/>
  <c r="T46" i="3" s="1"/>
  <c r="Q45" i="3"/>
  <c r="Q37" i="3"/>
  <c r="Q39" i="3"/>
  <c r="Q31" i="3"/>
  <c r="Q30" i="3"/>
  <c r="Q38" i="3"/>
  <c r="Q23" i="3"/>
  <c r="Q41" i="3"/>
  <c r="Q35" i="3"/>
  <c r="Q32" i="3"/>
  <c r="Q18" i="3"/>
  <c r="Q21" i="3"/>
  <c r="Q29" i="3"/>
  <c r="Q27" i="3"/>
  <c r="Q12" i="3"/>
  <c r="Q22" i="3"/>
  <c r="Q16" i="3"/>
  <c r="Q28" i="3"/>
  <c r="Q25" i="3"/>
  <c r="Q15" i="3"/>
  <c r="Q9" i="3"/>
  <c r="Q26" i="3"/>
  <c r="Q33" i="3"/>
  <c r="Q19" i="3"/>
  <c r="Q20" i="3"/>
  <c r="Q17" i="3"/>
  <c r="Q14" i="3"/>
  <c r="Q24" i="3"/>
  <c r="Q13" i="3"/>
  <c r="Q7" i="3"/>
  <c r="Q10" i="3"/>
  <c r="Q8" i="3"/>
  <c r="Q11" i="3"/>
  <c r="Q6" i="3"/>
  <c r="Q5" i="3"/>
  <c r="Q4" i="3"/>
  <c r="E11" i="2"/>
  <c r="F11" i="2" s="1"/>
  <c r="E12" i="2"/>
  <c r="F12" i="2" s="1"/>
  <c r="E13" i="2"/>
  <c r="F13" i="2" s="1"/>
  <c r="E14" i="2"/>
  <c r="F14" i="2" s="1"/>
  <c r="G15" i="2"/>
  <c r="E16" i="2"/>
  <c r="F16" i="2" s="1"/>
  <c r="E10" i="2"/>
  <c r="F10" i="2" s="1"/>
  <c r="R32" i="3" l="1"/>
  <c r="R13" i="3"/>
  <c r="R36" i="3"/>
  <c r="R48" i="3"/>
  <c r="T65" i="3"/>
  <c r="R9" i="3"/>
  <c r="R56" i="3"/>
  <c r="R17" i="3"/>
  <c r="R60" i="3"/>
  <c r="R40" i="3"/>
  <c r="R24" i="3"/>
  <c r="R68" i="3"/>
  <c r="R44" i="3"/>
  <c r="R28" i="3"/>
  <c r="R5" i="3"/>
  <c r="R64" i="3"/>
  <c r="R52" i="3"/>
  <c r="T66" i="3"/>
  <c r="T57" i="3"/>
  <c r="R18" i="3"/>
  <c r="R14" i="3"/>
  <c r="R10" i="3"/>
  <c r="R6" i="3"/>
  <c r="R69" i="3"/>
  <c r="R61" i="3"/>
  <c r="R53" i="3"/>
  <c r="R49" i="3"/>
  <c r="R45" i="3"/>
  <c r="R41" i="3"/>
  <c r="R37" i="3"/>
  <c r="R33" i="3"/>
  <c r="R29" i="3"/>
  <c r="R25" i="3"/>
  <c r="R21" i="3"/>
  <c r="T58" i="3"/>
  <c r="R19" i="3"/>
  <c r="R15" i="3"/>
  <c r="R11" i="3"/>
  <c r="R7" i="3"/>
  <c r="R70" i="3"/>
  <c r="R62" i="3"/>
  <c r="R54" i="3"/>
  <c r="R50" i="3"/>
  <c r="R46" i="3"/>
  <c r="R42" i="3"/>
  <c r="R38" i="3"/>
  <c r="R34" i="3"/>
  <c r="R30" i="3"/>
  <c r="R26" i="3"/>
  <c r="R22" i="3"/>
  <c r="R4" i="3"/>
  <c r="R16" i="3"/>
  <c r="R12" i="3"/>
  <c r="R8" i="3"/>
  <c r="R20" i="3"/>
  <c r="R67" i="3"/>
  <c r="R63" i="3"/>
  <c r="R59" i="3"/>
  <c r="R55" i="3"/>
  <c r="R51" i="3"/>
  <c r="R47" i="3"/>
  <c r="R43" i="3"/>
  <c r="R39" i="3"/>
  <c r="R35" i="3"/>
  <c r="R31" i="3"/>
  <c r="R27" i="3"/>
  <c r="R23" i="3"/>
  <c r="G18" i="2"/>
  <c r="G13" i="2"/>
  <c r="G14" i="2"/>
  <c r="G16" i="2"/>
  <c r="G12" i="2"/>
  <c r="G11" i="2"/>
  <c r="G10" i="2"/>
  <c r="Q34" i="3"/>
  <c r="Q36" i="3"/>
  <c r="Q44" i="3"/>
  <c r="Q42" i="3"/>
  <c r="Q40" i="3"/>
  <c r="Q49" i="3"/>
  <c r="Q54" i="3"/>
  <c r="Q47" i="3"/>
  <c r="Q48" i="3"/>
  <c r="Q55" i="3"/>
  <c r="Q43" i="3"/>
  <c r="Q52" i="3"/>
  <c r="Q57" i="3"/>
  <c r="Q58" i="3"/>
  <c r="Q50" i="3"/>
  <c r="Q53" i="3"/>
  <c r="Q62" i="3"/>
  <c r="Q51" i="3"/>
  <c r="Q56" i="3"/>
  <c r="Q59" i="3"/>
  <c r="Q63" i="3"/>
  <c r="Q60" i="3"/>
  <c r="Q61" i="3"/>
  <c r="Q64" i="3"/>
  <c r="Q66" i="3"/>
  <c r="Q65" i="3"/>
  <c r="Q69" i="3"/>
  <c r="Q67" i="3"/>
  <c r="Q68" i="3"/>
  <c r="Q70" i="3"/>
  <c r="Q46" i="3"/>
  <c r="J7" i="6"/>
  <c r="J8" i="6"/>
  <c r="J9" i="6"/>
  <c r="J10" i="6"/>
  <c r="J11" i="6"/>
  <c r="J12" i="6"/>
  <c r="J13" i="6"/>
  <c r="J14" i="6"/>
  <c r="J15" i="6"/>
  <c r="J16" i="6"/>
  <c r="J17" i="6"/>
  <c r="J18" i="6"/>
  <c r="J19" i="6"/>
  <c r="J20" i="6"/>
  <c r="J21" i="6"/>
  <c r="J22" i="6"/>
  <c r="J23" i="6"/>
  <c r="J24" i="6"/>
  <c r="J25" i="6"/>
  <c r="J26" i="6"/>
  <c r="J27" i="6"/>
  <c r="J28" i="6"/>
  <c r="J29" i="6"/>
  <c r="J30" i="6"/>
  <c r="J31" i="6"/>
  <c r="J32" i="6"/>
  <c r="J33" i="6"/>
  <c r="J34" i="6"/>
  <c r="J35" i="6"/>
  <c r="J36" i="6"/>
  <c r="J37" i="6"/>
  <c r="J38" i="6"/>
  <c r="J39" i="6"/>
  <c r="J6" i="6"/>
  <c r="F5" i="2"/>
  <c r="G5" i="2" s="1"/>
  <c r="J5" i="2"/>
  <c r="C5" i="2"/>
  <c r="H16" i="1"/>
  <c r="H43" i="1" s="1"/>
  <c r="B45" i="1"/>
  <c r="J43" i="1" l="1"/>
</calcChain>
</file>

<file path=xl/comments1.xml><?xml version="1.0" encoding="utf-8"?>
<comments xmlns="http://schemas.openxmlformats.org/spreadsheetml/2006/main">
  <authors>
    <author>Christophe</author>
  </authors>
  <commentList>
    <comment ref="K3" authorId="0" shapeId="0">
      <text>
        <r>
          <rPr>
            <b/>
            <sz val="9"/>
            <color indexed="81"/>
            <rFont val="Tahoma"/>
            <family val="2"/>
          </rPr>
          <t>Choisir dans la liste déroulante :
Le TITRE du document</t>
        </r>
      </text>
    </comment>
    <comment ref="K4" authorId="0" shapeId="0">
      <text>
        <r>
          <rPr>
            <b/>
            <sz val="9"/>
            <color indexed="81"/>
            <rFont val="Tahoma"/>
            <family val="2"/>
          </rPr>
          <t>Choisir dans la liste déroulante : 
Le CLIENT final
Choisir dans l'onglet Clients</t>
        </r>
        <r>
          <rPr>
            <sz val="9"/>
            <color indexed="81"/>
            <rFont val="Tahoma"/>
            <family val="2"/>
          </rPr>
          <t xml:space="preserve">
</t>
        </r>
      </text>
    </comment>
    <comment ref="K5" authorId="0" shapeId="0">
      <text>
        <r>
          <rPr>
            <b/>
            <sz val="9"/>
            <color indexed="81"/>
            <rFont val="Tahoma"/>
            <family val="2"/>
          </rPr>
          <t>Choisir dans la liste déroulante : 
La DEVISE de paiement</t>
        </r>
        <r>
          <rPr>
            <sz val="9"/>
            <color indexed="81"/>
            <rFont val="Tahoma"/>
            <family val="2"/>
          </rPr>
          <t xml:space="preserve">
</t>
        </r>
      </text>
    </comment>
    <comment ref="K6" authorId="0" shapeId="0">
      <text>
        <r>
          <rPr>
            <b/>
            <sz val="9"/>
            <color indexed="81"/>
            <rFont val="Tahoma"/>
            <family val="2"/>
          </rPr>
          <t>Choisir dans la liste déroulante :
L'INCOTERM choisi</t>
        </r>
      </text>
    </comment>
    <comment ref="K7" authorId="0" shapeId="0">
      <text>
        <r>
          <rPr>
            <b/>
            <sz val="9"/>
            <color indexed="81"/>
            <rFont val="Tahoma"/>
            <family val="2"/>
          </rPr>
          <t>Inscrire le N° de Cde 
Si pas de N° mettre le NOM du Cient</t>
        </r>
        <r>
          <rPr>
            <sz val="9"/>
            <color indexed="81"/>
            <rFont val="Tahoma"/>
            <family val="2"/>
          </rPr>
          <t xml:space="preserve">
</t>
        </r>
      </text>
    </comment>
    <comment ref="B45" authorId="0" shape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2.xml><?xml version="1.0" encoding="utf-8"?>
<comments xmlns="http://schemas.openxmlformats.org/spreadsheetml/2006/main">
  <authors>
    <author>Christophe</author>
  </authors>
  <commentList>
    <comment ref="G4" authorId="0" shapeId="0">
      <text>
        <r>
          <rPr>
            <b/>
            <sz val="12"/>
            <color indexed="81"/>
            <rFont val="Tahoma"/>
            <family val="2"/>
          </rPr>
          <t>Lien Facture</t>
        </r>
        <r>
          <rPr>
            <sz val="9"/>
            <color indexed="81"/>
            <rFont val="Tahoma"/>
            <family val="2"/>
          </rPr>
          <t xml:space="preserve">
</t>
        </r>
      </text>
    </comment>
    <comment ref="G6" authorId="0" shape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shape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shapeId="0">
      <text>
        <r>
          <rPr>
            <b/>
            <sz val="12"/>
            <color indexed="81"/>
            <rFont val="Tahoma"/>
            <family val="2"/>
          </rPr>
          <t>Lien Facture</t>
        </r>
        <r>
          <rPr>
            <sz val="9"/>
            <color indexed="81"/>
            <rFont val="Tahoma"/>
            <family val="2"/>
          </rPr>
          <t xml:space="preserve">
</t>
        </r>
      </text>
    </comment>
    <comment ref="G12" authorId="0" shape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shapeId="0">
      <text>
        <r>
          <rPr>
            <b/>
            <sz val="12"/>
            <color indexed="81"/>
            <rFont val="Tahoma"/>
            <family val="2"/>
          </rPr>
          <t>A Remplir Suivant Exp.</t>
        </r>
        <r>
          <rPr>
            <sz val="9"/>
            <color indexed="81"/>
            <rFont val="Tahoma"/>
            <family val="2"/>
          </rPr>
          <t xml:space="preserve">
</t>
        </r>
      </text>
    </comment>
    <comment ref="G16" authorId="0" shapeId="0">
      <text>
        <r>
          <rPr>
            <b/>
            <sz val="12"/>
            <color indexed="81"/>
            <rFont val="Tahoma"/>
            <family val="2"/>
          </rPr>
          <t>A Remplir Suivant Exp.</t>
        </r>
      </text>
    </comment>
    <comment ref="C83" authorId="0" shapeId="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<sst xmlns="http://schemas.openxmlformats.org/spreadsheetml/2006/main" count="1451" uniqueCount="686">
  <si>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</si>
  <si>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</si>
  <si>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</si>
  <si>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</si>
  <si>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</si>
  <si>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</si>
  <si>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</si>
  <si>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</si>
  <si>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</si>
  <si>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</si>
  <si>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</si>
  <si>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</si>
  <si>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</si>
  <si>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</si>
  <si>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</si>
  <si>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</si>
  <si>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</si>
  <si>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</si>
  <si>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</si>
  <si>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</si>
  <si>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</si>
  <si>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</si>
  <si>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</si>
  <si>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</si>
  <si>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</si>
  <si>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</si>
  <si>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</si>
  <si>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</si>
  <si>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</si>
  <si>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</si>
  <si>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</si>
  <si>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</si>
  <si>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</si>
  <si>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</si>
  <si>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</si>
  <si>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</si>
  <si>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</si>
  <si>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</si>
  <si>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</si>
  <si>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</si>
  <si>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</si>
  <si>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</si>
  <si>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</si>
  <si>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</si>
  <si>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</si>
  <si>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</si>
  <si>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</si>
  <si>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</si>
  <si>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</si>
  <si>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</si>
  <si>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</si>
  <si>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</si>
  <si>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</si>
  <si>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</si>
  <si>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</si>
  <si>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</si>
  <si>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</si>
  <si>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</si>
  <si>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</si>
  <si>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</si>
  <si>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</si>
  <si>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</si>
  <si>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</si>
  <si>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</si>
  <si>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</si>
  <si>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</si>
  <si>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</si>
  <si>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</si>
  <si>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</si>
  <si>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</si>
  <si>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</si>
  <si>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</si>
  <si>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</si>
  <si>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</si>
  <si>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</si>
  <si>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</si>
  <si>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</si>
  <si>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</si>
  <si>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</si>
  <si>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</si>
  <si>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</si>
  <si>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</si>
  <si>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</si>
  <si>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</si>
  <si>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</si>
  <si>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</si>
  <si>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</si>
  <si>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</si>
  <si>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</si>
  <si>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</si>
  <si>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</si>
  <si>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</si>
  <si>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</si>
  <si>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</si>
  <si>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</si>
  <si>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</si>
  <si>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</si>
  <si>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</si>
  <si>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</si>
  <si>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</si>
  <si>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</si>
  <si>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</si>
  <si>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</si>
  <si>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</si>
  <si>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</si>
  <si>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</si>
  <si>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</si>
  <si>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</si>
  <si>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</si>
  <si>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</si>
  <si>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</si>
  <si>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</si>
  <si>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</si>
  <si>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</si>
  <si>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</si>
  <si>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</si>
  <si>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</si>
  <si>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</si>
  <si>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</si>
  <si>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</si>
  <si>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</si>
  <si>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</si>
  <si>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</si>
  <si>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</si>
  <si>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</si>
  <si>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</si>
  <si>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</si>
  <si>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</si>
  <si>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</si>
  <si>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</si>
  <si>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</si>
  <si>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</si>
  <si>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</si>
  <si>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</si>
  <si>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</si>
  <si>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</si>
  <si>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</si>
  <si>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</si>
  <si>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</si>
  <si>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</si>
  <si>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</si>
  <si>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</si>
  <si>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</si>
  <si>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</si>
  <si>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</si>
  <si>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</si>
  <si>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</si>
  <si>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</si>
  <si>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</si>
  <si>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</si>
  <si>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</si>
  <si>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</si>
  <si>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</si>
  <si>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</si>
  <si>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</si>
  <si>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</si>
  <si>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</si>
  <si>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</si>
  <si>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</si>
  <si>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</si>
  <si>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</si>
  <si>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</si>
  <si>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</si>
  <si>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</si>
  <si>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</si>
  <si>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</si>
  <si>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</si>
  <si>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</si>
  <si>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</si>
  <si>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</si>
  <si>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</si>
  <si>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</si>
  <si>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</si>
  <si>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</si>
  <si>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</si>
  <si>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</si>
  <si>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</si>
  <si>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</si>
  <si>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</si>
  <si>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</si>
  <si>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</si>
  <si>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</si>
  <si>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</si>
  <si>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</si>
  <si>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</si>
  <si>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</si>
  <si>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</si>
  <si>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</si>
  <si>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</si>
  <si>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</si>
  <si>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</si>
  <si>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</si>
  <si>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</si>
  <si>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</si>
  <si>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</si>
  <si>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</si>
  <si>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</si>
  <si>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</si>
  <si>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</si>
  <si>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</si>
  <si>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</si>
  <si>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</si>
  <si>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</si>
  <si>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</si>
  <si>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</si>
  <si>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</si>
  <si>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</si>
  <si>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</si>
  <si>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</si>
  <si>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</si>
  <si>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</si>
  <si>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</si>
  <si>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</si>
  <si>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</si>
  <si>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</si>
  <si>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</si>
  <si>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</si>
  <si>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</si>
  <si>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</si>
  <si>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</si>
  <si>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</si>
  <si>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</si>
  <si>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</si>
  <si>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</si>
  <si>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</si>
  <si>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</si>
  <si>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</si>
  <si>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</si>
  <si>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</si>
  <si>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</si>
  <si>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</si>
  <si>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</si>
  <si>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</si>
  <si>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</si>
  <si>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</si>
  <si>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</si>
  <si>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</si>
  <si>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</si>
  <si>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</si>
  <si>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</si>
  <si>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</si>
  <si>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</si>
  <si>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</si>
  <si>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</si>
  <si>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</si>
  <si>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</si>
  <si>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</si>
  <si>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</si>
  <si>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</si>
  <si>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</si>
  <si>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</si>
  <si>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</si>
  <si>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</si>
  <si>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</si>
  <si>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</si>
  <si>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</si>
  <si>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</si>
  <si>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</si>
  <si>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</si>
  <si>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</si>
  <si>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</si>
  <si>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</si>
  <si>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</si>
  <si>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</si>
  <si>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</si>
  <si>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</si>
  <si>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</si>
  <si>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</si>
  <si>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</si>
  <si>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</si>
  <si>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</si>
  <si>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</si>
  <si>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</si>
  <si>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</si>
  <si>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</si>
  <si>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</si>
  <si>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</si>
  <si>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</si>
  <si>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</si>
  <si>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</si>
  <si>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</si>
  <si>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</si>
  <si>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</si>
  <si>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</si>
  <si>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</si>
  <si>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</si>
  <si>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</si>
  <si>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</si>
  <si>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</si>
  <si>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</si>
  <si>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</si>
  <si>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</si>
  <si>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</si>
  <si>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</si>
  <si>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</si>
  <si>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</si>
  <si>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</si>
  <si>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</si>
  <si>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</si>
  <si>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</si>
  <si>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</si>
  <si>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</si>
  <si>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</si>
  <si>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</si>
  <si>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</si>
  <si>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</si>
  <si>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</si>
  <si>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</si>
  <si>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</si>
  <si>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</si>
  <si>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</si>
  <si>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</si>
  <si>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</si>
  <si>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</si>
  <si>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</si>
  <si>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</si>
  <si>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</si>
  <si>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</si>
  <si>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</si>
  <si>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</si>
  <si>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</si>
  <si>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</si>
  <si>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</si>
  <si>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</si>
  <si>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</si>
  <si>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</si>
  <si>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</si>
  <si>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</si>
  <si>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</si>
  <si>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</si>
  <si>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</si>
  <si>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</si>
  <si>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</si>
  <si>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</si>
  <si>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</si>
  <si>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</si>
  <si>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</si>
  <si>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</si>
  <si>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</si>
  <si>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</si>
  <si>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</si>
  <si>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</si>
  <si>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</si>
  <si>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</si>
  <si>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</si>
  <si>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</si>
  <si>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</si>
  <si>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</si>
  <si>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</si>
  <si>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</si>
  <si>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</si>
  <si>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</si>
  <si>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</si>
  <si>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</si>
  <si>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</si>
  <si>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</si>
  <si>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</si>
  <si>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</si>
  <si>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</si>
  <si>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</si>
  <si>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</si>
  <si>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</si>
  <si>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</si>
  <si>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</si>
  <si>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</si>
  <si>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</si>
  <si>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</si>
  <si>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</si>
  <si>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</si>
  <si>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</si>
  <si>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</si>
  <si>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</si>
  <si>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</si>
  <si>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</si>
  <si>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</si>
  <si>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</si>
  <si>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</si>
  <si>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</si>
  <si>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</si>
  <si>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</si>
  <si>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</si>
  <si>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</si>
  <si>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</si>
  <si>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</si>
  <si>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</si>
  <si>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</si>
  <si>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</si>
  <si>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</si>
  <si>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</si>
  <si>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</si>
  <si>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</si>
  <si>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</si>
  <si>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</si>
  <si>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</si>
  <si>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</si>
  <si>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</si>
  <si>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</si>
  <si>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</si>
  <si>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</si>
  <si>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</si>
  <si>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</si>
  <si>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</si>
  <si>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</si>
  <si>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</si>
  <si>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</si>
  <si>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</si>
  <si>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</si>
  <si>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</si>
  <si>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</si>
  <si>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</si>
  <si>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</si>
  <si>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</si>
  <si>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</si>
  <si>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</si>
  <si>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</si>
  <si>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</si>
  <si>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</si>
  <si>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</si>
  <si>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</si>
  <si>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</si>
  <si>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</si>
  <si>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</si>
  <si>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</si>
  <si>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</si>
  <si>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</si>
  <si>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</si>
  <si>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</si>
  <si>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</si>
  <si>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</si>
  <si>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</si>
  <si>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</si>
  <si>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</si>
  <si>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</si>
  <si>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</si>
  <si>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</si>
  <si>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</si>
  <si>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</si>
  <si>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</si>
  <si>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</si>
  <si>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</si>
  <si>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</si>
  <si>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</si>
  <si>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</si>
  <si>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</si>
  <si>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</si>
  <si>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</si>
  <si>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</si>
  <si>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</si>
  <si>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</si>
  <si>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</si>
  <si>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</si>
  <si>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</si>
  <si>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</si>
  <si>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</si>
  <si>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</si>
  <si>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</si>
  <si>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</si>
  <si>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</si>
  <si>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</si>
  <si>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</si>
  <si>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</si>
  <si>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</si>
  <si>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</si>
  <si>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</si>
  <si>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</si>
  <si>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</si>
  <si>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</si>
  <si>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</si>
  <si>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</si>
  <si>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</si>
  <si>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</si>
  <si>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</si>
  <si>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</si>
  <si>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</si>
  <si>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</si>
  <si>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</si>
  <si>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</si>
  <si>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</si>
  <si>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</si>
  <si>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</si>
  <si>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</si>
  <si>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</si>
  <si>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</si>
  <si>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</si>
  <si>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</si>
  <si>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</si>
  <si>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</si>
  <si>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</si>
  <si>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</si>
  <si>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</si>
  <si>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</si>
  <si>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</si>
  <si>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</si>
  <si>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</si>
  <si>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VanilleBlack Gourmet (Grade A) </t>
  </si>
  <si>
    <t xml:space="preserve">Vanille Brown or TK </t>
  </si>
  <si>
    <t xml:space="preserve">Vanille Cuts </t>
  </si>
  <si>
    <t xml:space="preserve">Vanille Red American quality EB Long </t>
  </si>
  <si>
    <t xml:space="preserve">Vanille Red American quality EB Short </t>
  </si>
  <si>
    <t xml:space="preserve">Vanille Red American quality ENB Long </t>
  </si>
  <si>
    <t xml:space="preserve">Vanille Red American quality ENB Short </t>
  </si>
  <si>
    <t xml:space="preserve">Vanille Red Fox (European quality) EB Long </t>
  </si>
  <si>
    <t xml:space="preserve">Vanille Red Fox (European quality) EB Short </t>
  </si>
  <si>
    <t>vanille Red Fox (European quality) ENB Long</t>
  </si>
  <si>
    <t xml:space="preserve">Vanille Red Fox (European quality) ENB Short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</si>
  <si>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</si>
  <si>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</si>
  <si>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</si>
  <si>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</si>
  <si>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</si>
  <si>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</si>
  <si>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</si>
  <si>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</si>
  <si>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</si>
  <si>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</si>
  <si>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</si>
  <si>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</si>
  <si>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</si>
  <si>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</si>
  <si>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</si>
  <si>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</si>
  <si>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</si>
  <si>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</si>
  <si>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</si>
  <si>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</si>
  <si>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</si>
  <si>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</si>
  <si>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</si>
  <si>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</si>
  <si>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</si>
  <si>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</si>
  <si>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</si>
  <si>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</si>
  <si>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</si>
  <si>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</si>
  <si>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</si>
  <si>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</si>
  <si>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</si>
  <si>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</si>
  <si>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</si>
  <si>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</si>
  <si>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</si>
  <si>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</si>
  <si>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</si>
  <si>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</si>
  <si>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</si>
  <si>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</si>
  <si>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</si>
  <si>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</si>
  <si>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</si>
  <si>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</si>
  <si>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</si>
  <si>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</si>
  <si>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</si>
  <si>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</si>
  <si>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</si>
  <si>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</si>
  <si>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</si>
  <si>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30 x 30 x 15       2</t>
  </si>
  <si>
    <t>30 x 25 x 20       2</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</si>
  <si>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</si>
  <si>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</si>
  <si>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</si>
  <si>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</si>
  <si>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</si>
  <si>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</si>
  <si>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</si>
  <si>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</si>
  <si>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</si>
  <si>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</si>
  <si>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</si>
  <si>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</si>
  <si>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</si>
  <si>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</si>
  <si>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</si>
  <si>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</si>
  <si>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</si>
  <si>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</si>
  <si>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</si>
  <si>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</si>
  <si>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</si>
  <si>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</si>
  <si>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</si>
  <si>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</si>
  <si>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</si>
  <si>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</si>
  <si>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</si>
  <si>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</si>
  <si>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</si>
  <si>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</si>
  <si>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</si>
  <si>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</si>
  <si>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</si>
  <si>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</si>
  <si>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</si>
  <si>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</si>
  <si>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</si>
  <si>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</si>
  <si>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</si>
  <si>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60</t>
  </si>
  <si>
    <t>61</t>
  </si>
  <si>
    <t>62</t>
  </si>
  <si>
    <t>63</t>
  </si>
  <si>
    <t>64</t>
  </si>
  <si>
    <t>65</t>
  </si>
  <si>
    <t>66</t>
  </si>
  <si>
    <t>67</t>
  </si>
  <si>
    <t>68</t>
  </si>
  <si>
    <t>69</t>
  </si>
  <si>
    <t>70</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</si>
  <si>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</si>
  <si>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</si>
  <si>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</si>
  <si>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</si>
  <si>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</si>
  <si>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</si>
  <si>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</si>
  <si>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</si>
  <si>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</si>
  <si>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</si>
  <si>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</si>
  <si>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</si>
  <si>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</si>
  <si>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</si>
  <si>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</si>
  <si>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</si>
  <si>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</si>
  <si>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</si>
  <si>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</si>
  <si>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</si>
  <si>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</si>
  <si>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</si>
  <si>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</si>
  <si>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</si>
  <si>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</si>
  <si>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</si>
  <si>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</si>
  <si>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</si>
  <si>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</si>
  <si>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40 x 30 x 20       2</t>
  </si>
  <si>
    <t>Prix Gr</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</si>
  <si>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</si>
  <si>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</si>
  <si>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</si>
  <si>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</si>
  <si>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</si>
  <si>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</si>
  <si>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</si>
  <si>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</si>
  <si>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</si>
  <si>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</si>
  <si>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</si>
  <si>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</si>
  <si>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</si>
  <si>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</si>
  <si>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</si>
  <si>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U'</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</si>
  <si>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</si>
  <si>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</si>
  <si>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</si>
  <si>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</si>
  <si>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</si>
  <si>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</si>
  <si>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</si>
  <si>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</si>
  <si>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</si>
  <si>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</si>
  <si>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</si>
  <si>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</si>
  <si>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</si>
  <si>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</si>
  <si>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</si>
  <si>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</si>
  <si>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</si>
  <si>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</si>
  <si>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</si>
  <si>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</si>
  <si>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</si>
  <si>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</si>
  <si>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</si>
  <si>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</si>
  <si>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</si>
  <si>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</si>
  <si>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</si>
  <si>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25 x 25 x 25       2</t>
  </si>
  <si>
    <t>DFjhsjkqfhdhmjhfgsd!klj, qjfmqmlfk……….;;dskj                          lqjfljql                                                                               kfjqjdfkljdkjfqdjfjqdkfgm                                                                                                                   qsfjklqsfkqmlsf;              qflqklfjqd,fm</t>
  </si>
</sst>
</file>

<file path=xl/styles.xml><?xml version="1.0" encoding="utf-8"?>
<styleSheet xmlns="http://schemas.openxmlformats.org/spreadsheetml/2006/main" xmlns:mc="http://schemas.openxmlformats.org/markup-compatibility/2006" xmlns:x14ac="http://schemas.microsoft.com/office/spreadsheetml/2009/9/ac" mc:Ignorable="x14ac">
  <numFmts count="14">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6E0B]#,##0.00"/>
    <numFmt numFmtId="177" formatCode="#\ ##0.000"/>
  </numFmts>
  <fonts count="54" x14ac:knownFonts="1">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sz val="14"/>
      <color theme="1"/>
      <name val="Arial"/>
      <family val="2"/>
    </font>
    <font>
      <b/>
      <sz val="18"/>
      <color rgb="FF000000"/>
      <name val="Arial"/>
      <family val="2"/>
    </font>
    <font>
      <sz val="18"/>
      <color rgb="FF000000"/>
      <name val="Arial"/>
      <family val="2"/>
    </font>
    <font>
      <b/>
      <sz val="14"/>
      <color rgb="FF000000"/>
      <name val="Calibri"/>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rgb="FFFF0000"/>
        <bgColor indexed="64"/>
      </patternFill>
    </fill>
    <fill>
      <patternFill patternType="solid">
        <fgColor theme="0" tint="-0.249977111117893"/>
        <bgColor indexed="64"/>
      </patternFill>
    </fill>
  </fills>
  <borders count="74">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style="medium">
        <color indexed="64"/>
      </left>
      <right/>
      <top/>
      <bottom style="thin">
        <color indexed="64"/>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s>
  <cellStyleXfs count="4">
    <xf numFmtId="0" fontId="0" fillId="0" borderId="0"/>
    <xf numFmtId="0" fontId="21" fillId="0" borderId="0"/>
    <xf numFmtId="0" fontId="26" fillId="0" borderId="0" applyNumberFormat="0" applyFill="0" applyBorder="0" applyAlignment="0" applyProtection="0">
      <alignment vertical="top"/>
      <protection locked="0"/>
    </xf>
    <xf numFmtId="0" fontId="20" fillId="0" borderId="0"/>
  </cellStyleXfs>
  <cellXfs count="561">
    <xf numFmtId="0" fontId="0" fillId="0" borderId="0" xfId="0"/>
    <xf numFmtId="166" fontId="25" fillId="3" borderId="8" xfId="0" applyNumberFormat="1" applyFont="1" applyFill="1" applyBorder="1" applyAlignment="1">
      <alignment horizontal="center" vertical="center"/>
    </xf>
    <xf numFmtId="0" fontId="0" fillId="0" borderId="0" xfId="0" applyAlignment="1">
      <alignment horizontal="center" vertical="center"/>
    </xf>
    <xf numFmtId="0" fontId="25" fillId="0" borderId="0" xfId="0" applyFont="1"/>
    <xf numFmtId="169" fontId="27" fillId="0" borderId="8" xfId="0" applyNumberFormat="1" applyFont="1" applyBorder="1" applyAlignment="1">
      <alignment horizontal="center" vertical="center"/>
    </xf>
    <xf numFmtId="3" fontId="27" fillId="0" borderId="8" xfId="0" applyNumberFormat="1" applyFont="1" applyBorder="1" applyAlignment="1">
      <alignment horizontal="center" vertical="center"/>
    </xf>
    <xf numFmtId="0" fontId="27" fillId="0" borderId="0" xfId="0" applyFont="1" applyAlignment="1">
      <alignment horizontal="center" vertical="center"/>
    </xf>
    <xf numFmtId="0" fontId="27" fillId="0" borderId="8" xfId="0" applyFont="1" applyBorder="1" applyAlignment="1">
      <alignment horizontal="center" vertical="center"/>
    </xf>
    <xf numFmtId="168" fontId="27" fillId="0" borderId="8" xfId="0" applyNumberFormat="1" applyFont="1" applyBorder="1" applyAlignment="1">
      <alignment horizontal="center" vertical="center"/>
    </xf>
    <xf numFmtId="0" fontId="27" fillId="0" borderId="8" xfId="0" applyFont="1" applyBorder="1" applyAlignment="1">
      <alignment horizontal="center"/>
    </xf>
    <xf numFmtId="0" fontId="28" fillId="0" borderId="0" xfId="0" applyFont="1" applyAlignment="1">
      <alignment horizontal="center" vertical="center"/>
    </xf>
    <xf numFmtId="0" fontId="28" fillId="3" borderId="8" xfId="0" applyFont="1" applyFill="1" applyBorder="1" applyAlignment="1">
      <alignment horizontal="center" vertical="center"/>
    </xf>
    <xf numFmtId="170" fontId="28" fillId="0" borderId="8" xfId="0" applyNumberFormat="1" applyFont="1" applyBorder="1" applyAlignment="1">
      <alignment horizontal="center" vertical="center"/>
    </xf>
    <xf numFmtId="168" fontId="28" fillId="0" borderId="8" xfId="0" applyNumberFormat="1" applyFont="1" applyBorder="1" applyAlignment="1">
      <alignment horizontal="center" vertical="center"/>
    </xf>
    <xf numFmtId="170" fontId="28" fillId="3" borderId="8" xfId="0" applyNumberFormat="1" applyFont="1" applyFill="1" applyBorder="1" applyAlignment="1">
      <alignment horizontal="center" vertical="center"/>
    </xf>
    <xf numFmtId="4" fontId="28"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29" fillId="0" borderId="0" xfId="0" applyFont="1" applyAlignment="1">
      <alignment horizontal="center" vertical="center"/>
    </xf>
    <xf numFmtId="171" fontId="29" fillId="0" borderId="0" xfId="0" applyNumberFormat="1" applyFont="1" applyAlignment="1">
      <alignment horizontal="center" vertical="center"/>
    </xf>
    <xf numFmtId="0" fontId="25" fillId="0" borderId="0" xfId="0" applyFont="1" applyAlignment="1">
      <alignment horizontal="center" vertical="center" wrapText="1"/>
    </xf>
    <xf numFmtId="4" fontId="25" fillId="0" borderId="8" xfId="0" applyNumberFormat="1" applyFont="1" applyBorder="1" applyAlignment="1">
      <alignment horizontal="center" vertical="center" wrapText="1"/>
    </xf>
    <xf numFmtId="0" fontId="25" fillId="0" borderId="7" xfId="0" applyFont="1" applyBorder="1" applyAlignment="1">
      <alignment horizontal="left" vertical="center" wrapText="1"/>
    </xf>
    <xf numFmtId="3" fontId="25" fillId="0" borderId="0" xfId="0" applyNumberFormat="1" applyFont="1" applyAlignment="1">
      <alignment horizontal="center" vertical="center"/>
    </xf>
    <xf numFmtId="3" fontId="21" fillId="0" borderId="8" xfId="1" applyNumberFormat="1" applyFont="1" applyBorder="1" applyAlignment="1">
      <alignment horizontal="center" vertical="center" wrapText="1"/>
    </xf>
    <xf numFmtId="4" fontId="25" fillId="0" borderId="0" xfId="0" applyNumberFormat="1" applyFont="1" applyAlignment="1">
      <alignment horizontal="center" vertical="center"/>
    </xf>
    <xf numFmtId="4" fontId="25" fillId="0" borderId="8" xfId="0" applyNumberFormat="1" applyFont="1" applyBorder="1" applyAlignment="1">
      <alignment horizontal="center" vertical="center"/>
    </xf>
    <xf numFmtId="0" fontId="20" fillId="0" borderId="0" xfId="0" applyFont="1" applyAlignment="1">
      <alignment vertical="center"/>
    </xf>
    <xf numFmtId="0" fontId="20" fillId="0" borderId="0" xfId="0" applyFont="1" applyAlignment="1">
      <alignment horizontal="center" vertical="center"/>
    </xf>
    <xf numFmtId="0" fontId="20" fillId="0" borderId="0" xfId="0" applyFont="1" applyAlignment="1">
      <alignment horizontal="left" vertical="center"/>
    </xf>
    <xf numFmtId="3" fontId="20" fillId="0" borderId="0" xfId="0" applyNumberFormat="1" applyFont="1" applyAlignment="1">
      <alignment horizontal="center" vertical="center"/>
    </xf>
    <xf numFmtId="168" fontId="25" fillId="0" borderId="0" xfId="0" applyNumberFormat="1" applyFont="1" applyAlignment="1">
      <alignment horizontal="center" vertical="center"/>
    </xf>
    <xf numFmtId="0" fontId="20" fillId="0" borderId="0" xfId="0" applyFont="1" applyAlignment="1">
      <alignment horizontal="center" vertical="center" wrapText="1"/>
    </xf>
    <xf numFmtId="165" fontId="22" fillId="0" borderId="15" xfId="1" applyNumberFormat="1" applyFont="1" applyBorder="1" applyAlignment="1">
      <alignment horizontal="center" vertical="center"/>
    </xf>
    <xf numFmtId="0" fontId="20" fillId="0" borderId="3" xfId="0" applyFont="1" applyBorder="1" applyAlignment="1">
      <alignment horizontal="left" vertical="center"/>
    </xf>
    <xf numFmtId="0" fontId="20" fillId="0" borderId="3" xfId="0" applyFont="1" applyBorder="1" applyAlignment="1">
      <alignment horizontal="center" vertical="center"/>
    </xf>
    <xf numFmtId="0" fontId="20" fillId="0" borderId="9" xfId="0" applyFont="1" applyBorder="1" applyAlignment="1">
      <alignment horizontal="center" vertical="center"/>
    </xf>
    <xf numFmtId="0" fontId="25" fillId="0" borderId="8" xfId="0" applyFont="1" applyBorder="1" applyAlignment="1">
      <alignment horizontal="center" vertical="center"/>
    </xf>
    <xf numFmtId="0" fontId="20" fillId="0" borderId="8" xfId="0" applyFont="1" applyBorder="1" applyAlignment="1">
      <alignment vertical="center"/>
    </xf>
    <xf numFmtId="0" fontId="22" fillId="4" borderId="0" xfId="1" applyFont="1" applyFill="1" applyBorder="1" applyAlignment="1">
      <alignment vertical="center"/>
    </xf>
    <xf numFmtId="0" fontId="21" fillId="4" borderId="0" xfId="1" applyFont="1" applyFill="1" applyBorder="1" applyAlignment="1">
      <alignment vertical="center"/>
    </xf>
    <xf numFmtId="0" fontId="19" fillId="0" borderId="0" xfId="0" applyFont="1" applyAlignment="1">
      <alignment vertical="center"/>
    </xf>
    <xf numFmtId="165" fontId="22" fillId="0" borderId="0" xfId="1" applyNumberFormat="1" applyFont="1" applyBorder="1" applyAlignment="1">
      <alignment horizontal="center" vertical="center"/>
    </xf>
    <xf numFmtId="167" fontId="24" fillId="0" borderId="0" xfId="1" applyNumberFormat="1" applyFont="1" applyBorder="1" applyAlignment="1">
      <alignment horizontal="center" vertical="center"/>
    </xf>
    <xf numFmtId="165" fontId="25" fillId="0" borderId="0" xfId="0" applyNumberFormat="1" applyFont="1" applyAlignment="1">
      <alignment horizontal="center" vertical="center"/>
    </xf>
    <xf numFmtId="0" fontId="25" fillId="0" borderId="10" xfId="0" applyFont="1" applyBorder="1" applyAlignment="1">
      <alignment horizontal="center" vertical="center" wrapText="1"/>
    </xf>
    <xf numFmtId="4" fontId="25" fillId="0" borderId="7" xfId="0" applyNumberFormat="1" applyFont="1" applyBorder="1" applyAlignment="1">
      <alignment horizontal="center" vertical="center"/>
    </xf>
    <xf numFmtId="165" fontId="25" fillId="0" borderId="5" xfId="0" applyNumberFormat="1" applyFont="1" applyBorder="1" applyAlignment="1">
      <alignment horizontal="center" vertical="center"/>
    </xf>
    <xf numFmtId="168" fontId="25" fillId="0" borderId="0" xfId="0" applyNumberFormat="1" applyFont="1" applyAlignment="1">
      <alignment horizontal="right" vertical="center"/>
    </xf>
    <xf numFmtId="0" fontId="25" fillId="0" borderId="0" xfId="0" applyFont="1" applyAlignment="1">
      <alignment horizontal="center"/>
    </xf>
    <xf numFmtId="0" fontId="25" fillId="0" borderId="0" xfId="0" applyFont="1" applyAlignment="1">
      <alignment horizontal="right"/>
    </xf>
    <xf numFmtId="167" fontId="20" fillId="0" borderId="0" xfId="0" applyNumberFormat="1" applyFont="1" applyAlignment="1">
      <alignment vertical="center"/>
    </xf>
    <xf numFmtId="0" fontId="25" fillId="0" borderId="0" xfId="0" applyFont="1" applyAlignment="1">
      <alignment horizontal="center" vertical="center"/>
    </xf>
    <xf numFmtId="0" fontId="17" fillId="0" borderId="0" xfId="0" applyFont="1" applyAlignment="1">
      <alignment horizontal="right"/>
    </xf>
    <xf numFmtId="4" fontId="17" fillId="0" borderId="0" xfId="0" applyNumberFormat="1" applyFont="1" applyAlignment="1">
      <alignment horizontal="center" vertical="center"/>
    </xf>
    <xf numFmtId="0" fontId="17" fillId="0" borderId="0" xfId="0" applyFont="1" applyAlignment="1">
      <alignment horizontal="center"/>
    </xf>
    <xf numFmtId="0" fontId="17" fillId="0" borderId="0" xfId="0" applyFont="1"/>
    <xf numFmtId="0" fontId="17" fillId="0" borderId="0" xfId="0" applyFont="1" applyAlignment="1">
      <alignment horizontal="center" vertical="center"/>
    </xf>
    <xf numFmtId="169" fontId="17" fillId="0" borderId="0" xfId="0" applyNumberFormat="1" applyFont="1" applyAlignment="1">
      <alignment horizontal="center" vertical="center"/>
    </xf>
    <xf numFmtId="3" fontId="17" fillId="0" borderId="0" xfId="0" applyNumberFormat="1" applyFont="1" applyAlignment="1">
      <alignment horizontal="center" vertical="center"/>
    </xf>
    <xf numFmtId="168" fontId="17" fillId="0" borderId="0" xfId="0" applyNumberFormat="1" applyFont="1" applyAlignment="1">
      <alignment horizontal="center" vertical="center"/>
    </xf>
    <xf numFmtId="0" fontId="33" fillId="0" borderId="0" xfId="0" applyFont="1"/>
    <xf numFmtId="3" fontId="33" fillId="0" borderId="0" xfId="0" applyNumberFormat="1" applyFont="1" applyAlignment="1">
      <alignment horizontal="center" vertical="center"/>
    </xf>
    <xf numFmtId="0" fontId="33" fillId="0" borderId="0" xfId="0" applyFont="1" applyAlignment="1">
      <alignment horizontal="center" vertical="center"/>
    </xf>
    <xf numFmtId="0" fontId="17" fillId="0" borderId="0" xfId="0" applyFont="1" applyAlignment="1">
      <alignment horizontal="center" wrapText="1"/>
    </xf>
    <xf numFmtId="2" fontId="33" fillId="0" borderId="8" xfId="0" applyNumberFormat="1" applyFont="1" applyBorder="1" applyAlignment="1">
      <alignment horizontal="center" vertical="center" wrapText="1"/>
    </xf>
    <xf numFmtId="4" fontId="33" fillId="0" borderId="8" xfId="0" applyNumberFormat="1" applyFont="1" applyBorder="1" applyAlignment="1">
      <alignment horizontal="center" vertical="center"/>
    </xf>
    <xf numFmtId="3" fontId="17" fillId="0" borderId="0" xfId="0" applyNumberFormat="1" applyFont="1" applyAlignment="1">
      <alignment horizontal="center"/>
    </xf>
    <xf numFmtId="0" fontId="33" fillId="0" borderId="0" xfId="0" applyFont="1" applyAlignment="1">
      <alignment horizontal="left" indent="1"/>
    </xf>
    <xf numFmtId="3" fontId="17" fillId="0" borderId="0" xfId="0" applyNumberFormat="1" applyFont="1" applyAlignment="1">
      <alignment horizontal="left" vertical="center"/>
    </xf>
    <xf numFmtId="10" fontId="17" fillId="0" borderId="0" xfId="0" applyNumberFormat="1" applyFont="1" applyAlignment="1">
      <alignment horizontal="center" vertical="center"/>
    </xf>
    <xf numFmtId="0" fontId="33" fillId="0" borderId="0" xfId="0" applyFont="1" applyAlignment="1">
      <alignment horizontal="center" wrapText="1"/>
    </xf>
    <xf numFmtId="9" fontId="17" fillId="0" borderId="0" xfId="0" applyNumberFormat="1" applyFont="1" applyAlignment="1">
      <alignment horizontal="center" vertical="center"/>
    </xf>
    <xf numFmtId="0" fontId="32" fillId="0" borderId="0" xfId="0" applyFont="1" applyBorder="1" applyAlignment="1">
      <alignment vertical="center"/>
    </xf>
    <xf numFmtId="0" fontId="19" fillId="0" borderId="0" xfId="0" applyFont="1" applyAlignment="1">
      <alignment horizontal="left" vertical="center"/>
    </xf>
    <xf numFmtId="164" fontId="21" fillId="5" borderId="8" xfId="1" applyNumberFormat="1" applyFont="1" applyFill="1" applyBorder="1" applyAlignment="1">
      <alignment horizontal="right" vertical="center"/>
    </xf>
    <xf numFmtId="3" fontId="25" fillId="4" borderId="20" xfId="0" applyNumberFormat="1" applyFont="1" applyFill="1" applyBorder="1" applyAlignment="1">
      <alignment horizontal="center" vertical="center"/>
    </xf>
    <xf numFmtId="167" fontId="21" fillId="0" borderId="0" xfId="1" applyNumberFormat="1" applyFont="1" applyBorder="1" applyAlignment="1" applyProtection="1">
      <alignment horizontal="center" vertical="center" wrapText="1"/>
    </xf>
    <xf numFmtId="49" fontId="16" fillId="0" borderId="0" xfId="0" applyNumberFormat="1" applyFont="1" applyAlignment="1">
      <alignment horizontal="center" vertical="center"/>
    </xf>
    <xf numFmtId="49" fontId="15" fillId="0" borderId="0" xfId="0" applyNumberFormat="1" applyFont="1" applyAlignment="1">
      <alignment horizontal="center" vertical="center"/>
    </xf>
    <xf numFmtId="0" fontId="16" fillId="0" borderId="0" xfId="0" applyFont="1" applyAlignment="1">
      <alignment horizontal="center" vertical="center"/>
    </xf>
    <xf numFmtId="49" fontId="25" fillId="0" borderId="8" xfId="0" applyNumberFormat="1" applyFont="1" applyBorder="1" applyAlignment="1">
      <alignment horizontal="center" vertical="center"/>
    </xf>
    <xf numFmtId="49" fontId="15" fillId="0" borderId="8" xfId="0" applyNumberFormat="1" applyFont="1" applyBorder="1" applyAlignment="1">
      <alignment horizontal="center" vertical="center"/>
    </xf>
    <xf numFmtId="3" fontId="25" fillId="4" borderId="26" xfId="0" applyNumberFormat="1" applyFont="1" applyFill="1" applyBorder="1" applyAlignment="1">
      <alignment horizontal="center" vertical="center"/>
    </xf>
    <xf numFmtId="49" fontId="15" fillId="0" borderId="8" xfId="0" applyNumberFormat="1" applyFont="1" applyFill="1" applyBorder="1" applyAlignment="1">
      <alignment horizontal="center" vertical="center"/>
    </xf>
    <xf numFmtId="0" fontId="25" fillId="0" borderId="0" xfId="0" applyFont="1" applyAlignment="1">
      <alignment horizontal="center" vertical="center"/>
    </xf>
    <xf numFmtId="0" fontId="20" fillId="0" borderId="0" xfId="0" applyFont="1" applyAlignment="1">
      <alignment horizontal="center" vertical="center"/>
    </xf>
    <xf numFmtId="0" fontId="25" fillId="0" borderId="0" xfId="0" applyFont="1" applyAlignment="1">
      <alignment horizontal="center" vertical="center"/>
    </xf>
    <xf numFmtId="0" fontId="14" fillId="0" borderId="8" xfId="0" applyFont="1" applyBorder="1" applyAlignment="1">
      <alignment horizontal="left" vertical="center" wrapText="1"/>
    </xf>
    <xf numFmtId="0" fontId="14" fillId="0" borderId="8" xfId="0" applyFont="1" applyBorder="1" applyAlignment="1">
      <alignment horizontal="center" vertical="center"/>
    </xf>
    <xf numFmtId="0" fontId="14" fillId="0" borderId="8" xfId="0" applyFont="1" applyBorder="1" applyAlignment="1">
      <alignment horizontal="left" vertical="center"/>
    </xf>
    <xf numFmtId="0" fontId="14" fillId="0" borderId="0" xfId="0" applyFont="1" applyAlignment="1">
      <alignment vertical="center"/>
    </xf>
    <xf numFmtId="0" fontId="14" fillId="0" borderId="8" xfId="0" applyFont="1" applyBorder="1" applyAlignment="1">
      <alignment vertical="center"/>
    </xf>
    <xf numFmtId="0" fontId="19" fillId="0" borderId="0" xfId="0" applyFont="1" applyAlignment="1">
      <alignment horizontal="left" vertical="center"/>
    </xf>
    <xf numFmtId="164" fontId="21" fillId="0" borderId="0" xfId="1" applyNumberFormat="1" applyFont="1" applyBorder="1" applyAlignment="1" applyProtection="1">
      <alignment horizontal="left" vertical="center"/>
    </xf>
    <xf numFmtId="172" fontId="21" fillId="0" borderId="0" xfId="1" applyNumberFormat="1" applyFont="1" applyBorder="1" applyAlignment="1">
      <alignment horizontal="left" vertical="center"/>
    </xf>
    <xf numFmtId="0" fontId="24" fillId="4" borderId="0" xfId="1" applyFont="1" applyFill="1" applyAlignment="1" applyProtection="1">
      <alignment horizontal="right" vertical="center"/>
    </xf>
    <xf numFmtId="0" fontId="13" fillId="0" borderId="0" xfId="0" applyFont="1" applyAlignment="1">
      <alignment vertical="center"/>
    </xf>
    <xf numFmtId="0" fontId="13" fillId="0" borderId="0" xfId="0" applyFont="1" applyAlignment="1">
      <alignment horizontal="center" vertical="center"/>
    </xf>
    <xf numFmtId="0" fontId="13" fillId="0" borderId="8" xfId="0" applyFont="1" applyBorder="1" applyAlignment="1">
      <alignment horizontal="center" vertical="center"/>
    </xf>
    <xf numFmtId="0" fontId="13" fillId="0" borderId="8" xfId="0" applyFont="1" applyBorder="1" applyAlignment="1">
      <alignment vertical="center"/>
    </xf>
    <xf numFmtId="0" fontId="34" fillId="0" borderId="8" xfId="0" applyFont="1" applyBorder="1" applyAlignment="1">
      <alignment vertical="center"/>
    </xf>
    <xf numFmtId="0" fontId="34" fillId="6" borderId="8" xfId="0" applyFont="1" applyFill="1" applyBorder="1" applyAlignment="1">
      <alignment vertical="center"/>
    </xf>
    <xf numFmtId="0" fontId="13" fillId="0" borderId="18" xfId="0" applyFont="1" applyBorder="1" applyAlignment="1">
      <alignment horizontal="left" vertical="center"/>
    </xf>
    <xf numFmtId="0" fontId="13" fillId="0" borderId="8" xfId="0" applyFont="1" applyBorder="1" applyAlignment="1">
      <alignment horizontal="left" vertical="center"/>
    </xf>
    <xf numFmtId="0" fontId="13" fillId="0" borderId="8" xfId="0" applyFont="1" applyBorder="1" applyAlignment="1">
      <alignment horizontal="left" vertical="center" wrapText="1"/>
    </xf>
    <xf numFmtId="0" fontId="22" fillId="0" borderId="0" xfId="0" applyFont="1" applyFill="1" applyAlignment="1">
      <alignment horizontal="center" vertical="center"/>
    </xf>
    <xf numFmtId="0" fontId="22" fillId="0" borderId="0" xfId="0" applyFont="1" applyFill="1" applyBorder="1" applyAlignment="1">
      <alignment horizontal="center" vertical="center"/>
    </xf>
    <xf numFmtId="168" fontId="22" fillId="0" borderId="10" xfId="0" applyNumberFormat="1" applyFont="1" applyBorder="1" applyAlignment="1">
      <alignment horizontal="center" vertical="center"/>
    </xf>
    <xf numFmtId="49" fontId="25" fillId="0" borderId="0" xfId="0" applyNumberFormat="1" applyFont="1" applyAlignment="1">
      <alignment horizontal="center" vertical="center"/>
    </xf>
    <xf numFmtId="0" fontId="13" fillId="0" borderId="8" xfId="0" applyFont="1" applyBorder="1"/>
    <xf numFmtId="0" fontId="20" fillId="0" borderId="0" xfId="0" applyFont="1" applyBorder="1" applyAlignment="1">
      <alignment horizontal="center" vertical="center"/>
    </xf>
    <xf numFmtId="0" fontId="16" fillId="0" borderId="8" xfId="0" applyFont="1" applyBorder="1" applyAlignment="1">
      <alignment vertical="center"/>
    </xf>
    <xf numFmtId="0" fontId="16" fillId="0" borderId="0" xfId="0" applyFont="1" applyAlignment="1">
      <alignment vertical="center"/>
    </xf>
    <xf numFmtId="0" fontId="16" fillId="0" borderId="8" xfId="0" applyFont="1" applyBorder="1" applyAlignment="1">
      <alignment horizontal="center" vertical="center"/>
    </xf>
    <xf numFmtId="0" fontId="15" fillId="0" borderId="8" xfId="0" applyFont="1" applyBorder="1" applyAlignment="1">
      <alignment vertical="center"/>
    </xf>
    <xf numFmtId="49" fontId="16" fillId="0" borderId="8" xfId="0" applyNumberFormat="1" applyFont="1" applyBorder="1" applyAlignment="1">
      <alignment vertical="center"/>
    </xf>
    <xf numFmtId="49" fontId="16" fillId="0" borderId="0" xfId="0" applyNumberFormat="1" applyFont="1" applyAlignment="1">
      <alignment vertical="center"/>
    </xf>
    <xf numFmtId="49" fontId="13" fillId="0" borderId="8" xfId="0" applyNumberFormat="1" applyFont="1" applyBorder="1" applyAlignment="1">
      <alignment vertical="center"/>
    </xf>
    <xf numFmtId="49" fontId="13" fillId="0" borderId="8" xfId="0" applyNumberFormat="1" applyFont="1" applyFill="1" applyBorder="1" applyAlignment="1">
      <alignment horizontal="center" vertical="center"/>
    </xf>
    <xf numFmtId="0" fontId="12" fillId="0" borderId="8" xfId="0" applyFont="1" applyBorder="1" applyAlignment="1">
      <alignment vertical="center"/>
    </xf>
    <xf numFmtId="0" fontId="12" fillId="0" borderId="0" xfId="0" applyFont="1" applyAlignment="1">
      <alignment vertical="center"/>
    </xf>
    <xf numFmtId="0" fontId="24" fillId="0" borderId="16" xfId="1" applyFont="1" applyBorder="1" applyAlignment="1">
      <alignment horizontal="center" vertical="center" wrapText="1" shrinkToFit="1"/>
    </xf>
    <xf numFmtId="0" fontId="36" fillId="4" borderId="0" xfId="1" applyFont="1" applyFill="1" applyAlignment="1" applyProtection="1">
      <alignment vertical="center"/>
      <protection locked="0"/>
    </xf>
    <xf numFmtId="0" fontId="24" fillId="0" borderId="0" xfId="1" applyFont="1" applyBorder="1" applyAlignment="1">
      <alignment horizontal="center" vertical="center" wrapText="1" shrinkToFit="1"/>
    </xf>
    <xf numFmtId="0" fontId="22" fillId="5" borderId="22" xfId="0" applyFont="1" applyFill="1" applyBorder="1" applyAlignment="1">
      <alignment horizontal="center" vertical="center"/>
    </xf>
    <xf numFmtId="0" fontId="22" fillId="5" borderId="32" xfId="0" applyFont="1" applyFill="1" applyBorder="1" applyAlignment="1">
      <alignment horizontal="center" vertical="center"/>
    </xf>
    <xf numFmtId="3" fontId="22" fillId="4" borderId="29" xfId="0" applyNumberFormat="1" applyFont="1" applyFill="1" applyBorder="1" applyAlignment="1">
      <alignment horizontal="center" vertical="center"/>
    </xf>
    <xf numFmtId="0" fontId="22" fillId="0" borderId="16" xfId="0" applyFont="1" applyBorder="1" applyAlignment="1">
      <alignment horizontal="center" vertical="center"/>
    </xf>
    <xf numFmtId="0" fontId="22" fillId="5" borderId="23" xfId="0" applyFont="1" applyFill="1" applyBorder="1" applyAlignment="1">
      <alignment horizontal="center" vertical="center"/>
    </xf>
    <xf numFmtId="169" fontId="22" fillId="0" borderId="15" xfId="1" applyNumberFormat="1" applyFont="1" applyBorder="1" applyAlignment="1">
      <alignment vertical="center"/>
    </xf>
    <xf numFmtId="0" fontId="24" fillId="0" borderId="0" xfId="1" applyFont="1" applyAlignment="1">
      <alignment vertical="center"/>
    </xf>
    <xf numFmtId="0" fontId="18" fillId="0" borderId="18" xfId="0" applyFont="1" applyBorder="1" applyAlignment="1">
      <alignment horizontal="left" vertical="center"/>
    </xf>
    <xf numFmtId="0" fontId="10" fillId="0" borderId="3" xfId="0" applyFont="1" applyBorder="1" applyAlignment="1">
      <alignment horizontal="left" vertical="center"/>
    </xf>
    <xf numFmtId="167" fontId="20" fillId="0" borderId="0" xfId="0" applyNumberFormat="1" applyFont="1" applyAlignment="1">
      <alignment horizontal="center" vertical="center"/>
    </xf>
    <xf numFmtId="175" fontId="21" fillId="0" borderId="0" xfId="1" applyNumberFormat="1" applyFont="1" applyBorder="1" applyAlignment="1" applyProtection="1">
      <alignment horizontal="center" vertical="center" wrapText="1"/>
    </xf>
    <xf numFmtId="175" fontId="20" fillId="0" borderId="0" xfId="0" applyNumberFormat="1" applyFont="1" applyAlignment="1">
      <alignment horizontal="center" vertical="center"/>
    </xf>
    <xf numFmtId="175" fontId="20" fillId="0" borderId="8" xfId="0" applyNumberFormat="1" applyFont="1" applyBorder="1" applyAlignment="1">
      <alignment vertical="center"/>
    </xf>
    <xf numFmtId="0" fontId="25" fillId="0" borderId="7" xfId="0" applyFont="1" applyBorder="1" applyAlignment="1">
      <alignment horizontal="center" vertical="center"/>
    </xf>
    <xf numFmtId="0" fontId="24" fillId="0" borderId="4" xfId="1" applyFont="1" applyBorder="1" applyAlignment="1">
      <alignment horizontal="center" vertical="center" wrapText="1" shrinkToFit="1"/>
    </xf>
    <xf numFmtId="0" fontId="9" fillId="0" borderId="3" xfId="0" applyFont="1" applyBorder="1" applyAlignment="1">
      <alignment horizontal="left" vertical="center"/>
    </xf>
    <xf numFmtId="0" fontId="9" fillId="0" borderId="3" xfId="0" applyFont="1" applyBorder="1" applyAlignment="1">
      <alignment horizontal="center" vertical="center"/>
    </xf>
    <xf numFmtId="168" fontId="20" fillId="0" borderId="0" xfId="0" applyNumberFormat="1" applyFont="1" applyAlignment="1">
      <alignment horizontal="left" vertical="center"/>
    </xf>
    <xf numFmtId="0" fontId="21" fillId="0" borderId="0" xfId="1" applyFont="1" applyBorder="1" applyAlignment="1">
      <alignment horizontal="left" vertical="center"/>
    </xf>
    <xf numFmtId="169" fontId="22" fillId="0" borderId="0" xfId="1" applyNumberFormat="1" applyFont="1" applyBorder="1" applyAlignment="1">
      <alignment horizontal="right" vertical="center"/>
    </xf>
    <xf numFmtId="176" fontId="24" fillId="0" borderId="0" xfId="1" applyNumberFormat="1" applyFont="1" applyBorder="1" applyAlignment="1">
      <alignment horizontal="center" vertical="center"/>
    </xf>
    <xf numFmtId="0" fontId="25" fillId="0" borderId="19" xfId="0" applyFont="1" applyBorder="1" applyAlignment="1">
      <alignment vertical="center"/>
    </xf>
    <xf numFmtId="0" fontId="25" fillId="0" borderId="8" xfId="0" applyFont="1" applyBorder="1" applyAlignment="1" applyProtection="1">
      <alignment horizontal="center" vertical="center"/>
      <protection locked="0"/>
    </xf>
    <xf numFmtId="0" fontId="25" fillId="0" borderId="3" xfId="0" applyFont="1" applyBorder="1" applyAlignment="1" applyProtection="1">
      <alignment horizontal="center" vertical="center"/>
      <protection locked="0"/>
    </xf>
    <xf numFmtId="0" fontId="29" fillId="0" borderId="18" xfId="0" applyFont="1" applyBorder="1" applyAlignment="1" applyProtection="1">
      <alignment horizontal="center" vertical="center"/>
      <protection locked="0"/>
    </xf>
    <xf numFmtId="0" fontId="29" fillId="0" borderId="3" xfId="0" applyFont="1" applyBorder="1" applyAlignment="1" applyProtection="1">
      <alignment horizontal="center" vertical="center"/>
      <protection locked="0"/>
    </xf>
    <xf numFmtId="0" fontId="35" fillId="0" borderId="3" xfId="0" applyFont="1" applyBorder="1" applyAlignment="1" applyProtection="1">
      <alignment horizontal="center" vertical="center"/>
      <protection locked="0"/>
    </xf>
    <xf numFmtId="0" fontId="11" fillId="0" borderId="1" xfId="0" applyFont="1" applyBorder="1" applyAlignment="1">
      <alignment horizontal="center" vertical="center"/>
    </xf>
    <xf numFmtId="0" fontId="20" fillId="0" borderId="25" xfId="0" applyFont="1" applyBorder="1" applyAlignment="1">
      <alignment horizontal="center" vertical="center"/>
    </xf>
    <xf numFmtId="0" fontId="25" fillId="0" borderId="2" xfId="0" applyFont="1" applyBorder="1" applyAlignment="1">
      <alignment horizontal="center" vertical="center"/>
    </xf>
    <xf numFmtId="0" fontId="8" fillId="0" borderId="3" xfId="0" applyFont="1" applyBorder="1" applyAlignment="1">
      <alignment horizontal="center" vertical="center"/>
    </xf>
    <xf numFmtId="0" fontId="8" fillId="0" borderId="8" xfId="0" applyFont="1" applyBorder="1" applyAlignment="1">
      <alignment vertical="center"/>
    </xf>
    <xf numFmtId="49" fontId="8" fillId="0" borderId="0" xfId="0" applyNumberFormat="1" applyFont="1" applyAlignment="1">
      <alignment horizontal="center" vertical="center"/>
    </xf>
    <xf numFmtId="0" fontId="26" fillId="0" borderId="0" xfId="2" applyAlignment="1" applyProtection="1"/>
    <xf numFmtId="0" fontId="8" fillId="0" borderId="8" xfId="0" quotePrefix="1" applyFont="1" applyBorder="1" applyAlignment="1">
      <alignment vertical="center"/>
    </xf>
    <xf numFmtId="0" fontId="22" fillId="4" borderId="0" xfId="1" applyFont="1" applyFill="1" applyBorder="1" applyAlignment="1">
      <alignment horizontal="left" vertical="center"/>
    </xf>
    <xf numFmtId="0" fontId="24" fillId="0" borderId="0" xfId="1" applyFont="1" applyAlignment="1">
      <alignment horizontal="right" vertical="center"/>
    </xf>
    <xf numFmtId="0" fontId="7" fillId="5" borderId="9" xfId="0" applyFont="1" applyFill="1" applyBorder="1" applyAlignment="1">
      <alignment horizontal="center" vertical="center"/>
    </xf>
    <xf numFmtId="0" fontId="7" fillId="5" borderId="25" xfId="0" applyFont="1" applyFill="1" applyBorder="1" applyAlignment="1">
      <alignment horizontal="center" vertical="center"/>
    </xf>
    <xf numFmtId="165" fontId="7" fillId="0" borderId="9" xfId="0" applyNumberFormat="1" applyFont="1" applyBorder="1" applyAlignment="1">
      <alignment horizontal="center" vertical="center"/>
    </xf>
    <xf numFmtId="4" fontId="7" fillId="0" borderId="28" xfId="0" applyNumberFormat="1" applyFont="1" applyBorder="1" applyAlignment="1">
      <alignment horizontal="center" vertical="center"/>
    </xf>
    <xf numFmtId="0" fontId="7" fillId="0" borderId="0" xfId="0" applyFont="1" applyFill="1" applyBorder="1" applyAlignment="1">
      <alignment horizontal="center" vertical="center"/>
    </xf>
    <xf numFmtId="0" fontId="7" fillId="5" borderId="8" xfId="0" applyFont="1" applyFill="1" applyBorder="1" applyAlignment="1">
      <alignment horizontal="center" vertical="center"/>
    </xf>
    <xf numFmtId="0" fontId="7" fillId="5" borderId="7" xfId="0" applyFont="1" applyFill="1" applyBorder="1" applyAlignment="1">
      <alignment horizontal="center" vertical="center"/>
    </xf>
    <xf numFmtId="165" fontId="7" fillId="0" borderId="8" xfId="0" applyNumberFormat="1" applyFont="1" applyBorder="1" applyAlignment="1">
      <alignment horizontal="center" vertical="center"/>
    </xf>
    <xf numFmtId="4" fontId="7" fillId="0" borderId="21" xfId="0" applyNumberFormat="1" applyFont="1" applyBorder="1" applyAlignment="1">
      <alignment horizontal="center" vertical="center"/>
    </xf>
    <xf numFmtId="0" fontId="7" fillId="0" borderId="0" xfId="0" applyFont="1"/>
    <xf numFmtId="0" fontId="7" fillId="5" borderId="8" xfId="0" applyFont="1" applyFill="1" applyBorder="1"/>
    <xf numFmtId="0" fontId="7" fillId="5" borderId="7" xfId="0" applyFont="1" applyFill="1" applyBorder="1"/>
    <xf numFmtId="0" fontId="7" fillId="0" borderId="0" xfId="0" applyFont="1" applyFill="1" applyBorder="1"/>
    <xf numFmtId="0" fontId="7" fillId="5" borderId="8" xfId="0" applyFont="1" applyFill="1" applyBorder="1" applyAlignment="1">
      <alignment horizontal="right" vertical="center"/>
    </xf>
    <xf numFmtId="3" fontId="7" fillId="5" borderId="7" xfId="0" applyNumberFormat="1" applyFont="1" applyFill="1" applyBorder="1" applyAlignment="1">
      <alignment horizontal="center" vertical="center"/>
    </xf>
    <xf numFmtId="0" fontId="25" fillId="0" borderId="0" xfId="0" applyFont="1" applyAlignment="1">
      <alignment vertical="center" wrapText="1"/>
    </xf>
    <xf numFmtId="3" fontId="25" fillId="0" borderId="0" xfId="0" applyNumberFormat="1" applyFont="1" applyAlignment="1">
      <alignment horizontal="center" vertical="center" wrapText="1"/>
    </xf>
    <xf numFmtId="165" fontId="25" fillId="0" borderId="0" xfId="0" applyNumberFormat="1" applyFont="1" applyAlignment="1">
      <alignment horizontal="center" vertical="center" wrapText="1"/>
    </xf>
    <xf numFmtId="0" fontId="25" fillId="0" borderId="0" xfId="0" applyNumberFormat="1" applyFont="1" applyAlignment="1">
      <alignment horizontal="center" vertical="center" wrapText="1"/>
    </xf>
    <xf numFmtId="168" fontId="25" fillId="0" borderId="0" xfId="0" applyNumberFormat="1" applyFont="1" applyAlignment="1">
      <alignment horizontal="center" vertical="center" wrapText="1"/>
    </xf>
    <xf numFmtId="0" fontId="7" fillId="0" borderId="0" xfId="0" applyFont="1" applyAlignment="1">
      <alignment horizontal="center" vertical="center"/>
    </xf>
    <xf numFmtId="0" fontId="43" fillId="0" borderId="0" xfId="2" applyFont="1" applyAlignment="1" applyProtection="1">
      <alignment vertical="center" wrapText="1"/>
    </xf>
    <xf numFmtId="0" fontId="7" fillId="0" borderId="0" xfId="0" applyFont="1" applyAlignment="1">
      <alignment horizontal="center" vertical="center" wrapText="1"/>
    </xf>
    <xf numFmtId="3" fontId="7" fillId="0" borderId="0" xfId="0" applyNumberFormat="1" applyFont="1" applyAlignment="1">
      <alignment horizontal="center" wrapText="1"/>
    </xf>
    <xf numFmtId="168" fontId="7" fillId="0" borderId="0" xfId="0" applyNumberFormat="1" applyFont="1" applyAlignment="1">
      <alignment horizontal="center" wrapText="1"/>
    </xf>
    <xf numFmtId="0" fontId="7" fillId="0" borderId="0" xfId="0" applyNumberFormat="1" applyFont="1" applyAlignment="1">
      <alignment horizontal="center" wrapText="1"/>
    </xf>
    <xf numFmtId="0" fontId="7" fillId="0" borderId="0" xfId="0" applyFont="1" applyAlignment="1">
      <alignment wrapText="1"/>
    </xf>
    <xf numFmtId="0" fontId="7" fillId="0" borderId="0" xfId="0" applyFont="1" applyAlignment="1">
      <alignment vertical="center" wrapText="1"/>
    </xf>
    <xf numFmtId="3" fontId="7" fillId="0" borderId="0" xfId="0" applyNumberFormat="1" applyFont="1" applyAlignment="1">
      <alignment horizontal="right" vertical="center"/>
    </xf>
    <xf numFmtId="0" fontId="7" fillId="0" borderId="0" xfId="0" applyFont="1" applyFill="1"/>
    <xf numFmtId="0" fontId="7" fillId="2" borderId="0" xfId="0" applyFont="1" applyFill="1"/>
    <xf numFmtId="0" fontId="7" fillId="2" borderId="0" xfId="0" applyFont="1" applyFill="1" applyAlignment="1">
      <alignment horizontal="center" vertical="center" wrapText="1"/>
    </xf>
    <xf numFmtId="3" fontId="7" fillId="2" borderId="0" xfId="0" applyNumberFormat="1" applyFont="1" applyFill="1" applyAlignment="1">
      <alignment horizontal="center" wrapText="1"/>
    </xf>
    <xf numFmtId="168" fontId="7" fillId="2" borderId="0" xfId="0" applyNumberFormat="1" applyFont="1" applyFill="1" applyAlignment="1">
      <alignment horizontal="center" wrapText="1"/>
    </xf>
    <xf numFmtId="0" fontId="7" fillId="2" borderId="0" xfId="0" applyNumberFormat="1" applyFont="1" applyFill="1" applyAlignment="1">
      <alignment horizontal="center" wrapText="1"/>
    </xf>
    <xf numFmtId="0" fontId="7" fillId="4" borderId="0" xfId="0" applyFont="1" applyFill="1"/>
    <xf numFmtId="0" fontId="7" fillId="4" borderId="0" xfId="0" applyFont="1" applyFill="1" applyAlignment="1">
      <alignment horizontal="center" vertical="center" wrapText="1"/>
    </xf>
    <xf numFmtId="3" fontId="7" fillId="4" borderId="0" xfId="0" applyNumberFormat="1" applyFont="1" applyFill="1" applyAlignment="1">
      <alignment horizontal="center" wrapText="1"/>
    </xf>
    <xf numFmtId="168" fontId="7" fillId="4" borderId="0" xfId="0" applyNumberFormat="1" applyFont="1" applyFill="1" applyAlignment="1">
      <alignment horizontal="center" wrapText="1"/>
    </xf>
    <xf numFmtId="0" fontId="7" fillId="4" borderId="0" xfId="0" applyNumberFormat="1" applyFont="1" applyFill="1" applyAlignment="1">
      <alignment horizontal="center" wrapText="1"/>
    </xf>
    <xf numFmtId="0" fontId="43" fillId="4" borderId="0" xfId="2" applyFont="1" applyFill="1" applyAlignment="1" applyProtection="1">
      <alignment vertical="center" wrapText="1"/>
    </xf>
    <xf numFmtId="0" fontId="7" fillId="4" borderId="0" xfId="0" applyFont="1" applyFill="1" applyAlignment="1">
      <alignment vertical="center" wrapText="1"/>
    </xf>
    <xf numFmtId="0" fontId="7" fillId="0" borderId="0" xfId="0" applyFont="1" applyAlignment="1">
      <alignment horizontal="center" wrapText="1"/>
    </xf>
    <xf numFmtId="0" fontId="7" fillId="0" borderId="0" xfId="0" applyFont="1" applyAlignment="1">
      <alignment vertical="center"/>
    </xf>
    <xf numFmtId="0" fontId="7" fillId="0" borderId="0" xfId="0" applyFont="1" applyAlignment="1">
      <alignment horizontal="center"/>
    </xf>
    <xf numFmtId="3" fontId="7" fillId="0" borderId="0" xfId="0" applyNumberFormat="1" applyFont="1" applyAlignment="1">
      <alignment horizontal="center"/>
    </xf>
    <xf numFmtId="165" fontId="7" fillId="0" borderId="0" xfId="0" applyNumberFormat="1" applyFont="1" applyAlignment="1">
      <alignment horizontal="center"/>
    </xf>
    <xf numFmtId="0" fontId="7" fillId="0" borderId="0" xfId="0" applyNumberFormat="1" applyFont="1" applyAlignment="1">
      <alignment horizontal="center"/>
    </xf>
    <xf numFmtId="168" fontId="7" fillId="0" borderId="0" xfId="0" applyNumberFormat="1" applyFont="1" applyAlignment="1">
      <alignment horizontal="center"/>
    </xf>
    <xf numFmtId="0" fontId="25" fillId="0" borderId="22" xfId="0" applyFont="1" applyBorder="1" applyAlignment="1">
      <alignment horizontal="center" vertical="center"/>
    </xf>
    <xf numFmtId="3" fontId="25" fillId="4" borderId="36" xfId="0" applyNumberFormat="1" applyFont="1" applyFill="1" applyBorder="1" applyAlignment="1">
      <alignment horizontal="center" vertical="center"/>
    </xf>
    <xf numFmtId="165" fontId="7" fillId="0" borderId="18" xfId="0" applyNumberFormat="1" applyFont="1" applyBorder="1" applyAlignment="1">
      <alignment horizontal="center" vertical="center"/>
    </xf>
    <xf numFmtId="4" fontId="7" fillId="0" borderId="37" xfId="0" applyNumberFormat="1" applyFont="1" applyBorder="1" applyAlignment="1">
      <alignment horizontal="center" vertical="center"/>
    </xf>
    <xf numFmtId="0" fontId="7" fillId="0" borderId="0" xfId="0" applyFont="1" applyAlignment="1">
      <alignment horizontal="left" vertical="center"/>
    </xf>
    <xf numFmtId="49" fontId="7" fillId="0" borderId="9" xfId="0" applyNumberFormat="1" applyFont="1" applyBorder="1" applyAlignment="1">
      <alignment horizontal="center" vertical="center"/>
    </xf>
    <xf numFmtId="169" fontId="7" fillId="5" borderId="27" xfId="0" applyNumberFormat="1" applyFont="1" applyFill="1" applyBorder="1" applyAlignment="1">
      <alignment horizontal="center" vertical="center"/>
    </xf>
    <xf numFmtId="169" fontId="7" fillId="5" borderId="19" xfId="0" applyNumberFormat="1" applyFont="1" applyFill="1" applyBorder="1" applyAlignment="1">
      <alignment horizontal="center" vertical="center"/>
    </xf>
    <xf numFmtId="169" fontId="7" fillId="5" borderId="19" xfId="0" applyNumberFormat="1" applyFont="1" applyFill="1" applyBorder="1"/>
    <xf numFmtId="169" fontId="21" fillId="0" borderId="0" xfId="1" applyNumberFormat="1" applyFont="1" applyBorder="1" applyAlignment="1" applyProtection="1">
      <alignment vertical="center"/>
      <protection locked="0"/>
    </xf>
    <xf numFmtId="169" fontId="20" fillId="0" borderId="0" xfId="0" applyNumberFormat="1" applyFont="1" applyBorder="1" applyAlignment="1">
      <alignment horizontal="center" vertical="center"/>
    </xf>
    <xf numFmtId="0" fontId="11" fillId="0" borderId="38" xfId="0" applyFont="1" applyBorder="1" applyAlignment="1">
      <alignment horizontal="center" vertical="center"/>
    </xf>
    <xf numFmtId="0" fontId="25" fillId="0" borderId="39" xfId="0" applyFont="1" applyBorder="1" applyAlignment="1">
      <alignment horizontal="center" vertical="center"/>
    </xf>
    <xf numFmtId="0" fontId="20" fillId="0" borderId="18" xfId="0" applyFont="1" applyBorder="1" applyAlignment="1">
      <alignment horizontal="center" vertical="center"/>
    </xf>
    <xf numFmtId="0" fontId="20" fillId="0" borderId="27" xfId="0" applyFont="1" applyBorder="1" applyAlignment="1">
      <alignment horizontal="center" vertical="center"/>
    </xf>
    <xf numFmtId="0" fontId="20" fillId="0" borderId="40" xfId="0" applyFont="1" applyBorder="1" applyAlignment="1">
      <alignment horizontal="center" vertical="center"/>
    </xf>
    <xf numFmtId="0" fontId="22" fillId="0" borderId="0" xfId="0" applyFont="1" applyFill="1" applyBorder="1" applyAlignment="1">
      <alignment vertical="center"/>
    </xf>
    <xf numFmtId="0" fontId="22" fillId="0" borderId="0" xfId="0" applyFont="1" applyAlignment="1">
      <alignment horizontal="center" vertical="center" wrapText="1" shrinkToFit="1"/>
    </xf>
    <xf numFmtId="0" fontId="22" fillId="0" borderId="11" xfId="0" applyFont="1" applyBorder="1" applyAlignment="1">
      <alignment horizontal="center" vertical="center" wrapText="1" shrinkToFit="1"/>
    </xf>
    <xf numFmtId="0" fontId="21" fillId="0" borderId="11" xfId="0" applyNumberFormat="1" applyFont="1" applyBorder="1" applyAlignment="1">
      <alignment horizontal="center" vertical="center" wrapText="1"/>
    </xf>
    <xf numFmtId="0" fontId="21" fillId="0" borderId="11" xfId="0" applyNumberFormat="1" applyFont="1" applyBorder="1" applyAlignment="1">
      <alignment horizontal="center" vertical="center"/>
    </xf>
    <xf numFmtId="170" fontId="22" fillId="0" borderId="0" xfId="1" applyNumberFormat="1" applyFont="1" applyAlignment="1">
      <alignment horizontal="center" vertical="center"/>
    </xf>
    <xf numFmtId="169" fontId="20" fillId="0" borderId="0" xfId="0" applyNumberFormat="1" applyFont="1" applyBorder="1" applyAlignment="1">
      <alignment vertical="center"/>
    </xf>
    <xf numFmtId="169" fontId="7" fillId="0" borderId="0" xfId="0" applyNumberFormat="1" applyFont="1" applyBorder="1" applyAlignment="1">
      <alignment horizontal="center" vertical="center"/>
    </xf>
    <xf numFmtId="174" fontId="21" fillId="7" borderId="33" xfId="1" applyNumberFormat="1" applyFont="1" applyFill="1" applyBorder="1" applyAlignment="1">
      <alignment horizontal="center" vertical="center"/>
    </xf>
    <xf numFmtId="174" fontId="21" fillId="7" borderId="34" xfId="1" applyNumberFormat="1" applyFont="1" applyFill="1" applyBorder="1" applyAlignment="1">
      <alignment horizontal="center" vertical="center"/>
    </xf>
    <xf numFmtId="0" fontId="22" fillId="0" borderId="0" xfId="0" applyFont="1" applyBorder="1" applyAlignment="1">
      <alignment horizontal="left" vertical="top" wrapText="1"/>
    </xf>
    <xf numFmtId="0" fontId="22" fillId="0" borderId="0" xfId="0" applyFont="1" applyAlignment="1">
      <alignment horizontal="right" vertical="center" wrapText="1" shrinkToFit="1"/>
    </xf>
    <xf numFmtId="0" fontId="22" fillId="0" borderId="0" xfId="0" applyFont="1" applyBorder="1" applyAlignment="1">
      <alignment vertical="top" wrapText="1"/>
    </xf>
    <xf numFmtId="173" fontId="21" fillId="4" borderId="47" xfId="1" applyNumberFormat="1" applyFont="1" applyFill="1" applyBorder="1" applyAlignment="1">
      <alignment horizontal="center" vertical="center"/>
    </xf>
    <xf numFmtId="14" fontId="20" fillId="0" borderId="48" xfId="0" applyNumberFormat="1" applyFont="1" applyBorder="1" applyAlignment="1">
      <alignment horizontal="center" vertical="center"/>
    </xf>
    <xf numFmtId="0" fontId="22" fillId="0" borderId="41" xfId="0" applyFont="1" applyBorder="1" applyAlignment="1">
      <alignment horizontal="center" vertical="center" wrapText="1" shrinkToFit="1"/>
    </xf>
    <xf numFmtId="0" fontId="22" fillId="0" borderId="42" xfId="0" applyFont="1" applyBorder="1" applyAlignment="1">
      <alignment horizontal="center" vertical="center" wrapText="1" shrinkToFit="1"/>
    </xf>
    <xf numFmtId="0" fontId="21" fillId="0" borderId="0" xfId="1" applyFont="1" applyBorder="1" applyAlignment="1">
      <alignment horizontal="left" vertical="center" wrapText="1"/>
    </xf>
    <xf numFmtId="0" fontId="6" fillId="0" borderId="0" xfId="0" applyFont="1" applyAlignment="1">
      <alignment vertical="center"/>
    </xf>
    <xf numFmtId="0" fontId="6" fillId="0" borderId="8" xfId="0" applyFont="1" applyBorder="1" applyAlignment="1">
      <alignment vertical="center"/>
    </xf>
    <xf numFmtId="0" fontId="6" fillId="0" borderId="0" xfId="0" applyFont="1" applyAlignment="1">
      <alignment horizontal="center" vertical="center"/>
    </xf>
    <xf numFmtId="0" fontId="25" fillId="0" borderId="53" xfId="0" applyFont="1" applyBorder="1" applyAlignment="1">
      <alignment horizontal="center" vertical="center"/>
    </xf>
    <xf numFmtId="0" fontId="6" fillId="0" borderId="53" xfId="0" applyFont="1" applyBorder="1" applyAlignment="1">
      <alignment vertical="center"/>
    </xf>
    <xf numFmtId="0" fontId="6" fillId="0" borderId="53" xfId="0" applyFont="1" applyBorder="1" applyAlignment="1">
      <alignment horizontal="center" vertical="center"/>
    </xf>
    <xf numFmtId="0" fontId="12" fillId="0" borderId="53" xfId="0" applyFont="1" applyBorder="1" applyAlignment="1">
      <alignment horizontal="center" vertical="center"/>
    </xf>
    <xf numFmtId="0" fontId="12" fillId="0" borderId="0" xfId="0" applyFont="1" applyAlignment="1">
      <alignment horizontal="center" vertical="center"/>
    </xf>
    <xf numFmtId="49" fontId="6" fillId="0" borderId="53" xfId="0" applyNumberFormat="1" applyFont="1" applyBorder="1" applyAlignment="1">
      <alignment horizontal="center" vertical="center"/>
    </xf>
    <xf numFmtId="0" fontId="6" fillId="0" borderId="53" xfId="0" applyFont="1" applyBorder="1" applyAlignment="1">
      <alignment horizontal="right" vertical="center"/>
    </xf>
    <xf numFmtId="0" fontId="25" fillId="0" borderId="0" xfId="0" applyFont="1" applyAlignment="1">
      <alignment vertical="center"/>
    </xf>
    <xf numFmtId="49" fontId="25" fillId="0" borderId="27" xfId="0" applyNumberFormat="1" applyFont="1" applyBorder="1" applyAlignment="1">
      <alignment horizontal="center" vertical="center"/>
    </xf>
    <xf numFmtId="49" fontId="25" fillId="0" borderId="53" xfId="0" applyNumberFormat="1" applyFont="1" applyBorder="1" applyAlignment="1">
      <alignment horizontal="center" vertical="center"/>
    </xf>
    <xf numFmtId="0" fontId="25" fillId="0" borderId="0" xfId="0" applyFont="1" applyBorder="1" applyAlignment="1">
      <alignment vertical="center"/>
    </xf>
    <xf numFmtId="49" fontId="25" fillId="0" borderId="35" xfId="0" applyNumberFormat="1" applyFont="1" applyBorder="1" applyAlignment="1">
      <alignment horizontal="center" vertical="center"/>
    </xf>
    <xf numFmtId="0" fontId="21" fillId="0" borderId="0" xfId="0" applyFont="1" applyBorder="1" applyAlignment="1">
      <alignment horizontal="center" vertical="top" wrapText="1"/>
    </xf>
    <xf numFmtId="49" fontId="21" fillId="0" borderId="41" xfId="1" applyNumberFormat="1" applyFont="1" applyBorder="1" applyAlignment="1">
      <alignment horizontal="center" vertical="center" wrapText="1"/>
    </xf>
    <xf numFmtId="49" fontId="21" fillId="0" borderId="43" xfId="1" applyNumberFormat="1" applyFont="1" applyBorder="1" applyAlignment="1">
      <alignment horizontal="center" vertical="center" wrapText="1"/>
    </xf>
    <xf numFmtId="0" fontId="20" fillId="0" borderId="0" xfId="0" applyFont="1" applyBorder="1" applyAlignment="1">
      <alignment horizontal="center" vertical="center"/>
    </xf>
    <xf numFmtId="168" fontId="21" fillId="0" borderId="3" xfId="1" applyNumberFormat="1" applyFont="1" applyFill="1" applyBorder="1" applyAlignment="1">
      <alignment horizontal="center" vertical="center" wrapText="1"/>
    </xf>
    <xf numFmtId="168" fontId="21" fillId="0" borderId="3" xfId="1" applyNumberFormat="1" applyFont="1" applyFill="1" applyBorder="1" applyAlignment="1">
      <alignment horizontal="center" vertical="center"/>
    </xf>
    <xf numFmtId="3" fontId="21" fillId="0" borderId="0" xfId="1" applyNumberFormat="1" applyFont="1" applyFill="1" applyBorder="1" applyAlignment="1">
      <alignment horizontal="center" vertical="center" wrapText="1"/>
    </xf>
    <xf numFmtId="3" fontId="21" fillId="0" borderId="0" xfId="1" applyNumberFormat="1" applyFont="1" applyFill="1" applyBorder="1" applyAlignment="1">
      <alignment horizontal="center" vertical="center"/>
    </xf>
    <xf numFmtId="3" fontId="21" fillId="0" borderId="0" xfId="1" applyNumberFormat="1" applyFont="1" applyBorder="1" applyAlignment="1">
      <alignment horizontal="center" vertical="center"/>
    </xf>
    <xf numFmtId="3" fontId="21" fillId="0" borderId="0" xfId="1" applyNumberFormat="1" applyFont="1" applyBorder="1" applyAlignment="1">
      <alignment vertical="center" wrapText="1"/>
    </xf>
    <xf numFmtId="49" fontId="21" fillId="0" borderId="12" xfId="1" applyNumberFormat="1" applyFont="1" applyBorder="1" applyAlignment="1">
      <alignment horizontal="center" vertical="center" wrapText="1"/>
    </xf>
    <xf numFmtId="49" fontId="21" fillId="0" borderId="11" xfId="1" applyNumberFormat="1" applyFont="1" applyBorder="1" applyAlignment="1">
      <alignment horizontal="center" vertical="center" wrapText="1"/>
    </xf>
    <xf numFmtId="168" fontId="22" fillId="0" borderId="0" xfId="0" applyNumberFormat="1" applyFont="1" applyBorder="1" applyAlignment="1">
      <alignment horizontal="center" vertical="center" wrapText="1" shrinkToFit="1"/>
    </xf>
    <xf numFmtId="168" fontId="22" fillId="0" borderId="0" xfId="0" applyNumberFormat="1" applyFont="1" applyBorder="1" applyAlignment="1">
      <alignment horizontal="center" vertical="top" wrapText="1"/>
    </xf>
    <xf numFmtId="49" fontId="21" fillId="5" borderId="38" xfId="1" applyNumberFormat="1" applyFont="1" applyFill="1" applyBorder="1" applyAlignment="1">
      <alignment horizontal="center" vertical="center" wrapText="1"/>
    </xf>
    <xf numFmtId="49" fontId="21" fillId="5" borderId="1" xfId="1" applyNumberFormat="1" applyFont="1" applyFill="1" applyBorder="1" applyAlignment="1">
      <alignment horizontal="center" vertical="center" wrapText="1"/>
    </xf>
    <xf numFmtId="49" fontId="21" fillId="5" borderId="6" xfId="1" applyNumberFormat="1" applyFont="1" applyFill="1" applyBorder="1" applyAlignment="1">
      <alignment horizontal="center" vertical="center" wrapText="1"/>
    </xf>
    <xf numFmtId="0" fontId="25" fillId="0" borderId="0" xfId="0" applyFont="1" applyAlignment="1">
      <alignment horizontal="center" vertical="center"/>
    </xf>
    <xf numFmtId="168" fontId="21" fillId="0" borderId="3" xfId="0" applyNumberFormat="1" applyFont="1" applyBorder="1" applyAlignment="1">
      <alignment horizontal="center" vertical="top" wrapText="1"/>
    </xf>
    <xf numFmtId="0" fontId="22" fillId="0" borderId="0" xfId="0" applyFont="1" applyBorder="1" applyAlignment="1">
      <alignment horizontal="center" vertical="center"/>
    </xf>
    <xf numFmtId="0" fontId="22" fillId="0" borderId="0" xfId="0" applyFont="1" applyBorder="1" applyAlignment="1">
      <alignment horizontal="right" vertical="center"/>
    </xf>
    <xf numFmtId="0" fontId="21" fillId="0" borderId="0" xfId="0" applyFont="1" applyBorder="1" applyAlignment="1">
      <alignment horizontal="right" vertical="center"/>
    </xf>
    <xf numFmtId="0" fontId="21" fillId="0" borderId="0" xfId="0" applyFont="1" applyBorder="1" applyAlignment="1">
      <alignment horizontal="right" vertical="top" wrapText="1"/>
    </xf>
    <xf numFmtId="49" fontId="21" fillId="0" borderId="51" xfId="1" applyNumberFormat="1" applyFont="1" applyBorder="1" applyAlignment="1">
      <alignment horizontal="center" vertical="center" wrapText="1"/>
    </xf>
    <xf numFmtId="0" fontId="21" fillId="0" borderId="55" xfId="1" applyFont="1" applyBorder="1" applyAlignment="1">
      <alignment horizontal="left" vertical="center" wrapText="1"/>
    </xf>
    <xf numFmtId="3" fontId="21" fillId="0" borderId="55" xfId="1" applyNumberFormat="1" applyFont="1" applyFill="1" applyBorder="1" applyAlignment="1">
      <alignment horizontal="center" vertical="center"/>
    </xf>
    <xf numFmtId="49" fontId="21" fillId="0" borderId="49" xfId="1" applyNumberFormat="1" applyFont="1" applyBorder="1" applyAlignment="1">
      <alignment horizontal="center" vertical="center" wrapText="1"/>
    </xf>
    <xf numFmtId="0" fontId="21" fillId="0" borderId="54" xfId="1" applyFont="1" applyBorder="1" applyAlignment="1">
      <alignment horizontal="left" vertical="center" wrapText="1"/>
    </xf>
    <xf numFmtId="3" fontId="21" fillId="0" borderId="54" xfId="1" applyNumberFormat="1" applyFont="1" applyFill="1" applyBorder="1" applyAlignment="1">
      <alignment horizontal="center" vertical="center"/>
    </xf>
    <xf numFmtId="0" fontId="5" fillId="0" borderId="0" xfId="0" applyFont="1" applyAlignment="1">
      <alignment horizontal="right" vertical="center"/>
    </xf>
    <xf numFmtId="0" fontId="33" fillId="0" borderId="0" xfId="0" applyFont="1" applyAlignment="1">
      <alignment vertical="center"/>
    </xf>
    <xf numFmtId="0" fontId="5" fillId="0" borderId="0" xfId="0" applyFont="1" applyAlignment="1">
      <alignment horizontal="center" vertical="center"/>
    </xf>
    <xf numFmtId="0" fontId="5" fillId="0" borderId="0" xfId="0" applyFont="1" applyAlignment="1">
      <alignment vertical="center"/>
    </xf>
    <xf numFmtId="168" fontId="5" fillId="0" borderId="0" xfId="0" applyNumberFormat="1" applyFont="1" applyAlignment="1">
      <alignment vertical="center"/>
    </xf>
    <xf numFmtId="49" fontId="5" fillId="0" borderId="0" xfId="0" applyNumberFormat="1" applyFont="1" applyAlignment="1">
      <alignment horizontal="center" vertical="center"/>
    </xf>
    <xf numFmtId="0" fontId="5" fillId="0" borderId="0" xfId="0" applyFont="1"/>
    <xf numFmtId="168" fontId="33" fillId="0" borderId="0" xfId="0" applyNumberFormat="1" applyFont="1" applyAlignment="1">
      <alignment vertical="center"/>
    </xf>
    <xf numFmtId="169" fontId="5" fillId="0" borderId="19" xfId="0" applyNumberFormat="1" applyFont="1" applyBorder="1" applyAlignment="1">
      <alignment horizontal="center" vertical="center"/>
    </xf>
    <xf numFmtId="169" fontId="5" fillId="0" borderId="8" xfId="0" applyNumberFormat="1" applyFont="1" applyBorder="1" applyAlignment="1">
      <alignment horizontal="center" vertical="center"/>
    </xf>
    <xf numFmtId="0" fontId="33" fillId="0" borderId="11" xfId="0" applyNumberFormat="1" applyFont="1" applyBorder="1" applyAlignment="1">
      <alignment horizontal="center" vertical="center"/>
    </xf>
    <xf numFmtId="168" fontId="5" fillId="0" borderId="0" xfId="0" applyNumberFormat="1" applyFont="1" applyBorder="1" applyAlignment="1">
      <alignment vertical="center"/>
    </xf>
    <xf numFmtId="0" fontId="33" fillId="0" borderId="0" xfId="0" applyFont="1" applyBorder="1" applyAlignment="1">
      <alignment vertical="center"/>
    </xf>
    <xf numFmtId="168" fontId="5" fillId="0" borderId="0" xfId="0" applyNumberFormat="1" applyFont="1" applyAlignment="1">
      <alignment horizontal="center" vertical="center"/>
    </xf>
    <xf numFmtId="0" fontId="5" fillId="0" borderId="0" xfId="0" applyFont="1" applyBorder="1" applyAlignment="1">
      <alignment horizontal="right" vertical="center"/>
    </xf>
    <xf numFmtId="168" fontId="33" fillId="0" borderId="0" xfId="0" applyNumberFormat="1" applyFont="1" applyBorder="1" applyAlignment="1">
      <alignment vertical="center"/>
    </xf>
    <xf numFmtId="0" fontId="5" fillId="0" borderId="0" xfId="0" applyFont="1" applyBorder="1" applyAlignment="1">
      <alignment vertical="center"/>
    </xf>
    <xf numFmtId="168" fontId="5" fillId="0" borderId="0" xfId="0" applyNumberFormat="1" applyFont="1" applyBorder="1" applyAlignment="1">
      <alignment horizontal="center" vertical="center"/>
    </xf>
    <xf numFmtId="0" fontId="22" fillId="0" borderId="0" xfId="0" applyFont="1" applyBorder="1" applyAlignment="1">
      <alignment horizontal="left" vertical="top" wrapText="1"/>
    </xf>
    <xf numFmtId="0" fontId="22" fillId="4" borderId="0" xfId="0" applyFont="1" applyFill="1" applyBorder="1" applyAlignment="1">
      <alignment horizontal="left" vertical="top" wrapText="1"/>
    </xf>
    <xf numFmtId="0" fontId="22" fillId="0" borderId="43" xfId="0" applyFont="1" applyBorder="1" applyAlignment="1">
      <alignment horizontal="left" vertical="top" wrapText="1"/>
    </xf>
    <xf numFmtId="0" fontId="22" fillId="0" borderId="51" xfId="0" applyFont="1" applyBorder="1" applyAlignment="1">
      <alignment horizontal="left" vertical="top" wrapText="1"/>
    </xf>
    <xf numFmtId="0" fontId="21" fillId="0" borderId="60" xfId="0" applyNumberFormat="1" applyFont="1" applyBorder="1" applyAlignment="1">
      <alignment horizontal="center" vertical="center" wrapText="1"/>
    </xf>
    <xf numFmtId="0" fontId="33" fillId="0" borderId="60" xfId="0" applyNumberFormat="1" applyFont="1" applyBorder="1" applyAlignment="1">
      <alignment horizontal="center" vertical="center"/>
    </xf>
    <xf numFmtId="0" fontId="33" fillId="0" borderId="0" xfId="0" applyNumberFormat="1" applyFont="1" applyBorder="1" applyAlignment="1">
      <alignment horizontal="center" vertical="center"/>
    </xf>
    <xf numFmtId="3" fontId="21" fillId="0" borderId="3" xfId="1" applyNumberFormat="1" applyFont="1" applyBorder="1" applyAlignment="1">
      <alignment vertical="center" wrapText="1"/>
    </xf>
    <xf numFmtId="165" fontId="22" fillId="0" borderId="3" xfId="0" applyNumberFormat="1" applyFont="1" applyBorder="1" applyAlignment="1">
      <alignment horizontal="center" vertical="center"/>
    </xf>
    <xf numFmtId="0" fontId="22" fillId="0" borderId="3" xfId="1" applyFont="1" applyBorder="1" applyAlignment="1">
      <alignment horizontal="left" vertical="center"/>
    </xf>
    <xf numFmtId="169" fontId="24" fillId="0" borderId="44" xfId="1" applyNumberFormat="1" applyFont="1" applyBorder="1" applyAlignment="1">
      <alignment horizontal="center" vertical="center"/>
    </xf>
    <xf numFmtId="0" fontId="32" fillId="0" borderId="53" xfId="3" applyFont="1" applyBorder="1" applyAlignment="1">
      <alignment horizontal="center" vertical="center"/>
    </xf>
    <xf numFmtId="169" fontId="24" fillId="0" borderId="44" xfId="0" applyNumberFormat="1" applyFont="1" applyBorder="1" applyAlignment="1">
      <alignment horizontal="center" vertical="center"/>
    </xf>
    <xf numFmtId="0" fontId="22" fillId="0" borderId="29" xfId="0" applyFont="1" applyBorder="1" applyAlignment="1">
      <alignment horizontal="center" vertical="center" wrapText="1" shrinkToFit="1"/>
    </xf>
    <xf numFmtId="0" fontId="22" fillId="0" borderId="61" xfId="1" applyFont="1" applyBorder="1" applyAlignment="1">
      <alignment horizontal="center" vertical="center" wrapText="1" shrinkToFit="1"/>
    </xf>
    <xf numFmtId="168" fontId="22" fillId="0" borderId="10" xfId="0" applyNumberFormat="1" applyFont="1" applyBorder="1" applyAlignment="1">
      <alignment horizontal="center" vertical="center" wrapText="1" shrinkToFit="1"/>
    </xf>
    <xf numFmtId="0" fontId="22" fillId="0" borderId="16" xfId="0" applyFont="1" applyBorder="1" applyAlignment="1">
      <alignment horizontal="center" vertical="center" wrapText="1" shrinkToFit="1"/>
    </xf>
    <xf numFmtId="0" fontId="5" fillId="0" borderId="0" xfId="0" applyFont="1" applyAlignment="1">
      <alignment horizontal="left" vertical="center"/>
    </xf>
    <xf numFmtId="0" fontId="21" fillId="0" borderId="0" xfId="1" applyFont="1" applyFill="1" applyBorder="1" applyAlignment="1">
      <alignment vertical="center"/>
    </xf>
    <xf numFmtId="0" fontId="21" fillId="0" borderId="2" xfId="1" applyFont="1" applyFill="1" applyBorder="1" applyAlignment="1">
      <alignment vertical="center"/>
    </xf>
    <xf numFmtId="0" fontId="24" fillId="0" borderId="45" xfId="0" applyFont="1" applyFill="1" applyBorder="1" applyAlignment="1">
      <alignment vertical="center"/>
    </xf>
    <xf numFmtId="0" fontId="24" fillId="0" borderId="46" xfId="0" applyFont="1" applyFill="1" applyBorder="1" applyAlignment="1">
      <alignment vertical="center"/>
    </xf>
    <xf numFmtId="49" fontId="21" fillId="0" borderId="56" xfId="1" applyNumberFormat="1" applyFont="1" applyBorder="1" applyAlignment="1">
      <alignment horizontal="center" vertical="center" wrapText="1"/>
    </xf>
    <xf numFmtId="0" fontId="33" fillId="0" borderId="60" xfId="0" applyFont="1" applyBorder="1" applyAlignment="1">
      <alignment vertical="center"/>
    </xf>
    <xf numFmtId="175" fontId="25" fillId="0" borderId="0" xfId="0" applyNumberFormat="1" applyFont="1" applyAlignment="1">
      <alignment horizontal="center" vertical="center"/>
    </xf>
    <xf numFmtId="0" fontId="22" fillId="0" borderId="53" xfId="1" applyFont="1" applyBorder="1" applyAlignment="1">
      <alignment horizontal="center" vertical="center" wrapText="1" shrinkToFit="1"/>
    </xf>
    <xf numFmtId="0" fontId="13" fillId="0" borderId="53" xfId="0" applyFont="1" applyBorder="1" applyAlignment="1">
      <alignment horizontal="center" vertical="center"/>
    </xf>
    <xf numFmtId="0" fontId="25" fillId="0" borderId="53" xfId="0" applyFont="1" applyBorder="1" applyAlignment="1">
      <alignment horizontal="center" vertical="center" wrapText="1"/>
    </xf>
    <xf numFmtId="0" fontId="5" fillId="0" borderId="8" xfId="0" applyFont="1" applyBorder="1" applyAlignment="1">
      <alignment vertical="center"/>
    </xf>
    <xf numFmtId="0" fontId="33" fillId="0" borderId="1" xfId="0" applyFont="1" applyBorder="1" applyAlignment="1">
      <alignment horizontal="center" vertical="center"/>
    </xf>
    <xf numFmtId="0" fontId="22" fillId="0" borderId="1" xfId="0" applyFont="1" applyFill="1" applyBorder="1" applyAlignment="1">
      <alignment vertical="center"/>
    </xf>
    <xf numFmtId="0" fontId="46" fillId="0" borderId="0" xfId="0" applyFont="1" applyAlignment="1">
      <alignment horizontal="left"/>
    </xf>
    <xf numFmtId="3" fontId="24" fillId="0" borderId="53" xfId="0" applyNumberFormat="1" applyFont="1" applyFill="1" applyBorder="1" applyAlignment="1">
      <alignment horizontal="center" vertical="top" wrapText="1"/>
    </xf>
    <xf numFmtId="49" fontId="5" fillId="0" borderId="8" xfId="0" applyNumberFormat="1" applyFont="1" applyBorder="1" applyAlignment="1">
      <alignment vertical="center"/>
    </xf>
    <xf numFmtId="49" fontId="5" fillId="0" borderId="8" xfId="0" quotePrefix="1" applyNumberFormat="1" applyFont="1" applyBorder="1" applyAlignment="1">
      <alignment vertical="center"/>
    </xf>
    <xf numFmtId="0" fontId="5" fillId="0" borderId="8" xfId="0" quotePrefix="1" applyFont="1" applyBorder="1" applyAlignment="1">
      <alignment vertical="center"/>
    </xf>
    <xf numFmtId="0" fontId="24" fillId="0" borderId="12" xfId="0" applyFont="1" applyBorder="1" applyAlignment="1">
      <alignment vertical="center"/>
    </xf>
    <xf numFmtId="0" fontId="24" fillId="0" borderId="54" xfId="0" applyFont="1" applyBorder="1" applyAlignment="1">
      <alignment vertical="center"/>
    </xf>
    <xf numFmtId="0" fontId="24" fillId="0" borderId="17" xfId="0" applyFont="1" applyBorder="1" applyAlignment="1">
      <alignment vertical="center"/>
    </xf>
    <xf numFmtId="0" fontId="22" fillId="0" borderId="62" xfId="0" applyFont="1" applyFill="1" applyBorder="1" applyAlignment="1">
      <alignment vertical="center"/>
    </xf>
    <xf numFmtId="0" fontId="22" fillId="0" borderId="54" xfId="0" applyFont="1" applyFill="1" applyBorder="1" applyAlignment="1">
      <alignment vertical="center"/>
    </xf>
    <xf numFmtId="0" fontId="22" fillId="0" borderId="63" xfId="0" applyFont="1" applyFill="1" applyBorder="1" applyAlignment="1">
      <alignment vertical="center"/>
    </xf>
    <xf numFmtId="0" fontId="21" fillId="0" borderId="11" xfId="1" applyFont="1" applyFill="1" applyBorder="1" applyAlignment="1">
      <alignment vertical="center"/>
    </xf>
    <xf numFmtId="0" fontId="22" fillId="0" borderId="59" xfId="0" applyFont="1" applyFill="1" applyBorder="1" applyAlignment="1">
      <alignment vertical="center"/>
    </xf>
    <xf numFmtId="0" fontId="24" fillId="0" borderId="64" xfId="0" applyFont="1" applyFill="1" applyBorder="1" applyAlignment="1">
      <alignment vertical="center"/>
    </xf>
    <xf numFmtId="0" fontId="33" fillId="0" borderId="55" xfId="0" applyFont="1" applyBorder="1" applyAlignment="1">
      <alignment horizontal="center" vertical="center"/>
    </xf>
    <xf numFmtId="168" fontId="33" fillId="0" borderId="55" xfId="0" applyNumberFormat="1" applyFont="1" applyBorder="1" applyAlignment="1">
      <alignment vertical="center"/>
    </xf>
    <xf numFmtId="0" fontId="5" fillId="0" borderId="55" xfId="0" applyFont="1" applyBorder="1" applyAlignment="1">
      <alignment vertical="center"/>
    </xf>
    <xf numFmtId="0" fontId="5" fillId="0" borderId="2" xfId="0" applyFont="1" applyBorder="1" applyAlignment="1">
      <alignment vertical="center"/>
    </xf>
    <xf numFmtId="0" fontId="25" fillId="0" borderId="0" xfId="0" applyFont="1" applyBorder="1" applyAlignment="1">
      <alignment horizontal="left" vertical="center"/>
    </xf>
    <xf numFmtId="0" fontId="20" fillId="0" borderId="0" xfId="0" applyFont="1" applyBorder="1" applyAlignment="1">
      <alignment vertical="center"/>
    </xf>
    <xf numFmtId="0" fontId="21" fillId="0" borderId="53" xfId="1" applyFont="1" applyBorder="1" applyAlignment="1">
      <alignment vertical="center"/>
    </xf>
    <xf numFmtId="168" fontId="22" fillId="0" borderId="53" xfId="1" applyNumberFormat="1" applyFont="1" applyBorder="1" applyAlignment="1">
      <alignment horizontal="center" vertical="center"/>
    </xf>
    <xf numFmtId="0" fontId="21" fillId="0" borderId="53" xfId="1" applyFont="1" applyFill="1" applyBorder="1" applyAlignment="1">
      <alignment vertical="center"/>
    </xf>
    <xf numFmtId="0" fontId="25" fillId="0" borderId="53" xfId="3" applyNumberFormat="1" applyFont="1" applyBorder="1" applyAlignment="1">
      <alignment horizontal="center" vertical="center"/>
    </xf>
    <xf numFmtId="0" fontId="19" fillId="0" borderId="0" xfId="0" applyFont="1" applyBorder="1" applyAlignment="1">
      <alignment vertical="center"/>
    </xf>
    <xf numFmtId="167" fontId="20" fillId="0" borderId="0" xfId="0" applyNumberFormat="1" applyFont="1" applyBorder="1" applyAlignment="1">
      <alignment vertical="center"/>
    </xf>
    <xf numFmtId="49" fontId="20" fillId="0" borderId="0" xfId="0" applyNumberFormat="1" applyFont="1" applyAlignment="1">
      <alignment vertical="center"/>
    </xf>
    <xf numFmtId="49" fontId="21" fillId="0" borderId="0" xfId="1" applyNumberFormat="1" applyFont="1" applyBorder="1" applyAlignment="1" applyProtection="1">
      <alignment vertical="center"/>
      <protection locked="0"/>
    </xf>
    <xf numFmtId="49" fontId="20" fillId="0" borderId="0" xfId="0" applyNumberFormat="1" applyFont="1" applyBorder="1" applyAlignment="1">
      <alignment horizontal="center" vertical="center"/>
    </xf>
    <xf numFmtId="169" fontId="25" fillId="0" borderId="0" xfId="0" applyNumberFormat="1" applyFont="1" applyAlignment="1">
      <alignment horizontal="center"/>
    </xf>
    <xf numFmtId="0" fontId="5" fillId="0" borderId="0" xfId="0" applyFont="1" applyFill="1"/>
    <xf numFmtId="49" fontId="21" fillId="5" borderId="65" xfId="1" applyNumberFormat="1" applyFont="1" applyFill="1" applyBorder="1" applyAlignment="1">
      <alignment horizontal="center" vertical="center" wrapText="1"/>
    </xf>
    <xf numFmtId="49" fontId="21" fillId="5" borderId="66" xfId="1" applyNumberFormat="1" applyFont="1" applyFill="1" applyBorder="1" applyAlignment="1">
      <alignment horizontal="center" vertical="center" wrapText="1"/>
    </xf>
    <xf numFmtId="0" fontId="25" fillId="0" borderId="0" xfId="0" applyFont="1" applyAlignment="1">
      <alignment horizontal="center" wrapText="1"/>
    </xf>
    <xf numFmtId="0" fontId="22" fillId="0" borderId="54" xfId="0" applyFont="1" applyBorder="1" applyAlignment="1">
      <alignment horizontal="left" vertical="top" wrapText="1"/>
    </xf>
    <xf numFmtId="164" fontId="21" fillId="4" borderId="0" xfId="1" applyNumberFormat="1" applyFont="1" applyFill="1" applyBorder="1" applyAlignment="1" applyProtection="1">
      <alignment horizontal="center" vertical="center"/>
      <protection locked="0"/>
    </xf>
    <xf numFmtId="0" fontId="21" fillId="0" borderId="11" xfId="1" applyFont="1" applyBorder="1" applyAlignment="1" applyProtection="1">
      <alignment vertical="center" wrapText="1"/>
      <protection locked="0"/>
    </xf>
    <xf numFmtId="0" fontId="21" fillId="0" borderId="30" xfId="1" applyFont="1" applyBorder="1" applyAlignment="1" applyProtection="1">
      <alignment vertical="center" wrapText="1"/>
      <protection locked="0"/>
    </xf>
    <xf numFmtId="0" fontId="5" fillId="0" borderId="53" xfId="0" applyFont="1" applyBorder="1" applyAlignment="1">
      <alignment vertical="center"/>
    </xf>
    <xf numFmtId="0" fontId="5" fillId="0" borderId="53" xfId="0" applyFont="1" applyBorder="1" applyAlignment="1">
      <alignment horizontal="center" vertical="center"/>
    </xf>
    <xf numFmtId="168" fontId="20" fillId="0" borderId="0" xfId="0" applyNumberFormat="1" applyFont="1" applyAlignment="1">
      <alignment vertical="center"/>
    </xf>
    <xf numFmtId="0" fontId="22" fillId="0" borderId="31" xfId="1" applyFont="1" applyBorder="1" applyAlignment="1">
      <alignment horizontal="center" vertical="center" wrapText="1" shrinkToFit="1"/>
    </xf>
    <xf numFmtId="0" fontId="23" fillId="0" borderId="13" xfId="1" applyFont="1" applyBorder="1" applyAlignment="1">
      <alignment horizontal="center" vertical="center" wrapText="1" shrinkToFit="1"/>
    </xf>
    <xf numFmtId="0" fontId="20" fillId="0" borderId="0" xfId="0" applyFont="1" applyAlignment="1">
      <alignment horizontal="center" vertical="center"/>
    </xf>
    <xf numFmtId="0" fontId="32" fillId="0" borderId="45" xfId="0" applyFont="1" applyBorder="1" applyAlignment="1">
      <alignment vertical="center"/>
    </xf>
    <xf numFmtId="3" fontId="21" fillId="0" borderId="3" xfId="1" applyNumberFormat="1" applyFont="1" applyBorder="1" applyAlignment="1" applyProtection="1">
      <alignment horizontal="center" vertical="center" wrapText="1"/>
      <protection locked="0"/>
    </xf>
    <xf numFmtId="0" fontId="25" fillId="0" borderId="0" xfId="0" applyFont="1" applyAlignment="1">
      <alignment horizontal="center" vertical="center"/>
    </xf>
    <xf numFmtId="0" fontId="23" fillId="0" borderId="61" xfId="1" applyFont="1" applyBorder="1" applyAlignment="1">
      <alignment horizontal="center" vertical="center" wrapText="1" shrinkToFit="1"/>
    </xf>
    <xf numFmtId="0" fontId="21" fillId="0" borderId="54" xfId="1" applyFont="1" applyBorder="1" applyAlignment="1" applyProtection="1">
      <alignment vertical="center" wrapText="1"/>
      <protection locked="0"/>
    </xf>
    <xf numFmtId="0" fontId="21" fillId="0" borderId="0" xfId="1" applyFont="1" applyBorder="1" applyAlignment="1" applyProtection="1">
      <alignment vertical="center" wrapText="1"/>
      <protection locked="0"/>
    </xf>
    <xf numFmtId="0" fontId="21" fillId="0" borderId="35" xfId="1" applyFont="1" applyBorder="1" applyAlignment="1" applyProtection="1">
      <alignment vertical="center" wrapText="1"/>
      <protection locked="0"/>
    </xf>
    <xf numFmtId="0" fontId="20" fillId="0" borderId="1" xfId="0" applyFont="1" applyBorder="1" applyAlignment="1">
      <alignment vertical="center"/>
    </xf>
    <xf numFmtId="0" fontId="4" fillId="0" borderId="0" xfId="0" applyFont="1" applyAlignment="1">
      <alignment horizontal="right" vertical="center"/>
    </xf>
    <xf numFmtId="0" fontId="4" fillId="0" borderId="0" xfId="0" applyFont="1" applyBorder="1" applyAlignment="1">
      <alignment vertical="center"/>
    </xf>
    <xf numFmtId="0" fontId="4" fillId="0" borderId="0" xfId="0" applyFont="1" applyAlignment="1">
      <alignment vertical="center"/>
    </xf>
    <xf numFmtId="0" fontId="21" fillId="0" borderId="0" xfId="0" applyFont="1" applyBorder="1" applyAlignment="1">
      <alignment horizontal="center" vertical="center" wrapText="1" shrinkToFit="1"/>
    </xf>
    <xf numFmtId="0" fontId="21" fillId="0" borderId="0" xfId="0" applyFont="1" applyBorder="1" applyAlignment="1">
      <alignment horizontal="left" vertical="top" wrapText="1"/>
    </xf>
    <xf numFmtId="0" fontId="21" fillId="0" borderId="0" xfId="0" applyFont="1" applyBorder="1" applyAlignment="1">
      <alignment vertical="top" wrapText="1"/>
    </xf>
    <xf numFmtId="168" fontId="21" fillId="0" borderId="3" xfId="1" applyNumberFormat="1" applyFont="1" applyBorder="1" applyAlignment="1">
      <alignment horizontal="center" vertical="center" wrapText="1"/>
    </xf>
    <xf numFmtId="168" fontId="21" fillId="0" borderId="57" xfId="1" applyNumberFormat="1" applyFont="1" applyBorder="1" applyAlignment="1">
      <alignment horizontal="center" vertical="center" wrapText="1"/>
    </xf>
    <xf numFmtId="168" fontId="21" fillId="0" borderId="4" xfId="1" applyNumberFormat="1" applyFont="1" applyBorder="1" applyAlignment="1">
      <alignment horizontal="center" vertical="center" wrapText="1"/>
    </xf>
    <xf numFmtId="168" fontId="21" fillId="0" borderId="6" xfId="1" applyNumberFormat="1" applyFont="1" applyBorder="1" applyAlignment="1">
      <alignment horizontal="center" vertical="center" wrapText="1"/>
    </xf>
    <xf numFmtId="168" fontId="22" fillId="0" borderId="6" xfId="1" applyNumberFormat="1" applyFont="1" applyBorder="1" applyAlignment="1">
      <alignment horizontal="center" vertical="center"/>
    </xf>
    <xf numFmtId="168" fontId="4" fillId="0" borderId="6" xfId="0" applyNumberFormat="1" applyFont="1" applyBorder="1" applyAlignment="1">
      <alignment vertical="center"/>
    </xf>
    <xf numFmtId="168" fontId="4" fillId="0" borderId="50" xfId="0" applyNumberFormat="1" applyFont="1" applyBorder="1" applyAlignment="1">
      <alignment vertical="center"/>
    </xf>
    <xf numFmtId="168" fontId="4" fillId="0" borderId="3" xfId="0" applyNumberFormat="1" applyFont="1" applyBorder="1" applyAlignment="1">
      <alignment horizontal="center" vertical="center"/>
    </xf>
    <xf numFmtId="168" fontId="4" fillId="0" borderId="57" xfId="0" applyNumberFormat="1" applyFont="1" applyBorder="1" applyAlignment="1">
      <alignment horizontal="center" vertical="center"/>
    </xf>
    <xf numFmtId="168" fontId="4" fillId="0" borderId="4" xfId="0" applyNumberFormat="1" applyFont="1" applyBorder="1" applyAlignment="1">
      <alignment horizontal="center" vertical="center"/>
    </xf>
    <xf numFmtId="168" fontId="4" fillId="0" borderId="3" xfId="0" applyNumberFormat="1" applyFont="1" applyBorder="1" applyAlignment="1">
      <alignment vertical="center"/>
    </xf>
    <xf numFmtId="168" fontId="4" fillId="0" borderId="57" xfId="0" applyNumberFormat="1" applyFont="1" applyBorder="1" applyAlignment="1">
      <alignment vertical="center"/>
    </xf>
    <xf numFmtId="0" fontId="4" fillId="0" borderId="3" xfId="0" applyFont="1" applyBorder="1" applyAlignment="1">
      <alignment vertical="center"/>
    </xf>
    <xf numFmtId="0" fontId="4" fillId="0" borderId="57" xfId="0" applyFont="1" applyBorder="1" applyAlignment="1">
      <alignment vertical="center"/>
    </xf>
    <xf numFmtId="0" fontId="4" fillId="0" borderId="2" xfId="0" applyFont="1" applyBorder="1" applyAlignment="1">
      <alignment horizontal="right" vertical="center"/>
    </xf>
    <xf numFmtId="0" fontId="4" fillId="0" borderId="56" xfId="0" applyFont="1" applyBorder="1" applyAlignment="1">
      <alignment horizontal="right" vertical="center"/>
    </xf>
    <xf numFmtId="0" fontId="4" fillId="0" borderId="17" xfId="0" applyFont="1" applyBorder="1" applyAlignment="1">
      <alignment horizontal="right" vertical="center"/>
    </xf>
    <xf numFmtId="0" fontId="4" fillId="0" borderId="0" xfId="0" applyFont="1" applyBorder="1" applyAlignment="1">
      <alignment horizontal="right" vertical="center"/>
    </xf>
    <xf numFmtId="0" fontId="4" fillId="0" borderId="50" xfId="0" applyFont="1" applyBorder="1" applyAlignment="1">
      <alignment vertical="center"/>
    </xf>
    <xf numFmtId="0" fontId="4" fillId="0" borderId="56" xfId="0" applyFont="1" applyBorder="1" applyAlignment="1">
      <alignment vertical="center"/>
    </xf>
    <xf numFmtId="0" fontId="4" fillId="0" borderId="43" xfId="0" applyFont="1" applyBorder="1" applyAlignment="1">
      <alignment vertical="center"/>
    </xf>
    <xf numFmtId="168" fontId="4" fillId="0" borderId="42" xfId="0" applyNumberFormat="1" applyFont="1" applyBorder="1" applyAlignment="1">
      <alignment horizontal="center" vertical="center"/>
    </xf>
    <xf numFmtId="168" fontId="4" fillId="0" borderId="6" xfId="0" applyNumberFormat="1" applyFont="1" applyBorder="1" applyAlignment="1">
      <alignment horizontal="center" vertical="center"/>
    </xf>
    <xf numFmtId="168" fontId="4" fillId="0" borderId="52" xfId="0" applyNumberFormat="1" applyFont="1" applyBorder="1" applyAlignment="1">
      <alignment horizontal="center" vertical="center"/>
    </xf>
    <xf numFmtId="169" fontId="20" fillId="4" borderId="0" xfId="0" applyNumberFormat="1" applyFont="1" applyFill="1" applyAlignment="1">
      <alignment horizontal="center" vertical="center"/>
    </xf>
    <xf numFmtId="169" fontId="5" fillId="4" borderId="0" xfId="0" applyNumberFormat="1" applyFont="1" applyFill="1" applyAlignment="1">
      <alignment horizontal="center" vertical="center"/>
    </xf>
    <xf numFmtId="169" fontId="21" fillId="4" borderId="0" xfId="1" applyNumberFormat="1" applyFont="1" applyFill="1" applyBorder="1" applyAlignment="1" applyProtection="1">
      <alignment horizontal="center" vertical="center"/>
      <protection locked="0"/>
    </xf>
    <xf numFmtId="169" fontId="20" fillId="0" borderId="0" xfId="0" applyNumberFormat="1" applyFont="1" applyAlignment="1">
      <alignment horizontal="center" vertical="center"/>
    </xf>
    <xf numFmtId="14" fontId="20" fillId="0" borderId="0" xfId="0" applyNumberFormat="1" applyFont="1" applyBorder="1" applyAlignment="1">
      <alignment horizontal="center" vertical="center"/>
    </xf>
    <xf numFmtId="168" fontId="20" fillId="0" borderId="0" xfId="0" applyNumberFormat="1" applyFont="1" applyAlignment="1">
      <alignment horizontal="center" vertical="center"/>
    </xf>
    <xf numFmtId="168" fontId="5" fillId="0" borderId="0" xfId="0" applyNumberFormat="1" applyFont="1" applyAlignment="1">
      <alignment horizontal="left" vertical="center"/>
    </xf>
    <xf numFmtId="168" fontId="4" fillId="0" borderId="0" xfId="0" applyNumberFormat="1" applyFont="1" applyAlignment="1">
      <alignment horizontal="left" vertical="center"/>
    </xf>
    <xf numFmtId="0" fontId="21" fillId="0" borderId="15" xfId="1" applyFont="1" applyBorder="1" applyAlignment="1">
      <alignment vertical="center"/>
    </xf>
    <xf numFmtId="168" fontId="21" fillId="0" borderId="14" xfId="1" applyNumberFormat="1" applyFont="1" applyBorder="1" applyAlignment="1">
      <alignment vertical="center"/>
    </xf>
    <xf numFmtId="0" fontId="22" fillId="0" borderId="10" xfId="1" applyFont="1" applyBorder="1" applyAlignment="1">
      <alignment horizontal="center" vertical="center" wrapText="1" shrinkToFit="1"/>
    </xf>
    <xf numFmtId="0" fontId="21" fillId="0" borderId="0" xfId="1" applyFont="1" applyBorder="1" applyAlignment="1" applyProtection="1">
      <alignment horizontal="left" vertical="center" wrapText="1"/>
      <protection locked="0"/>
    </xf>
    <xf numFmtId="0" fontId="4" fillId="0" borderId="53" xfId="0" applyFont="1" applyBorder="1" applyAlignment="1">
      <alignment horizontal="left" vertical="center"/>
    </xf>
    <xf numFmtId="0" fontId="22" fillId="4" borderId="31" xfId="0" applyFont="1" applyFill="1" applyBorder="1" applyAlignment="1">
      <alignment horizontal="right" wrapText="1" shrinkToFit="1"/>
    </xf>
    <xf numFmtId="0" fontId="4" fillId="4" borderId="2" xfId="0" applyFont="1" applyFill="1" applyBorder="1" applyAlignment="1">
      <alignment horizontal="right" vertical="center"/>
    </xf>
    <xf numFmtId="0" fontId="4" fillId="0" borderId="18" xfId="0" applyFont="1" applyBorder="1" applyAlignment="1">
      <alignment horizontal="center" vertical="center"/>
    </xf>
    <xf numFmtId="0" fontId="5" fillId="0" borderId="3" xfId="0" applyFont="1" applyBorder="1" applyAlignment="1">
      <alignment vertical="center"/>
    </xf>
    <xf numFmtId="0" fontId="5" fillId="0" borderId="9" xfId="0" applyFont="1" applyBorder="1" applyAlignment="1">
      <alignment vertical="center"/>
    </xf>
    <xf numFmtId="0" fontId="20" fillId="0" borderId="59" xfId="0" applyFont="1" applyBorder="1" applyAlignment="1">
      <alignment horizontal="center" vertical="center"/>
    </xf>
    <xf numFmtId="168" fontId="21" fillId="0" borderId="0" xfId="1" applyNumberFormat="1" applyFont="1" applyBorder="1" applyAlignment="1">
      <alignment horizontal="left" vertical="center"/>
    </xf>
    <xf numFmtId="0" fontId="22" fillId="0" borderId="35" xfId="0" applyFont="1" applyBorder="1" applyAlignment="1">
      <alignment vertical="top" wrapText="1"/>
    </xf>
    <xf numFmtId="166" fontId="21" fillId="0" borderId="3" xfId="1" applyNumberFormat="1" applyFont="1" applyFill="1" applyBorder="1" applyAlignment="1" applyProtection="1">
      <alignment horizontal="center" vertical="center" wrapText="1"/>
      <protection locked="0"/>
    </xf>
    <xf numFmtId="166" fontId="20" fillId="0" borderId="0" xfId="0" applyNumberFormat="1" applyFont="1" applyAlignment="1">
      <alignment horizontal="center" vertical="center"/>
    </xf>
    <xf numFmtId="0" fontId="3" fillId="0" borderId="0" xfId="0" applyFont="1" applyAlignment="1">
      <alignment vertical="center"/>
    </xf>
    <xf numFmtId="0" fontId="9" fillId="0" borderId="9" xfId="0" applyFont="1" applyBorder="1" applyAlignment="1">
      <alignment horizontal="left" vertical="center"/>
    </xf>
    <xf numFmtId="0" fontId="9" fillId="0" borderId="9" xfId="0" applyFont="1" applyBorder="1" applyAlignment="1">
      <alignment horizontal="center" vertical="center"/>
    </xf>
    <xf numFmtId="0" fontId="25" fillId="0" borderId="9" xfId="0" applyFont="1" applyBorder="1" applyAlignment="1" applyProtection="1">
      <alignment horizontal="center" vertical="center"/>
      <protection locked="0"/>
    </xf>
    <xf numFmtId="0" fontId="9" fillId="0" borderId="45" xfId="0" applyFont="1" applyBorder="1" applyAlignment="1">
      <alignment horizontal="left" vertical="center"/>
    </xf>
    <xf numFmtId="0" fontId="9" fillId="0" borderId="45" xfId="0" applyFont="1" applyBorder="1" applyAlignment="1">
      <alignment horizontal="center" vertical="center"/>
    </xf>
    <xf numFmtId="0" fontId="25" fillId="0" borderId="45" xfId="0" applyFont="1" applyBorder="1" applyAlignment="1" applyProtection="1">
      <alignment horizontal="center" vertical="center"/>
      <protection locked="0"/>
    </xf>
    <xf numFmtId="0" fontId="9" fillId="0" borderId="0" xfId="0" applyFont="1" applyBorder="1" applyAlignment="1">
      <alignment horizontal="left" vertical="center"/>
    </xf>
    <xf numFmtId="0" fontId="9" fillId="0" borderId="0" xfId="0" applyFont="1" applyBorder="1" applyAlignment="1">
      <alignment horizontal="center" vertical="center"/>
    </xf>
    <xf numFmtId="0" fontId="25" fillId="0" borderId="0" xfId="0" applyFont="1" applyBorder="1" applyAlignment="1" applyProtection="1">
      <alignment horizontal="center" vertical="center"/>
      <protection locked="0"/>
    </xf>
    <xf numFmtId="0" fontId="19" fillId="0" borderId="0" xfId="0" applyFont="1" applyBorder="1" applyAlignment="1">
      <alignment horizontal="center" vertical="center"/>
    </xf>
    <xf numFmtId="0" fontId="25" fillId="0" borderId="0" xfId="0" applyFont="1" applyBorder="1" applyAlignment="1">
      <alignment horizontal="center" vertical="center"/>
    </xf>
    <xf numFmtId="177" fontId="21" fillId="0" borderId="4" xfId="1" applyNumberFormat="1" applyFont="1" applyFill="1" applyBorder="1" applyAlignment="1" applyProtection="1">
      <alignment horizontal="center" vertical="center" wrapText="1"/>
      <protection locked="0"/>
    </xf>
    <xf numFmtId="177" fontId="21" fillId="0" borderId="3" xfId="1" quotePrefix="1" applyNumberFormat="1" applyFont="1" applyFill="1" applyBorder="1" applyAlignment="1" applyProtection="1">
      <alignment horizontal="center" vertical="center" wrapText="1"/>
      <protection locked="0"/>
    </xf>
    <xf numFmtId="177" fontId="21" fillId="0" borderId="3" xfId="1" applyNumberFormat="1" applyFont="1" applyFill="1" applyBorder="1" applyAlignment="1" applyProtection="1">
      <alignment horizontal="center" vertical="center" wrapText="1"/>
      <protection locked="0"/>
    </xf>
    <xf numFmtId="49" fontId="50" fillId="9" borderId="0" xfId="0" applyNumberFormat="1" applyFont="1" applyFill="1" applyAlignment="1">
      <alignment horizontal="center" vertical="center"/>
    </xf>
    <xf numFmtId="0" fontId="50" fillId="9" borderId="0" xfId="0" applyFont="1" applyFill="1" applyAlignment="1">
      <alignment horizontal="center" vertical="center"/>
    </xf>
    <xf numFmtId="0" fontId="20" fillId="0" borderId="0" xfId="0" applyFont="1" applyFill="1" applyAlignment="1">
      <alignment vertical="center"/>
    </xf>
    <xf numFmtId="0" fontId="2" fillId="0" borderId="53" xfId="0" applyFont="1" applyBorder="1" applyAlignment="1">
      <alignment horizontal="center" vertical="center"/>
    </xf>
    <xf numFmtId="169" fontId="5" fillId="0" borderId="0" xfId="0" applyNumberFormat="1" applyFont="1" applyAlignment="1">
      <alignment horizontal="center" vertical="center"/>
    </xf>
    <xf numFmtId="0" fontId="33" fillId="0" borderId="67" xfId="0" applyNumberFormat="1" applyFont="1" applyBorder="1" applyAlignment="1">
      <alignment horizontal="center" vertical="center"/>
    </xf>
    <xf numFmtId="0" fontId="33" fillId="0" borderId="12" xfId="0" applyNumberFormat="1" applyFont="1" applyBorder="1" applyAlignment="1">
      <alignment horizontal="center" vertical="center"/>
    </xf>
    <xf numFmtId="167" fontId="21" fillId="4" borderId="6" xfId="1" applyNumberFormat="1" applyFont="1" applyFill="1" applyBorder="1" applyAlignment="1" applyProtection="1">
      <alignment horizontal="center" vertical="center" wrapText="1"/>
    </xf>
    <xf numFmtId="167" fontId="24" fillId="0" borderId="24" xfId="1" applyNumberFormat="1" applyFont="1" applyBorder="1" applyAlignment="1">
      <alignment horizontal="center" vertical="center"/>
    </xf>
    <xf numFmtId="168" fontId="21" fillId="0" borderId="3" xfId="1" applyNumberFormat="1" applyFont="1" applyBorder="1" applyAlignment="1" applyProtection="1">
      <alignment horizontal="center" vertical="center" wrapText="1"/>
      <protection locked="0"/>
    </xf>
    <xf numFmtId="0" fontId="1" fillId="0" borderId="0" xfId="0" applyFont="1" applyAlignment="1">
      <alignment horizontal="center" vertical="center"/>
    </xf>
    <xf numFmtId="166" fontId="22" fillId="0" borderId="15" xfId="1" applyNumberFormat="1" applyFont="1" applyBorder="1" applyAlignment="1">
      <alignment vertical="center"/>
    </xf>
    <xf numFmtId="166" fontId="22" fillId="0" borderId="0" xfId="1" applyNumberFormat="1" applyFont="1" applyBorder="1" applyAlignment="1">
      <alignment horizontal="right" vertical="center"/>
    </xf>
    <xf numFmtId="166" fontId="20" fillId="0" borderId="0" xfId="0" applyNumberFormat="1" applyFont="1" applyBorder="1" applyAlignment="1">
      <alignment vertical="center"/>
    </xf>
    <xf numFmtId="166" fontId="29" fillId="0" borderId="0" xfId="0" applyNumberFormat="1" applyFont="1" applyBorder="1" applyProtection="1">
      <protection locked="0"/>
    </xf>
    <xf numFmtId="166" fontId="32" fillId="0" borderId="0" xfId="0" applyNumberFormat="1" applyFont="1" applyBorder="1" applyAlignment="1">
      <alignment vertical="center"/>
    </xf>
    <xf numFmtId="166" fontId="19" fillId="0" borderId="0" xfId="0" applyNumberFormat="1" applyFont="1" applyBorder="1" applyAlignment="1">
      <alignment vertical="center"/>
    </xf>
    <xf numFmtId="166" fontId="19" fillId="0" borderId="0" xfId="0" applyNumberFormat="1" applyFont="1" applyAlignment="1">
      <alignment vertical="center"/>
    </xf>
    <xf numFmtId="166" fontId="20" fillId="0" borderId="0" xfId="0" applyNumberFormat="1" applyFont="1" applyAlignment="1">
      <alignment vertical="center"/>
    </xf>
    <xf numFmtId="164" fontId="21" fillId="10" borderId="24" xfId="1" applyNumberFormat="1" applyFont="1" applyFill="1" applyBorder="1" applyAlignment="1" applyProtection="1">
      <alignment horizontal="center" vertical="center"/>
      <protection locked="0"/>
    </xf>
    <xf numFmtId="0" fontId="20" fillId="0" borderId="19" xfId="0" applyFont="1" applyBorder="1" applyAlignment="1">
      <alignment vertical="center"/>
    </xf>
    <xf numFmtId="0" fontId="21" fillId="7" borderId="68" xfId="1" applyFont="1" applyFill="1" applyBorder="1" applyAlignment="1" applyProtection="1">
      <alignment horizontal="center" vertical="center"/>
      <protection locked="0"/>
    </xf>
    <xf numFmtId="49" fontId="21" fillId="2" borderId="69" xfId="1" applyNumberFormat="1" applyFont="1" applyFill="1" applyBorder="1" applyAlignment="1" applyProtection="1">
      <alignment horizontal="center" vertical="center"/>
      <protection locked="0"/>
    </xf>
    <xf numFmtId="0" fontId="21" fillId="7" borderId="69" xfId="1" applyFont="1" applyFill="1" applyBorder="1" applyAlignment="1" applyProtection="1">
      <alignment horizontal="center" vertical="center"/>
      <protection locked="0"/>
    </xf>
    <xf numFmtId="0" fontId="21" fillId="2" borderId="69" xfId="1" applyFont="1" applyFill="1" applyBorder="1" applyAlignment="1" applyProtection="1">
      <alignment horizontal="center" vertical="center"/>
      <protection locked="0"/>
    </xf>
    <xf numFmtId="0" fontId="2" fillId="7" borderId="70" xfId="0" applyFont="1" applyFill="1" applyBorder="1" applyAlignment="1">
      <alignment horizontal="center" vertical="center"/>
    </xf>
    <xf numFmtId="0" fontId="22" fillId="0" borderId="71" xfId="1" applyFont="1" applyFill="1" applyBorder="1" applyAlignment="1" applyProtection="1">
      <alignment horizontal="left" vertical="center"/>
      <protection locked="0"/>
    </xf>
    <xf numFmtId="49" fontId="22" fillId="0" borderId="72" xfId="1" applyNumberFormat="1" applyFont="1" applyFill="1" applyBorder="1" applyAlignment="1" applyProtection="1">
      <alignment horizontal="left" vertical="center"/>
      <protection locked="0"/>
    </xf>
    <xf numFmtId="0" fontId="22" fillId="0" borderId="72" xfId="1" applyFont="1" applyFill="1" applyBorder="1" applyAlignment="1" applyProtection="1">
      <alignment horizontal="left" vertical="center"/>
      <protection locked="0"/>
    </xf>
    <xf numFmtId="0" fontId="25" fillId="0" borderId="73" xfId="0" applyFont="1" applyBorder="1" applyAlignment="1">
      <alignment horizontal="left" vertical="center"/>
    </xf>
    <xf numFmtId="0" fontId="20" fillId="0" borderId="0" xfId="0" applyFont="1" applyAlignment="1">
      <alignment horizontal="left" vertical="center"/>
    </xf>
    <xf numFmtId="0" fontId="37" fillId="0" borderId="0" xfId="0" applyFont="1" applyAlignment="1">
      <alignment horizontal="center" vertical="center"/>
    </xf>
    <xf numFmtId="172" fontId="21" fillId="0" borderId="0" xfId="1" applyNumberFormat="1" applyFont="1" applyBorder="1" applyAlignment="1">
      <alignment horizontal="left" vertical="center"/>
    </xf>
    <xf numFmtId="0" fontId="22" fillId="0" borderId="0" xfId="1" applyFont="1" applyAlignment="1">
      <alignment horizontal="right" vertical="center"/>
    </xf>
    <xf numFmtId="0" fontId="22" fillId="0" borderId="0" xfId="1" applyFont="1" applyFill="1" applyAlignment="1">
      <alignment horizontal="right" vertical="center"/>
    </xf>
    <xf numFmtId="0" fontId="25" fillId="0" borderId="7" xfId="0" applyFont="1" applyBorder="1" applyAlignment="1">
      <alignment horizontal="center" vertical="center"/>
    </xf>
    <xf numFmtId="0" fontId="25" fillId="0" borderId="19" xfId="0" applyFont="1" applyBorder="1" applyAlignment="1">
      <alignment horizontal="center" vertical="center"/>
    </xf>
    <xf numFmtId="164" fontId="21" fillId="0" borderId="0" xfId="1" applyNumberFormat="1" applyFont="1" applyBorder="1" applyAlignment="1" applyProtection="1">
      <alignment horizontal="left" vertical="center"/>
    </xf>
    <xf numFmtId="0" fontId="19" fillId="0" borderId="0" xfId="0" applyFont="1" applyBorder="1" applyAlignment="1">
      <alignment horizontal="left" vertical="center"/>
    </xf>
    <xf numFmtId="166" fontId="19" fillId="0" borderId="0" xfId="0" applyNumberFormat="1" applyFont="1" applyBorder="1" applyAlignment="1">
      <alignment horizontal="left" vertical="center"/>
    </xf>
    <xf numFmtId="0" fontId="22" fillId="4" borderId="0" xfId="1" applyFont="1" applyFill="1" applyBorder="1" applyAlignment="1" applyProtection="1">
      <alignment horizontal="right" vertical="center"/>
    </xf>
    <xf numFmtId="166" fontId="22" fillId="4" borderId="0" xfId="1" applyNumberFormat="1" applyFont="1" applyFill="1" applyBorder="1" applyAlignment="1" applyProtection="1">
      <alignment horizontal="right" vertical="center"/>
    </xf>
    <xf numFmtId="0" fontId="21" fillId="4" borderId="0" xfId="1" applyFont="1" applyFill="1" applyBorder="1" applyAlignment="1">
      <alignment horizontal="left" vertical="center"/>
    </xf>
    <xf numFmtId="0" fontId="40" fillId="4" borderId="0" xfId="1" applyFont="1" applyFill="1" applyBorder="1" applyAlignment="1">
      <alignment horizontal="left" vertical="center"/>
    </xf>
    <xf numFmtId="0" fontId="24" fillId="4" borderId="0" xfId="1" applyFont="1" applyFill="1" applyBorder="1" applyAlignment="1">
      <alignment horizontal="left" vertical="center"/>
    </xf>
    <xf numFmtId="0" fontId="22" fillId="0" borderId="2" xfId="1" applyFont="1" applyFill="1" applyBorder="1" applyAlignment="1">
      <alignment horizontal="right" vertical="center"/>
    </xf>
    <xf numFmtId="0" fontId="21" fillId="0" borderId="50" xfId="0" applyFont="1" applyFill="1" applyBorder="1" applyAlignment="1">
      <alignment horizontal="center" vertical="center"/>
    </xf>
    <xf numFmtId="0" fontId="21" fillId="0" borderId="55" xfId="0" applyFont="1" applyFill="1" applyBorder="1" applyAlignment="1">
      <alignment horizontal="center" vertical="center"/>
    </xf>
    <xf numFmtId="0" fontId="21" fillId="0" borderId="58" xfId="0" applyFont="1" applyFill="1" applyBorder="1" applyAlignment="1">
      <alignment horizontal="center" vertical="center"/>
    </xf>
    <xf numFmtId="0" fontId="21" fillId="0" borderId="1" xfId="0" applyFont="1" applyFill="1" applyBorder="1" applyAlignment="1">
      <alignment horizontal="left" vertical="center"/>
    </xf>
    <xf numFmtId="0" fontId="21" fillId="0" borderId="0" xfId="0" applyFont="1" applyFill="1" applyBorder="1" applyAlignment="1">
      <alignment horizontal="left" vertical="center"/>
    </xf>
    <xf numFmtId="0" fontId="21" fillId="0" borderId="2" xfId="0" applyFont="1" applyFill="1" applyBorder="1" applyAlignment="1">
      <alignment horizontal="left" vertical="center"/>
    </xf>
    <xf numFmtId="0" fontId="22" fillId="0" borderId="1" xfId="0" applyFont="1" applyFill="1" applyBorder="1" applyAlignment="1">
      <alignment horizontal="left" vertical="center"/>
    </xf>
    <xf numFmtId="0" fontId="22" fillId="0" borderId="0" xfId="0" applyFont="1" applyFill="1" applyBorder="1" applyAlignment="1">
      <alignment horizontal="left" vertical="center"/>
    </xf>
    <xf numFmtId="0" fontId="22" fillId="0" borderId="59" xfId="0" applyFont="1" applyFill="1" applyBorder="1" applyAlignment="1">
      <alignment horizontal="left" vertical="center"/>
    </xf>
    <xf numFmtId="0" fontId="21" fillId="0" borderId="1" xfId="0" applyFont="1" applyFill="1" applyBorder="1" applyAlignment="1">
      <alignment horizontal="center" vertical="center"/>
    </xf>
    <xf numFmtId="0" fontId="21" fillId="0" borderId="0" xfId="0" applyFont="1" applyFill="1" applyBorder="1" applyAlignment="1">
      <alignment horizontal="center" vertical="center"/>
    </xf>
    <xf numFmtId="0" fontId="21" fillId="0" borderId="59" xfId="0" applyFont="1" applyFill="1" applyBorder="1" applyAlignment="1">
      <alignment horizontal="center" vertical="center"/>
    </xf>
    <xf numFmtId="0" fontId="44" fillId="8" borderId="0" xfId="0" applyFont="1" applyFill="1" applyAlignment="1">
      <alignment horizontal="center" vertical="center"/>
    </xf>
    <xf numFmtId="164" fontId="21" fillId="0" borderId="1" xfId="1" applyNumberFormat="1" applyFont="1" applyBorder="1" applyAlignment="1">
      <alignment horizontal="center" vertical="center"/>
    </xf>
    <xf numFmtId="164" fontId="21" fillId="0" borderId="0" xfId="1" applyNumberFormat="1" applyFont="1" applyBorder="1" applyAlignment="1">
      <alignment horizontal="center" vertical="center"/>
    </xf>
    <xf numFmtId="164" fontId="21" fillId="0" borderId="59" xfId="1" applyNumberFormat="1" applyFont="1" applyBorder="1" applyAlignment="1">
      <alignment horizontal="center" vertical="center"/>
    </xf>
    <xf numFmtId="0" fontId="45" fillId="0" borderId="1" xfId="0" applyFont="1" applyFill="1" applyBorder="1" applyAlignment="1">
      <alignment horizontal="left" vertical="center"/>
    </xf>
    <xf numFmtId="0" fontId="45" fillId="0" borderId="0" xfId="0" applyFont="1" applyFill="1" applyBorder="1" applyAlignment="1">
      <alignment horizontal="left" vertical="center"/>
    </xf>
    <xf numFmtId="0" fontId="45" fillId="0" borderId="59" xfId="0" applyFont="1" applyFill="1" applyBorder="1" applyAlignment="1">
      <alignment horizontal="left" vertical="center"/>
    </xf>
    <xf numFmtId="0" fontId="33" fillId="0" borderId="1" xfId="0" applyFont="1" applyBorder="1" applyAlignment="1">
      <alignment horizontal="center" vertical="center"/>
    </xf>
    <xf numFmtId="0" fontId="33" fillId="0" borderId="0" xfId="0" applyFont="1" applyBorder="1" applyAlignment="1">
      <alignment horizontal="center" vertical="center"/>
    </xf>
    <xf numFmtId="0" fontId="33" fillId="0" borderId="59" xfId="0" applyFont="1" applyBorder="1" applyAlignment="1">
      <alignment horizontal="center" vertical="center"/>
    </xf>
    <xf numFmtId="0" fontId="24" fillId="0" borderId="38" xfId="0" applyFont="1" applyFill="1" applyBorder="1" applyAlignment="1">
      <alignment horizontal="left" vertical="center"/>
    </xf>
    <xf numFmtId="0" fontId="24" fillId="0" borderId="45" xfId="0" applyFont="1" applyFill="1" applyBorder="1" applyAlignment="1">
      <alignment horizontal="left" vertical="center"/>
    </xf>
    <xf numFmtId="0" fontId="24" fillId="0" borderId="46" xfId="0" applyFont="1" applyFill="1" applyBorder="1" applyAlignment="1">
      <alignment horizontal="left" vertical="center"/>
    </xf>
    <xf numFmtId="0" fontId="25" fillId="0" borderId="1" xfId="0" applyFont="1" applyBorder="1" applyAlignment="1">
      <alignment horizontal="left" vertical="center"/>
    </xf>
    <xf numFmtId="0" fontId="25" fillId="0" borderId="0" xfId="0" applyFont="1" applyBorder="1" applyAlignment="1">
      <alignment horizontal="left" vertical="center"/>
    </xf>
    <xf numFmtId="0" fontId="25" fillId="0" borderId="59" xfId="0" applyFont="1" applyBorder="1" applyAlignment="1">
      <alignment horizontal="left" vertical="center"/>
    </xf>
    <xf numFmtId="0" fontId="21" fillId="0" borderId="38" xfId="0" applyFont="1" applyBorder="1" applyAlignment="1">
      <alignment horizontal="left" vertical="top" wrapText="1"/>
    </xf>
    <xf numFmtId="0" fontId="21" fillId="0" borderId="45" xfId="0" applyFont="1" applyBorder="1" applyAlignment="1">
      <alignment horizontal="left" vertical="top" wrapText="1"/>
    </xf>
    <xf numFmtId="0" fontId="21" fillId="0" borderId="46" xfId="0" applyFont="1" applyBorder="1" applyAlignment="1">
      <alignment horizontal="left" vertical="top" wrapText="1"/>
    </xf>
    <xf numFmtId="0" fontId="21" fillId="0" borderId="1" xfId="0" applyFont="1" applyBorder="1" applyAlignment="1">
      <alignment horizontal="left" vertical="top" wrapText="1"/>
    </xf>
    <xf numFmtId="0" fontId="21" fillId="0" borderId="0" xfId="0" applyFont="1" applyBorder="1" applyAlignment="1">
      <alignment horizontal="left" vertical="top" wrapText="1"/>
    </xf>
    <xf numFmtId="0" fontId="21" fillId="0" borderId="2" xfId="0" applyFont="1" applyBorder="1" applyAlignment="1">
      <alignment horizontal="left" vertical="top" wrapText="1"/>
    </xf>
    <xf numFmtId="0" fontId="21" fillId="0" borderId="25" xfId="0" applyFont="1" applyBorder="1" applyAlignment="1">
      <alignment horizontal="left" vertical="top" wrapText="1"/>
    </xf>
    <xf numFmtId="0" fontId="21" fillId="0" borderId="35" xfId="0" applyFont="1" applyBorder="1" applyAlignment="1">
      <alignment horizontal="left" vertical="top" wrapText="1"/>
    </xf>
    <xf numFmtId="0" fontId="21" fillId="0" borderId="27" xfId="0" applyFont="1" applyBorder="1" applyAlignment="1">
      <alignment horizontal="left" vertical="top" wrapText="1"/>
    </xf>
    <xf numFmtId="0" fontId="24" fillId="0" borderId="7" xfId="0" applyFont="1" applyFill="1" applyBorder="1" applyAlignment="1">
      <alignment horizontal="left" vertical="top" wrapText="1"/>
    </xf>
    <xf numFmtId="0" fontId="24" fillId="0" borderId="19" xfId="0" applyFont="1" applyFill="1" applyBorder="1" applyAlignment="1">
      <alignment horizontal="left" vertical="top" wrapText="1"/>
    </xf>
    <xf numFmtId="0" fontId="21" fillId="0" borderId="11" xfId="0" applyFont="1" applyFill="1" applyBorder="1" applyAlignment="1">
      <alignment horizontal="left" vertical="center"/>
    </xf>
    <xf numFmtId="0" fontId="40" fillId="0" borderId="11" xfId="0" applyFont="1" applyFill="1" applyBorder="1" applyAlignment="1">
      <alignment horizontal="left" vertical="center"/>
    </xf>
    <xf numFmtId="0" fontId="40" fillId="0" borderId="0" xfId="0" applyFont="1" applyFill="1" applyBorder="1" applyAlignment="1">
      <alignment horizontal="left" vertical="center"/>
    </xf>
    <xf numFmtId="0" fontId="40" fillId="0" borderId="2" xfId="0" applyFont="1" applyFill="1" applyBorder="1" applyAlignment="1">
      <alignment horizontal="left" vertical="center"/>
    </xf>
    <xf numFmtId="0" fontId="21" fillId="0" borderId="49" xfId="0" applyFont="1" applyFill="1" applyBorder="1" applyAlignment="1">
      <alignment horizontal="left" vertical="center"/>
    </xf>
    <xf numFmtId="0" fontId="21" fillId="0" borderId="55" xfId="0" applyFont="1" applyFill="1" applyBorder="1" applyAlignment="1">
      <alignment horizontal="left" vertical="center"/>
    </xf>
    <xf numFmtId="0" fontId="21" fillId="0" borderId="56" xfId="0" applyFont="1" applyFill="1" applyBorder="1" applyAlignment="1">
      <alignment horizontal="left" vertical="center"/>
    </xf>
    <xf numFmtId="0" fontId="24" fillId="0" borderId="7" xfId="1" applyFont="1" applyBorder="1" applyAlignment="1">
      <alignment horizontal="left" vertical="center"/>
    </xf>
    <xf numFmtId="0" fontId="24" fillId="0" borderId="19" xfId="1" applyFont="1" applyBorder="1" applyAlignment="1">
      <alignment horizontal="left" vertical="center"/>
    </xf>
    <xf numFmtId="0" fontId="24" fillId="0" borderId="7" xfId="1" applyFont="1" applyFill="1" applyBorder="1" applyAlignment="1">
      <alignment horizontal="left" vertical="center"/>
    </xf>
    <xf numFmtId="0" fontId="24" fillId="0" borderId="19" xfId="1" applyFont="1" applyFill="1" applyBorder="1" applyAlignment="1">
      <alignment horizontal="left" vertical="center"/>
    </xf>
    <xf numFmtId="0" fontId="32" fillId="0" borderId="7" xfId="0" applyFont="1" applyBorder="1" applyAlignment="1">
      <alignment horizontal="left" vertical="center"/>
    </xf>
    <xf numFmtId="0" fontId="32" fillId="0" borderId="19" xfId="0" applyFont="1" applyBorder="1" applyAlignment="1">
      <alignment horizontal="left" vertical="center"/>
    </xf>
    <xf numFmtId="0" fontId="22" fillId="0" borderId="35" xfId="0" applyFont="1" applyBorder="1" applyAlignment="1">
      <alignment horizontal="left" vertical="top" wrapText="1"/>
    </xf>
    <xf numFmtId="0" fontId="5" fillId="0" borderId="61" xfId="0" applyFont="1" applyBorder="1" applyAlignment="1">
      <alignment horizontal="center" vertical="center"/>
    </xf>
    <xf numFmtId="0" fontId="22" fillId="0" borderId="0" xfId="0" applyFont="1" applyAlignment="1">
      <alignment horizontal="center" vertical="center"/>
    </xf>
    <xf numFmtId="0" fontId="29" fillId="0" borderId="0" xfId="0" applyFont="1" applyAlignment="1">
      <alignment horizontal="center" vertical="center"/>
    </xf>
    <xf numFmtId="0" fontId="25" fillId="0" borderId="0" xfId="0" applyFont="1" applyAlignment="1">
      <alignment horizontal="center" vertical="center"/>
    </xf>
  </cellXfs>
  <cellStyles count="4">
    <cellStyle name="Lien hypertexte" xfId="2" builtinId="8"/>
    <cellStyle name="Normal" xfId="0" builtinId="0"/>
    <cellStyle name="Normal 2" xfId="3"/>
    <cellStyle name="Normal 3" xfId="1"/>
  </cellStyles>
  <dxfs count="19">
    <dxf>
      <font>
        <color auto="1"/>
      </font>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883920</xdr:colOff>
      <xdr:row>31</xdr:row>
      <xdr:rowOff>45720</xdr:rowOff>
    </xdr:from>
    <xdr:to>
      <xdr:col>10</xdr:col>
      <xdr:colOff>2735580</xdr:colOff>
      <xdr:row>35</xdr:row>
      <xdr:rowOff>38100</xdr:rowOff>
    </xdr:to>
    <xdr:sp macro="" textlink="">
      <xdr:nvSpPr>
        <xdr:cNvPr id="6" name="ZoneTexte 5"/>
        <xdr:cNvSpPr txBox="1"/>
      </xdr:nvSpPr>
      <xdr:spPr>
        <a:xfrm>
          <a:off x="9425940" y="5798820"/>
          <a:ext cx="185166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Enregistrer Packing List</a:t>
          </a:r>
        </a:p>
      </xdr:txBody>
    </xdr:sp>
    <xdr:clientData/>
  </xdr:twoCellAnchor>
  <xdr:twoCellAnchor>
    <xdr:from>
      <xdr:col>10</xdr:col>
      <xdr:colOff>1440180</xdr:colOff>
      <xdr:row>36</xdr:row>
      <xdr:rowOff>45720</xdr:rowOff>
    </xdr:from>
    <xdr:to>
      <xdr:col>11</xdr:col>
      <xdr:colOff>662940</xdr:colOff>
      <xdr:row>40</xdr:row>
      <xdr:rowOff>129540</xdr:rowOff>
    </xdr:to>
    <xdr:sp macro="" textlink="">
      <xdr:nvSpPr>
        <xdr:cNvPr id="7" name="ZoneTexte 6"/>
        <xdr:cNvSpPr txBox="1"/>
      </xdr:nvSpPr>
      <xdr:spPr>
        <a:xfrm>
          <a:off x="10005060" y="6713220"/>
          <a:ext cx="2004060" cy="7696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Réinitialiser Facture et Packing List </a:t>
          </a:r>
        </a:p>
      </xdr:txBody>
    </xdr:sp>
    <xdr:clientData/>
  </xdr:twoCellAnchor>
  <mc:AlternateContent xmlns:mc="http://schemas.openxmlformats.org/markup-compatibility/2006">
    <mc:Choice xmlns:a14="http://schemas.microsoft.com/office/drawing/2010/main" Requires="a14">
      <xdr:twoCellAnchor>
        <xdr:from>
          <xdr:col>4</xdr:col>
          <xdr:colOff>215900</xdr:colOff>
          <xdr:row>46</xdr:row>
          <xdr:rowOff>107950</xdr:rowOff>
        </xdr:from>
        <xdr:to>
          <xdr:col>7</xdr:col>
          <xdr:colOff>406400</xdr:colOff>
          <xdr:row>51</xdr:row>
          <xdr:rowOff>12700</xdr:rowOff>
        </xdr:to>
        <xdr:sp macro="" textlink="">
          <xdr:nvSpPr>
            <xdr:cNvPr id="1043" name="Button 19" hidden="1">
              <a:extLst>
                <a:ext uri="{63B3BB69-23CF-44E3-9099-C40C66FF867C}">
                  <a14:compatExt spid="_x0000_s1043"/>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1" i="0" u="none" strike="noStrike" baseline="0">
                  <a:solidFill>
                    <a:srgbClr val="000000"/>
                  </a:solidFill>
                  <a:latin typeface="Calibri"/>
                  <a:cs typeface="Calibri"/>
                </a:rPr>
                <a:t>Aperçu / 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107950</xdr:colOff>
          <xdr:row>45</xdr:row>
          <xdr:rowOff>50800</xdr:rowOff>
        </xdr:from>
        <xdr:to>
          <xdr:col>10</xdr:col>
          <xdr:colOff>311150</xdr:colOff>
          <xdr:row>50</xdr:row>
          <xdr:rowOff>63500</xdr:rowOff>
        </xdr:to>
        <xdr:sp macro="" textlink="">
          <xdr:nvSpPr>
            <xdr:cNvPr id="1068" name="Button 44" hidden="1">
              <a:extLst>
                <a:ext uri="{63B3BB69-23CF-44E3-9099-C40C66FF867C}">
                  <a14:compatExt spid="_x0000_s1068"/>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1600" b="1" i="0" u="none" strike="noStrike" baseline="0">
                  <a:solidFill>
                    <a:srgbClr val="000000"/>
                  </a:solidFill>
                  <a:latin typeface="Arial"/>
                  <a:cs typeface="Arial"/>
                </a:rPr>
                <a:t>Enregistrer La Facture</a:t>
              </a:r>
            </a:p>
            <a:p>
              <a:pPr algn="ctr" rtl="0">
                <a:defRPr sz="1000"/>
              </a:pPr>
              <a:r>
                <a:rPr lang="fr-FR" sz="1600" b="1" i="0" u="none" strike="noStrike" baseline="0">
                  <a:solidFill>
                    <a:srgbClr val="000000"/>
                  </a:solidFill>
                  <a:latin typeface="Arial"/>
                  <a:cs typeface="Arial"/>
                </a:rPr>
                <a:t>Dossier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88900</xdr:colOff>
          <xdr:row>15</xdr:row>
          <xdr:rowOff>38100</xdr:rowOff>
        </xdr:from>
        <xdr:to>
          <xdr:col>10</xdr:col>
          <xdr:colOff>349250</xdr:colOff>
          <xdr:row>19</xdr:row>
          <xdr:rowOff>95250</xdr:rowOff>
        </xdr:to>
        <xdr:sp macro="" textlink="">
          <xdr:nvSpPr>
            <xdr:cNvPr id="1109" name="Button 85" hidden="1">
              <a:extLst>
                <a:ext uri="{63B3BB69-23CF-44E3-9099-C40C66FF867C}">
                  <a14:compatExt spid="_x0000_s1109"/>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1600" b="1" i="0" u="none" strike="noStrike" baseline="0">
                  <a:solidFill>
                    <a:srgbClr val="000000"/>
                  </a:solidFill>
                  <a:latin typeface="Arial"/>
                  <a:cs typeface="Arial"/>
                </a:rPr>
                <a:t>Insérer </a:t>
              </a:r>
            </a:p>
            <a:p>
              <a:pPr algn="ctr" rtl="0">
                <a:defRPr sz="1000"/>
              </a:pPr>
              <a:r>
                <a:rPr lang="fr-FR" sz="1600" b="1" i="0" u="none" strike="noStrike" baseline="0">
                  <a:solidFill>
                    <a:srgbClr val="000000"/>
                  </a:solidFill>
                  <a:latin typeface="Arial"/>
                  <a:cs typeface="Arial"/>
                </a:rPr>
                <a:t>Liste Produits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120650</xdr:colOff>
          <xdr:row>51</xdr:row>
          <xdr:rowOff>19050</xdr:rowOff>
        </xdr:from>
        <xdr:to>
          <xdr:col>10</xdr:col>
          <xdr:colOff>311150</xdr:colOff>
          <xdr:row>55</xdr:row>
          <xdr:rowOff>95250</xdr:rowOff>
        </xdr:to>
        <xdr:sp macro="" textlink="">
          <xdr:nvSpPr>
            <xdr:cNvPr id="1137" name="Button 113" hidden="1">
              <a:extLst>
                <a:ext uri="{63B3BB69-23CF-44E3-9099-C40C66FF867C}">
                  <a14:compatExt spid="_x0000_s1137"/>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Réinitialiser Facture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247650</xdr:colOff>
          <xdr:row>80</xdr:row>
          <xdr:rowOff>63500</xdr:rowOff>
        </xdr:from>
        <xdr:to>
          <xdr:col>8</xdr:col>
          <xdr:colOff>527050</xdr:colOff>
          <xdr:row>85</xdr:row>
          <xdr:rowOff>44450</xdr:rowOff>
        </xdr:to>
        <xdr:sp macro="" textlink="">
          <xdr:nvSpPr>
            <xdr:cNvPr id="2084" name="Button 36" hidden="1">
              <a:extLst>
                <a:ext uri="{63B3BB69-23CF-44E3-9099-C40C66FF867C}">
                  <a14:compatExt spid="_x0000_s2084"/>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Aperçu Packing List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222250</xdr:colOff>
          <xdr:row>88</xdr:row>
          <xdr:rowOff>12700</xdr:rowOff>
        </xdr:from>
        <xdr:to>
          <xdr:col>13</xdr:col>
          <xdr:colOff>25400</xdr:colOff>
          <xdr:row>92</xdr:row>
          <xdr:rowOff>101600</xdr:rowOff>
        </xdr:to>
        <xdr:sp macro="" textlink="">
          <xdr:nvSpPr>
            <xdr:cNvPr id="2089" name="Button 41" hidden="1">
              <a:extLst>
                <a:ext uri="{63B3BB69-23CF-44E3-9099-C40C66FF867C}">
                  <a14:compatExt spid="_x0000_s2089"/>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Réinitialisation Packing List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222250</xdr:colOff>
          <xdr:row>81</xdr:row>
          <xdr:rowOff>31750</xdr:rowOff>
        </xdr:from>
        <xdr:to>
          <xdr:col>13</xdr:col>
          <xdr:colOff>12700</xdr:colOff>
          <xdr:row>87</xdr:row>
          <xdr:rowOff>50800</xdr:rowOff>
        </xdr:to>
        <xdr:sp macro="" textlink="">
          <xdr:nvSpPr>
            <xdr:cNvPr id="2090" name="Button 42" hidden="1">
              <a:extLst>
                <a:ext uri="{63B3BB69-23CF-44E3-9099-C40C66FF867C}">
                  <a14:compatExt spid="_x0000_s2090"/>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Enregistrer                      La packing List</a:t>
              </a:r>
            </a:p>
            <a:p>
              <a:pPr algn="ctr" rtl="0">
                <a:defRPr sz="1000"/>
              </a:pPr>
              <a:r>
                <a:rPr lang="fr-FR" sz="1800" b="1" i="0" u="none" strike="noStrike" baseline="0">
                  <a:solidFill>
                    <a:srgbClr val="000000"/>
                  </a:solidFill>
                  <a:latin typeface="Arial"/>
                  <a:cs typeface="Arial"/>
                </a:rPr>
                <a:t>Dossier "Facture</a:t>
              </a:r>
              <a:r>
                <a:rPr lang="fr-FR" sz="1800" b="0" i="0" u="none" strike="noStrike" baseline="0">
                  <a:solidFill>
                    <a:srgbClr val="000000"/>
                  </a:solidFill>
                  <a:latin typeface="Arial"/>
                  <a:cs typeface="Arial"/>
                </a:rPr>
                <a: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cking%20List%20Gemme%20Ston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4.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4:CX52"/>
  <sheetViews>
    <sheetView showGridLines="0" workbookViewId="0">
      <pane xSplit="2" ySplit="6" topLeftCell="C7" activePane="bottomRight" state="frozen"/>
      <selection pane="topRight" activeCell="C1" sqref="C1"/>
      <selection pane="bottomLeft" activeCell="A7" sqref="A7"/>
      <selection pane="bottomRight" activeCell="B7" sqref="B7"/>
    </sheetView>
  </sheetViews>
  <sheetFormatPr baseColWidth="10" defaultColWidth="11.54296875" defaultRowHeight="12.5" x14ac:dyDescent="0.35"/>
  <cols>
    <col min="1" max="1" width="30.453125" style="245" customWidth="1"/>
    <col min="2" max="2" width="3.1796875" style="247" bestFit="1" customWidth="1"/>
    <col min="3" max="102" width="15.81640625" style="247" customWidth="1"/>
    <col min="103" max="16384" width="11.54296875" style="245"/>
  </cols>
  <sheetData>
    <row r="4" spans="1:102" s="255" customFormat="1" ht="13" x14ac:dyDescent="0.35">
      <c r="A4" s="258"/>
      <c r="B4" s="154"/>
      <c r="C4" s="248" t="s">
        <v>589</v>
      </c>
      <c r="D4" s="248" t="s">
        <v>589</v>
      </c>
      <c r="E4" s="248" t="s">
        <v>589</v>
      </c>
      <c r="F4" s="248" t="s">
        <v>589</v>
      </c>
      <c r="G4" s="248" t="s">
        <v>589</v>
      </c>
      <c r="H4" s="248" t="s">
        <v>589</v>
      </c>
      <c r="I4" s="248" t="s">
        <v>589</v>
      </c>
      <c r="J4" s="248" t="s">
        <v>589</v>
      </c>
      <c r="K4" s="248" t="s">
        <v>589</v>
      </c>
      <c r="L4" s="248" t="s">
        <v>589</v>
      </c>
      <c r="M4" s="248" t="s">
        <v>589</v>
      </c>
      <c r="N4" s="248" t="s">
        <v>589</v>
      </c>
      <c r="O4" s="248" t="s">
        <v>589</v>
      </c>
      <c r="P4" s="248" t="s">
        <v>589</v>
      </c>
      <c r="Q4" s="248" t="s">
        <v>589</v>
      </c>
      <c r="R4" s="248" t="s">
        <v>589</v>
      </c>
      <c r="S4" s="248" t="s">
        <v>589</v>
      </c>
      <c r="T4" s="248" t="s">
        <v>589</v>
      </c>
      <c r="U4" s="248" t="s">
        <v>589</v>
      </c>
      <c r="V4" s="248" t="s">
        <v>589</v>
      </c>
      <c r="W4" s="248" t="s">
        <v>589</v>
      </c>
      <c r="X4" s="248" t="s">
        <v>589</v>
      </c>
      <c r="Y4" s="248" t="s">
        <v>589</v>
      </c>
      <c r="Z4" s="248" t="s">
        <v>589</v>
      </c>
      <c r="AA4" s="248" t="s">
        <v>589</v>
      </c>
      <c r="AB4" s="248" t="s">
        <v>589</v>
      </c>
      <c r="AC4" s="248" t="s">
        <v>589</v>
      </c>
      <c r="AD4" s="248" t="s">
        <v>589</v>
      </c>
      <c r="AE4" s="248" t="s">
        <v>589</v>
      </c>
      <c r="AF4" s="248" t="s">
        <v>589</v>
      </c>
      <c r="AG4" s="248" t="s">
        <v>589</v>
      </c>
      <c r="AH4" s="248" t="s">
        <v>589</v>
      </c>
      <c r="AI4" s="248" t="s">
        <v>589</v>
      </c>
      <c r="AJ4" s="248" t="s">
        <v>589</v>
      </c>
      <c r="AK4" s="248" t="s">
        <v>589</v>
      </c>
      <c r="AL4" s="248" t="s">
        <v>589</v>
      </c>
      <c r="AM4" s="248" t="s">
        <v>589</v>
      </c>
      <c r="AN4" s="248" t="s">
        <v>589</v>
      </c>
      <c r="AO4" s="248" t="s">
        <v>589</v>
      </c>
      <c r="AP4" s="248" t="s">
        <v>589</v>
      </c>
      <c r="AQ4" s="248" t="s">
        <v>589</v>
      </c>
      <c r="AR4" s="248" t="s">
        <v>589</v>
      </c>
      <c r="AS4" s="248" t="s">
        <v>589</v>
      </c>
      <c r="AT4" s="248" t="s">
        <v>589</v>
      </c>
      <c r="AU4" s="248" t="s">
        <v>589</v>
      </c>
      <c r="AV4" s="248" t="s">
        <v>589</v>
      </c>
      <c r="AW4" s="248" t="s">
        <v>589</v>
      </c>
      <c r="AX4" s="248" t="s">
        <v>589</v>
      </c>
      <c r="AY4" s="248" t="s">
        <v>589</v>
      </c>
      <c r="AZ4" s="248" t="s">
        <v>589</v>
      </c>
      <c r="BA4" s="248" t="s">
        <v>589</v>
      </c>
      <c r="BB4" s="248" t="s">
        <v>589</v>
      </c>
      <c r="BC4" s="248" t="s">
        <v>589</v>
      </c>
      <c r="BD4" s="248" t="s">
        <v>589</v>
      </c>
      <c r="BE4" s="248" t="s">
        <v>589</v>
      </c>
      <c r="BF4" s="248" t="s">
        <v>589</v>
      </c>
      <c r="BG4" s="248" t="s">
        <v>589</v>
      </c>
      <c r="BH4" s="248" t="s">
        <v>589</v>
      </c>
      <c r="BI4" s="248" t="s">
        <v>589</v>
      </c>
      <c r="BJ4" s="248" t="s">
        <v>589</v>
      </c>
      <c r="BK4" s="248" t="s">
        <v>589</v>
      </c>
      <c r="BL4" s="248" t="s">
        <v>589</v>
      </c>
      <c r="BM4" s="248" t="s">
        <v>589</v>
      </c>
      <c r="BN4" s="248" t="s">
        <v>589</v>
      </c>
      <c r="BO4" s="248" t="s">
        <v>589</v>
      </c>
      <c r="BP4" s="248" t="s">
        <v>589</v>
      </c>
      <c r="BQ4" s="248" t="s">
        <v>589</v>
      </c>
      <c r="BR4" s="248" t="s">
        <v>589</v>
      </c>
      <c r="BS4" s="248" t="s">
        <v>589</v>
      </c>
      <c r="BT4" s="248" t="s">
        <v>589</v>
      </c>
      <c r="BU4" s="248" t="s">
        <v>589</v>
      </c>
      <c r="BV4" s="248" t="s">
        <v>589</v>
      </c>
      <c r="BW4" s="248" t="s">
        <v>589</v>
      </c>
      <c r="BX4" s="248" t="s">
        <v>589</v>
      </c>
      <c r="BY4" s="248" t="s">
        <v>589</v>
      </c>
      <c r="BZ4" s="248" t="s">
        <v>589</v>
      </c>
      <c r="CA4" s="248" t="s">
        <v>589</v>
      </c>
      <c r="CB4" s="248" t="s">
        <v>589</v>
      </c>
      <c r="CC4" s="248" t="s">
        <v>589</v>
      </c>
      <c r="CD4" s="248" t="s">
        <v>589</v>
      </c>
      <c r="CE4" s="248" t="s">
        <v>589</v>
      </c>
      <c r="CF4" s="248" t="s">
        <v>589</v>
      </c>
      <c r="CG4" s="248" t="s">
        <v>589</v>
      </c>
      <c r="CH4" s="248" t="s">
        <v>589</v>
      </c>
      <c r="CI4" s="248" t="s">
        <v>589</v>
      </c>
      <c r="CJ4" s="248" t="s">
        <v>589</v>
      </c>
      <c r="CK4" s="248" t="s">
        <v>589</v>
      </c>
      <c r="CL4" s="248" t="s">
        <v>589</v>
      </c>
      <c r="CM4" s="248" t="s">
        <v>589</v>
      </c>
      <c r="CN4" s="248" t="s">
        <v>589</v>
      </c>
      <c r="CO4" s="248" t="s">
        <v>589</v>
      </c>
      <c r="CP4" s="248" t="s">
        <v>589</v>
      </c>
      <c r="CQ4" s="248" t="s">
        <v>589</v>
      </c>
      <c r="CR4" s="248" t="s">
        <v>589</v>
      </c>
      <c r="CS4" s="248" t="s">
        <v>589</v>
      </c>
      <c r="CT4" s="248" t="s">
        <v>589</v>
      </c>
      <c r="CU4" s="248" t="s">
        <v>589</v>
      </c>
      <c r="CV4" s="248" t="s">
        <v>589</v>
      </c>
      <c r="CW4" s="248" t="s">
        <v>589</v>
      </c>
      <c r="CX4" s="248" t="s">
        <v>589</v>
      </c>
    </row>
    <row r="5" spans="1:102" s="109" customFormat="1" ht="13" x14ac:dyDescent="0.35">
      <c r="A5" s="259"/>
      <c r="B5" s="256"/>
      <c r="C5" s="257" t="s">
        <v>19</v>
      </c>
      <c r="D5" s="257" t="s">
        <v>390</v>
      </c>
      <c r="E5" s="257" t="s">
        <v>391</v>
      </c>
      <c r="F5" s="257" t="s">
        <v>392</v>
      </c>
      <c r="G5" s="257" t="s">
        <v>393</v>
      </c>
      <c r="H5" s="257" t="s">
        <v>394</v>
      </c>
      <c r="I5" s="257" t="s">
        <v>395</v>
      </c>
      <c r="J5" s="257" t="s">
        <v>396</v>
      </c>
      <c r="K5" s="257" t="s">
        <v>409</v>
      </c>
      <c r="L5" s="257" t="s">
        <v>421</v>
      </c>
      <c r="M5" s="257" t="s">
        <v>422</v>
      </c>
      <c r="N5" s="257" t="s">
        <v>423</v>
      </c>
      <c r="O5" s="257" t="s">
        <v>424</v>
      </c>
      <c r="P5" s="257" t="s">
        <v>425</v>
      </c>
      <c r="Q5" s="257" t="s">
        <v>426</v>
      </c>
      <c r="R5" s="257" t="s">
        <v>427</v>
      </c>
      <c r="S5" s="257" t="s">
        <v>428</v>
      </c>
      <c r="T5" s="257" t="s">
        <v>429</v>
      </c>
      <c r="U5" s="257" t="s">
        <v>430</v>
      </c>
      <c r="V5" s="257" t="s">
        <v>431</v>
      </c>
      <c r="W5" s="257" t="s">
        <v>432</v>
      </c>
      <c r="X5" s="257" t="s">
        <v>433</v>
      </c>
      <c r="Y5" s="257" t="s">
        <v>434</v>
      </c>
      <c r="Z5" s="257" t="s">
        <v>435</v>
      </c>
      <c r="AA5" s="257" t="s">
        <v>436</v>
      </c>
      <c r="AB5" s="257" t="s">
        <v>438</v>
      </c>
      <c r="AC5" s="257" t="s">
        <v>439</v>
      </c>
      <c r="AD5" s="257" t="s">
        <v>440</v>
      </c>
      <c r="AE5" s="257" t="s">
        <v>441</v>
      </c>
      <c r="AF5" s="257" t="s">
        <v>442</v>
      </c>
      <c r="AG5" s="257" t="s">
        <v>443</v>
      </c>
      <c r="AH5" s="257" t="s">
        <v>444</v>
      </c>
      <c r="AI5" s="257" t="s">
        <v>445</v>
      </c>
      <c r="AJ5" s="257" t="s">
        <v>446</v>
      </c>
      <c r="AK5" s="257" t="s">
        <v>447</v>
      </c>
      <c r="AL5" s="257" t="s">
        <v>448</v>
      </c>
      <c r="AM5" s="257" t="s">
        <v>449</v>
      </c>
      <c r="AN5" s="257" t="s">
        <v>450</v>
      </c>
      <c r="AO5" s="257" t="s">
        <v>451</v>
      </c>
      <c r="AP5" s="257" t="s">
        <v>452</v>
      </c>
      <c r="AQ5" s="257" t="s">
        <v>453</v>
      </c>
      <c r="AR5" s="257" t="s">
        <v>454</v>
      </c>
      <c r="AS5" s="257" t="s">
        <v>455</v>
      </c>
      <c r="AT5" s="257" t="s">
        <v>456</v>
      </c>
      <c r="AU5" s="257" t="s">
        <v>457</v>
      </c>
      <c r="AV5" s="257" t="s">
        <v>458</v>
      </c>
      <c r="AW5" s="257" t="s">
        <v>459</v>
      </c>
      <c r="AX5" s="257" t="s">
        <v>460</v>
      </c>
      <c r="AY5" s="257" t="s">
        <v>461</v>
      </c>
      <c r="AZ5" s="257" t="s">
        <v>462</v>
      </c>
      <c r="BA5" s="257" t="s">
        <v>590</v>
      </c>
      <c r="BB5" s="257" t="s">
        <v>591</v>
      </c>
      <c r="BC5" s="257" t="s">
        <v>592</v>
      </c>
      <c r="BD5" s="257" t="s">
        <v>593</v>
      </c>
      <c r="BE5" s="257" t="s">
        <v>594</v>
      </c>
      <c r="BF5" s="257" t="s">
        <v>595</v>
      </c>
      <c r="BG5" s="257" t="s">
        <v>596</v>
      </c>
      <c r="BH5" s="257" t="s">
        <v>597</v>
      </c>
      <c r="BI5" s="257" t="s">
        <v>598</v>
      </c>
      <c r="BJ5" s="257" t="s">
        <v>599</v>
      </c>
      <c r="BK5" s="257" t="s">
        <v>600</v>
      </c>
      <c r="BL5" s="257" t="s">
        <v>601</v>
      </c>
      <c r="BM5" s="257" t="s">
        <v>602</v>
      </c>
      <c r="BN5" s="257" t="s">
        <v>603</v>
      </c>
      <c r="BO5" s="257" t="s">
        <v>604</v>
      </c>
      <c r="BP5" s="257" t="s">
        <v>605</v>
      </c>
      <c r="BQ5" s="257" t="s">
        <v>606</v>
      </c>
      <c r="BR5" s="257" t="s">
        <v>607</v>
      </c>
      <c r="BS5" s="257" t="s">
        <v>608</v>
      </c>
      <c r="BT5" s="257" t="s">
        <v>609</v>
      </c>
      <c r="BU5" s="257" t="s">
        <v>481</v>
      </c>
      <c r="BV5" s="257" t="s">
        <v>610</v>
      </c>
      <c r="BW5" s="257" t="s">
        <v>611</v>
      </c>
      <c r="BX5" s="257" t="s">
        <v>612</v>
      </c>
      <c r="BY5" s="257" t="s">
        <v>613</v>
      </c>
      <c r="BZ5" s="257" t="s">
        <v>614</v>
      </c>
      <c r="CA5" s="257" t="s">
        <v>615</v>
      </c>
      <c r="CB5" s="257" t="s">
        <v>616</v>
      </c>
      <c r="CC5" s="257" t="s">
        <v>617</v>
      </c>
      <c r="CD5" s="257" t="s">
        <v>618</v>
      </c>
      <c r="CE5" s="257" t="s">
        <v>619</v>
      </c>
      <c r="CF5" s="257" t="s">
        <v>620</v>
      </c>
      <c r="CG5" s="257" t="s">
        <v>621</v>
      </c>
      <c r="CH5" s="257" t="s">
        <v>622</v>
      </c>
      <c r="CI5" s="257" t="s">
        <v>623</v>
      </c>
      <c r="CJ5" s="257" t="s">
        <v>624</v>
      </c>
      <c r="CK5" s="257" t="s">
        <v>625</v>
      </c>
      <c r="CL5" s="257" t="s">
        <v>626</v>
      </c>
      <c r="CM5" s="257" t="s">
        <v>627</v>
      </c>
      <c r="CN5" s="257" t="s">
        <v>628</v>
      </c>
      <c r="CO5" s="257" t="s">
        <v>629</v>
      </c>
      <c r="CP5" s="257" t="s">
        <v>630</v>
      </c>
      <c r="CQ5" s="257" t="s">
        <v>631</v>
      </c>
      <c r="CR5" s="257" t="s">
        <v>632</v>
      </c>
      <c r="CS5" s="257" t="s">
        <v>633</v>
      </c>
      <c r="CT5" s="257" t="s">
        <v>634</v>
      </c>
      <c r="CU5" s="257" t="s">
        <v>635</v>
      </c>
      <c r="CV5" s="257" t="s">
        <v>636</v>
      </c>
      <c r="CW5" s="257" t="s">
        <v>637</v>
      </c>
      <c r="CX5" s="257" t="s">
        <v>638</v>
      </c>
    </row>
    <row r="6" spans="1:102" x14ac:dyDescent="0.35">
      <c r="A6" s="254" t="s">
        <v>576</v>
      </c>
      <c r="B6" s="253" t="s">
        <v>578</v>
      </c>
      <c r="C6" s="250" t="s">
        <v>558</v>
      </c>
      <c r="D6" s="250" t="s">
        <v>576</v>
      </c>
      <c r="E6" s="250" t="s">
        <v>576</v>
      </c>
      <c r="F6" s="250" t="s">
        <v>576</v>
      </c>
      <c r="G6" s="250" t="s">
        <v>576</v>
      </c>
      <c r="H6" s="250" t="s">
        <v>576</v>
      </c>
      <c r="I6" s="250" t="s">
        <v>576</v>
      </c>
      <c r="J6" s="250" t="s">
        <v>576</v>
      </c>
      <c r="K6" s="250" t="s">
        <v>576</v>
      </c>
      <c r="L6" s="250" t="s">
        <v>576</v>
      </c>
      <c r="M6" s="250" t="s">
        <v>576</v>
      </c>
      <c r="N6" s="250" t="s">
        <v>576</v>
      </c>
      <c r="O6" s="250" t="s">
        <v>576</v>
      </c>
      <c r="P6" s="250" t="s">
        <v>576</v>
      </c>
      <c r="Q6" s="250" t="s">
        <v>576</v>
      </c>
      <c r="R6" s="250" t="s">
        <v>576</v>
      </c>
      <c r="S6" s="250" t="s">
        <v>576</v>
      </c>
      <c r="T6" s="250" t="s">
        <v>576</v>
      </c>
      <c r="U6" s="250" t="s">
        <v>576</v>
      </c>
      <c r="V6" s="250" t="s">
        <v>576</v>
      </c>
      <c r="W6" s="250" t="s">
        <v>576</v>
      </c>
      <c r="X6" s="250" t="s">
        <v>576</v>
      </c>
      <c r="Y6" s="250" t="s">
        <v>576</v>
      </c>
      <c r="Z6" s="250" t="s">
        <v>576</v>
      </c>
      <c r="AA6" s="250" t="s">
        <v>576</v>
      </c>
      <c r="AB6" s="250" t="s">
        <v>576</v>
      </c>
      <c r="AC6" s="250" t="s">
        <v>576</v>
      </c>
      <c r="AD6" s="250" t="s">
        <v>576</v>
      </c>
      <c r="AE6" s="250" t="s">
        <v>576</v>
      </c>
      <c r="AF6" s="250" t="s">
        <v>576</v>
      </c>
      <c r="AG6" s="250" t="s">
        <v>576</v>
      </c>
      <c r="AH6" s="250" t="s">
        <v>576</v>
      </c>
      <c r="AI6" s="250" t="s">
        <v>576</v>
      </c>
      <c r="AJ6" s="250" t="s">
        <v>576</v>
      </c>
      <c r="AK6" s="250" t="s">
        <v>576</v>
      </c>
      <c r="AL6" s="250" t="s">
        <v>576</v>
      </c>
      <c r="AM6" s="250" t="s">
        <v>576</v>
      </c>
      <c r="AN6" s="250" t="s">
        <v>576</v>
      </c>
      <c r="AO6" s="250" t="s">
        <v>576</v>
      </c>
      <c r="AP6" s="250" t="s">
        <v>576</v>
      </c>
      <c r="AQ6" s="250" t="s">
        <v>576</v>
      </c>
      <c r="AR6" s="250" t="s">
        <v>576</v>
      </c>
      <c r="AS6" s="250" t="s">
        <v>576</v>
      </c>
      <c r="AT6" s="250" t="s">
        <v>576</v>
      </c>
      <c r="AU6" s="250" t="s">
        <v>576</v>
      </c>
      <c r="AV6" s="250" t="s">
        <v>576</v>
      </c>
      <c r="AW6" s="250" t="s">
        <v>576</v>
      </c>
      <c r="AX6" s="250" t="s">
        <v>576</v>
      </c>
      <c r="AY6" s="250" t="s">
        <v>576</v>
      </c>
      <c r="AZ6" s="250" t="s">
        <v>576</v>
      </c>
      <c r="BA6" s="250" t="s">
        <v>576</v>
      </c>
      <c r="BB6" s="250" t="s">
        <v>576</v>
      </c>
      <c r="BC6" s="250" t="s">
        <v>576</v>
      </c>
      <c r="BD6" s="250" t="s">
        <v>576</v>
      </c>
      <c r="BE6" s="250" t="s">
        <v>576</v>
      </c>
      <c r="BF6" s="250" t="s">
        <v>576</v>
      </c>
      <c r="BG6" s="250" t="s">
        <v>576</v>
      </c>
      <c r="BH6" s="250" t="s">
        <v>576</v>
      </c>
      <c r="BI6" s="250" t="s">
        <v>576</v>
      </c>
      <c r="BJ6" s="250" t="s">
        <v>576</v>
      </c>
      <c r="BK6" s="250" t="s">
        <v>576</v>
      </c>
      <c r="BL6" s="250" t="s">
        <v>576</v>
      </c>
      <c r="BM6" s="250" t="s">
        <v>576</v>
      </c>
      <c r="BN6" s="250" t="s">
        <v>576</v>
      </c>
      <c r="BO6" s="250" t="s">
        <v>576</v>
      </c>
      <c r="BP6" s="250" t="s">
        <v>576</v>
      </c>
      <c r="BQ6" s="250" t="s">
        <v>576</v>
      </c>
      <c r="BR6" s="250" t="s">
        <v>576</v>
      </c>
      <c r="BS6" s="250" t="s">
        <v>576</v>
      </c>
      <c r="BT6" s="250" t="s">
        <v>576</v>
      </c>
      <c r="BU6" s="250" t="s">
        <v>576</v>
      </c>
      <c r="BV6" s="250" t="s">
        <v>576</v>
      </c>
      <c r="BW6" s="250" t="s">
        <v>576</v>
      </c>
      <c r="BX6" s="250" t="s">
        <v>576</v>
      </c>
      <c r="BY6" s="250" t="s">
        <v>576</v>
      </c>
      <c r="BZ6" s="250" t="s">
        <v>576</v>
      </c>
      <c r="CA6" s="250" t="s">
        <v>576</v>
      </c>
      <c r="CB6" s="250" t="s">
        <v>576</v>
      </c>
      <c r="CC6" s="250" t="s">
        <v>576</v>
      </c>
      <c r="CD6" s="250" t="s">
        <v>576</v>
      </c>
      <c r="CE6" s="250" t="s">
        <v>576</v>
      </c>
      <c r="CF6" s="250" t="s">
        <v>576</v>
      </c>
      <c r="CG6" s="250" t="s">
        <v>576</v>
      </c>
      <c r="CH6" s="250" t="s">
        <v>576</v>
      </c>
      <c r="CI6" s="250" t="s">
        <v>576</v>
      </c>
      <c r="CJ6" s="250" t="s">
        <v>576</v>
      </c>
      <c r="CK6" s="250" t="s">
        <v>576</v>
      </c>
      <c r="CL6" s="250" t="s">
        <v>576</v>
      </c>
      <c r="CM6" s="250" t="s">
        <v>576</v>
      </c>
      <c r="CN6" s="250" t="s">
        <v>576</v>
      </c>
      <c r="CO6" s="250" t="s">
        <v>576</v>
      </c>
      <c r="CP6" s="250" t="s">
        <v>576</v>
      </c>
      <c r="CQ6" s="250" t="s">
        <v>576</v>
      </c>
      <c r="CR6" s="250" t="s">
        <v>576</v>
      </c>
      <c r="CS6" s="250" t="s">
        <v>576</v>
      </c>
      <c r="CT6" s="250" t="s">
        <v>576</v>
      </c>
      <c r="CU6" s="250" t="s">
        <v>576</v>
      </c>
      <c r="CV6" s="250" t="s">
        <v>576</v>
      </c>
      <c r="CW6" s="250" t="s">
        <v>576</v>
      </c>
      <c r="CX6" s="250" t="s">
        <v>576</v>
      </c>
    </row>
    <row r="7" spans="1:102" x14ac:dyDescent="0.35">
      <c r="A7" s="249" t="s">
        <v>12</v>
      </c>
      <c r="B7" s="250" t="str">
        <f>IF(ISBLANK(A7)," ",VLOOKUP(A7,Produits!$B$3:$C$102,2,))</f>
        <v>Gr</v>
      </c>
      <c r="C7" s="250">
        <v>4.6529999999999996</v>
      </c>
      <c r="D7" s="250"/>
      <c r="E7" s="250"/>
      <c r="F7" s="250"/>
      <c r="G7" s="250"/>
      <c r="H7" s="250"/>
      <c r="I7" s="250"/>
      <c r="J7" s="250"/>
      <c r="K7" s="250"/>
      <c r="L7" s="250"/>
      <c r="M7" s="250"/>
      <c r="N7" s="250"/>
      <c r="O7" s="250"/>
      <c r="P7" s="250"/>
      <c r="Q7" s="250"/>
      <c r="R7" s="250"/>
      <c r="S7" s="250"/>
      <c r="T7" s="250"/>
      <c r="U7" s="250"/>
      <c r="V7" s="250"/>
      <c r="W7" s="250"/>
      <c r="X7" s="250"/>
      <c r="Y7" s="250"/>
      <c r="Z7" s="250"/>
      <c r="AA7" s="250"/>
      <c r="AB7" s="250"/>
      <c r="AC7" s="250"/>
      <c r="AD7" s="250"/>
      <c r="AE7" s="250"/>
      <c r="AF7" s="250"/>
      <c r="AG7" s="250"/>
      <c r="AH7" s="250"/>
      <c r="AI7" s="250"/>
      <c r="AJ7" s="250"/>
      <c r="AK7" s="250"/>
      <c r="AL7" s="250"/>
      <c r="AM7" s="250"/>
      <c r="AN7" s="250"/>
      <c r="AO7" s="250"/>
      <c r="AP7" s="250"/>
      <c r="AQ7" s="250"/>
      <c r="AR7" s="250"/>
      <c r="AS7" s="250"/>
      <c r="AT7" s="250"/>
      <c r="AU7" s="250"/>
      <c r="AV7" s="250"/>
      <c r="AW7" s="250"/>
      <c r="AX7" s="250"/>
      <c r="AY7" s="250"/>
      <c r="AZ7" s="250"/>
      <c r="BA7" s="250"/>
      <c r="BB7" s="250"/>
      <c r="BC7" s="250"/>
      <c r="BD7" s="250"/>
      <c r="BE7" s="250"/>
      <c r="BF7" s="250"/>
      <c r="BG7" s="250"/>
      <c r="BH7" s="250"/>
      <c r="BI7" s="250"/>
      <c r="BJ7" s="250"/>
      <c r="BK7" s="250"/>
      <c r="BL7" s="250"/>
      <c r="BM7" s="250"/>
      <c r="BN7" s="250"/>
      <c r="BO7" s="250"/>
      <c r="BP7" s="250"/>
      <c r="BQ7" s="250"/>
      <c r="BR7" s="250"/>
      <c r="BS7" s="250"/>
      <c r="BT7" s="250"/>
      <c r="BU7" s="250"/>
      <c r="BV7" s="250"/>
      <c r="BW7" s="250"/>
      <c r="BX7" s="250"/>
      <c r="BY7" s="250"/>
      <c r="BZ7" s="250"/>
      <c r="CA7" s="250"/>
      <c r="CB7" s="250"/>
      <c r="CC7" s="250"/>
      <c r="CD7" s="250"/>
      <c r="CE7" s="250"/>
      <c r="CF7" s="250"/>
      <c r="CG7" s="250"/>
      <c r="CH7" s="250"/>
      <c r="CI7" s="250"/>
      <c r="CJ7" s="250"/>
      <c r="CK7" s="250"/>
      <c r="CL7" s="250"/>
      <c r="CM7" s="250"/>
      <c r="CN7" s="250"/>
      <c r="CO7" s="250"/>
      <c r="CP7" s="250"/>
      <c r="CQ7" s="250"/>
      <c r="CR7" s="250"/>
      <c r="CS7" s="250"/>
      <c r="CT7" s="250"/>
      <c r="CU7" s="250"/>
      <c r="CV7" s="250"/>
      <c r="CW7" s="250"/>
      <c r="CX7" s="250"/>
    </row>
    <row r="8" spans="1:102" x14ac:dyDescent="0.35">
      <c r="A8" s="249" t="s">
        <v>12</v>
      </c>
      <c r="B8" s="250" t="str">
        <f>IF(ISBLANK(A8)," ",VLOOKUP(A8,Produits!$B$3:$C$102,2,))</f>
        <v>Gr</v>
      </c>
      <c r="C8" s="250"/>
      <c r="D8" s="250"/>
      <c r="E8" s="250"/>
      <c r="F8" s="250"/>
      <c r="G8" s="250"/>
      <c r="H8" s="250"/>
      <c r="I8" s="250"/>
      <c r="J8" s="250"/>
      <c r="K8" s="250"/>
      <c r="L8" s="250"/>
      <c r="M8" s="250"/>
      <c r="N8" s="250"/>
      <c r="O8" s="250"/>
      <c r="P8" s="250"/>
      <c r="Q8" s="250"/>
      <c r="R8" s="250"/>
      <c r="S8" s="250"/>
      <c r="T8" s="250"/>
      <c r="U8" s="250"/>
      <c r="V8" s="250"/>
      <c r="W8" s="250"/>
      <c r="X8" s="250"/>
      <c r="Y8" s="250"/>
      <c r="Z8" s="250"/>
      <c r="AA8" s="250"/>
      <c r="AB8" s="250"/>
      <c r="AC8" s="250"/>
      <c r="AD8" s="250"/>
      <c r="AE8" s="250"/>
      <c r="AF8" s="250"/>
      <c r="AG8" s="250"/>
      <c r="AH8" s="250"/>
      <c r="AI8" s="250"/>
      <c r="AJ8" s="250"/>
      <c r="AK8" s="250"/>
      <c r="AL8" s="250"/>
      <c r="AM8" s="250"/>
      <c r="AN8" s="250"/>
      <c r="AO8" s="250"/>
      <c r="AP8" s="250"/>
      <c r="AQ8" s="250"/>
      <c r="AR8" s="250"/>
      <c r="AS8" s="250"/>
      <c r="AT8" s="250"/>
      <c r="AU8" s="250"/>
      <c r="AV8" s="250"/>
      <c r="AW8" s="250"/>
      <c r="AX8" s="250"/>
      <c r="AY8" s="250"/>
      <c r="AZ8" s="250"/>
      <c r="BA8" s="250"/>
      <c r="BB8" s="250"/>
      <c r="BC8" s="250"/>
      <c r="BD8" s="250"/>
      <c r="BE8" s="250"/>
      <c r="BF8" s="250"/>
      <c r="BG8" s="250"/>
      <c r="BH8" s="250"/>
      <c r="BI8" s="250"/>
      <c r="BJ8" s="250"/>
      <c r="BK8" s="250"/>
      <c r="BL8" s="250"/>
      <c r="BM8" s="250"/>
      <c r="BN8" s="250"/>
      <c r="BO8" s="250"/>
      <c r="BP8" s="250"/>
      <c r="BQ8" s="250"/>
      <c r="BR8" s="250"/>
      <c r="BS8" s="250"/>
      <c r="BT8" s="250"/>
      <c r="BU8" s="250"/>
      <c r="BV8" s="250"/>
      <c r="BW8" s="250"/>
      <c r="BX8" s="250"/>
      <c r="BY8" s="250"/>
      <c r="BZ8" s="250"/>
      <c r="CA8" s="250"/>
      <c r="CB8" s="250"/>
      <c r="CC8" s="250"/>
      <c r="CD8" s="250"/>
      <c r="CE8" s="250"/>
      <c r="CF8" s="250"/>
      <c r="CG8" s="250"/>
      <c r="CH8" s="250"/>
      <c r="CI8" s="250"/>
      <c r="CJ8" s="250"/>
      <c r="CK8" s="250"/>
      <c r="CL8" s="250"/>
      <c r="CM8" s="250"/>
      <c r="CN8" s="250"/>
      <c r="CO8" s="250"/>
      <c r="CP8" s="250"/>
      <c r="CQ8" s="250"/>
      <c r="CR8" s="250"/>
      <c r="CS8" s="250"/>
      <c r="CT8" s="250"/>
      <c r="CU8" s="250"/>
      <c r="CV8" s="250"/>
      <c r="CW8" s="250"/>
      <c r="CX8" s="250"/>
    </row>
    <row r="9" spans="1:102" x14ac:dyDescent="0.35">
      <c r="A9" s="249" t="s">
        <v>12</v>
      </c>
      <c r="B9" s="250" t="str">
        <f>IF(ISBLANK(A9)," ",VLOOKUP(A9,Produits!$B$3:$C$102,2,))</f>
        <v>Gr</v>
      </c>
      <c r="C9" s="250"/>
      <c r="D9" s="250"/>
      <c r="E9" s="250"/>
      <c r="F9" s="250"/>
      <c r="G9" s="250"/>
      <c r="H9" s="250"/>
      <c r="I9" s="250"/>
      <c r="J9" s="250"/>
      <c r="K9" s="250"/>
      <c r="L9" s="250"/>
      <c r="M9" s="250"/>
      <c r="N9" s="250"/>
      <c r="O9" s="250"/>
      <c r="P9" s="250"/>
      <c r="Q9" s="250"/>
      <c r="R9" s="250"/>
      <c r="S9" s="250"/>
      <c r="T9" s="250"/>
      <c r="U9" s="250"/>
      <c r="V9" s="250"/>
      <c r="W9" s="250"/>
      <c r="X9" s="250"/>
      <c r="Y9" s="250"/>
      <c r="Z9" s="250"/>
      <c r="AA9" s="250"/>
      <c r="AB9" s="250"/>
      <c r="AC9" s="250"/>
      <c r="AD9" s="250"/>
      <c r="AE9" s="250"/>
      <c r="AF9" s="250"/>
      <c r="AG9" s="250"/>
      <c r="AH9" s="250"/>
      <c r="AI9" s="250"/>
      <c r="AJ9" s="250"/>
      <c r="AK9" s="250"/>
      <c r="AL9" s="250"/>
      <c r="AM9" s="250"/>
      <c r="AN9" s="250"/>
      <c r="AO9" s="250"/>
      <c r="AP9" s="250"/>
      <c r="AQ9" s="250"/>
      <c r="AR9" s="250"/>
      <c r="AS9" s="250"/>
      <c r="AT9" s="250"/>
      <c r="AU9" s="250"/>
      <c r="AV9" s="250"/>
      <c r="AW9" s="250"/>
      <c r="AX9" s="250"/>
      <c r="AY9" s="250"/>
      <c r="AZ9" s="250"/>
      <c r="BA9" s="250"/>
      <c r="BB9" s="250"/>
      <c r="BC9" s="250"/>
      <c r="BD9" s="250"/>
      <c r="BE9" s="250"/>
      <c r="BF9" s="250"/>
      <c r="BG9" s="250"/>
      <c r="BH9" s="250"/>
      <c r="BI9" s="250"/>
      <c r="BJ9" s="250"/>
      <c r="BK9" s="250"/>
      <c r="BL9" s="250"/>
      <c r="BM9" s="250"/>
      <c r="BN9" s="250"/>
      <c r="BO9" s="250"/>
      <c r="BP9" s="250"/>
      <c r="BQ9" s="250"/>
      <c r="BR9" s="250"/>
      <c r="BS9" s="250"/>
      <c r="BT9" s="250"/>
      <c r="BU9" s="250"/>
      <c r="BV9" s="250"/>
      <c r="BW9" s="250"/>
      <c r="BX9" s="250"/>
      <c r="BY9" s="250"/>
      <c r="BZ9" s="250"/>
      <c r="CA9" s="250"/>
      <c r="CB9" s="250"/>
      <c r="CC9" s="250"/>
      <c r="CD9" s="250"/>
      <c r="CE9" s="250"/>
      <c r="CF9" s="250"/>
      <c r="CG9" s="250"/>
      <c r="CH9" s="250"/>
      <c r="CI9" s="250"/>
      <c r="CJ9" s="250"/>
      <c r="CK9" s="250"/>
      <c r="CL9" s="250"/>
      <c r="CM9" s="250"/>
      <c r="CN9" s="250"/>
      <c r="CO9" s="250"/>
      <c r="CP9" s="250"/>
      <c r="CQ9" s="250"/>
      <c r="CR9" s="250"/>
      <c r="CS9" s="250"/>
      <c r="CT9" s="250"/>
      <c r="CU9" s="250"/>
      <c r="CV9" s="250"/>
      <c r="CW9" s="250"/>
      <c r="CX9" s="250"/>
    </row>
    <row r="10" spans="1:102" x14ac:dyDescent="0.35">
      <c r="A10" s="249" t="s">
        <v>12</v>
      </c>
      <c r="B10" s="250" t="str">
        <f>IF(ISBLANK(A10)," ",VLOOKUP(A10,Produits!$B$3:$C$102,2,))</f>
        <v>Gr</v>
      </c>
      <c r="C10" s="250"/>
      <c r="D10" s="250"/>
      <c r="E10" s="250"/>
      <c r="F10" s="250"/>
      <c r="G10" s="250"/>
      <c r="H10" s="250"/>
      <c r="I10" s="250"/>
      <c r="J10" s="250"/>
      <c r="K10" s="250"/>
      <c r="L10" s="250"/>
      <c r="M10" s="250"/>
      <c r="N10" s="250"/>
      <c r="O10" s="250"/>
      <c r="P10" s="250"/>
      <c r="Q10" s="250"/>
      <c r="R10" s="250"/>
      <c r="S10" s="250"/>
      <c r="T10" s="250"/>
      <c r="U10" s="250"/>
      <c r="V10" s="250"/>
      <c r="W10" s="250"/>
      <c r="X10" s="250"/>
      <c r="Y10" s="250"/>
      <c r="Z10" s="250"/>
      <c r="AA10" s="250"/>
      <c r="AB10" s="250"/>
      <c r="AC10" s="250"/>
      <c r="AD10" s="250"/>
      <c r="AE10" s="250"/>
      <c r="AF10" s="250"/>
      <c r="AG10" s="250"/>
      <c r="AH10" s="250"/>
      <c r="AI10" s="250"/>
      <c r="AJ10" s="250"/>
      <c r="AK10" s="250"/>
      <c r="AL10" s="250"/>
      <c r="AM10" s="250"/>
      <c r="AN10" s="250"/>
      <c r="AO10" s="250"/>
      <c r="AP10" s="250"/>
      <c r="AQ10" s="250"/>
      <c r="AR10" s="250"/>
      <c r="AS10" s="250"/>
      <c r="AT10" s="250"/>
      <c r="AU10" s="250"/>
      <c r="AV10" s="250"/>
      <c r="AW10" s="250"/>
      <c r="AX10" s="250"/>
      <c r="AY10" s="250"/>
      <c r="AZ10" s="250"/>
      <c r="BA10" s="250"/>
      <c r="BB10" s="250"/>
      <c r="BC10" s="250"/>
      <c r="BD10" s="250"/>
      <c r="BE10" s="250"/>
      <c r="BF10" s="250"/>
      <c r="BG10" s="250"/>
      <c r="BH10" s="250"/>
      <c r="BI10" s="250"/>
      <c r="BJ10" s="250"/>
      <c r="BK10" s="250"/>
      <c r="BL10" s="250"/>
      <c r="BM10" s="250"/>
      <c r="BN10" s="250"/>
      <c r="BO10" s="250"/>
      <c r="BP10" s="250"/>
      <c r="BQ10" s="250"/>
      <c r="BR10" s="250"/>
      <c r="BS10" s="250"/>
      <c r="BT10" s="250"/>
      <c r="BU10" s="250"/>
      <c r="BV10" s="250"/>
      <c r="BW10" s="250"/>
      <c r="BX10" s="250"/>
      <c r="BY10" s="250"/>
      <c r="BZ10" s="250"/>
      <c r="CA10" s="250"/>
      <c r="CB10" s="250"/>
      <c r="CC10" s="250"/>
      <c r="CD10" s="250"/>
      <c r="CE10" s="250"/>
      <c r="CF10" s="250"/>
      <c r="CG10" s="250"/>
      <c r="CH10" s="250"/>
      <c r="CI10" s="250"/>
      <c r="CJ10" s="250"/>
      <c r="CK10" s="250"/>
      <c r="CL10" s="250"/>
      <c r="CM10" s="250"/>
      <c r="CN10" s="250"/>
      <c r="CO10" s="250"/>
      <c r="CP10" s="250"/>
      <c r="CQ10" s="250"/>
      <c r="CR10" s="250"/>
      <c r="CS10" s="250"/>
      <c r="CT10" s="250"/>
      <c r="CU10" s="250"/>
      <c r="CV10" s="250"/>
      <c r="CW10" s="250"/>
      <c r="CX10" s="250"/>
    </row>
    <row r="11" spans="1:102" x14ac:dyDescent="0.35">
      <c r="A11" s="249" t="s">
        <v>588</v>
      </c>
      <c r="B11" s="250" t="str">
        <f>IF(ISBLANK(A11)," ",VLOOKUP(A11,Produits!$B$3:$C$102,2,))</f>
        <v>U</v>
      </c>
      <c r="C11" s="250"/>
      <c r="D11" s="250"/>
      <c r="E11" s="250"/>
      <c r="F11" s="250"/>
      <c r="G11" s="250"/>
      <c r="H11" s="250"/>
      <c r="I11" s="250"/>
      <c r="J11" s="250"/>
      <c r="K11" s="250"/>
      <c r="L11" s="250"/>
      <c r="M11" s="250"/>
      <c r="N11" s="250"/>
      <c r="O11" s="250"/>
      <c r="P11" s="250"/>
      <c r="Q11" s="250"/>
      <c r="R11" s="250"/>
      <c r="S11" s="250"/>
      <c r="T11" s="250"/>
      <c r="U11" s="250"/>
      <c r="V11" s="250"/>
      <c r="W11" s="250"/>
      <c r="X11" s="250"/>
      <c r="Y11" s="250"/>
      <c r="Z11" s="250"/>
      <c r="AA11" s="250"/>
      <c r="AB11" s="250"/>
      <c r="AC11" s="250"/>
      <c r="AD11" s="250"/>
      <c r="AE11" s="250"/>
      <c r="AF11" s="250"/>
      <c r="AG11" s="250"/>
      <c r="AH11" s="250"/>
      <c r="AI11" s="250"/>
      <c r="AJ11" s="250"/>
      <c r="AK11" s="250"/>
      <c r="AL11" s="250"/>
      <c r="AM11" s="250"/>
      <c r="AN11" s="250"/>
      <c r="AO11" s="250"/>
      <c r="AP11" s="250"/>
      <c r="AQ11" s="250"/>
      <c r="AR11" s="250"/>
      <c r="AS11" s="250"/>
      <c r="AT11" s="250"/>
      <c r="AU11" s="250"/>
      <c r="AV11" s="250"/>
      <c r="AW11" s="250"/>
      <c r="AX11" s="250"/>
      <c r="AY11" s="250"/>
      <c r="AZ11" s="250"/>
      <c r="BA11" s="250"/>
      <c r="BB11" s="250"/>
      <c r="BC11" s="250"/>
      <c r="BD11" s="250"/>
      <c r="BE11" s="250"/>
      <c r="BF11" s="250"/>
      <c r="BG11" s="250"/>
      <c r="BH11" s="250"/>
      <c r="BI11" s="250"/>
      <c r="BJ11" s="250"/>
      <c r="BK11" s="250"/>
      <c r="BL11" s="250"/>
      <c r="BM11" s="250"/>
      <c r="BN11" s="250"/>
      <c r="BO11" s="250"/>
      <c r="BP11" s="250"/>
      <c r="BQ11" s="250"/>
      <c r="BR11" s="250"/>
      <c r="BS11" s="250"/>
      <c r="BT11" s="250"/>
      <c r="BU11" s="250"/>
      <c r="BV11" s="250"/>
      <c r="BW11" s="250"/>
      <c r="BX11" s="250"/>
      <c r="BY11" s="250"/>
      <c r="BZ11" s="250"/>
      <c r="CA11" s="250"/>
      <c r="CB11" s="250"/>
      <c r="CC11" s="250"/>
      <c r="CD11" s="250"/>
      <c r="CE11" s="250"/>
      <c r="CF11" s="250"/>
      <c r="CG11" s="250"/>
      <c r="CH11" s="250"/>
      <c r="CI11" s="250"/>
      <c r="CJ11" s="250"/>
      <c r="CK11" s="250"/>
      <c r="CL11" s="250"/>
      <c r="CM11" s="250"/>
      <c r="CN11" s="250"/>
      <c r="CO11" s="250"/>
      <c r="CP11" s="250"/>
      <c r="CQ11" s="250"/>
      <c r="CR11" s="250"/>
      <c r="CS11" s="250"/>
      <c r="CT11" s="250"/>
      <c r="CU11" s="250"/>
      <c r="CV11" s="250"/>
      <c r="CW11" s="250"/>
      <c r="CX11" s="250"/>
    </row>
    <row r="12" spans="1:102" x14ac:dyDescent="0.35">
      <c r="A12" s="249"/>
      <c r="B12" s="250" t="str">
        <f>IF(ISBLANK(A12)," ",VLOOKUP(A12,Produits!$B$3:$C$102,2,))</f>
        <v xml:space="preserve"> </v>
      </c>
      <c r="C12" s="250"/>
      <c r="D12" s="250"/>
      <c r="E12" s="250"/>
      <c r="F12" s="250"/>
      <c r="G12" s="250"/>
      <c r="H12" s="250"/>
      <c r="I12" s="250"/>
      <c r="J12" s="250"/>
      <c r="K12" s="250"/>
      <c r="L12" s="250"/>
      <c r="M12" s="250"/>
      <c r="N12" s="250"/>
      <c r="O12" s="250"/>
      <c r="P12" s="250"/>
      <c r="Q12" s="250"/>
      <c r="R12" s="250"/>
      <c r="S12" s="250"/>
      <c r="T12" s="250"/>
      <c r="U12" s="250"/>
      <c r="V12" s="250"/>
      <c r="W12" s="250"/>
      <c r="X12" s="250"/>
      <c r="Y12" s="250"/>
      <c r="Z12" s="250"/>
      <c r="AA12" s="250"/>
      <c r="AB12" s="250"/>
      <c r="AC12" s="250"/>
      <c r="AD12" s="250"/>
      <c r="AE12" s="250"/>
      <c r="AF12" s="250"/>
      <c r="AG12" s="250"/>
      <c r="AH12" s="250"/>
      <c r="AI12" s="250"/>
      <c r="AJ12" s="250"/>
      <c r="AK12" s="250"/>
      <c r="AL12" s="250"/>
      <c r="AM12" s="250"/>
      <c r="AN12" s="250"/>
      <c r="AO12" s="250"/>
      <c r="AP12" s="250"/>
      <c r="AQ12" s="250"/>
      <c r="AR12" s="250"/>
      <c r="AS12" s="250"/>
      <c r="AT12" s="250"/>
      <c r="AU12" s="250"/>
      <c r="AV12" s="250"/>
      <c r="AW12" s="250"/>
      <c r="AX12" s="250"/>
      <c r="AY12" s="250"/>
      <c r="AZ12" s="250"/>
      <c r="BA12" s="250"/>
      <c r="BB12" s="250"/>
      <c r="BC12" s="250"/>
      <c r="BD12" s="250"/>
      <c r="BE12" s="250"/>
      <c r="BF12" s="250"/>
      <c r="BG12" s="250"/>
      <c r="BH12" s="250"/>
      <c r="BI12" s="250"/>
      <c r="BJ12" s="250"/>
      <c r="BK12" s="250"/>
      <c r="BL12" s="250"/>
      <c r="BM12" s="250"/>
      <c r="BN12" s="250"/>
      <c r="BO12" s="250"/>
      <c r="BP12" s="250"/>
      <c r="BQ12" s="250"/>
      <c r="BR12" s="250"/>
      <c r="BS12" s="250"/>
      <c r="BT12" s="250"/>
      <c r="BU12" s="250"/>
      <c r="BV12" s="250"/>
      <c r="BW12" s="250"/>
      <c r="BX12" s="250"/>
      <c r="BY12" s="250"/>
      <c r="BZ12" s="250"/>
      <c r="CA12" s="250"/>
      <c r="CB12" s="250"/>
      <c r="CC12" s="250"/>
      <c r="CD12" s="250"/>
      <c r="CE12" s="250"/>
      <c r="CF12" s="250"/>
      <c r="CG12" s="250"/>
      <c r="CH12" s="250"/>
      <c r="CI12" s="250"/>
      <c r="CJ12" s="250"/>
      <c r="CK12" s="250"/>
      <c r="CL12" s="250"/>
      <c r="CM12" s="250"/>
      <c r="CN12" s="250"/>
      <c r="CO12" s="250"/>
      <c r="CP12" s="250"/>
      <c r="CQ12" s="250"/>
      <c r="CR12" s="250"/>
      <c r="CS12" s="250"/>
      <c r="CT12" s="250"/>
      <c r="CU12" s="250"/>
      <c r="CV12" s="250"/>
      <c r="CW12" s="250"/>
      <c r="CX12" s="250"/>
    </row>
    <row r="13" spans="1:102" x14ac:dyDescent="0.35">
      <c r="A13" s="249"/>
      <c r="B13" s="250" t="str">
        <f>IF(ISBLANK(A13)," ",VLOOKUP(A13,Produits!$B$3:$C$102,2,))</f>
        <v xml:space="preserve"> </v>
      </c>
      <c r="C13" s="250"/>
      <c r="D13" s="250"/>
      <c r="E13" s="250"/>
      <c r="F13" s="250"/>
      <c r="G13" s="250"/>
      <c r="H13" s="250"/>
      <c r="I13" s="250"/>
      <c r="J13" s="250"/>
      <c r="K13" s="250"/>
      <c r="L13" s="250"/>
      <c r="M13" s="250"/>
      <c r="N13" s="250"/>
      <c r="O13" s="250"/>
      <c r="P13" s="250"/>
      <c r="Q13" s="250"/>
      <c r="R13" s="250"/>
      <c r="S13" s="250"/>
      <c r="T13" s="250"/>
      <c r="U13" s="250"/>
      <c r="V13" s="250"/>
      <c r="W13" s="250"/>
      <c r="X13" s="250"/>
      <c r="Y13" s="250"/>
      <c r="Z13" s="250"/>
      <c r="AA13" s="250"/>
      <c r="AB13" s="250"/>
      <c r="AC13" s="250"/>
      <c r="AD13" s="250"/>
      <c r="AE13" s="250"/>
      <c r="AF13" s="250"/>
      <c r="AG13" s="250"/>
      <c r="AH13" s="250"/>
      <c r="AI13" s="250"/>
      <c r="AJ13" s="250"/>
      <c r="AK13" s="250"/>
      <c r="AL13" s="250"/>
      <c r="AM13" s="250"/>
      <c r="AN13" s="250"/>
      <c r="AO13" s="250"/>
      <c r="AP13" s="250"/>
      <c r="AQ13" s="250"/>
      <c r="AR13" s="250"/>
      <c r="AS13" s="250"/>
      <c r="AT13" s="250"/>
      <c r="AU13" s="250"/>
      <c r="AV13" s="250"/>
      <c r="AW13" s="250"/>
      <c r="AX13" s="250"/>
      <c r="AY13" s="250"/>
      <c r="AZ13" s="250"/>
      <c r="BA13" s="250"/>
      <c r="BB13" s="250"/>
      <c r="BC13" s="250"/>
      <c r="BD13" s="250"/>
      <c r="BE13" s="250"/>
      <c r="BF13" s="250"/>
      <c r="BG13" s="250"/>
      <c r="BH13" s="250"/>
      <c r="BI13" s="250"/>
      <c r="BJ13" s="250"/>
      <c r="BK13" s="250"/>
      <c r="BL13" s="250"/>
      <c r="BM13" s="250"/>
      <c r="BN13" s="250"/>
      <c r="BO13" s="250"/>
      <c r="BP13" s="250"/>
      <c r="BQ13" s="250"/>
      <c r="BR13" s="250"/>
      <c r="BS13" s="250"/>
      <c r="BT13" s="250"/>
      <c r="BU13" s="250"/>
      <c r="BV13" s="250"/>
      <c r="BW13" s="250"/>
      <c r="BX13" s="250"/>
      <c r="BY13" s="250"/>
      <c r="BZ13" s="250"/>
      <c r="CA13" s="250"/>
      <c r="CB13" s="250"/>
      <c r="CC13" s="250"/>
      <c r="CD13" s="250"/>
      <c r="CE13" s="250"/>
      <c r="CF13" s="250"/>
      <c r="CG13" s="250"/>
      <c r="CH13" s="250"/>
      <c r="CI13" s="250"/>
      <c r="CJ13" s="250"/>
      <c r="CK13" s="250"/>
      <c r="CL13" s="250"/>
      <c r="CM13" s="250"/>
      <c r="CN13" s="250"/>
      <c r="CO13" s="250"/>
      <c r="CP13" s="250"/>
      <c r="CQ13" s="250"/>
      <c r="CR13" s="250"/>
      <c r="CS13" s="250"/>
      <c r="CT13" s="250"/>
      <c r="CU13" s="250"/>
      <c r="CV13" s="250"/>
      <c r="CW13" s="250"/>
      <c r="CX13" s="250"/>
    </row>
    <row r="14" spans="1:102" x14ac:dyDescent="0.35">
      <c r="A14" s="249"/>
      <c r="B14" s="250" t="str">
        <f>IF(ISBLANK(A14)," ",VLOOKUP(A14,Produits!$B$3:$C$102,2,))</f>
        <v xml:space="preserve"> </v>
      </c>
      <c r="C14" s="250"/>
      <c r="D14" s="250"/>
      <c r="E14" s="250"/>
      <c r="F14" s="250"/>
      <c r="G14" s="250"/>
      <c r="H14" s="250"/>
      <c r="I14" s="250"/>
      <c r="J14" s="250"/>
      <c r="K14" s="250"/>
      <c r="L14" s="250"/>
      <c r="M14" s="250"/>
      <c r="N14" s="250"/>
      <c r="O14" s="250"/>
      <c r="P14" s="250"/>
      <c r="Q14" s="250"/>
      <c r="R14" s="250"/>
      <c r="S14" s="250"/>
      <c r="T14" s="250"/>
      <c r="U14" s="250"/>
      <c r="V14" s="250"/>
      <c r="W14" s="250"/>
      <c r="X14" s="250"/>
      <c r="Y14" s="250"/>
      <c r="Z14" s="250"/>
      <c r="AA14" s="250"/>
      <c r="AB14" s="250"/>
      <c r="AC14" s="250"/>
      <c r="AD14" s="250"/>
      <c r="AE14" s="250"/>
      <c r="AF14" s="250"/>
      <c r="AG14" s="250"/>
      <c r="AH14" s="250"/>
      <c r="AI14" s="250"/>
      <c r="AJ14" s="250"/>
      <c r="AK14" s="250"/>
      <c r="AL14" s="250"/>
      <c r="AM14" s="250"/>
      <c r="AN14" s="250"/>
      <c r="AO14" s="250"/>
      <c r="AP14" s="250"/>
      <c r="AQ14" s="250"/>
      <c r="AR14" s="250"/>
      <c r="AS14" s="250"/>
      <c r="AT14" s="250"/>
      <c r="AU14" s="250"/>
      <c r="AV14" s="250"/>
      <c r="AW14" s="250"/>
      <c r="AX14" s="250"/>
      <c r="AY14" s="250"/>
      <c r="AZ14" s="250"/>
      <c r="BA14" s="250"/>
      <c r="BB14" s="250"/>
      <c r="BC14" s="250"/>
      <c r="BD14" s="250"/>
      <c r="BE14" s="250"/>
      <c r="BF14" s="250"/>
      <c r="BG14" s="250"/>
      <c r="BH14" s="250"/>
      <c r="BI14" s="250"/>
      <c r="BJ14" s="250"/>
      <c r="BK14" s="250"/>
      <c r="BL14" s="250"/>
      <c r="BM14" s="250"/>
      <c r="BN14" s="250"/>
      <c r="BO14" s="250"/>
      <c r="BP14" s="250"/>
      <c r="BQ14" s="250"/>
      <c r="BR14" s="250"/>
      <c r="BS14" s="250"/>
      <c r="BT14" s="250"/>
      <c r="BU14" s="250"/>
      <c r="BV14" s="250"/>
      <c r="BW14" s="250"/>
      <c r="BX14" s="250"/>
      <c r="BY14" s="250"/>
      <c r="BZ14" s="250"/>
      <c r="CA14" s="250"/>
      <c r="CB14" s="250"/>
      <c r="CC14" s="250"/>
      <c r="CD14" s="250"/>
      <c r="CE14" s="250"/>
      <c r="CF14" s="250"/>
      <c r="CG14" s="250"/>
      <c r="CH14" s="250"/>
      <c r="CI14" s="250"/>
      <c r="CJ14" s="250"/>
      <c r="CK14" s="250"/>
      <c r="CL14" s="250"/>
      <c r="CM14" s="250"/>
      <c r="CN14" s="250"/>
      <c r="CO14" s="250"/>
      <c r="CP14" s="250"/>
      <c r="CQ14" s="250"/>
      <c r="CR14" s="250"/>
      <c r="CS14" s="250"/>
      <c r="CT14" s="250"/>
      <c r="CU14" s="250"/>
      <c r="CV14" s="250"/>
      <c r="CW14" s="250"/>
      <c r="CX14" s="250"/>
    </row>
    <row r="15" spans="1:102" x14ac:dyDescent="0.35">
      <c r="A15" s="249"/>
      <c r="B15" s="250" t="str">
        <f>IF(ISBLANK(A15)," ",VLOOKUP(A15,Produits!$B$3:$C$102,2,))</f>
        <v xml:space="preserve"> </v>
      </c>
      <c r="C15" s="250"/>
      <c r="D15" s="250"/>
      <c r="E15" s="250"/>
      <c r="F15" s="250"/>
      <c r="G15" s="250"/>
      <c r="H15" s="250"/>
      <c r="I15" s="250"/>
      <c r="J15" s="250"/>
      <c r="K15" s="250"/>
      <c r="L15" s="250"/>
      <c r="M15" s="250"/>
      <c r="N15" s="250"/>
      <c r="O15" s="250"/>
      <c r="P15" s="250"/>
      <c r="Q15" s="250"/>
      <c r="R15" s="250"/>
      <c r="S15" s="250"/>
      <c r="T15" s="250"/>
      <c r="U15" s="250"/>
      <c r="V15" s="250"/>
      <c r="W15" s="250"/>
      <c r="X15" s="250"/>
      <c r="Y15" s="250"/>
      <c r="Z15" s="250"/>
      <c r="AA15" s="250"/>
      <c r="AB15" s="250"/>
      <c r="AC15" s="250"/>
      <c r="AD15" s="250"/>
      <c r="AE15" s="250"/>
      <c r="AF15" s="250"/>
      <c r="AG15" s="250"/>
      <c r="AH15" s="250"/>
      <c r="AI15" s="250"/>
      <c r="AJ15" s="250"/>
      <c r="AK15" s="250"/>
      <c r="AL15" s="250"/>
      <c r="AM15" s="250"/>
      <c r="AN15" s="250"/>
      <c r="AO15" s="250"/>
      <c r="AP15" s="250"/>
      <c r="AQ15" s="250"/>
      <c r="AR15" s="250"/>
      <c r="AS15" s="250"/>
      <c r="AT15" s="250"/>
      <c r="AU15" s="250"/>
      <c r="AV15" s="250"/>
      <c r="AW15" s="250"/>
      <c r="AX15" s="250"/>
      <c r="AY15" s="250"/>
      <c r="AZ15" s="250"/>
      <c r="BA15" s="250"/>
      <c r="BB15" s="250"/>
      <c r="BC15" s="250"/>
      <c r="BD15" s="250"/>
      <c r="BE15" s="250"/>
      <c r="BF15" s="250"/>
      <c r="BG15" s="250"/>
      <c r="BH15" s="250"/>
      <c r="BI15" s="250"/>
      <c r="BJ15" s="250"/>
      <c r="BK15" s="250"/>
      <c r="BL15" s="250"/>
      <c r="BM15" s="250"/>
      <c r="BN15" s="250"/>
      <c r="BO15" s="250"/>
      <c r="BP15" s="250"/>
      <c r="BQ15" s="250"/>
      <c r="BR15" s="250"/>
      <c r="BS15" s="250"/>
      <c r="BT15" s="250"/>
      <c r="BU15" s="250"/>
      <c r="BV15" s="250"/>
      <c r="BW15" s="250"/>
      <c r="BX15" s="250"/>
      <c r="BY15" s="250"/>
      <c r="BZ15" s="250"/>
      <c r="CA15" s="250"/>
      <c r="CB15" s="250"/>
      <c r="CC15" s="250"/>
      <c r="CD15" s="250"/>
      <c r="CE15" s="250"/>
      <c r="CF15" s="250"/>
      <c r="CG15" s="250"/>
      <c r="CH15" s="250"/>
      <c r="CI15" s="250"/>
      <c r="CJ15" s="250"/>
      <c r="CK15" s="250"/>
      <c r="CL15" s="250"/>
      <c r="CM15" s="250"/>
      <c r="CN15" s="250"/>
      <c r="CO15" s="250"/>
      <c r="CP15" s="250"/>
      <c r="CQ15" s="250"/>
      <c r="CR15" s="250"/>
      <c r="CS15" s="250"/>
      <c r="CT15" s="250"/>
      <c r="CU15" s="250"/>
      <c r="CV15" s="250"/>
      <c r="CW15" s="250"/>
      <c r="CX15" s="250"/>
    </row>
    <row r="16" spans="1:102" x14ac:dyDescent="0.35">
      <c r="A16" s="249"/>
      <c r="B16" s="250" t="str">
        <f>IF(ISBLANK(A16)," ",VLOOKUP(A16,Produits!$B$3:$C$102,2,))</f>
        <v xml:space="preserve"> </v>
      </c>
      <c r="C16" s="250"/>
      <c r="D16" s="250"/>
      <c r="E16" s="250"/>
      <c r="F16" s="250"/>
      <c r="G16" s="250"/>
      <c r="H16" s="250"/>
      <c r="I16" s="250"/>
      <c r="J16" s="250"/>
      <c r="K16" s="250"/>
      <c r="L16" s="250"/>
      <c r="M16" s="250"/>
      <c r="N16" s="250"/>
      <c r="O16" s="250"/>
      <c r="P16" s="250"/>
      <c r="Q16" s="250"/>
      <c r="R16" s="250"/>
      <c r="S16" s="250"/>
      <c r="T16" s="250"/>
      <c r="U16" s="250"/>
      <c r="V16" s="250"/>
      <c r="W16" s="250"/>
      <c r="X16" s="250"/>
      <c r="Y16" s="250"/>
      <c r="Z16" s="250"/>
      <c r="AA16" s="250"/>
      <c r="AB16" s="250"/>
      <c r="AC16" s="250"/>
      <c r="AD16" s="250"/>
      <c r="AE16" s="250"/>
      <c r="AF16" s="250"/>
      <c r="AG16" s="250"/>
      <c r="AH16" s="250"/>
      <c r="AI16" s="250"/>
      <c r="AJ16" s="250"/>
      <c r="AK16" s="250"/>
      <c r="AL16" s="250"/>
      <c r="AM16" s="250"/>
      <c r="AN16" s="250"/>
      <c r="AO16" s="250"/>
      <c r="AP16" s="250"/>
      <c r="AQ16" s="250"/>
      <c r="AR16" s="250"/>
      <c r="AS16" s="250"/>
      <c r="AT16" s="250"/>
      <c r="AU16" s="250"/>
      <c r="AV16" s="250"/>
      <c r="AW16" s="250"/>
      <c r="AX16" s="250"/>
      <c r="AY16" s="250"/>
      <c r="AZ16" s="250"/>
      <c r="BA16" s="250"/>
      <c r="BB16" s="250"/>
      <c r="BC16" s="250"/>
      <c r="BD16" s="250"/>
      <c r="BE16" s="250"/>
      <c r="BF16" s="250"/>
      <c r="BG16" s="250"/>
      <c r="BH16" s="250"/>
      <c r="BI16" s="250"/>
      <c r="BJ16" s="250"/>
      <c r="BK16" s="250"/>
      <c r="BL16" s="250"/>
      <c r="BM16" s="250"/>
      <c r="BN16" s="250"/>
      <c r="BO16" s="250"/>
      <c r="BP16" s="250"/>
      <c r="BQ16" s="250"/>
      <c r="BR16" s="250"/>
      <c r="BS16" s="250"/>
      <c r="BT16" s="250"/>
      <c r="BU16" s="250"/>
      <c r="BV16" s="250"/>
      <c r="BW16" s="250"/>
      <c r="BX16" s="250"/>
      <c r="BY16" s="250"/>
      <c r="BZ16" s="250"/>
      <c r="CA16" s="250"/>
      <c r="CB16" s="250"/>
      <c r="CC16" s="250"/>
      <c r="CD16" s="250"/>
      <c r="CE16" s="250"/>
      <c r="CF16" s="250"/>
      <c r="CG16" s="250"/>
      <c r="CH16" s="250"/>
      <c r="CI16" s="250"/>
      <c r="CJ16" s="250"/>
      <c r="CK16" s="250"/>
      <c r="CL16" s="250"/>
      <c r="CM16" s="250"/>
      <c r="CN16" s="250"/>
      <c r="CO16" s="250"/>
      <c r="CP16" s="250"/>
      <c r="CQ16" s="250"/>
      <c r="CR16" s="250"/>
      <c r="CS16" s="250"/>
      <c r="CT16" s="250"/>
      <c r="CU16" s="250"/>
      <c r="CV16" s="250"/>
      <c r="CW16" s="250"/>
      <c r="CX16" s="250"/>
    </row>
    <row r="17" spans="1:102" x14ac:dyDescent="0.35">
      <c r="A17" s="249"/>
      <c r="B17" s="250" t="str">
        <f>IF(ISBLANK(A17)," ",VLOOKUP(A17,Produits!$B$3:$C$102,2,))</f>
        <v xml:space="preserve"> </v>
      </c>
      <c r="C17" s="250"/>
      <c r="D17" s="250"/>
      <c r="E17" s="250"/>
      <c r="F17" s="250"/>
      <c r="G17" s="250"/>
      <c r="H17" s="250"/>
      <c r="I17" s="250"/>
      <c r="J17" s="250"/>
      <c r="K17" s="250"/>
      <c r="L17" s="250"/>
      <c r="M17" s="250"/>
      <c r="N17" s="250"/>
      <c r="O17" s="250"/>
      <c r="P17" s="250"/>
      <c r="Q17" s="250"/>
      <c r="R17" s="250"/>
      <c r="S17" s="250"/>
      <c r="T17" s="250"/>
      <c r="U17" s="250"/>
      <c r="V17" s="250"/>
      <c r="W17" s="250"/>
      <c r="X17" s="250"/>
      <c r="Y17" s="250"/>
      <c r="Z17" s="250"/>
      <c r="AA17" s="250"/>
      <c r="AB17" s="250"/>
      <c r="AC17" s="250"/>
      <c r="AD17" s="250"/>
      <c r="AE17" s="250"/>
      <c r="AF17" s="250"/>
      <c r="AG17" s="250"/>
      <c r="AH17" s="250"/>
      <c r="AI17" s="250"/>
      <c r="AJ17" s="250"/>
      <c r="AK17" s="250"/>
      <c r="AL17" s="250"/>
      <c r="AM17" s="250"/>
      <c r="AN17" s="250"/>
      <c r="AO17" s="250"/>
      <c r="AP17" s="250"/>
      <c r="AQ17" s="250"/>
      <c r="AR17" s="250"/>
      <c r="AS17" s="250"/>
      <c r="AT17" s="250"/>
      <c r="AU17" s="250"/>
      <c r="AV17" s="250"/>
      <c r="AW17" s="250"/>
      <c r="AX17" s="250"/>
      <c r="AY17" s="250"/>
      <c r="AZ17" s="250"/>
      <c r="BA17" s="250"/>
      <c r="BB17" s="250"/>
      <c r="BC17" s="250"/>
      <c r="BD17" s="250"/>
      <c r="BE17" s="250"/>
      <c r="BF17" s="250"/>
      <c r="BG17" s="250"/>
      <c r="BH17" s="250"/>
      <c r="BI17" s="250"/>
      <c r="BJ17" s="250"/>
      <c r="BK17" s="250"/>
      <c r="BL17" s="250"/>
      <c r="BM17" s="250"/>
      <c r="BN17" s="250"/>
      <c r="BO17" s="250"/>
      <c r="BP17" s="250"/>
      <c r="BQ17" s="250"/>
      <c r="BR17" s="250"/>
      <c r="BS17" s="250"/>
      <c r="BT17" s="250"/>
      <c r="BU17" s="250"/>
      <c r="BV17" s="250"/>
      <c r="BW17" s="250"/>
      <c r="BX17" s="250"/>
      <c r="BY17" s="250"/>
      <c r="BZ17" s="250"/>
      <c r="CA17" s="250"/>
      <c r="CB17" s="250"/>
      <c r="CC17" s="250"/>
      <c r="CD17" s="250"/>
      <c r="CE17" s="250"/>
      <c r="CF17" s="250"/>
      <c r="CG17" s="250"/>
      <c r="CH17" s="250"/>
      <c r="CI17" s="250"/>
      <c r="CJ17" s="250"/>
      <c r="CK17" s="250"/>
      <c r="CL17" s="250"/>
      <c r="CM17" s="250"/>
      <c r="CN17" s="250"/>
      <c r="CO17" s="250"/>
      <c r="CP17" s="250"/>
      <c r="CQ17" s="250"/>
      <c r="CR17" s="250"/>
      <c r="CS17" s="250"/>
      <c r="CT17" s="250"/>
      <c r="CU17" s="250"/>
      <c r="CV17" s="250"/>
      <c r="CW17" s="250"/>
      <c r="CX17" s="250"/>
    </row>
    <row r="18" spans="1:102" x14ac:dyDescent="0.35">
      <c r="A18" s="249"/>
      <c r="B18" s="250" t="str">
        <f>IF(ISBLANK(A18)," ",VLOOKUP(A18,Produits!$B$3:$C$102,2,))</f>
        <v xml:space="preserve"> </v>
      </c>
      <c r="C18" s="250"/>
      <c r="D18" s="250"/>
      <c r="E18" s="250"/>
      <c r="F18" s="250"/>
      <c r="G18" s="250"/>
      <c r="H18" s="250"/>
      <c r="I18" s="250"/>
      <c r="J18" s="250"/>
      <c r="K18" s="250"/>
      <c r="L18" s="250"/>
      <c r="M18" s="250"/>
      <c r="N18" s="250"/>
      <c r="O18" s="250"/>
      <c r="P18" s="250"/>
      <c r="Q18" s="250"/>
      <c r="R18" s="250"/>
      <c r="S18" s="250"/>
      <c r="T18" s="250"/>
      <c r="U18" s="250"/>
      <c r="V18" s="250"/>
      <c r="W18" s="250"/>
      <c r="X18" s="250"/>
      <c r="Y18" s="250"/>
      <c r="Z18" s="250"/>
      <c r="AA18" s="250"/>
      <c r="AB18" s="250"/>
      <c r="AC18" s="250"/>
      <c r="AD18" s="250"/>
      <c r="AE18" s="250"/>
      <c r="AF18" s="250"/>
      <c r="AG18" s="250"/>
      <c r="AH18" s="250"/>
      <c r="AI18" s="250"/>
      <c r="AJ18" s="250"/>
      <c r="AK18" s="250"/>
      <c r="AL18" s="250"/>
      <c r="AM18" s="250"/>
      <c r="AN18" s="250"/>
      <c r="AO18" s="250"/>
      <c r="AP18" s="250"/>
      <c r="AQ18" s="250"/>
      <c r="AR18" s="250"/>
      <c r="AS18" s="250"/>
      <c r="AT18" s="250"/>
      <c r="AU18" s="250"/>
      <c r="AV18" s="250"/>
      <c r="AW18" s="250"/>
      <c r="AX18" s="250"/>
      <c r="AY18" s="250"/>
      <c r="AZ18" s="250"/>
      <c r="BA18" s="250"/>
      <c r="BB18" s="250"/>
      <c r="BC18" s="250"/>
      <c r="BD18" s="250"/>
      <c r="BE18" s="250"/>
      <c r="BF18" s="250"/>
      <c r="BG18" s="250"/>
      <c r="BH18" s="250"/>
      <c r="BI18" s="250"/>
      <c r="BJ18" s="250"/>
      <c r="BK18" s="250"/>
      <c r="BL18" s="250"/>
      <c r="BM18" s="250"/>
      <c r="BN18" s="250"/>
      <c r="BO18" s="250"/>
      <c r="BP18" s="250"/>
      <c r="BQ18" s="250"/>
      <c r="BR18" s="250"/>
      <c r="BS18" s="250"/>
      <c r="BT18" s="250"/>
      <c r="BU18" s="250"/>
      <c r="BV18" s="250"/>
      <c r="BW18" s="250"/>
      <c r="BX18" s="250"/>
      <c r="BY18" s="250"/>
      <c r="BZ18" s="250"/>
      <c r="CA18" s="250"/>
      <c r="CB18" s="250"/>
      <c r="CC18" s="250"/>
      <c r="CD18" s="250"/>
      <c r="CE18" s="250"/>
      <c r="CF18" s="250"/>
      <c r="CG18" s="250"/>
      <c r="CH18" s="250"/>
      <c r="CI18" s="250"/>
      <c r="CJ18" s="250"/>
      <c r="CK18" s="250"/>
      <c r="CL18" s="250"/>
      <c r="CM18" s="250"/>
      <c r="CN18" s="250"/>
      <c r="CO18" s="250"/>
      <c r="CP18" s="250"/>
      <c r="CQ18" s="250"/>
      <c r="CR18" s="250"/>
      <c r="CS18" s="250"/>
      <c r="CT18" s="250"/>
      <c r="CU18" s="250"/>
      <c r="CV18" s="250"/>
      <c r="CW18" s="250"/>
      <c r="CX18" s="250"/>
    </row>
    <row r="19" spans="1:102" x14ac:dyDescent="0.35">
      <c r="A19" s="249"/>
      <c r="B19" s="250" t="str">
        <f>IF(ISBLANK(A19)," ",VLOOKUP(A19,Produits!$B$3:$C$102,2,))</f>
        <v xml:space="preserve"> </v>
      </c>
      <c r="C19" s="250"/>
      <c r="D19" s="250"/>
      <c r="E19" s="250"/>
      <c r="F19" s="250"/>
      <c r="G19" s="250"/>
      <c r="H19" s="250"/>
      <c r="I19" s="250"/>
      <c r="J19" s="250"/>
      <c r="K19" s="250"/>
      <c r="L19" s="250"/>
      <c r="M19" s="250"/>
      <c r="N19" s="250"/>
      <c r="O19" s="250"/>
      <c r="P19" s="250"/>
      <c r="Q19" s="250"/>
      <c r="R19" s="250"/>
      <c r="S19" s="250"/>
      <c r="T19" s="250"/>
      <c r="U19" s="250"/>
      <c r="V19" s="250"/>
      <c r="W19" s="250"/>
      <c r="X19" s="250"/>
      <c r="Y19" s="250"/>
      <c r="Z19" s="250"/>
      <c r="AA19" s="250"/>
      <c r="AB19" s="250"/>
      <c r="AC19" s="250"/>
      <c r="AD19" s="250"/>
      <c r="AE19" s="250"/>
      <c r="AF19" s="250"/>
      <c r="AG19" s="250"/>
      <c r="AH19" s="250"/>
      <c r="AI19" s="250"/>
      <c r="AJ19" s="250"/>
      <c r="AK19" s="250"/>
      <c r="AL19" s="250"/>
      <c r="AM19" s="250"/>
      <c r="AN19" s="250"/>
      <c r="AO19" s="250"/>
      <c r="AP19" s="250"/>
      <c r="AQ19" s="250"/>
      <c r="AR19" s="250"/>
      <c r="AS19" s="250"/>
      <c r="AT19" s="250"/>
      <c r="AU19" s="250"/>
      <c r="AV19" s="250"/>
      <c r="AW19" s="250"/>
      <c r="AX19" s="250"/>
      <c r="AY19" s="250"/>
      <c r="AZ19" s="250"/>
      <c r="BA19" s="250"/>
      <c r="BB19" s="250"/>
      <c r="BC19" s="250"/>
      <c r="BD19" s="250"/>
      <c r="BE19" s="250"/>
      <c r="BF19" s="250"/>
      <c r="BG19" s="250"/>
      <c r="BH19" s="250"/>
      <c r="BI19" s="250"/>
      <c r="BJ19" s="250"/>
      <c r="BK19" s="250"/>
      <c r="BL19" s="250"/>
      <c r="BM19" s="250"/>
      <c r="BN19" s="250"/>
      <c r="BO19" s="250"/>
      <c r="BP19" s="250"/>
      <c r="BQ19" s="250"/>
      <c r="BR19" s="250"/>
      <c r="BS19" s="250"/>
      <c r="BT19" s="250"/>
      <c r="BU19" s="250"/>
      <c r="BV19" s="250"/>
      <c r="BW19" s="250"/>
      <c r="BX19" s="250"/>
      <c r="BY19" s="250"/>
      <c r="BZ19" s="250"/>
      <c r="CA19" s="250"/>
      <c r="CB19" s="250"/>
      <c r="CC19" s="250"/>
      <c r="CD19" s="250"/>
      <c r="CE19" s="250"/>
      <c r="CF19" s="250"/>
      <c r="CG19" s="250"/>
      <c r="CH19" s="250"/>
      <c r="CI19" s="250"/>
      <c r="CJ19" s="250"/>
      <c r="CK19" s="250"/>
      <c r="CL19" s="250"/>
      <c r="CM19" s="250"/>
      <c r="CN19" s="250"/>
      <c r="CO19" s="250"/>
      <c r="CP19" s="250"/>
      <c r="CQ19" s="250"/>
      <c r="CR19" s="250"/>
      <c r="CS19" s="250"/>
      <c r="CT19" s="250"/>
      <c r="CU19" s="250"/>
      <c r="CV19" s="250"/>
      <c r="CW19" s="250"/>
      <c r="CX19" s="250"/>
    </row>
    <row r="20" spans="1:102" x14ac:dyDescent="0.35">
      <c r="A20" s="249"/>
      <c r="B20" s="250" t="str">
        <f>IF(ISBLANK(A20)," ",VLOOKUP(A20,Produits!$B$3:$C$102,2,))</f>
        <v xml:space="preserve"> </v>
      </c>
      <c r="C20" s="250"/>
      <c r="D20" s="250"/>
      <c r="E20" s="250"/>
      <c r="F20" s="250"/>
      <c r="G20" s="250"/>
      <c r="H20" s="250"/>
      <c r="I20" s="250"/>
      <c r="J20" s="250"/>
      <c r="K20" s="250"/>
      <c r="L20" s="250"/>
      <c r="M20" s="250"/>
      <c r="N20" s="250"/>
      <c r="O20" s="250"/>
      <c r="P20" s="250"/>
      <c r="Q20" s="250"/>
      <c r="R20" s="250"/>
      <c r="S20" s="250"/>
      <c r="T20" s="250"/>
      <c r="U20" s="250"/>
      <c r="V20" s="250"/>
      <c r="W20" s="250"/>
      <c r="X20" s="250"/>
      <c r="Y20" s="250"/>
      <c r="Z20" s="250"/>
      <c r="AA20" s="250"/>
      <c r="AB20" s="250"/>
      <c r="AC20" s="250"/>
      <c r="AD20" s="250"/>
      <c r="AE20" s="250"/>
      <c r="AF20" s="250"/>
      <c r="AG20" s="250"/>
      <c r="AH20" s="250"/>
      <c r="AI20" s="250"/>
      <c r="AJ20" s="250"/>
      <c r="AK20" s="250"/>
      <c r="AL20" s="250"/>
      <c r="AM20" s="250"/>
      <c r="AN20" s="250"/>
      <c r="AO20" s="250"/>
      <c r="AP20" s="250"/>
      <c r="AQ20" s="250"/>
      <c r="AR20" s="250"/>
      <c r="AS20" s="250"/>
      <c r="AT20" s="250"/>
      <c r="AU20" s="250"/>
      <c r="AV20" s="250"/>
      <c r="AW20" s="250"/>
      <c r="AX20" s="250"/>
      <c r="AY20" s="250"/>
      <c r="AZ20" s="250"/>
      <c r="BA20" s="250"/>
      <c r="BB20" s="250"/>
      <c r="BC20" s="250"/>
      <c r="BD20" s="250"/>
      <c r="BE20" s="250"/>
      <c r="BF20" s="250"/>
      <c r="BG20" s="250"/>
      <c r="BH20" s="250"/>
      <c r="BI20" s="250"/>
      <c r="BJ20" s="250"/>
      <c r="BK20" s="250"/>
      <c r="BL20" s="250"/>
      <c r="BM20" s="250"/>
      <c r="BN20" s="250"/>
      <c r="BO20" s="250"/>
      <c r="BP20" s="250"/>
      <c r="BQ20" s="250"/>
      <c r="BR20" s="250"/>
      <c r="BS20" s="250"/>
      <c r="BT20" s="250"/>
      <c r="BU20" s="250"/>
      <c r="BV20" s="250"/>
      <c r="BW20" s="250"/>
      <c r="BX20" s="250"/>
      <c r="BY20" s="250"/>
      <c r="BZ20" s="250"/>
      <c r="CA20" s="250"/>
      <c r="CB20" s="250"/>
      <c r="CC20" s="250"/>
      <c r="CD20" s="250"/>
      <c r="CE20" s="250"/>
      <c r="CF20" s="250"/>
      <c r="CG20" s="250"/>
      <c r="CH20" s="250"/>
      <c r="CI20" s="250"/>
      <c r="CJ20" s="250"/>
      <c r="CK20" s="250"/>
      <c r="CL20" s="250"/>
      <c r="CM20" s="250"/>
      <c r="CN20" s="250"/>
      <c r="CO20" s="250"/>
      <c r="CP20" s="250"/>
      <c r="CQ20" s="250"/>
      <c r="CR20" s="250"/>
      <c r="CS20" s="250"/>
      <c r="CT20" s="250"/>
      <c r="CU20" s="250"/>
      <c r="CV20" s="250"/>
      <c r="CW20" s="250"/>
      <c r="CX20" s="250"/>
    </row>
    <row r="21" spans="1:102" x14ac:dyDescent="0.35">
      <c r="A21" s="249"/>
      <c r="B21" s="250" t="str">
        <f>IF(ISBLANK(A21)," ",VLOOKUP(A21,Produits!$B$3:$C$102,2,))</f>
        <v xml:space="preserve"> </v>
      </c>
      <c r="C21" s="250"/>
      <c r="D21" s="250"/>
      <c r="E21" s="250"/>
      <c r="F21" s="250"/>
      <c r="G21" s="250"/>
      <c r="H21" s="250"/>
      <c r="I21" s="250"/>
      <c r="J21" s="250"/>
      <c r="K21" s="250"/>
      <c r="L21" s="250"/>
      <c r="M21" s="250"/>
      <c r="N21" s="250"/>
      <c r="O21" s="250"/>
      <c r="P21" s="250"/>
      <c r="Q21" s="250"/>
      <c r="R21" s="250"/>
      <c r="S21" s="250"/>
      <c r="T21" s="250"/>
      <c r="U21" s="250"/>
      <c r="V21" s="250"/>
      <c r="W21" s="250"/>
      <c r="X21" s="250"/>
      <c r="Y21" s="250"/>
      <c r="Z21" s="250"/>
      <c r="AA21" s="250"/>
      <c r="AB21" s="250"/>
      <c r="AC21" s="250"/>
      <c r="AD21" s="250"/>
      <c r="AE21" s="250"/>
      <c r="AF21" s="250"/>
      <c r="AG21" s="250"/>
      <c r="AH21" s="250"/>
      <c r="AI21" s="250"/>
      <c r="AJ21" s="250"/>
      <c r="AK21" s="250"/>
      <c r="AL21" s="250"/>
      <c r="AM21" s="250"/>
      <c r="AN21" s="250"/>
      <c r="AO21" s="250"/>
      <c r="AP21" s="250"/>
      <c r="AQ21" s="250"/>
      <c r="AR21" s="250"/>
      <c r="AS21" s="250"/>
      <c r="AT21" s="250"/>
      <c r="AU21" s="250"/>
      <c r="AV21" s="250"/>
      <c r="AW21" s="250"/>
      <c r="AX21" s="250"/>
      <c r="AY21" s="250"/>
      <c r="AZ21" s="250"/>
      <c r="BA21" s="250"/>
      <c r="BB21" s="250"/>
      <c r="BC21" s="250"/>
      <c r="BD21" s="250"/>
      <c r="BE21" s="250"/>
      <c r="BF21" s="250"/>
      <c r="BG21" s="250"/>
      <c r="BH21" s="250"/>
      <c r="BI21" s="250"/>
      <c r="BJ21" s="250"/>
      <c r="BK21" s="250"/>
      <c r="BL21" s="250"/>
      <c r="BM21" s="250"/>
      <c r="BN21" s="250"/>
      <c r="BO21" s="250"/>
      <c r="BP21" s="250"/>
      <c r="BQ21" s="250"/>
      <c r="BR21" s="250"/>
      <c r="BS21" s="250"/>
      <c r="BT21" s="250"/>
      <c r="BU21" s="250"/>
      <c r="BV21" s="250"/>
      <c r="BW21" s="250"/>
      <c r="BX21" s="250"/>
      <c r="BY21" s="250"/>
      <c r="BZ21" s="250"/>
      <c r="CA21" s="250"/>
      <c r="CB21" s="250"/>
      <c r="CC21" s="250"/>
      <c r="CD21" s="250"/>
      <c r="CE21" s="250"/>
      <c r="CF21" s="250"/>
      <c r="CG21" s="250"/>
      <c r="CH21" s="250"/>
      <c r="CI21" s="250"/>
      <c r="CJ21" s="250"/>
      <c r="CK21" s="250"/>
      <c r="CL21" s="250"/>
      <c r="CM21" s="250"/>
      <c r="CN21" s="250"/>
      <c r="CO21" s="250"/>
      <c r="CP21" s="250"/>
      <c r="CQ21" s="250"/>
      <c r="CR21" s="250"/>
      <c r="CS21" s="250"/>
      <c r="CT21" s="250"/>
      <c r="CU21" s="250"/>
      <c r="CV21" s="250"/>
      <c r="CW21" s="250"/>
      <c r="CX21" s="250"/>
    </row>
    <row r="22" spans="1:102" x14ac:dyDescent="0.35">
      <c r="A22" s="249"/>
      <c r="B22" s="250" t="str">
        <f>IF(ISBLANK(A22)," ",VLOOKUP(A22,Produits!$B$3:$C$102,2,))</f>
        <v xml:space="preserve"> </v>
      </c>
      <c r="C22" s="250"/>
      <c r="D22" s="250"/>
      <c r="E22" s="250"/>
      <c r="F22" s="250"/>
      <c r="G22" s="250"/>
      <c r="H22" s="250"/>
      <c r="I22" s="250"/>
      <c r="J22" s="250"/>
      <c r="K22" s="250"/>
      <c r="L22" s="250"/>
      <c r="M22" s="250"/>
      <c r="N22" s="250"/>
      <c r="O22" s="250"/>
      <c r="P22" s="250"/>
      <c r="Q22" s="250"/>
      <c r="R22" s="250"/>
      <c r="S22" s="250"/>
      <c r="T22" s="250"/>
      <c r="U22" s="250"/>
      <c r="V22" s="250"/>
      <c r="W22" s="250"/>
      <c r="X22" s="250"/>
      <c r="Y22" s="250"/>
      <c r="Z22" s="250"/>
      <c r="AA22" s="250"/>
      <c r="AB22" s="250"/>
      <c r="AC22" s="250"/>
      <c r="AD22" s="250"/>
      <c r="AE22" s="250"/>
      <c r="AF22" s="250"/>
      <c r="AG22" s="250"/>
      <c r="AH22" s="250"/>
      <c r="AI22" s="250"/>
      <c r="AJ22" s="250"/>
      <c r="AK22" s="250"/>
      <c r="AL22" s="250"/>
      <c r="AM22" s="250"/>
      <c r="AN22" s="250"/>
      <c r="AO22" s="250"/>
      <c r="AP22" s="250"/>
      <c r="AQ22" s="250"/>
      <c r="AR22" s="250"/>
      <c r="AS22" s="250"/>
      <c r="AT22" s="250"/>
      <c r="AU22" s="250"/>
      <c r="AV22" s="250"/>
      <c r="AW22" s="250"/>
      <c r="AX22" s="250"/>
      <c r="AY22" s="250"/>
      <c r="AZ22" s="250"/>
      <c r="BA22" s="250"/>
      <c r="BB22" s="250"/>
      <c r="BC22" s="250"/>
      <c r="BD22" s="250"/>
      <c r="BE22" s="250"/>
      <c r="BF22" s="250"/>
      <c r="BG22" s="250"/>
      <c r="BH22" s="250"/>
      <c r="BI22" s="250"/>
      <c r="BJ22" s="250"/>
      <c r="BK22" s="250"/>
      <c r="BL22" s="250"/>
      <c r="BM22" s="250"/>
      <c r="BN22" s="250"/>
      <c r="BO22" s="250"/>
      <c r="BP22" s="250"/>
      <c r="BQ22" s="250"/>
      <c r="BR22" s="250"/>
      <c r="BS22" s="250"/>
      <c r="BT22" s="250"/>
      <c r="BU22" s="250"/>
      <c r="BV22" s="250"/>
      <c r="BW22" s="250"/>
      <c r="BX22" s="250"/>
      <c r="BY22" s="250"/>
      <c r="BZ22" s="250"/>
      <c r="CA22" s="250"/>
      <c r="CB22" s="250"/>
      <c r="CC22" s="250"/>
      <c r="CD22" s="250"/>
      <c r="CE22" s="250"/>
      <c r="CF22" s="250"/>
      <c r="CG22" s="250"/>
      <c r="CH22" s="250"/>
      <c r="CI22" s="250"/>
      <c r="CJ22" s="250"/>
      <c r="CK22" s="250"/>
      <c r="CL22" s="250"/>
      <c r="CM22" s="250"/>
      <c r="CN22" s="250"/>
      <c r="CO22" s="250"/>
      <c r="CP22" s="250"/>
      <c r="CQ22" s="250"/>
      <c r="CR22" s="250"/>
      <c r="CS22" s="250"/>
      <c r="CT22" s="250"/>
      <c r="CU22" s="250"/>
      <c r="CV22" s="250"/>
      <c r="CW22" s="250"/>
      <c r="CX22" s="250"/>
    </row>
    <row r="23" spans="1:102" x14ac:dyDescent="0.35">
      <c r="A23" s="249"/>
      <c r="B23" s="250" t="str">
        <f>IF(ISBLANK(A23)," ",VLOOKUP(A23,Produits!$B$3:$C$102,2,))</f>
        <v xml:space="preserve"> </v>
      </c>
      <c r="C23" s="250"/>
      <c r="D23" s="250"/>
      <c r="E23" s="250"/>
      <c r="F23" s="250"/>
      <c r="G23" s="250"/>
      <c r="H23" s="250"/>
      <c r="I23" s="250"/>
      <c r="J23" s="250"/>
      <c r="K23" s="250"/>
      <c r="L23" s="250"/>
      <c r="M23" s="250"/>
      <c r="N23" s="250"/>
      <c r="O23" s="250"/>
      <c r="P23" s="250"/>
      <c r="Q23" s="250"/>
      <c r="R23" s="250"/>
      <c r="S23" s="250"/>
      <c r="T23" s="250"/>
      <c r="U23" s="250"/>
      <c r="V23" s="250"/>
      <c r="W23" s="250"/>
      <c r="X23" s="250"/>
      <c r="Y23" s="250"/>
      <c r="Z23" s="250"/>
      <c r="AA23" s="250"/>
      <c r="AB23" s="250"/>
      <c r="AC23" s="250"/>
      <c r="AD23" s="250"/>
      <c r="AE23" s="250"/>
      <c r="AF23" s="250"/>
      <c r="AG23" s="250"/>
      <c r="AH23" s="250"/>
      <c r="AI23" s="250"/>
      <c r="AJ23" s="250"/>
      <c r="AK23" s="250"/>
      <c r="AL23" s="250"/>
      <c r="AM23" s="250"/>
      <c r="AN23" s="250"/>
      <c r="AO23" s="250"/>
      <c r="AP23" s="250"/>
      <c r="AQ23" s="250"/>
      <c r="AR23" s="250"/>
      <c r="AS23" s="250"/>
      <c r="AT23" s="250"/>
      <c r="AU23" s="250"/>
      <c r="AV23" s="250"/>
      <c r="AW23" s="250"/>
      <c r="AX23" s="250"/>
      <c r="AY23" s="250"/>
      <c r="AZ23" s="250"/>
      <c r="BA23" s="250"/>
      <c r="BB23" s="250"/>
      <c r="BC23" s="250"/>
      <c r="BD23" s="250"/>
      <c r="BE23" s="250"/>
      <c r="BF23" s="250"/>
      <c r="BG23" s="250"/>
      <c r="BH23" s="250"/>
      <c r="BI23" s="250"/>
      <c r="BJ23" s="250"/>
      <c r="BK23" s="250"/>
      <c r="BL23" s="250"/>
      <c r="BM23" s="250"/>
      <c r="BN23" s="250"/>
      <c r="BO23" s="250"/>
      <c r="BP23" s="250"/>
      <c r="BQ23" s="250"/>
      <c r="BR23" s="250"/>
      <c r="BS23" s="250"/>
      <c r="BT23" s="250"/>
      <c r="BU23" s="250"/>
      <c r="BV23" s="250"/>
      <c r="BW23" s="250"/>
      <c r="BX23" s="250"/>
      <c r="BY23" s="250"/>
      <c r="BZ23" s="250"/>
      <c r="CA23" s="250"/>
      <c r="CB23" s="250"/>
      <c r="CC23" s="250"/>
      <c r="CD23" s="250"/>
      <c r="CE23" s="250"/>
      <c r="CF23" s="250"/>
      <c r="CG23" s="250"/>
      <c r="CH23" s="250"/>
      <c r="CI23" s="250"/>
      <c r="CJ23" s="250"/>
      <c r="CK23" s="250"/>
      <c r="CL23" s="250"/>
      <c r="CM23" s="250"/>
      <c r="CN23" s="250"/>
      <c r="CO23" s="250"/>
      <c r="CP23" s="250"/>
      <c r="CQ23" s="250"/>
      <c r="CR23" s="250"/>
      <c r="CS23" s="250"/>
      <c r="CT23" s="250"/>
      <c r="CU23" s="250"/>
      <c r="CV23" s="250"/>
      <c r="CW23" s="250"/>
      <c r="CX23" s="250"/>
    </row>
    <row r="24" spans="1:102" x14ac:dyDescent="0.35">
      <c r="A24" s="249"/>
      <c r="B24" s="250" t="str">
        <f>IF(ISBLANK(A24)," ",VLOOKUP(A24,Produits!$B$3:$C$102,2,))</f>
        <v xml:space="preserve"> </v>
      </c>
      <c r="C24" s="250"/>
      <c r="D24" s="250"/>
      <c r="E24" s="250"/>
      <c r="F24" s="250"/>
      <c r="G24" s="250"/>
      <c r="H24" s="250"/>
      <c r="I24" s="250"/>
      <c r="J24" s="250"/>
      <c r="K24" s="250"/>
      <c r="L24" s="250"/>
      <c r="M24" s="250"/>
      <c r="N24" s="250"/>
      <c r="O24" s="250"/>
      <c r="P24" s="250"/>
      <c r="Q24" s="250"/>
      <c r="R24" s="250"/>
      <c r="S24" s="250"/>
      <c r="T24" s="250"/>
      <c r="U24" s="250"/>
      <c r="V24" s="250"/>
      <c r="W24" s="250"/>
      <c r="X24" s="250"/>
      <c r="Y24" s="250"/>
      <c r="Z24" s="250"/>
      <c r="AA24" s="250"/>
      <c r="AB24" s="250"/>
      <c r="AC24" s="250"/>
      <c r="AD24" s="250"/>
      <c r="AE24" s="250"/>
      <c r="AF24" s="250"/>
      <c r="AG24" s="250"/>
      <c r="AH24" s="250"/>
      <c r="AI24" s="250"/>
      <c r="AJ24" s="250"/>
      <c r="AK24" s="250"/>
      <c r="AL24" s="250"/>
      <c r="AM24" s="250"/>
      <c r="AN24" s="250"/>
      <c r="AO24" s="250"/>
      <c r="AP24" s="250"/>
      <c r="AQ24" s="250"/>
      <c r="AR24" s="250"/>
      <c r="AS24" s="250"/>
      <c r="AT24" s="250"/>
      <c r="AU24" s="250"/>
      <c r="AV24" s="250"/>
      <c r="AW24" s="250"/>
      <c r="AX24" s="250"/>
      <c r="AY24" s="250"/>
      <c r="AZ24" s="250"/>
      <c r="BA24" s="250"/>
      <c r="BB24" s="250"/>
      <c r="BC24" s="250"/>
      <c r="BD24" s="250"/>
      <c r="BE24" s="250"/>
      <c r="BF24" s="250"/>
      <c r="BG24" s="250"/>
      <c r="BH24" s="250"/>
      <c r="BI24" s="250"/>
      <c r="BJ24" s="250"/>
      <c r="BK24" s="250"/>
      <c r="BL24" s="250"/>
      <c r="BM24" s="250"/>
      <c r="BN24" s="250"/>
      <c r="BO24" s="250"/>
      <c r="BP24" s="250"/>
      <c r="BQ24" s="250"/>
      <c r="BR24" s="250"/>
      <c r="BS24" s="250"/>
      <c r="BT24" s="250"/>
      <c r="BU24" s="250"/>
      <c r="BV24" s="250"/>
      <c r="BW24" s="250"/>
      <c r="BX24" s="250"/>
      <c r="BY24" s="250"/>
      <c r="BZ24" s="250"/>
      <c r="CA24" s="250"/>
      <c r="CB24" s="250"/>
      <c r="CC24" s="250"/>
      <c r="CD24" s="250"/>
      <c r="CE24" s="250"/>
      <c r="CF24" s="250"/>
      <c r="CG24" s="250"/>
      <c r="CH24" s="250"/>
      <c r="CI24" s="250"/>
      <c r="CJ24" s="250"/>
      <c r="CK24" s="250"/>
      <c r="CL24" s="250"/>
      <c r="CM24" s="250"/>
      <c r="CN24" s="250"/>
      <c r="CO24" s="250"/>
      <c r="CP24" s="250"/>
      <c r="CQ24" s="250"/>
      <c r="CR24" s="250"/>
      <c r="CS24" s="250"/>
      <c r="CT24" s="250"/>
      <c r="CU24" s="250"/>
      <c r="CV24" s="250"/>
      <c r="CW24" s="250"/>
      <c r="CX24" s="250"/>
    </row>
    <row r="25" spans="1:102" x14ac:dyDescent="0.35">
      <c r="A25" s="249"/>
      <c r="B25" s="250" t="str">
        <f>IF(ISBLANK(A25)," ",VLOOKUP(A25,Produits!$B$3:$C$102,2,))</f>
        <v xml:space="preserve"> </v>
      </c>
      <c r="C25" s="250"/>
      <c r="D25" s="250"/>
      <c r="E25" s="250"/>
      <c r="F25" s="250"/>
      <c r="G25" s="250"/>
      <c r="H25" s="250"/>
      <c r="I25" s="250"/>
      <c r="J25" s="250"/>
      <c r="K25" s="250"/>
      <c r="L25" s="250"/>
      <c r="M25" s="250"/>
      <c r="N25" s="250"/>
      <c r="O25" s="250"/>
      <c r="P25" s="250"/>
      <c r="Q25" s="250"/>
      <c r="R25" s="250"/>
      <c r="S25" s="250"/>
      <c r="T25" s="250"/>
      <c r="U25" s="250"/>
      <c r="V25" s="250"/>
      <c r="W25" s="250"/>
      <c r="X25" s="250"/>
      <c r="Y25" s="250"/>
      <c r="Z25" s="250"/>
      <c r="AA25" s="250"/>
      <c r="AB25" s="250"/>
      <c r="AC25" s="250"/>
      <c r="AD25" s="250"/>
      <c r="AE25" s="250"/>
      <c r="AF25" s="250"/>
      <c r="AG25" s="250"/>
      <c r="AH25" s="250"/>
      <c r="AI25" s="250"/>
      <c r="AJ25" s="250"/>
      <c r="AK25" s="250"/>
      <c r="AL25" s="250"/>
      <c r="AM25" s="250"/>
      <c r="AN25" s="250"/>
      <c r="AO25" s="250"/>
      <c r="AP25" s="250"/>
      <c r="AQ25" s="250"/>
      <c r="AR25" s="250"/>
      <c r="AS25" s="250"/>
      <c r="AT25" s="250"/>
      <c r="AU25" s="250"/>
      <c r="AV25" s="250"/>
      <c r="AW25" s="250"/>
      <c r="AX25" s="250"/>
      <c r="AY25" s="250"/>
      <c r="AZ25" s="250"/>
      <c r="BA25" s="250"/>
      <c r="BB25" s="250"/>
      <c r="BC25" s="250"/>
      <c r="BD25" s="250"/>
      <c r="BE25" s="250"/>
      <c r="BF25" s="250"/>
      <c r="BG25" s="250"/>
      <c r="BH25" s="250"/>
      <c r="BI25" s="250"/>
      <c r="BJ25" s="250"/>
      <c r="BK25" s="250"/>
      <c r="BL25" s="250"/>
      <c r="BM25" s="250"/>
      <c r="BN25" s="250"/>
      <c r="BO25" s="250"/>
      <c r="BP25" s="250"/>
      <c r="BQ25" s="250"/>
      <c r="BR25" s="250"/>
      <c r="BS25" s="250"/>
      <c r="BT25" s="250"/>
      <c r="BU25" s="250"/>
      <c r="BV25" s="250"/>
      <c r="BW25" s="250"/>
      <c r="BX25" s="250"/>
      <c r="BY25" s="250"/>
      <c r="BZ25" s="250"/>
      <c r="CA25" s="250"/>
      <c r="CB25" s="250"/>
      <c r="CC25" s="250"/>
      <c r="CD25" s="250"/>
      <c r="CE25" s="250"/>
      <c r="CF25" s="250"/>
      <c r="CG25" s="250"/>
      <c r="CH25" s="250"/>
      <c r="CI25" s="250"/>
      <c r="CJ25" s="250"/>
      <c r="CK25" s="250"/>
      <c r="CL25" s="250"/>
      <c r="CM25" s="250"/>
      <c r="CN25" s="250"/>
      <c r="CO25" s="250"/>
      <c r="CP25" s="250"/>
      <c r="CQ25" s="250"/>
      <c r="CR25" s="250"/>
      <c r="CS25" s="250"/>
      <c r="CT25" s="250"/>
      <c r="CU25" s="250"/>
      <c r="CV25" s="250"/>
      <c r="CW25" s="250"/>
      <c r="CX25" s="250"/>
    </row>
    <row r="26" spans="1:102" x14ac:dyDescent="0.35">
      <c r="A26" s="249"/>
      <c r="B26" s="250" t="str">
        <f>IF(ISBLANK(A26)," ",VLOOKUP(A26,Produits!$B$3:$C$102,2,))</f>
        <v xml:space="preserve"> </v>
      </c>
      <c r="C26" s="250"/>
      <c r="D26" s="250"/>
      <c r="E26" s="250"/>
      <c r="F26" s="250"/>
      <c r="G26" s="250"/>
      <c r="H26" s="250"/>
      <c r="I26" s="250"/>
      <c r="J26" s="250"/>
      <c r="K26" s="250"/>
      <c r="L26" s="250"/>
      <c r="M26" s="250"/>
      <c r="N26" s="250"/>
      <c r="O26" s="250"/>
      <c r="P26" s="250"/>
      <c r="Q26" s="250"/>
      <c r="R26" s="250"/>
      <c r="S26" s="250"/>
      <c r="T26" s="250"/>
      <c r="U26" s="250"/>
      <c r="V26" s="250"/>
      <c r="W26" s="250"/>
      <c r="X26" s="250"/>
      <c r="Y26" s="250"/>
      <c r="Z26" s="250"/>
      <c r="AA26" s="250"/>
      <c r="AB26" s="250"/>
      <c r="AC26" s="250"/>
      <c r="AD26" s="250"/>
      <c r="AE26" s="250"/>
      <c r="AF26" s="250"/>
      <c r="AG26" s="250"/>
      <c r="AH26" s="250"/>
      <c r="AI26" s="250"/>
      <c r="AJ26" s="250"/>
      <c r="AK26" s="250"/>
      <c r="AL26" s="250"/>
      <c r="AM26" s="250"/>
      <c r="AN26" s="250"/>
      <c r="AO26" s="250"/>
      <c r="AP26" s="250"/>
      <c r="AQ26" s="250"/>
      <c r="AR26" s="250"/>
      <c r="AS26" s="250"/>
      <c r="AT26" s="250"/>
      <c r="AU26" s="250"/>
      <c r="AV26" s="250"/>
      <c r="AW26" s="250"/>
      <c r="AX26" s="250"/>
      <c r="AY26" s="250"/>
      <c r="AZ26" s="250"/>
      <c r="BA26" s="250"/>
      <c r="BB26" s="250"/>
      <c r="BC26" s="250"/>
      <c r="BD26" s="250"/>
      <c r="BE26" s="250"/>
      <c r="BF26" s="250"/>
      <c r="BG26" s="250"/>
      <c r="BH26" s="250"/>
      <c r="BI26" s="250"/>
      <c r="BJ26" s="250"/>
      <c r="BK26" s="250"/>
      <c r="BL26" s="250"/>
      <c r="BM26" s="250"/>
      <c r="BN26" s="250"/>
      <c r="BO26" s="250"/>
      <c r="BP26" s="250"/>
      <c r="BQ26" s="250"/>
      <c r="BR26" s="250"/>
      <c r="BS26" s="250"/>
      <c r="BT26" s="250"/>
      <c r="BU26" s="250"/>
      <c r="BV26" s="250"/>
      <c r="BW26" s="250"/>
      <c r="BX26" s="250"/>
      <c r="BY26" s="250"/>
      <c r="BZ26" s="250"/>
      <c r="CA26" s="250"/>
      <c r="CB26" s="250"/>
      <c r="CC26" s="250"/>
      <c r="CD26" s="250"/>
      <c r="CE26" s="250"/>
      <c r="CF26" s="250"/>
      <c r="CG26" s="250"/>
      <c r="CH26" s="250"/>
      <c r="CI26" s="250"/>
      <c r="CJ26" s="250"/>
      <c r="CK26" s="250"/>
      <c r="CL26" s="250"/>
      <c r="CM26" s="250"/>
      <c r="CN26" s="250"/>
      <c r="CO26" s="250"/>
      <c r="CP26" s="250"/>
      <c r="CQ26" s="250"/>
      <c r="CR26" s="250"/>
      <c r="CS26" s="250"/>
      <c r="CT26" s="250"/>
      <c r="CU26" s="250"/>
      <c r="CV26" s="250"/>
      <c r="CW26" s="250"/>
      <c r="CX26" s="250"/>
    </row>
    <row r="27" spans="1:102" x14ac:dyDescent="0.35">
      <c r="A27" s="249"/>
      <c r="B27" s="250" t="str">
        <f>IF(ISBLANK(A27)," ",VLOOKUP(A27,Produits!$B$3:$C$102,2,))</f>
        <v xml:space="preserve"> </v>
      </c>
      <c r="C27" s="250"/>
      <c r="D27" s="250"/>
      <c r="E27" s="250"/>
      <c r="F27" s="250"/>
      <c r="G27" s="250"/>
      <c r="H27" s="250"/>
      <c r="I27" s="250"/>
      <c r="J27" s="250"/>
      <c r="K27" s="250"/>
      <c r="L27" s="250"/>
      <c r="M27" s="250"/>
      <c r="N27" s="250"/>
      <c r="O27" s="250"/>
      <c r="P27" s="250"/>
      <c r="Q27" s="250"/>
      <c r="R27" s="250"/>
      <c r="S27" s="250"/>
      <c r="T27" s="250"/>
      <c r="U27" s="250"/>
      <c r="V27" s="250"/>
      <c r="W27" s="250"/>
      <c r="X27" s="250"/>
      <c r="Y27" s="250"/>
      <c r="Z27" s="250"/>
      <c r="AA27" s="250"/>
      <c r="AB27" s="250"/>
      <c r="AC27" s="250"/>
      <c r="AD27" s="250"/>
      <c r="AE27" s="250"/>
      <c r="AF27" s="250"/>
      <c r="AG27" s="250"/>
      <c r="AH27" s="250"/>
      <c r="AI27" s="250"/>
      <c r="AJ27" s="250"/>
      <c r="AK27" s="250"/>
      <c r="AL27" s="250"/>
      <c r="AM27" s="250"/>
      <c r="AN27" s="250"/>
      <c r="AO27" s="250"/>
      <c r="AP27" s="250"/>
      <c r="AQ27" s="250"/>
      <c r="AR27" s="250"/>
      <c r="AS27" s="250"/>
      <c r="AT27" s="250"/>
      <c r="AU27" s="250"/>
      <c r="AV27" s="250"/>
      <c r="AW27" s="250"/>
      <c r="AX27" s="250"/>
      <c r="AY27" s="250"/>
      <c r="AZ27" s="250"/>
      <c r="BA27" s="250"/>
      <c r="BB27" s="250"/>
      <c r="BC27" s="250"/>
      <c r="BD27" s="250"/>
      <c r="BE27" s="250"/>
      <c r="BF27" s="250"/>
      <c r="BG27" s="250"/>
      <c r="BH27" s="250"/>
      <c r="BI27" s="250"/>
      <c r="BJ27" s="250"/>
      <c r="BK27" s="250"/>
      <c r="BL27" s="250"/>
      <c r="BM27" s="250"/>
      <c r="BN27" s="250"/>
      <c r="BO27" s="250"/>
      <c r="BP27" s="250"/>
      <c r="BQ27" s="250"/>
      <c r="BR27" s="250"/>
      <c r="BS27" s="250"/>
      <c r="BT27" s="250"/>
      <c r="BU27" s="250"/>
      <c r="BV27" s="250"/>
      <c r="BW27" s="250"/>
      <c r="BX27" s="250"/>
      <c r="BY27" s="250"/>
      <c r="BZ27" s="250"/>
      <c r="CA27" s="250"/>
      <c r="CB27" s="250"/>
      <c r="CC27" s="250"/>
      <c r="CD27" s="250"/>
      <c r="CE27" s="250"/>
      <c r="CF27" s="250"/>
      <c r="CG27" s="250"/>
      <c r="CH27" s="250"/>
      <c r="CI27" s="250"/>
      <c r="CJ27" s="250"/>
      <c r="CK27" s="250"/>
      <c r="CL27" s="250"/>
      <c r="CM27" s="250"/>
      <c r="CN27" s="250"/>
      <c r="CO27" s="250"/>
      <c r="CP27" s="250"/>
      <c r="CQ27" s="250"/>
      <c r="CR27" s="250"/>
      <c r="CS27" s="250"/>
      <c r="CT27" s="250"/>
      <c r="CU27" s="250"/>
      <c r="CV27" s="250"/>
      <c r="CW27" s="250"/>
      <c r="CX27" s="250"/>
    </row>
    <row r="28" spans="1:102" x14ac:dyDescent="0.35">
      <c r="A28" s="249"/>
      <c r="B28" s="250" t="str">
        <f>IF(ISBLANK(A28)," ",VLOOKUP(A28,Produits!$B$3:$C$102,2,))</f>
        <v xml:space="preserve"> </v>
      </c>
      <c r="C28" s="250"/>
      <c r="D28" s="250"/>
      <c r="E28" s="250"/>
      <c r="F28" s="250"/>
      <c r="G28" s="250"/>
      <c r="H28" s="250"/>
      <c r="I28" s="250"/>
      <c r="J28" s="250"/>
      <c r="K28" s="250"/>
      <c r="L28" s="250"/>
      <c r="M28" s="250"/>
      <c r="N28" s="250"/>
      <c r="O28" s="250"/>
      <c r="P28" s="250"/>
      <c r="Q28" s="250"/>
      <c r="R28" s="250"/>
      <c r="S28" s="250"/>
      <c r="T28" s="250"/>
      <c r="U28" s="250"/>
      <c r="V28" s="250"/>
      <c r="W28" s="250"/>
      <c r="X28" s="250"/>
      <c r="Y28" s="250"/>
      <c r="Z28" s="250"/>
      <c r="AA28" s="250"/>
      <c r="AB28" s="250"/>
      <c r="AC28" s="250"/>
      <c r="AD28" s="250"/>
      <c r="AE28" s="250"/>
      <c r="AF28" s="250"/>
      <c r="AG28" s="250"/>
      <c r="AH28" s="250"/>
      <c r="AI28" s="250"/>
      <c r="AJ28" s="250"/>
      <c r="AK28" s="250"/>
      <c r="AL28" s="250"/>
      <c r="AM28" s="250"/>
      <c r="AN28" s="250"/>
      <c r="AO28" s="250"/>
      <c r="AP28" s="250"/>
      <c r="AQ28" s="250"/>
      <c r="AR28" s="250"/>
      <c r="AS28" s="250"/>
      <c r="AT28" s="250"/>
      <c r="AU28" s="250"/>
      <c r="AV28" s="250"/>
      <c r="AW28" s="250"/>
      <c r="AX28" s="250"/>
      <c r="AY28" s="250"/>
      <c r="AZ28" s="250"/>
      <c r="BA28" s="250"/>
      <c r="BB28" s="250"/>
      <c r="BC28" s="250"/>
      <c r="BD28" s="250"/>
      <c r="BE28" s="250"/>
      <c r="BF28" s="250"/>
      <c r="BG28" s="250"/>
      <c r="BH28" s="250"/>
      <c r="BI28" s="250"/>
      <c r="BJ28" s="250"/>
      <c r="BK28" s="250"/>
      <c r="BL28" s="250"/>
      <c r="BM28" s="250"/>
      <c r="BN28" s="250"/>
      <c r="BO28" s="250"/>
      <c r="BP28" s="250"/>
      <c r="BQ28" s="250"/>
      <c r="BR28" s="250"/>
      <c r="BS28" s="250"/>
      <c r="BT28" s="250"/>
      <c r="BU28" s="250"/>
      <c r="BV28" s="250"/>
      <c r="BW28" s="250"/>
      <c r="BX28" s="250"/>
      <c r="BY28" s="250"/>
      <c r="BZ28" s="250"/>
      <c r="CA28" s="250"/>
      <c r="CB28" s="250"/>
      <c r="CC28" s="250"/>
      <c r="CD28" s="250"/>
      <c r="CE28" s="250"/>
      <c r="CF28" s="250"/>
      <c r="CG28" s="250"/>
      <c r="CH28" s="250"/>
      <c r="CI28" s="250"/>
      <c r="CJ28" s="250"/>
      <c r="CK28" s="250"/>
      <c r="CL28" s="250"/>
      <c r="CM28" s="250"/>
      <c r="CN28" s="250"/>
      <c r="CO28" s="250"/>
      <c r="CP28" s="250"/>
      <c r="CQ28" s="250"/>
      <c r="CR28" s="250"/>
      <c r="CS28" s="250"/>
      <c r="CT28" s="250"/>
      <c r="CU28" s="250"/>
      <c r="CV28" s="250"/>
      <c r="CW28" s="250"/>
      <c r="CX28" s="250"/>
    </row>
    <row r="29" spans="1:102" x14ac:dyDescent="0.35">
      <c r="A29" s="249"/>
      <c r="B29" s="250" t="str">
        <f>IF(ISBLANK(A29)," ",VLOOKUP(A29,Produits!$B$3:$C$102,2,))</f>
        <v xml:space="preserve"> </v>
      </c>
      <c r="C29" s="250"/>
      <c r="D29" s="250"/>
      <c r="E29" s="250"/>
      <c r="F29" s="250"/>
      <c r="G29" s="250"/>
      <c r="H29" s="250"/>
      <c r="I29" s="250"/>
      <c r="J29" s="250"/>
      <c r="K29" s="250"/>
      <c r="L29" s="250"/>
      <c r="M29" s="250"/>
      <c r="N29" s="250"/>
      <c r="O29" s="250"/>
      <c r="P29" s="250"/>
      <c r="Q29" s="250"/>
      <c r="R29" s="250"/>
      <c r="S29" s="250"/>
      <c r="T29" s="250"/>
      <c r="U29" s="250"/>
      <c r="V29" s="250"/>
      <c r="W29" s="250"/>
      <c r="X29" s="250"/>
      <c r="Y29" s="250"/>
      <c r="Z29" s="250"/>
      <c r="AA29" s="250"/>
      <c r="AB29" s="250"/>
      <c r="AC29" s="250"/>
      <c r="AD29" s="250"/>
      <c r="AE29" s="250"/>
      <c r="AF29" s="250"/>
      <c r="AG29" s="250"/>
      <c r="AH29" s="250"/>
      <c r="AI29" s="250"/>
      <c r="AJ29" s="250"/>
      <c r="AK29" s="250"/>
      <c r="AL29" s="250"/>
      <c r="AM29" s="250"/>
      <c r="AN29" s="250"/>
      <c r="AO29" s="250"/>
      <c r="AP29" s="250"/>
      <c r="AQ29" s="250"/>
      <c r="AR29" s="250"/>
      <c r="AS29" s="250"/>
      <c r="AT29" s="250"/>
      <c r="AU29" s="250"/>
      <c r="AV29" s="250"/>
      <c r="AW29" s="250"/>
      <c r="AX29" s="250"/>
      <c r="AY29" s="250"/>
      <c r="AZ29" s="250"/>
      <c r="BA29" s="250"/>
      <c r="BB29" s="250"/>
      <c r="BC29" s="250"/>
      <c r="BD29" s="250"/>
      <c r="BE29" s="250"/>
      <c r="BF29" s="250"/>
      <c r="BG29" s="250"/>
      <c r="BH29" s="250"/>
      <c r="BI29" s="250"/>
      <c r="BJ29" s="250"/>
      <c r="BK29" s="250"/>
      <c r="BL29" s="250"/>
      <c r="BM29" s="250"/>
      <c r="BN29" s="250"/>
      <c r="BO29" s="250"/>
      <c r="BP29" s="250"/>
      <c r="BQ29" s="250"/>
      <c r="BR29" s="250"/>
      <c r="BS29" s="250"/>
      <c r="BT29" s="250"/>
      <c r="BU29" s="250"/>
      <c r="BV29" s="250"/>
      <c r="BW29" s="250"/>
      <c r="BX29" s="250"/>
      <c r="BY29" s="250"/>
      <c r="BZ29" s="250"/>
      <c r="CA29" s="250"/>
      <c r="CB29" s="250"/>
      <c r="CC29" s="250"/>
      <c r="CD29" s="250"/>
      <c r="CE29" s="250"/>
      <c r="CF29" s="250"/>
      <c r="CG29" s="250"/>
      <c r="CH29" s="250"/>
      <c r="CI29" s="250"/>
      <c r="CJ29" s="250"/>
      <c r="CK29" s="250"/>
      <c r="CL29" s="250"/>
      <c r="CM29" s="250"/>
      <c r="CN29" s="250"/>
      <c r="CO29" s="250"/>
      <c r="CP29" s="250"/>
      <c r="CQ29" s="250"/>
      <c r="CR29" s="250"/>
      <c r="CS29" s="250"/>
      <c r="CT29" s="250"/>
      <c r="CU29" s="250"/>
      <c r="CV29" s="250"/>
      <c r="CW29" s="250"/>
      <c r="CX29" s="250"/>
    </row>
    <row r="30" spans="1:102" x14ac:dyDescent="0.35">
      <c r="A30" s="249"/>
      <c r="B30" s="250" t="str">
        <f>IF(ISBLANK(A30)," ",VLOOKUP(A30,Produits!$B$3:$C$102,2,))</f>
        <v xml:space="preserve"> </v>
      </c>
      <c r="C30" s="250"/>
      <c r="D30" s="250"/>
      <c r="E30" s="250"/>
      <c r="F30" s="250"/>
      <c r="G30" s="250"/>
      <c r="H30" s="250"/>
      <c r="I30" s="250"/>
      <c r="J30" s="250"/>
      <c r="K30" s="250"/>
      <c r="L30" s="250"/>
      <c r="M30" s="250"/>
      <c r="N30" s="250"/>
      <c r="O30" s="250"/>
      <c r="P30" s="250"/>
      <c r="Q30" s="250"/>
      <c r="R30" s="250"/>
      <c r="S30" s="250"/>
      <c r="T30" s="250"/>
      <c r="U30" s="250"/>
      <c r="V30" s="250"/>
      <c r="W30" s="250"/>
      <c r="X30" s="250"/>
      <c r="Y30" s="250"/>
      <c r="Z30" s="250"/>
      <c r="AA30" s="250"/>
      <c r="AB30" s="250"/>
      <c r="AC30" s="250"/>
      <c r="AD30" s="250"/>
      <c r="AE30" s="250"/>
      <c r="AF30" s="250"/>
      <c r="AG30" s="250"/>
      <c r="AH30" s="250"/>
      <c r="AI30" s="250"/>
      <c r="AJ30" s="250"/>
      <c r="AK30" s="250"/>
      <c r="AL30" s="250"/>
      <c r="AM30" s="250"/>
      <c r="AN30" s="250"/>
      <c r="AO30" s="250"/>
      <c r="AP30" s="250"/>
      <c r="AQ30" s="250"/>
      <c r="AR30" s="250"/>
      <c r="AS30" s="250"/>
      <c r="AT30" s="250"/>
      <c r="AU30" s="250"/>
      <c r="AV30" s="250"/>
      <c r="AW30" s="250"/>
      <c r="AX30" s="250"/>
      <c r="AY30" s="250"/>
      <c r="AZ30" s="250"/>
      <c r="BA30" s="250"/>
      <c r="BB30" s="250"/>
      <c r="BC30" s="250"/>
      <c r="BD30" s="250"/>
      <c r="BE30" s="250"/>
      <c r="BF30" s="250"/>
      <c r="BG30" s="250"/>
      <c r="BH30" s="250"/>
      <c r="BI30" s="250"/>
      <c r="BJ30" s="250"/>
      <c r="BK30" s="250"/>
      <c r="BL30" s="250"/>
      <c r="BM30" s="250"/>
      <c r="BN30" s="250"/>
      <c r="BO30" s="250"/>
      <c r="BP30" s="250"/>
      <c r="BQ30" s="250"/>
      <c r="BR30" s="250"/>
      <c r="BS30" s="250"/>
      <c r="BT30" s="250"/>
      <c r="BU30" s="250"/>
      <c r="BV30" s="250"/>
      <c r="BW30" s="250"/>
      <c r="BX30" s="250"/>
      <c r="BY30" s="250"/>
      <c r="BZ30" s="250"/>
      <c r="CA30" s="250"/>
      <c r="CB30" s="250"/>
      <c r="CC30" s="250"/>
      <c r="CD30" s="250"/>
      <c r="CE30" s="250"/>
      <c r="CF30" s="250"/>
      <c r="CG30" s="250"/>
      <c r="CH30" s="250"/>
      <c r="CI30" s="250"/>
      <c r="CJ30" s="250"/>
      <c r="CK30" s="250"/>
      <c r="CL30" s="250"/>
      <c r="CM30" s="250"/>
      <c r="CN30" s="250"/>
      <c r="CO30" s="250"/>
      <c r="CP30" s="250"/>
      <c r="CQ30" s="250"/>
      <c r="CR30" s="250"/>
      <c r="CS30" s="250"/>
      <c r="CT30" s="250"/>
      <c r="CU30" s="250"/>
      <c r="CV30" s="250"/>
      <c r="CW30" s="250"/>
      <c r="CX30" s="250"/>
    </row>
    <row r="31" spans="1:102" x14ac:dyDescent="0.35">
      <c r="A31" s="249"/>
      <c r="B31" s="250" t="str">
        <f>IF(ISBLANK(A31)," ",VLOOKUP(A31,Produits!$B$3:$C$102,2,))</f>
        <v xml:space="preserve"> </v>
      </c>
      <c r="C31" s="250"/>
      <c r="D31" s="250"/>
      <c r="E31" s="250"/>
      <c r="F31" s="250"/>
      <c r="G31" s="250"/>
      <c r="H31" s="250"/>
      <c r="I31" s="250"/>
      <c r="J31" s="250"/>
      <c r="K31" s="250"/>
      <c r="L31" s="250"/>
      <c r="M31" s="250"/>
      <c r="N31" s="250"/>
      <c r="O31" s="250"/>
      <c r="P31" s="250"/>
      <c r="Q31" s="250"/>
      <c r="R31" s="250"/>
      <c r="S31" s="250"/>
      <c r="T31" s="250"/>
      <c r="U31" s="250"/>
      <c r="V31" s="250"/>
      <c r="W31" s="250"/>
      <c r="X31" s="250"/>
      <c r="Y31" s="250"/>
      <c r="Z31" s="250"/>
      <c r="AA31" s="250"/>
      <c r="AB31" s="250"/>
      <c r="AC31" s="250"/>
      <c r="AD31" s="250"/>
      <c r="AE31" s="250"/>
      <c r="AF31" s="250"/>
      <c r="AG31" s="250"/>
      <c r="AH31" s="250"/>
      <c r="AI31" s="250"/>
      <c r="AJ31" s="250"/>
      <c r="AK31" s="250"/>
      <c r="AL31" s="250"/>
      <c r="AM31" s="250"/>
      <c r="AN31" s="250"/>
      <c r="AO31" s="250"/>
      <c r="AP31" s="250"/>
      <c r="AQ31" s="250"/>
      <c r="AR31" s="250"/>
      <c r="AS31" s="250"/>
      <c r="AT31" s="250"/>
      <c r="AU31" s="250"/>
      <c r="AV31" s="250"/>
      <c r="AW31" s="250"/>
      <c r="AX31" s="250"/>
      <c r="AY31" s="250"/>
      <c r="AZ31" s="250"/>
      <c r="BA31" s="250"/>
      <c r="BB31" s="250"/>
      <c r="BC31" s="250"/>
      <c r="BD31" s="250"/>
      <c r="BE31" s="250"/>
      <c r="BF31" s="250"/>
      <c r="BG31" s="250"/>
      <c r="BH31" s="250"/>
      <c r="BI31" s="250"/>
      <c r="BJ31" s="250"/>
      <c r="BK31" s="250"/>
      <c r="BL31" s="250"/>
      <c r="BM31" s="250"/>
      <c r="BN31" s="250"/>
      <c r="BO31" s="250"/>
      <c r="BP31" s="250"/>
      <c r="BQ31" s="250"/>
      <c r="BR31" s="250"/>
      <c r="BS31" s="250"/>
      <c r="BT31" s="250"/>
      <c r="BU31" s="250"/>
      <c r="BV31" s="250"/>
      <c r="BW31" s="250"/>
      <c r="BX31" s="250"/>
      <c r="BY31" s="250"/>
      <c r="BZ31" s="250"/>
      <c r="CA31" s="250"/>
      <c r="CB31" s="250"/>
      <c r="CC31" s="250"/>
      <c r="CD31" s="250"/>
      <c r="CE31" s="250"/>
      <c r="CF31" s="250"/>
      <c r="CG31" s="250"/>
      <c r="CH31" s="250"/>
      <c r="CI31" s="250"/>
      <c r="CJ31" s="250"/>
      <c r="CK31" s="250"/>
      <c r="CL31" s="250"/>
      <c r="CM31" s="250"/>
      <c r="CN31" s="250"/>
      <c r="CO31" s="250"/>
      <c r="CP31" s="250"/>
      <c r="CQ31" s="250"/>
      <c r="CR31" s="250"/>
      <c r="CS31" s="250"/>
      <c r="CT31" s="250"/>
      <c r="CU31" s="250"/>
      <c r="CV31" s="250"/>
      <c r="CW31" s="250"/>
      <c r="CX31" s="250"/>
    </row>
    <row r="32" spans="1:102" x14ac:dyDescent="0.35">
      <c r="A32" s="249"/>
      <c r="B32" s="250" t="str">
        <f>IF(ISBLANK(A32)," ",VLOOKUP(A32,Produits!$B$3:$C$102,2,))</f>
        <v xml:space="preserve"> </v>
      </c>
      <c r="C32" s="250"/>
      <c r="D32" s="250"/>
      <c r="E32" s="250"/>
      <c r="F32" s="250"/>
      <c r="G32" s="250"/>
      <c r="H32" s="250"/>
      <c r="I32" s="250"/>
      <c r="J32" s="250"/>
      <c r="K32" s="250"/>
      <c r="L32" s="250"/>
      <c r="M32" s="250"/>
      <c r="N32" s="250"/>
      <c r="O32" s="250"/>
      <c r="P32" s="250"/>
      <c r="Q32" s="250"/>
      <c r="R32" s="250"/>
      <c r="S32" s="250"/>
      <c r="T32" s="250"/>
      <c r="U32" s="250"/>
      <c r="V32" s="250"/>
      <c r="W32" s="250"/>
      <c r="X32" s="250"/>
      <c r="Y32" s="250"/>
      <c r="Z32" s="250"/>
      <c r="AA32" s="250"/>
      <c r="AB32" s="250"/>
      <c r="AC32" s="250"/>
      <c r="AD32" s="250"/>
      <c r="AE32" s="250"/>
      <c r="AF32" s="250"/>
      <c r="AG32" s="250"/>
      <c r="AH32" s="250"/>
      <c r="AI32" s="250"/>
      <c r="AJ32" s="250"/>
      <c r="AK32" s="250"/>
      <c r="AL32" s="250"/>
      <c r="AM32" s="250"/>
      <c r="AN32" s="250"/>
      <c r="AO32" s="250"/>
      <c r="AP32" s="250"/>
      <c r="AQ32" s="250"/>
      <c r="AR32" s="250"/>
      <c r="AS32" s="250"/>
      <c r="AT32" s="250"/>
      <c r="AU32" s="250"/>
      <c r="AV32" s="250"/>
      <c r="AW32" s="250"/>
      <c r="AX32" s="250"/>
      <c r="AY32" s="250"/>
      <c r="AZ32" s="250"/>
      <c r="BA32" s="250"/>
      <c r="BB32" s="250"/>
      <c r="BC32" s="250"/>
      <c r="BD32" s="250"/>
      <c r="BE32" s="250"/>
      <c r="BF32" s="250"/>
      <c r="BG32" s="250"/>
      <c r="BH32" s="250"/>
      <c r="BI32" s="250"/>
      <c r="BJ32" s="250"/>
      <c r="BK32" s="250"/>
      <c r="BL32" s="250"/>
      <c r="BM32" s="250"/>
      <c r="BN32" s="250"/>
      <c r="BO32" s="250"/>
      <c r="BP32" s="250"/>
      <c r="BQ32" s="250"/>
      <c r="BR32" s="250"/>
      <c r="BS32" s="250"/>
      <c r="BT32" s="250"/>
      <c r="BU32" s="250"/>
      <c r="BV32" s="250"/>
      <c r="BW32" s="250"/>
      <c r="BX32" s="250"/>
      <c r="BY32" s="250"/>
      <c r="BZ32" s="250"/>
      <c r="CA32" s="250"/>
      <c r="CB32" s="250"/>
      <c r="CC32" s="250"/>
      <c r="CD32" s="250"/>
      <c r="CE32" s="250"/>
      <c r="CF32" s="250"/>
      <c r="CG32" s="250"/>
      <c r="CH32" s="250"/>
      <c r="CI32" s="250"/>
      <c r="CJ32" s="250"/>
      <c r="CK32" s="250"/>
      <c r="CL32" s="250"/>
      <c r="CM32" s="250"/>
      <c r="CN32" s="250"/>
      <c r="CO32" s="250"/>
      <c r="CP32" s="250"/>
      <c r="CQ32" s="250"/>
      <c r="CR32" s="250"/>
      <c r="CS32" s="250"/>
      <c r="CT32" s="250"/>
      <c r="CU32" s="250"/>
      <c r="CV32" s="250"/>
      <c r="CW32" s="250"/>
      <c r="CX32" s="250"/>
    </row>
    <row r="33" spans="1:102" x14ac:dyDescent="0.35">
      <c r="A33" s="249"/>
      <c r="B33" s="250" t="str">
        <f>IF(ISBLANK(A33)," ",VLOOKUP(A33,Produits!$B$3:$C$102,2,))</f>
        <v xml:space="preserve"> </v>
      </c>
      <c r="C33" s="250"/>
      <c r="D33" s="250"/>
      <c r="E33" s="250"/>
      <c r="F33" s="250"/>
      <c r="G33" s="250"/>
      <c r="H33" s="250"/>
      <c r="I33" s="250"/>
      <c r="J33" s="250"/>
      <c r="K33" s="250"/>
      <c r="L33" s="250"/>
      <c r="M33" s="250"/>
      <c r="N33" s="250"/>
      <c r="O33" s="250"/>
      <c r="P33" s="250"/>
      <c r="Q33" s="250"/>
      <c r="R33" s="250"/>
      <c r="S33" s="250"/>
      <c r="T33" s="250"/>
      <c r="U33" s="250"/>
      <c r="V33" s="250"/>
      <c r="W33" s="250"/>
      <c r="X33" s="250"/>
      <c r="Y33" s="250"/>
      <c r="Z33" s="250"/>
      <c r="AA33" s="250"/>
      <c r="AB33" s="250"/>
      <c r="AC33" s="250"/>
      <c r="AD33" s="250"/>
      <c r="AE33" s="250"/>
      <c r="AF33" s="250"/>
      <c r="AG33" s="250"/>
      <c r="AH33" s="250"/>
      <c r="AI33" s="250"/>
      <c r="AJ33" s="250"/>
      <c r="AK33" s="250"/>
      <c r="AL33" s="250"/>
      <c r="AM33" s="250"/>
      <c r="AN33" s="250"/>
      <c r="AO33" s="250"/>
      <c r="AP33" s="250"/>
      <c r="AQ33" s="250"/>
      <c r="AR33" s="250"/>
      <c r="AS33" s="250"/>
      <c r="AT33" s="250"/>
      <c r="AU33" s="250"/>
      <c r="AV33" s="250"/>
      <c r="AW33" s="250"/>
      <c r="AX33" s="250"/>
      <c r="AY33" s="250"/>
      <c r="AZ33" s="250"/>
      <c r="BA33" s="250"/>
      <c r="BB33" s="250"/>
      <c r="BC33" s="250"/>
      <c r="BD33" s="250"/>
      <c r="BE33" s="250"/>
      <c r="BF33" s="250"/>
      <c r="BG33" s="250"/>
      <c r="BH33" s="250"/>
      <c r="BI33" s="250"/>
      <c r="BJ33" s="250"/>
      <c r="BK33" s="250"/>
      <c r="BL33" s="250"/>
      <c r="BM33" s="250"/>
      <c r="BN33" s="250"/>
      <c r="BO33" s="250"/>
      <c r="BP33" s="250"/>
      <c r="BQ33" s="250"/>
      <c r="BR33" s="250"/>
      <c r="BS33" s="250"/>
      <c r="BT33" s="250"/>
      <c r="BU33" s="250"/>
      <c r="BV33" s="250"/>
      <c r="BW33" s="250"/>
      <c r="BX33" s="250"/>
      <c r="BY33" s="250"/>
      <c r="BZ33" s="250"/>
      <c r="CA33" s="250"/>
      <c r="CB33" s="250"/>
      <c r="CC33" s="250"/>
      <c r="CD33" s="250"/>
      <c r="CE33" s="250"/>
      <c r="CF33" s="250"/>
      <c r="CG33" s="250"/>
      <c r="CH33" s="250"/>
      <c r="CI33" s="250"/>
      <c r="CJ33" s="250"/>
      <c r="CK33" s="250"/>
      <c r="CL33" s="250"/>
      <c r="CM33" s="250"/>
      <c r="CN33" s="250"/>
      <c r="CO33" s="250"/>
      <c r="CP33" s="250"/>
      <c r="CQ33" s="250"/>
      <c r="CR33" s="250"/>
      <c r="CS33" s="250"/>
      <c r="CT33" s="250"/>
      <c r="CU33" s="250"/>
      <c r="CV33" s="250"/>
      <c r="CW33" s="250"/>
      <c r="CX33" s="250"/>
    </row>
    <row r="34" spans="1:102" x14ac:dyDescent="0.35">
      <c r="A34" s="249"/>
      <c r="B34" s="250" t="str">
        <f>IF(ISBLANK(A34)," ",VLOOKUP(A34,Produits!$B$3:$C$102,2,))</f>
        <v xml:space="preserve"> </v>
      </c>
      <c r="C34" s="250"/>
      <c r="D34" s="250"/>
      <c r="E34" s="250"/>
      <c r="F34" s="250"/>
      <c r="G34" s="250"/>
      <c r="H34" s="250"/>
      <c r="I34" s="250"/>
      <c r="J34" s="250"/>
      <c r="K34" s="250"/>
      <c r="L34" s="250"/>
      <c r="M34" s="250"/>
      <c r="N34" s="250"/>
      <c r="O34" s="250"/>
      <c r="P34" s="250"/>
      <c r="Q34" s="250"/>
      <c r="R34" s="250"/>
      <c r="S34" s="250"/>
      <c r="T34" s="250"/>
      <c r="U34" s="250"/>
      <c r="V34" s="250"/>
      <c r="W34" s="250"/>
      <c r="X34" s="250"/>
      <c r="Y34" s="250"/>
      <c r="Z34" s="250"/>
      <c r="AA34" s="250"/>
      <c r="AB34" s="250"/>
      <c r="AC34" s="250"/>
      <c r="AD34" s="250"/>
      <c r="AE34" s="250"/>
      <c r="AF34" s="250"/>
      <c r="AG34" s="250"/>
      <c r="AH34" s="250"/>
      <c r="AI34" s="250"/>
      <c r="AJ34" s="250"/>
      <c r="AK34" s="250"/>
      <c r="AL34" s="250"/>
      <c r="AM34" s="250"/>
      <c r="AN34" s="250"/>
      <c r="AO34" s="250"/>
      <c r="AP34" s="250"/>
      <c r="AQ34" s="250"/>
      <c r="AR34" s="250"/>
      <c r="AS34" s="250"/>
      <c r="AT34" s="250"/>
      <c r="AU34" s="250"/>
      <c r="AV34" s="250"/>
      <c r="AW34" s="250"/>
      <c r="AX34" s="250"/>
      <c r="AY34" s="250"/>
      <c r="AZ34" s="250"/>
      <c r="BA34" s="250"/>
      <c r="BB34" s="250"/>
      <c r="BC34" s="250"/>
      <c r="BD34" s="250"/>
      <c r="BE34" s="250"/>
      <c r="BF34" s="250"/>
      <c r="BG34" s="250"/>
      <c r="BH34" s="250"/>
      <c r="BI34" s="250"/>
      <c r="BJ34" s="250"/>
      <c r="BK34" s="250"/>
      <c r="BL34" s="250"/>
      <c r="BM34" s="250"/>
      <c r="BN34" s="250"/>
      <c r="BO34" s="250"/>
      <c r="BP34" s="250"/>
      <c r="BQ34" s="250"/>
      <c r="BR34" s="250"/>
      <c r="BS34" s="250"/>
      <c r="BT34" s="250"/>
      <c r="BU34" s="250"/>
      <c r="BV34" s="250"/>
      <c r="BW34" s="250"/>
      <c r="BX34" s="250"/>
      <c r="BY34" s="250"/>
      <c r="BZ34" s="250"/>
      <c r="CA34" s="250"/>
      <c r="CB34" s="250"/>
      <c r="CC34" s="250"/>
      <c r="CD34" s="250"/>
      <c r="CE34" s="250"/>
      <c r="CF34" s="250"/>
      <c r="CG34" s="250"/>
      <c r="CH34" s="250"/>
      <c r="CI34" s="250"/>
      <c r="CJ34" s="250"/>
      <c r="CK34" s="250"/>
      <c r="CL34" s="250"/>
      <c r="CM34" s="250"/>
      <c r="CN34" s="250"/>
      <c r="CO34" s="250"/>
      <c r="CP34" s="250"/>
      <c r="CQ34" s="250"/>
      <c r="CR34" s="250"/>
      <c r="CS34" s="250"/>
      <c r="CT34" s="250"/>
      <c r="CU34" s="250"/>
      <c r="CV34" s="250"/>
      <c r="CW34" s="250"/>
      <c r="CX34" s="250"/>
    </row>
    <row r="35" spans="1:102" x14ac:dyDescent="0.35">
      <c r="A35" s="249"/>
      <c r="B35" s="250" t="str">
        <f>IF(ISBLANK(A35)," ",VLOOKUP(A35,Produits!$B$3:$C$102,2,))</f>
        <v xml:space="preserve"> </v>
      </c>
      <c r="C35" s="250"/>
      <c r="D35" s="250"/>
      <c r="E35" s="250"/>
      <c r="F35" s="250"/>
      <c r="G35" s="250"/>
      <c r="H35" s="250"/>
      <c r="I35" s="250"/>
      <c r="J35" s="250"/>
      <c r="K35" s="250"/>
      <c r="L35" s="250"/>
      <c r="M35" s="250"/>
      <c r="N35" s="250"/>
      <c r="O35" s="250"/>
      <c r="P35" s="250"/>
      <c r="Q35" s="250"/>
      <c r="R35" s="250"/>
      <c r="S35" s="250"/>
      <c r="T35" s="250"/>
      <c r="U35" s="250"/>
      <c r="V35" s="250"/>
      <c r="W35" s="250"/>
      <c r="X35" s="250"/>
      <c r="Y35" s="250"/>
      <c r="Z35" s="250"/>
      <c r="AA35" s="250"/>
      <c r="AB35" s="250"/>
      <c r="AC35" s="250"/>
      <c r="AD35" s="250"/>
      <c r="AE35" s="250"/>
      <c r="AF35" s="250"/>
      <c r="AG35" s="250"/>
      <c r="AH35" s="250"/>
      <c r="AI35" s="250"/>
      <c r="AJ35" s="250"/>
      <c r="AK35" s="250"/>
      <c r="AL35" s="250"/>
      <c r="AM35" s="250"/>
      <c r="AN35" s="250"/>
      <c r="AO35" s="250"/>
      <c r="AP35" s="250"/>
      <c r="AQ35" s="250"/>
      <c r="AR35" s="250"/>
      <c r="AS35" s="250"/>
      <c r="AT35" s="250"/>
      <c r="AU35" s="250"/>
      <c r="AV35" s="250"/>
      <c r="AW35" s="250"/>
      <c r="AX35" s="250"/>
      <c r="AY35" s="250"/>
      <c r="AZ35" s="250"/>
      <c r="BA35" s="250"/>
      <c r="BB35" s="250"/>
      <c r="BC35" s="250"/>
      <c r="BD35" s="250"/>
      <c r="BE35" s="250"/>
      <c r="BF35" s="250"/>
      <c r="BG35" s="250"/>
      <c r="BH35" s="250"/>
      <c r="BI35" s="250"/>
      <c r="BJ35" s="250"/>
      <c r="BK35" s="250"/>
      <c r="BL35" s="250"/>
      <c r="BM35" s="250"/>
      <c r="BN35" s="250"/>
      <c r="BO35" s="250"/>
      <c r="BP35" s="250"/>
      <c r="BQ35" s="250"/>
      <c r="BR35" s="250"/>
      <c r="BS35" s="250"/>
      <c r="BT35" s="250"/>
      <c r="BU35" s="250"/>
      <c r="BV35" s="250"/>
      <c r="BW35" s="250"/>
      <c r="BX35" s="250"/>
      <c r="BY35" s="250"/>
      <c r="BZ35" s="250"/>
      <c r="CA35" s="250"/>
      <c r="CB35" s="250"/>
      <c r="CC35" s="250"/>
      <c r="CD35" s="250"/>
      <c r="CE35" s="250"/>
      <c r="CF35" s="250"/>
      <c r="CG35" s="250"/>
      <c r="CH35" s="250"/>
      <c r="CI35" s="250"/>
      <c r="CJ35" s="250"/>
      <c r="CK35" s="250"/>
      <c r="CL35" s="250"/>
      <c r="CM35" s="250"/>
      <c r="CN35" s="250"/>
      <c r="CO35" s="250"/>
      <c r="CP35" s="250"/>
      <c r="CQ35" s="250"/>
      <c r="CR35" s="250"/>
      <c r="CS35" s="250"/>
      <c r="CT35" s="250"/>
      <c r="CU35" s="250"/>
      <c r="CV35" s="250"/>
      <c r="CW35" s="250"/>
      <c r="CX35" s="250"/>
    </row>
    <row r="36" spans="1:102" x14ac:dyDescent="0.35">
      <c r="A36" s="249"/>
      <c r="B36" s="250" t="str">
        <f>IF(ISBLANK(A36)," ",VLOOKUP(A36,Produits!$B$3:$C$102,2,))</f>
        <v xml:space="preserve"> </v>
      </c>
      <c r="C36" s="250"/>
      <c r="D36" s="250"/>
      <c r="E36" s="250"/>
      <c r="F36" s="250"/>
      <c r="G36" s="250"/>
      <c r="H36" s="250"/>
      <c r="I36" s="250"/>
      <c r="J36" s="250"/>
      <c r="K36" s="250"/>
      <c r="L36" s="250"/>
      <c r="M36" s="250"/>
      <c r="N36" s="250"/>
      <c r="O36" s="250"/>
      <c r="P36" s="250"/>
      <c r="Q36" s="250"/>
      <c r="R36" s="250"/>
      <c r="S36" s="250"/>
      <c r="T36" s="250"/>
      <c r="U36" s="250"/>
      <c r="V36" s="250"/>
      <c r="W36" s="250"/>
      <c r="X36" s="250"/>
      <c r="Y36" s="250"/>
      <c r="Z36" s="250"/>
      <c r="AA36" s="250"/>
      <c r="AB36" s="250"/>
      <c r="AC36" s="250"/>
      <c r="AD36" s="250"/>
      <c r="AE36" s="250"/>
      <c r="AF36" s="250"/>
      <c r="AG36" s="250"/>
      <c r="AH36" s="250"/>
      <c r="AI36" s="250"/>
      <c r="AJ36" s="250"/>
      <c r="AK36" s="250"/>
      <c r="AL36" s="250"/>
      <c r="AM36" s="250"/>
      <c r="AN36" s="250"/>
      <c r="AO36" s="250"/>
      <c r="AP36" s="250"/>
      <c r="AQ36" s="250"/>
      <c r="AR36" s="250"/>
      <c r="AS36" s="250"/>
      <c r="AT36" s="250"/>
      <c r="AU36" s="250"/>
      <c r="AV36" s="250"/>
      <c r="AW36" s="250"/>
      <c r="AX36" s="250"/>
      <c r="AY36" s="250"/>
      <c r="AZ36" s="250"/>
      <c r="BA36" s="250"/>
      <c r="BB36" s="250"/>
      <c r="BC36" s="250"/>
      <c r="BD36" s="250"/>
      <c r="BE36" s="250"/>
      <c r="BF36" s="250"/>
      <c r="BG36" s="250"/>
      <c r="BH36" s="250"/>
      <c r="BI36" s="250"/>
      <c r="BJ36" s="250"/>
      <c r="BK36" s="250"/>
      <c r="BL36" s="250"/>
      <c r="BM36" s="250"/>
      <c r="BN36" s="250"/>
      <c r="BO36" s="250"/>
      <c r="BP36" s="250"/>
      <c r="BQ36" s="250"/>
      <c r="BR36" s="250"/>
      <c r="BS36" s="250"/>
      <c r="BT36" s="250"/>
      <c r="BU36" s="250"/>
      <c r="BV36" s="250"/>
      <c r="BW36" s="250"/>
      <c r="BX36" s="250"/>
      <c r="BY36" s="250"/>
      <c r="BZ36" s="250"/>
      <c r="CA36" s="250"/>
      <c r="CB36" s="250"/>
      <c r="CC36" s="250"/>
      <c r="CD36" s="250"/>
      <c r="CE36" s="250"/>
      <c r="CF36" s="250"/>
      <c r="CG36" s="250"/>
      <c r="CH36" s="250"/>
      <c r="CI36" s="250"/>
      <c r="CJ36" s="250"/>
      <c r="CK36" s="250"/>
      <c r="CL36" s="250"/>
      <c r="CM36" s="250"/>
      <c r="CN36" s="250"/>
      <c r="CO36" s="250"/>
      <c r="CP36" s="250"/>
      <c r="CQ36" s="250"/>
      <c r="CR36" s="250"/>
      <c r="CS36" s="250"/>
      <c r="CT36" s="250"/>
      <c r="CU36" s="250"/>
      <c r="CV36" s="250"/>
      <c r="CW36" s="250"/>
      <c r="CX36" s="250"/>
    </row>
    <row r="37" spans="1:102" x14ac:dyDescent="0.35">
      <c r="A37" s="249"/>
      <c r="B37" s="250" t="str">
        <f>IF(ISBLANK(A37)," ",VLOOKUP(A37,Produits!$B$3:$C$102,2,))</f>
        <v xml:space="preserve"> </v>
      </c>
      <c r="C37" s="250"/>
      <c r="D37" s="250"/>
      <c r="E37" s="250"/>
      <c r="F37" s="250"/>
      <c r="G37" s="250"/>
      <c r="H37" s="250"/>
      <c r="I37" s="250"/>
      <c r="J37" s="250"/>
      <c r="K37" s="250"/>
      <c r="L37" s="250"/>
      <c r="M37" s="250"/>
      <c r="N37" s="250"/>
      <c r="O37" s="250"/>
      <c r="P37" s="250"/>
      <c r="Q37" s="250"/>
      <c r="R37" s="250"/>
      <c r="S37" s="250"/>
      <c r="T37" s="250"/>
      <c r="U37" s="250"/>
      <c r="V37" s="250"/>
      <c r="W37" s="250"/>
      <c r="X37" s="250"/>
      <c r="Y37" s="250"/>
      <c r="Z37" s="250"/>
      <c r="AA37" s="250"/>
      <c r="AB37" s="250"/>
      <c r="AC37" s="250"/>
      <c r="AD37" s="250"/>
      <c r="AE37" s="250"/>
      <c r="AF37" s="250"/>
      <c r="AG37" s="250"/>
      <c r="AH37" s="250"/>
      <c r="AI37" s="250"/>
      <c r="AJ37" s="250"/>
      <c r="AK37" s="250"/>
      <c r="AL37" s="250"/>
      <c r="AM37" s="250"/>
      <c r="AN37" s="250"/>
      <c r="AO37" s="250"/>
      <c r="AP37" s="250"/>
      <c r="AQ37" s="250"/>
      <c r="AR37" s="250"/>
      <c r="AS37" s="250"/>
      <c r="AT37" s="250"/>
      <c r="AU37" s="250"/>
      <c r="AV37" s="250"/>
      <c r="AW37" s="250"/>
      <c r="AX37" s="250"/>
      <c r="AY37" s="250"/>
      <c r="AZ37" s="250"/>
      <c r="BA37" s="250"/>
      <c r="BB37" s="250"/>
      <c r="BC37" s="250"/>
      <c r="BD37" s="250"/>
      <c r="BE37" s="250"/>
      <c r="BF37" s="250"/>
      <c r="BG37" s="250"/>
      <c r="BH37" s="250"/>
      <c r="BI37" s="250"/>
      <c r="BJ37" s="250"/>
      <c r="BK37" s="250"/>
      <c r="BL37" s="250"/>
      <c r="BM37" s="250"/>
      <c r="BN37" s="250"/>
      <c r="BO37" s="250"/>
      <c r="BP37" s="250"/>
      <c r="BQ37" s="250"/>
      <c r="BR37" s="250"/>
      <c r="BS37" s="250"/>
      <c r="BT37" s="250"/>
      <c r="BU37" s="250"/>
      <c r="BV37" s="250"/>
      <c r="BW37" s="250"/>
      <c r="BX37" s="250"/>
      <c r="BY37" s="250"/>
      <c r="BZ37" s="250"/>
      <c r="CA37" s="250"/>
      <c r="CB37" s="250"/>
      <c r="CC37" s="250"/>
      <c r="CD37" s="250"/>
      <c r="CE37" s="250"/>
      <c r="CF37" s="250"/>
      <c r="CG37" s="250"/>
      <c r="CH37" s="250"/>
      <c r="CI37" s="250"/>
      <c r="CJ37" s="250"/>
      <c r="CK37" s="250"/>
      <c r="CL37" s="250"/>
      <c r="CM37" s="250"/>
      <c r="CN37" s="250"/>
      <c r="CO37" s="250"/>
      <c r="CP37" s="250"/>
      <c r="CQ37" s="250"/>
      <c r="CR37" s="250"/>
      <c r="CS37" s="250"/>
      <c r="CT37" s="250"/>
      <c r="CU37" s="250"/>
      <c r="CV37" s="250"/>
      <c r="CW37" s="250"/>
      <c r="CX37" s="250"/>
    </row>
    <row r="38" spans="1:102" x14ac:dyDescent="0.35">
      <c r="A38" s="249"/>
      <c r="B38" s="250" t="str">
        <f>IF(ISBLANK(A38)," ",VLOOKUP(A38,Produits!$B$3:$C$102,2,))</f>
        <v xml:space="preserve"> </v>
      </c>
      <c r="C38" s="250"/>
      <c r="D38" s="250"/>
      <c r="E38" s="250"/>
      <c r="F38" s="250"/>
      <c r="G38" s="250"/>
      <c r="H38" s="250"/>
      <c r="I38" s="250"/>
      <c r="J38" s="250"/>
      <c r="K38" s="250"/>
      <c r="L38" s="250"/>
      <c r="M38" s="250"/>
      <c r="N38" s="250"/>
      <c r="O38" s="250"/>
      <c r="P38" s="250"/>
      <c r="Q38" s="250"/>
      <c r="R38" s="250"/>
      <c r="S38" s="250"/>
      <c r="T38" s="250"/>
      <c r="U38" s="250"/>
      <c r="V38" s="250"/>
      <c r="W38" s="250"/>
      <c r="X38" s="250"/>
      <c r="Y38" s="250"/>
      <c r="Z38" s="250"/>
      <c r="AA38" s="250"/>
      <c r="AB38" s="250"/>
      <c r="AC38" s="250"/>
      <c r="AD38" s="250"/>
      <c r="AE38" s="250"/>
      <c r="AF38" s="250"/>
      <c r="AG38" s="250"/>
      <c r="AH38" s="250"/>
      <c r="AI38" s="250"/>
      <c r="AJ38" s="250"/>
      <c r="AK38" s="250"/>
      <c r="AL38" s="250"/>
      <c r="AM38" s="250"/>
      <c r="AN38" s="250"/>
      <c r="AO38" s="250"/>
      <c r="AP38" s="250"/>
      <c r="AQ38" s="250"/>
      <c r="AR38" s="250"/>
      <c r="AS38" s="250"/>
      <c r="AT38" s="250"/>
      <c r="AU38" s="250"/>
      <c r="AV38" s="250"/>
      <c r="AW38" s="250"/>
      <c r="AX38" s="250"/>
      <c r="AY38" s="250"/>
      <c r="AZ38" s="250"/>
      <c r="BA38" s="250"/>
      <c r="BB38" s="250"/>
      <c r="BC38" s="250"/>
      <c r="BD38" s="250"/>
      <c r="BE38" s="250"/>
      <c r="BF38" s="250"/>
      <c r="BG38" s="250"/>
      <c r="BH38" s="250"/>
      <c r="BI38" s="250"/>
      <c r="BJ38" s="250"/>
      <c r="BK38" s="250"/>
      <c r="BL38" s="250"/>
      <c r="BM38" s="250"/>
      <c r="BN38" s="250"/>
      <c r="BO38" s="250"/>
      <c r="BP38" s="250"/>
      <c r="BQ38" s="250"/>
      <c r="BR38" s="250"/>
      <c r="BS38" s="250"/>
      <c r="BT38" s="250"/>
      <c r="BU38" s="250"/>
      <c r="BV38" s="250"/>
      <c r="BW38" s="250"/>
      <c r="BX38" s="250"/>
      <c r="BY38" s="250"/>
      <c r="BZ38" s="250"/>
      <c r="CA38" s="250"/>
      <c r="CB38" s="250"/>
      <c r="CC38" s="250"/>
      <c r="CD38" s="250"/>
      <c r="CE38" s="250"/>
      <c r="CF38" s="250"/>
      <c r="CG38" s="250"/>
      <c r="CH38" s="250"/>
      <c r="CI38" s="250"/>
      <c r="CJ38" s="250"/>
      <c r="CK38" s="250"/>
      <c r="CL38" s="250"/>
      <c r="CM38" s="250"/>
      <c r="CN38" s="250"/>
      <c r="CO38" s="250"/>
      <c r="CP38" s="250"/>
      <c r="CQ38" s="250"/>
      <c r="CR38" s="250"/>
      <c r="CS38" s="250"/>
      <c r="CT38" s="250"/>
      <c r="CU38" s="250"/>
      <c r="CV38" s="250"/>
      <c r="CW38" s="250"/>
      <c r="CX38" s="250"/>
    </row>
    <row r="39" spans="1:102" x14ac:dyDescent="0.35">
      <c r="A39" s="249"/>
      <c r="B39" s="250" t="str">
        <f>IF(ISBLANK(A39)," ",VLOOKUP(A39,Produits!$B$3:$C$102,2,))</f>
        <v xml:space="preserve"> </v>
      </c>
      <c r="C39" s="250"/>
      <c r="D39" s="250"/>
      <c r="E39" s="250"/>
      <c r="F39" s="250"/>
      <c r="G39" s="250"/>
      <c r="H39" s="250"/>
      <c r="I39" s="250"/>
      <c r="J39" s="250"/>
      <c r="K39" s="250"/>
      <c r="L39" s="250"/>
      <c r="M39" s="250"/>
      <c r="N39" s="250"/>
      <c r="O39" s="250"/>
      <c r="P39" s="250"/>
      <c r="Q39" s="250"/>
      <c r="R39" s="250"/>
      <c r="S39" s="250"/>
      <c r="T39" s="250"/>
      <c r="U39" s="250"/>
      <c r="V39" s="250"/>
      <c r="W39" s="250"/>
      <c r="X39" s="250"/>
      <c r="Y39" s="250"/>
      <c r="Z39" s="250"/>
      <c r="AA39" s="250"/>
      <c r="AB39" s="250"/>
      <c r="AC39" s="250"/>
      <c r="AD39" s="250"/>
      <c r="AE39" s="250"/>
      <c r="AF39" s="250"/>
      <c r="AG39" s="250"/>
      <c r="AH39" s="250"/>
      <c r="AI39" s="250"/>
      <c r="AJ39" s="250"/>
      <c r="AK39" s="250"/>
      <c r="AL39" s="250"/>
      <c r="AM39" s="250"/>
      <c r="AN39" s="250"/>
      <c r="AO39" s="250"/>
      <c r="AP39" s="250"/>
      <c r="AQ39" s="250"/>
      <c r="AR39" s="250"/>
      <c r="AS39" s="250"/>
      <c r="AT39" s="250"/>
      <c r="AU39" s="250"/>
      <c r="AV39" s="250"/>
      <c r="AW39" s="250"/>
      <c r="AX39" s="250"/>
      <c r="AY39" s="250"/>
      <c r="AZ39" s="250"/>
      <c r="BA39" s="250"/>
      <c r="BB39" s="250"/>
      <c r="BC39" s="250"/>
      <c r="BD39" s="250"/>
      <c r="BE39" s="250"/>
      <c r="BF39" s="250"/>
      <c r="BG39" s="250"/>
      <c r="BH39" s="250"/>
      <c r="BI39" s="250"/>
      <c r="BJ39" s="250"/>
      <c r="BK39" s="250"/>
      <c r="BL39" s="250"/>
      <c r="BM39" s="250"/>
      <c r="BN39" s="250"/>
      <c r="BO39" s="250"/>
      <c r="BP39" s="250"/>
      <c r="BQ39" s="250"/>
      <c r="BR39" s="250"/>
      <c r="BS39" s="250"/>
      <c r="BT39" s="250"/>
      <c r="BU39" s="250"/>
      <c r="BV39" s="250"/>
      <c r="BW39" s="250"/>
      <c r="BX39" s="250"/>
      <c r="BY39" s="250"/>
      <c r="BZ39" s="250"/>
      <c r="CA39" s="250"/>
      <c r="CB39" s="250"/>
      <c r="CC39" s="250"/>
      <c r="CD39" s="250"/>
      <c r="CE39" s="250"/>
      <c r="CF39" s="250"/>
      <c r="CG39" s="250"/>
      <c r="CH39" s="250"/>
      <c r="CI39" s="250"/>
      <c r="CJ39" s="250"/>
      <c r="CK39" s="250"/>
      <c r="CL39" s="250"/>
      <c r="CM39" s="250"/>
      <c r="CN39" s="250"/>
      <c r="CO39" s="250"/>
      <c r="CP39" s="250"/>
      <c r="CQ39" s="250"/>
      <c r="CR39" s="250"/>
      <c r="CS39" s="250"/>
      <c r="CT39" s="250"/>
      <c r="CU39" s="250"/>
      <c r="CV39" s="250"/>
      <c r="CW39" s="250"/>
      <c r="CX39" s="250"/>
    </row>
    <row r="40" spans="1:102" x14ac:dyDescent="0.35">
      <c r="A40" s="249"/>
      <c r="B40" s="250" t="str">
        <f>IF(ISBLANK(A40)," ",VLOOKUP(A40,Produits!$B$3:$C$102,2,))</f>
        <v xml:space="preserve"> </v>
      </c>
      <c r="C40" s="250"/>
      <c r="D40" s="250"/>
      <c r="E40" s="250"/>
      <c r="F40" s="250"/>
      <c r="G40" s="250"/>
      <c r="H40" s="250"/>
      <c r="I40" s="250"/>
      <c r="J40" s="250"/>
      <c r="K40" s="250"/>
      <c r="L40" s="250"/>
      <c r="M40" s="250"/>
      <c r="N40" s="250"/>
      <c r="O40" s="250"/>
      <c r="P40" s="250"/>
      <c r="Q40" s="250"/>
      <c r="R40" s="250"/>
      <c r="S40" s="250"/>
      <c r="T40" s="250"/>
      <c r="U40" s="250"/>
      <c r="V40" s="250"/>
      <c r="W40" s="250"/>
      <c r="X40" s="250"/>
      <c r="Y40" s="250"/>
      <c r="Z40" s="250"/>
      <c r="AA40" s="250"/>
      <c r="AB40" s="250"/>
      <c r="AC40" s="250"/>
      <c r="AD40" s="250"/>
      <c r="AE40" s="250"/>
      <c r="AF40" s="250"/>
      <c r="AG40" s="250"/>
      <c r="AH40" s="250"/>
      <c r="AI40" s="250"/>
      <c r="AJ40" s="250"/>
      <c r="AK40" s="250"/>
      <c r="AL40" s="250"/>
      <c r="AM40" s="250"/>
      <c r="AN40" s="250"/>
      <c r="AO40" s="250"/>
      <c r="AP40" s="250"/>
      <c r="AQ40" s="250"/>
      <c r="AR40" s="250"/>
      <c r="AS40" s="250"/>
      <c r="AT40" s="250"/>
      <c r="AU40" s="250"/>
      <c r="AV40" s="250"/>
      <c r="AW40" s="250"/>
      <c r="AX40" s="250"/>
      <c r="AY40" s="250"/>
      <c r="AZ40" s="250"/>
      <c r="BA40" s="250"/>
      <c r="BB40" s="250"/>
      <c r="BC40" s="250"/>
      <c r="BD40" s="250"/>
      <c r="BE40" s="250"/>
      <c r="BF40" s="250"/>
      <c r="BG40" s="250"/>
      <c r="BH40" s="250"/>
      <c r="BI40" s="250"/>
      <c r="BJ40" s="250"/>
      <c r="BK40" s="250"/>
      <c r="BL40" s="250"/>
      <c r="BM40" s="250"/>
      <c r="BN40" s="250"/>
      <c r="BO40" s="250"/>
      <c r="BP40" s="250"/>
      <c r="BQ40" s="250"/>
      <c r="BR40" s="250"/>
      <c r="BS40" s="250"/>
      <c r="BT40" s="250"/>
      <c r="BU40" s="250"/>
      <c r="BV40" s="250"/>
      <c r="BW40" s="250"/>
      <c r="BX40" s="250"/>
      <c r="BY40" s="250"/>
      <c r="BZ40" s="250"/>
      <c r="CA40" s="250"/>
      <c r="CB40" s="250"/>
      <c r="CC40" s="250"/>
      <c r="CD40" s="250"/>
      <c r="CE40" s="250"/>
      <c r="CF40" s="250"/>
      <c r="CG40" s="250"/>
      <c r="CH40" s="250"/>
      <c r="CI40" s="250"/>
      <c r="CJ40" s="250"/>
      <c r="CK40" s="250"/>
      <c r="CL40" s="250"/>
      <c r="CM40" s="250"/>
      <c r="CN40" s="250"/>
      <c r="CO40" s="250"/>
      <c r="CP40" s="250"/>
      <c r="CQ40" s="250"/>
      <c r="CR40" s="250"/>
      <c r="CS40" s="250"/>
      <c r="CT40" s="250"/>
      <c r="CU40" s="250"/>
      <c r="CV40" s="250"/>
      <c r="CW40" s="250"/>
      <c r="CX40" s="250"/>
    </row>
    <row r="41" spans="1:102" x14ac:dyDescent="0.35">
      <c r="A41" s="249"/>
      <c r="B41" s="250" t="str">
        <f>IF(ISBLANK(A41)," ",VLOOKUP(A41,Produits!$B$3:$C$102,2,))</f>
        <v xml:space="preserve"> </v>
      </c>
      <c r="C41" s="250"/>
      <c r="D41" s="250"/>
      <c r="E41" s="250"/>
      <c r="F41" s="250"/>
      <c r="G41" s="250"/>
      <c r="H41" s="250"/>
      <c r="I41" s="250"/>
      <c r="J41" s="250"/>
      <c r="K41" s="250"/>
      <c r="L41" s="250"/>
      <c r="M41" s="250"/>
      <c r="N41" s="250"/>
      <c r="O41" s="250"/>
      <c r="P41" s="250"/>
      <c r="Q41" s="250"/>
      <c r="R41" s="250"/>
      <c r="S41" s="250"/>
      <c r="T41" s="250"/>
      <c r="U41" s="250"/>
      <c r="V41" s="250"/>
      <c r="W41" s="250"/>
      <c r="X41" s="250"/>
      <c r="Y41" s="250"/>
      <c r="Z41" s="250"/>
      <c r="AA41" s="250"/>
      <c r="AB41" s="250"/>
      <c r="AC41" s="250"/>
      <c r="AD41" s="250"/>
      <c r="AE41" s="250"/>
      <c r="AF41" s="250"/>
      <c r="AG41" s="250"/>
      <c r="AH41" s="250"/>
      <c r="AI41" s="250"/>
      <c r="AJ41" s="250"/>
      <c r="AK41" s="250"/>
      <c r="AL41" s="250"/>
      <c r="AM41" s="250"/>
      <c r="AN41" s="250"/>
      <c r="AO41" s="250"/>
      <c r="AP41" s="250"/>
      <c r="AQ41" s="250"/>
      <c r="AR41" s="250"/>
      <c r="AS41" s="250"/>
      <c r="AT41" s="250"/>
      <c r="AU41" s="250"/>
      <c r="AV41" s="250"/>
      <c r="AW41" s="250"/>
      <c r="AX41" s="250"/>
      <c r="AY41" s="250"/>
      <c r="AZ41" s="250"/>
      <c r="BA41" s="250"/>
      <c r="BB41" s="250"/>
      <c r="BC41" s="250"/>
      <c r="BD41" s="250"/>
      <c r="BE41" s="250"/>
      <c r="BF41" s="250"/>
      <c r="BG41" s="250"/>
      <c r="BH41" s="250"/>
      <c r="BI41" s="250"/>
      <c r="BJ41" s="250"/>
      <c r="BK41" s="250"/>
      <c r="BL41" s="250"/>
      <c r="BM41" s="250"/>
      <c r="BN41" s="250"/>
      <c r="BO41" s="250"/>
      <c r="BP41" s="250"/>
      <c r="BQ41" s="250"/>
      <c r="BR41" s="250"/>
      <c r="BS41" s="250"/>
      <c r="BT41" s="250"/>
      <c r="BU41" s="250"/>
      <c r="BV41" s="250"/>
      <c r="BW41" s="250"/>
      <c r="BX41" s="250"/>
      <c r="BY41" s="250"/>
      <c r="BZ41" s="250"/>
      <c r="CA41" s="250"/>
      <c r="CB41" s="250"/>
      <c r="CC41" s="250"/>
      <c r="CD41" s="250"/>
      <c r="CE41" s="250"/>
      <c r="CF41" s="250"/>
      <c r="CG41" s="250"/>
      <c r="CH41" s="250"/>
      <c r="CI41" s="250"/>
      <c r="CJ41" s="250"/>
      <c r="CK41" s="250"/>
      <c r="CL41" s="250"/>
      <c r="CM41" s="250"/>
      <c r="CN41" s="250"/>
      <c r="CO41" s="250"/>
      <c r="CP41" s="250"/>
      <c r="CQ41" s="250"/>
      <c r="CR41" s="250"/>
      <c r="CS41" s="250"/>
      <c r="CT41" s="250"/>
      <c r="CU41" s="250"/>
      <c r="CV41" s="250"/>
      <c r="CW41" s="250"/>
      <c r="CX41" s="250"/>
    </row>
    <row r="42" spans="1:102" x14ac:dyDescent="0.35">
      <c r="A42" s="249"/>
      <c r="B42" s="250" t="str">
        <f>IF(ISBLANK(A42)," ",VLOOKUP(A42,Produits!$B$3:$C$102,2,))</f>
        <v xml:space="preserve"> </v>
      </c>
      <c r="C42" s="250"/>
      <c r="D42" s="250"/>
      <c r="E42" s="250"/>
      <c r="F42" s="250"/>
      <c r="G42" s="250"/>
      <c r="H42" s="250"/>
      <c r="I42" s="250"/>
      <c r="J42" s="250"/>
      <c r="K42" s="250"/>
      <c r="L42" s="250"/>
      <c r="M42" s="250"/>
      <c r="N42" s="250"/>
      <c r="O42" s="250"/>
      <c r="P42" s="250"/>
      <c r="Q42" s="250"/>
      <c r="R42" s="250"/>
      <c r="S42" s="250"/>
      <c r="T42" s="250"/>
      <c r="U42" s="250"/>
      <c r="V42" s="250"/>
      <c r="W42" s="250"/>
      <c r="X42" s="250"/>
      <c r="Y42" s="250"/>
      <c r="Z42" s="250"/>
      <c r="AA42" s="250"/>
      <c r="AB42" s="250"/>
      <c r="AC42" s="250"/>
      <c r="AD42" s="250"/>
      <c r="AE42" s="250"/>
      <c r="AF42" s="250"/>
      <c r="AG42" s="250"/>
      <c r="AH42" s="250"/>
      <c r="AI42" s="250"/>
      <c r="AJ42" s="250"/>
      <c r="AK42" s="250"/>
      <c r="AL42" s="250"/>
      <c r="AM42" s="250"/>
      <c r="AN42" s="250"/>
      <c r="AO42" s="250"/>
      <c r="AP42" s="250"/>
      <c r="AQ42" s="250"/>
      <c r="AR42" s="250"/>
      <c r="AS42" s="250"/>
      <c r="AT42" s="250"/>
      <c r="AU42" s="250"/>
      <c r="AV42" s="250"/>
      <c r="AW42" s="250"/>
      <c r="AX42" s="250"/>
      <c r="AY42" s="250"/>
      <c r="AZ42" s="250"/>
      <c r="BA42" s="250"/>
      <c r="BB42" s="250"/>
      <c r="BC42" s="250"/>
      <c r="BD42" s="250"/>
      <c r="BE42" s="250"/>
      <c r="BF42" s="250"/>
      <c r="BG42" s="250"/>
      <c r="BH42" s="250"/>
      <c r="BI42" s="250"/>
      <c r="BJ42" s="250"/>
      <c r="BK42" s="250"/>
      <c r="BL42" s="250"/>
      <c r="BM42" s="250"/>
      <c r="BN42" s="250"/>
      <c r="BO42" s="250"/>
      <c r="BP42" s="250"/>
      <c r="BQ42" s="250"/>
      <c r="BR42" s="250"/>
      <c r="BS42" s="250"/>
      <c r="BT42" s="250"/>
      <c r="BU42" s="250"/>
      <c r="BV42" s="250"/>
      <c r="BW42" s="250"/>
      <c r="BX42" s="250"/>
      <c r="BY42" s="250"/>
      <c r="BZ42" s="250"/>
      <c r="CA42" s="250"/>
      <c r="CB42" s="250"/>
      <c r="CC42" s="250"/>
      <c r="CD42" s="250"/>
      <c r="CE42" s="250"/>
      <c r="CF42" s="250"/>
      <c r="CG42" s="250"/>
      <c r="CH42" s="250"/>
      <c r="CI42" s="250"/>
      <c r="CJ42" s="250"/>
      <c r="CK42" s="250"/>
      <c r="CL42" s="250"/>
      <c r="CM42" s="250"/>
      <c r="CN42" s="250"/>
      <c r="CO42" s="250"/>
      <c r="CP42" s="250"/>
      <c r="CQ42" s="250"/>
      <c r="CR42" s="250"/>
      <c r="CS42" s="250"/>
      <c r="CT42" s="250"/>
      <c r="CU42" s="250"/>
      <c r="CV42" s="250"/>
      <c r="CW42" s="250"/>
      <c r="CX42" s="250"/>
    </row>
    <row r="43" spans="1:102" x14ac:dyDescent="0.35">
      <c r="A43" s="249"/>
      <c r="B43" s="250" t="str">
        <f>IF(ISBLANK(A43)," ",VLOOKUP(A43,Produits!$B$3:$C$102,2,))</f>
        <v xml:space="preserve"> </v>
      </c>
      <c r="C43" s="250"/>
      <c r="D43" s="250"/>
      <c r="E43" s="250"/>
      <c r="F43" s="250"/>
      <c r="G43" s="250"/>
      <c r="H43" s="250"/>
      <c r="I43" s="250"/>
      <c r="J43" s="250"/>
      <c r="K43" s="250"/>
      <c r="L43" s="250"/>
      <c r="M43" s="250"/>
      <c r="N43" s="250"/>
      <c r="O43" s="250"/>
      <c r="P43" s="250"/>
      <c r="Q43" s="250"/>
      <c r="R43" s="250"/>
      <c r="S43" s="250"/>
      <c r="T43" s="250"/>
      <c r="U43" s="250"/>
      <c r="V43" s="250"/>
      <c r="W43" s="250"/>
      <c r="X43" s="250"/>
      <c r="Y43" s="250"/>
      <c r="Z43" s="250"/>
      <c r="AA43" s="250"/>
      <c r="AB43" s="250"/>
      <c r="AC43" s="250"/>
      <c r="AD43" s="250"/>
      <c r="AE43" s="250"/>
      <c r="AF43" s="250"/>
      <c r="AG43" s="250"/>
      <c r="AH43" s="250"/>
      <c r="AI43" s="250"/>
      <c r="AJ43" s="250"/>
      <c r="AK43" s="250"/>
      <c r="AL43" s="250"/>
      <c r="AM43" s="250"/>
      <c r="AN43" s="250"/>
      <c r="AO43" s="250"/>
      <c r="AP43" s="250"/>
      <c r="AQ43" s="250"/>
      <c r="AR43" s="250"/>
      <c r="AS43" s="250"/>
      <c r="AT43" s="250"/>
      <c r="AU43" s="250"/>
      <c r="AV43" s="250"/>
      <c r="AW43" s="250"/>
      <c r="AX43" s="250"/>
      <c r="AY43" s="250"/>
      <c r="AZ43" s="250"/>
      <c r="BA43" s="250"/>
      <c r="BB43" s="250"/>
      <c r="BC43" s="250"/>
      <c r="BD43" s="250"/>
      <c r="BE43" s="250"/>
      <c r="BF43" s="250"/>
      <c r="BG43" s="250"/>
      <c r="BH43" s="250"/>
      <c r="BI43" s="250"/>
      <c r="BJ43" s="250"/>
      <c r="BK43" s="250"/>
      <c r="BL43" s="250"/>
      <c r="BM43" s="250"/>
      <c r="BN43" s="250"/>
      <c r="BO43" s="250"/>
      <c r="BP43" s="250"/>
      <c r="BQ43" s="250"/>
      <c r="BR43" s="250"/>
      <c r="BS43" s="250"/>
      <c r="BT43" s="250"/>
      <c r="BU43" s="250"/>
      <c r="BV43" s="250"/>
      <c r="BW43" s="250"/>
      <c r="BX43" s="250"/>
      <c r="BY43" s="250"/>
      <c r="BZ43" s="250"/>
      <c r="CA43" s="250"/>
      <c r="CB43" s="250"/>
      <c r="CC43" s="250"/>
      <c r="CD43" s="250"/>
      <c r="CE43" s="250"/>
      <c r="CF43" s="250"/>
      <c r="CG43" s="250"/>
      <c r="CH43" s="250"/>
      <c r="CI43" s="250"/>
      <c r="CJ43" s="250"/>
      <c r="CK43" s="250"/>
      <c r="CL43" s="250"/>
      <c r="CM43" s="250"/>
      <c r="CN43" s="250"/>
      <c r="CO43" s="250"/>
      <c r="CP43" s="250"/>
      <c r="CQ43" s="250"/>
      <c r="CR43" s="250"/>
      <c r="CS43" s="250"/>
      <c r="CT43" s="250"/>
      <c r="CU43" s="250"/>
      <c r="CV43" s="250"/>
      <c r="CW43" s="250"/>
      <c r="CX43" s="250"/>
    </row>
    <row r="44" spans="1:102" x14ac:dyDescent="0.35">
      <c r="A44" s="249"/>
      <c r="B44" s="250" t="str">
        <f>IF(ISBLANK(A44)," ",VLOOKUP(A44,Produits!$B$3:$C$102,2,))</f>
        <v xml:space="preserve"> </v>
      </c>
      <c r="C44" s="250"/>
      <c r="D44" s="250"/>
      <c r="E44" s="250"/>
      <c r="F44" s="250"/>
      <c r="G44" s="250"/>
      <c r="H44" s="250"/>
      <c r="I44" s="250"/>
      <c r="J44" s="250"/>
      <c r="K44" s="250"/>
      <c r="L44" s="250"/>
      <c r="M44" s="250"/>
      <c r="N44" s="250"/>
      <c r="O44" s="250"/>
      <c r="P44" s="250"/>
      <c r="Q44" s="250"/>
      <c r="R44" s="250"/>
      <c r="S44" s="250"/>
      <c r="T44" s="250"/>
      <c r="U44" s="250"/>
      <c r="V44" s="250"/>
      <c r="W44" s="250"/>
      <c r="X44" s="250"/>
      <c r="Y44" s="250"/>
      <c r="Z44" s="250"/>
      <c r="AA44" s="250"/>
      <c r="AB44" s="250"/>
      <c r="AC44" s="250"/>
      <c r="AD44" s="250"/>
      <c r="AE44" s="250"/>
      <c r="AF44" s="250"/>
      <c r="AG44" s="250"/>
      <c r="AH44" s="250"/>
      <c r="AI44" s="250"/>
      <c r="AJ44" s="250"/>
      <c r="AK44" s="250"/>
      <c r="AL44" s="250"/>
      <c r="AM44" s="250"/>
      <c r="AN44" s="250"/>
      <c r="AO44" s="250"/>
      <c r="AP44" s="250"/>
      <c r="AQ44" s="250"/>
      <c r="AR44" s="250"/>
      <c r="AS44" s="250"/>
      <c r="AT44" s="250"/>
      <c r="AU44" s="250"/>
      <c r="AV44" s="250"/>
      <c r="AW44" s="250"/>
      <c r="AX44" s="250"/>
      <c r="AY44" s="250"/>
      <c r="AZ44" s="250"/>
      <c r="BA44" s="250"/>
      <c r="BB44" s="250"/>
      <c r="BC44" s="250"/>
      <c r="BD44" s="250"/>
      <c r="BE44" s="250"/>
      <c r="BF44" s="250"/>
      <c r="BG44" s="250"/>
      <c r="BH44" s="250"/>
      <c r="BI44" s="250"/>
      <c r="BJ44" s="250"/>
      <c r="BK44" s="250"/>
      <c r="BL44" s="250"/>
      <c r="BM44" s="250"/>
      <c r="BN44" s="250"/>
      <c r="BO44" s="250"/>
      <c r="BP44" s="250"/>
      <c r="BQ44" s="250"/>
      <c r="BR44" s="250"/>
      <c r="BS44" s="250"/>
      <c r="BT44" s="250"/>
      <c r="BU44" s="250"/>
      <c r="BV44" s="250"/>
      <c r="BW44" s="250"/>
      <c r="BX44" s="250"/>
      <c r="BY44" s="250"/>
      <c r="BZ44" s="250"/>
      <c r="CA44" s="250"/>
      <c r="CB44" s="250"/>
      <c r="CC44" s="250"/>
      <c r="CD44" s="250"/>
      <c r="CE44" s="250"/>
      <c r="CF44" s="250"/>
      <c r="CG44" s="250"/>
      <c r="CH44" s="250"/>
      <c r="CI44" s="250"/>
      <c r="CJ44" s="250"/>
      <c r="CK44" s="250"/>
      <c r="CL44" s="250"/>
      <c r="CM44" s="250"/>
      <c r="CN44" s="250"/>
      <c r="CO44" s="250"/>
      <c r="CP44" s="250"/>
      <c r="CQ44" s="250"/>
      <c r="CR44" s="250"/>
      <c r="CS44" s="250"/>
      <c r="CT44" s="250"/>
      <c r="CU44" s="250"/>
      <c r="CV44" s="250"/>
      <c r="CW44" s="250"/>
      <c r="CX44" s="250"/>
    </row>
    <row r="45" spans="1:102" x14ac:dyDescent="0.35">
      <c r="A45" s="249"/>
      <c r="B45" s="250" t="str">
        <f>IF(ISBLANK(A45)," ",VLOOKUP(A45,Produits!$B$3:$C$102,2,))</f>
        <v xml:space="preserve"> </v>
      </c>
      <c r="C45" s="250"/>
      <c r="D45" s="250"/>
      <c r="E45" s="250"/>
      <c r="F45" s="250"/>
      <c r="G45" s="250"/>
      <c r="H45" s="250"/>
      <c r="I45" s="250"/>
      <c r="J45" s="250"/>
      <c r="K45" s="250"/>
      <c r="L45" s="250"/>
      <c r="M45" s="250"/>
      <c r="N45" s="250"/>
      <c r="O45" s="250"/>
      <c r="P45" s="250"/>
      <c r="Q45" s="250"/>
      <c r="R45" s="250"/>
      <c r="S45" s="250"/>
      <c r="T45" s="250"/>
      <c r="U45" s="250"/>
      <c r="V45" s="250"/>
      <c r="W45" s="250"/>
      <c r="X45" s="250"/>
      <c r="Y45" s="250"/>
      <c r="Z45" s="250"/>
      <c r="AA45" s="250"/>
      <c r="AB45" s="250"/>
      <c r="AC45" s="250"/>
      <c r="AD45" s="250"/>
      <c r="AE45" s="250"/>
      <c r="AF45" s="250"/>
      <c r="AG45" s="250"/>
      <c r="AH45" s="250"/>
      <c r="AI45" s="250"/>
      <c r="AJ45" s="250"/>
      <c r="AK45" s="250"/>
      <c r="AL45" s="250"/>
      <c r="AM45" s="250"/>
      <c r="AN45" s="250"/>
      <c r="AO45" s="250"/>
      <c r="AP45" s="250"/>
      <c r="AQ45" s="250"/>
      <c r="AR45" s="250"/>
      <c r="AS45" s="250"/>
      <c r="AT45" s="250"/>
      <c r="AU45" s="250"/>
      <c r="AV45" s="250"/>
      <c r="AW45" s="250"/>
      <c r="AX45" s="250"/>
      <c r="AY45" s="250"/>
      <c r="AZ45" s="250"/>
      <c r="BA45" s="250"/>
      <c r="BB45" s="250"/>
      <c r="BC45" s="250"/>
      <c r="BD45" s="250"/>
      <c r="BE45" s="250"/>
      <c r="BF45" s="250"/>
      <c r="BG45" s="250"/>
      <c r="BH45" s="250"/>
      <c r="BI45" s="250"/>
      <c r="BJ45" s="250"/>
      <c r="BK45" s="250"/>
      <c r="BL45" s="250"/>
      <c r="BM45" s="250"/>
      <c r="BN45" s="250"/>
      <c r="BO45" s="250"/>
      <c r="BP45" s="250"/>
      <c r="BQ45" s="250"/>
      <c r="BR45" s="250"/>
      <c r="BS45" s="250"/>
      <c r="BT45" s="250"/>
      <c r="BU45" s="250"/>
      <c r="BV45" s="250"/>
      <c r="BW45" s="250"/>
      <c r="BX45" s="250"/>
      <c r="BY45" s="250"/>
      <c r="BZ45" s="250"/>
      <c r="CA45" s="250"/>
      <c r="CB45" s="250"/>
      <c r="CC45" s="250"/>
      <c r="CD45" s="250"/>
      <c r="CE45" s="250"/>
      <c r="CF45" s="250"/>
      <c r="CG45" s="250"/>
      <c r="CH45" s="250"/>
      <c r="CI45" s="250"/>
      <c r="CJ45" s="250"/>
      <c r="CK45" s="250"/>
      <c r="CL45" s="250"/>
      <c r="CM45" s="250"/>
      <c r="CN45" s="250"/>
      <c r="CO45" s="250"/>
      <c r="CP45" s="250"/>
      <c r="CQ45" s="250"/>
      <c r="CR45" s="250"/>
      <c r="CS45" s="250"/>
      <c r="CT45" s="250"/>
      <c r="CU45" s="250"/>
      <c r="CV45" s="250"/>
      <c r="CW45" s="250"/>
      <c r="CX45" s="250"/>
    </row>
    <row r="46" spans="1:102" x14ac:dyDescent="0.35">
      <c r="A46" s="249"/>
      <c r="B46" s="250" t="str">
        <f>IF(ISBLANK(A46)," ",VLOOKUP(A46,Produits!$B$3:$C$102,2,))</f>
        <v xml:space="preserve"> </v>
      </c>
      <c r="C46" s="250"/>
      <c r="D46" s="250"/>
      <c r="E46" s="250"/>
      <c r="F46" s="250"/>
      <c r="G46" s="250"/>
      <c r="H46" s="250"/>
      <c r="I46" s="250"/>
      <c r="J46" s="250"/>
      <c r="K46" s="250"/>
      <c r="L46" s="250"/>
      <c r="M46" s="250"/>
      <c r="N46" s="250"/>
      <c r="O46" s="250"/>
      <c r="P46" s="250"/>
      <c r="Q46" s="250"/>
      <c r="R46" s="250"/>
      <c r="S46" s="250"/>
      <c r="T46" s="250"/>
      <c r="U46" s="250"/>
      <c r="V46" s="250"/>
      <c r="W46" s="250"/>
      <c r="X46" s="250"/>
      <c r="Y46" s="250"/>
      <c r="Z46" s="250"/>
      <c r="AA46" s="250"/>
      <c r="AB46" s="250"/>
      <c r="AC46" s="250"/>
      <c r="AD46" s="250"/>
      <c r="AE46" s="250"/>
      <c r="AF46" s="250"/>
      <c r="AG46" s="250"/>
      <c r="AH46" s="250"/>
      <c r="AI46" s="250"/>
      <c r="AJ46" s="250"/>
      <c r="AK46" s="250"/>
      <c r="AL46" s="250"/>
      <c r="AM46" s="250"/>
      <c r="AN46" s="250"/>
      <c r="AO46" s="250"/>
      <c r="AP46" s="250"/>
      <c r="AQ46" s="250"/>
      <c r="AR46" s="250"/>
      <c r="AS46" s="250"/>
      <c r="AT46" s="250"/>
      <c r="AU46" s="250"/>
      <c r="AV46" s="250"/>
      <c r="AW46" s="250"/>
      <c r="AX46" s="250"/>
      <c r="AY46" s="250"/>
      <c r="AZ46" s="250"/>
      <c r="BA46" s="250"/>
      <c r="BB46" s="250"/>
      <c r="BC46" s="250"/>
      <c r="BD46" s="250"/>
      <c r="BE46" s="250"/>
      <c r="BF46" s="250"/>
      <c r="BG46" s="250"/>
      <c r="BH46" s="250"/>
      <c r="BI46" s="250"/>
      <c r="BJ46" s="250"/>
      <c r="BK46" s="250"/>
      <c r="BL46" s="250"/>
      <c r="BM46" s="250"/>
      <c r="BN46" s="250"/>
      <c r="BO46" s="250"/>
      <c r="BP46" s="250"/>
      <c r="BQ46" s="250"/>
      <c r="BR46" s="250"/>
      <c r="BS46" s="250"/>
      <c r="BT46" s="250"/>
      <c r="BU46" s="250"/>
      <c r="BV46" s="250"/>
      <c r="BW46" s="250"/>
      <c r="BX46" s="250"/>
      <c r="BY46" s="250"/>
      <c r="BZ46" s="250"/>
      <c r="CA46" s="250"/>
      <c r="CB46" s="250"/>
      <c r="CC46" s="250"/>
      <c r="CD46" s="250"/>
      <c r="CE46" s="250"/>
      <c r="CF46" s="250"/>
      <c r="CG46" s="250"/>
      <c r="CH46" s="250"/>
      <c r="CI46" s="250"/>
      <c r="CJ46" s="250"/>
      <c r="CK46" s="250"/>
      <c r="CL46" s="250"/>
      <c r="CM46" s="250"/>
      <c r="CN46" s="250"/>
      <c r="CO46" s="250"/>
      <c r="CP46" s="250"/>
      <c r="CQ46" s="250"/>
      <c r="CR46" s="250"/>
      <c r="CS46" s="250"/>
      <c r="CT46" s="250"/>
      <c r="CU46" s="250"/>
      <c r="CV46" s="250"/>
      <c r="CW46" s="250"/>
      <c r="CX46" s="250"/>
    </row>
    <row r="47" spans="1:102" x14ac:dyDescent="0.35">
      <c r="A47" s="249"/>
      <c r="B47" s="250" t="str">
        <f>IF(ISBLANK(A47)," ",VLOOKUP(A47,Produits!$B$3:$C$102,2,))</f>
        <v xml:space="preserve"> </v>
      </c>
      <c r="C47" s="250"/>
      <c r="D47" s="250"/>
      <c r="E47" s="250"/>
      <c r="F47" s="250"/>
      <c r="G47" s="250"/>
      <c r="H47" s="250"/>
      <c r="I47" s="250"/>
      <c r="J47" s="250"/>
      <c r="K47" s="250"/>
      <c r="L47" s="250"/>
      <c r="M47" s="250"/>
      <c r="N47" s="250"/>
      <c r="O47" s="250"/>
      <c r="P47" s="250"/>
      <c r="Q47" s="250"/>
      <c r="R47" s="250"/>
      <c r="S47" s="250"/>
      <c r="T47" s="250"/>
      <c r="U47" s="250"/>
      <c r="V47" s="250"/>
      <c r="W47" s="250"/>
      <c r="X47" s="250"/>
      <c r="Y47" s="250"/>
      <c r="Z47" s="250"/>
      <c r="AA47" s="250"/>
      <c r="AB47" s="250"/>
      <c r="AC47" s="250"/>
      <c r="AD47" s="250"/>
      <c r="AE47" s="250"/>
      <c r="AF47" s="250"/>
      <c r="AG47" s="250"/>
      <c r="AH47" s="250"/>
      <c r="AI47" s="250"/>
      <c r="AJ47" s="250"/>
      <c r="AK47" s="250"/>
      <c r="AL47" s="250"/>
      <c r="AM47" s="250"/>
      <c r="AN47" s="250"/>
      <c r="AO47" s="250"/>
      <c r="AP47" s="250"/>
      <c r="AQ47" s="250"/>
      <c r="AR47" s="250"/>
      <c r="AS47" s="250"/>
      <c r="AT47" s="250"/>
      <c r="AU47" s="250"/>
      <c r="AV47" s="250"/>
      <c r="AW47" s="250"/>
      <c r="AX47" s="250"/>
      <c r="AY47" s="250"/>
      <c r="AZ47" s="250"/>
      <c r="BA47" s="250"/>
      <c r="BB47" s="250"/>
      <c r="BC47" s="250"/>
      <c r="BD47" s="250"/>
      <c r="BE47" s="250"/>
      <c r="BF47" s="250"/>
      <c r="BG47" s="250"/>
      <c r="BH47" s="250"/>
      <c r="BI47" s="250"/>
      <c r="BJ47" s="250"/>
      <c r="BK47" s="250"/>
      <c r="BL47" s="250"/>
      <c r="BM47" s="250"/>
      <c r="BN47" s="250"/>
      <c r="BO47" s="250"/>
      <c r="BP47" s="250"/>
      <c r="BQ47" s="250"/>
      <c r="BR47" s="250"/>
      <c r="BS47" s="250"/>
      <c r="BT47" s="250"/>
      <c r="BU47" s="250"/>
      <c r="BV47" s="250"/>
      <c r="BW47" s="250"/>
      <c r="BX47" s="250"/>
      <c r="BY47" s="250"/>
      <c r="BZ47" s="250"/>
      <c r="CA47" s="250"/>
      <c r="CB47" s="250"/>
      <c r="CC47" s="250"/>
      <c r="CD47" s="250"/>
      <c r="CE47" s="250"/>
      <c r="CF47" s="250"/>
      <c r="CG47" s="250"/>
      <c r="CH47" s="250"/>
      <c r="CI47" s="250"/>
      <c r="CJ47" s="250"/>
      <c r="CK47" s="250"/>
      <c r="CL47" s="250"/>
      <c r="CM47" s="250"/>
      <c r="CN47" s="250"/>
      <c r="CO47" s="250"/>
      <c r="CP47" s="250"/>
      <c r="CQ47" s="250"/>
      <c r="CR47" s="250"/>
      <c r="CS47" s="250"/>
      <c r="CT47" s="250"/>
      <c r="CU47" s="250"/>
      <c r="CV47" s="250"/>
      <c r="CW47" s="250"/>
      <c r="CX47" s="250"/>
    </row>
    <row r="48" spans="1:102" x14ac:dyDescent="0.35">
      <c r="A48" s="249"/>
      <c r="B48" s="250" t="str">
        <f>IF(ISBLANK(A48)," ",VLOOKUP(A48,Produits!$B$3:$C$102,2,))</f>
        <v xml:space="preserve"> </v>
      </c>
      <c r="C48" s="250"/>
      <c r="D48" s="250"/>
      <c r="E48" s="250"/>
      <c r="F48" s="250"/>
      <c r="G48" s="250"/>
      <c r="H48" s="250"/>
      <c r="I48" s="250"/>
      <c r="J48" s="250"/>
      <c r="K48" s="250"/>
      <c r="L48" s="250"/>
      <c r="M48" s="250"/>
      <c r="N48" s="250"/>
      <c r="O48" s="250"/>
      <c r="P48" s="250"/>
      <c r="Q48" s="250"/>
      <c r="R48" s="250"/>
      <c r="S48" s="250"/>
      <c r="T48" s="250"/>
      <c r="U48" s="250"/>
      <c r="V48" s="250"/>
      <c r="W48" s="250"/>
      <c r="X48" s="250"/>
      <c r="Y48" s="250"/>
      <c r="Z48" s="250"/>
      <c r="AA48" s="250"/>
      <c r="AB48" s="250"/>
      <c r="AC48" s="250"/>
      <c r="AD48" s="250"/>
      <c r="AE48" s="250"/>
      <c r="AF48" s="250"/>
      <c r="AG48" s="250"/>
      <c r="AH48" s="250"/>
      <c r="AI48" s="250"/>
      <c r="AJ48" s="250"/>
      <c r="AK48" s="250"/>
      <c r="AL48" s="250"/>
      <c r="AM48" s="250"/>
      <c r="AN48" s="250"/>
      <c r="AO48" s="250"/>
      <c r="AP48" s="250"/>
      <c r="AQ48" s="250"/>
      <c r="AR48" s="250"/>
      <c r="AS48" s="250"/>
      <c r="AT48" s="250"/>
      <c r="AU48" s="250"/>
      <c r="AV48" s="250"/>
      <c r="AW48" s="250"/>
      <c r="AX48" s="250"/>
      <c r="AY48" s="250"/>
      <c r="AZ48" s="250"/>
      <c r="BA48" s="250"/>
      <c r="BB48" s="250"/>
      <c r="BC48" s="250"/>
      <c r="BD48" s="250"/>
      <c r="BE48" s="250"/>
      <c r="BF48" s="250"/>
      <c r="BG48" s="250"/>
      <c r="BH48" s="250"/>
      <c r="BI48" s="250"/>
      <c r="BJ48" s="250"/>
      <c r="BK48" s="250"/>
      <c r="BL48" s="250"/>
      <c r="BM48" s="250"/>
      <c r="BN48" s="250"/>
      <c r="BO48" s="250"/>
      <c r="BP48" s="250"/>
      <c r="BQ48" s="250"/>
      <c r="BR48" s="250"/>
      <c r="BS48" s="250"/>
      <c r="BT48" s="250"/>
      <c r="BU48" s="250"/>
      <c r="BV48" s="250"/>
      <c r="BW48" s="250"/>
      <c r="BX48" s="250"/>
      <c r="BY48" s="250"/>
      <c r="BZ48" s="250"/>
      <c r="CA48" s="250"/>
      <c r="CB48" s="250"/>
      <c r="CC48" s="250"/>
      <c r="CD48" s="250"/>
      <c r="CE48" s="250"/>
      <c r="CF48" s="250"/>
      <c r="CG48" s="250"/>
      <c r="CH48" s="250"/>
      <c r="CI48" s="250"/>
      <c r="CJ48" s="250"/>
      <c r="CK48" s="250"/>
      <c r="CL48" s="250"/>
      <c r="CM48" s="250"/>
      <c r="CN48" s="250"/>
      <c r="CO48" s="250"/>
      <c r="CP48" s="250"/>
      <c r="CQ48" s="250"/>
      <c r="CR48" s="250"/>
      <c r="CS48" s="250"/>
      <c r="CT48" s="250"/>
      <c r="CU48" s="250"/>
      <c r="CV48" s="250"/>
      <c r="CW48" s="250"/>
      <c r="CX48" s="250"/>
    </row>
    <row r="49" spans="1:102" x14ac:dyDescent="0.35">
      <c r="A49" s="249"/>
      <c r="B49" s="250" t="str">
        <f>IF(ISBLANK(A49)," ",VLOOKUP(A49,Produits!$B$3:$C$102,2,))</f>
        <v xml:space="preserve"> </v>
      </c>
      <c r="C49" s="250"/>
      <c r="D49" s="250"/>
      <c r="E49" s="250"/>
      <c r="F49" s="250"/>
      <c r="G49" s="250"/>
      <c r="H49" s="250"/>
      <c r="I49" s="250"/>
      <c r="J49" s="250"/>
      <c r="K49" s="250"/>
      <c r="L49" s="250"/>
      <c r="M49" s="250"/>
      <c r="N49" s="250"/>
      <c r="O49" s="250"/>
      <c r="P49" s="250"/>
      <c r="Q49" s="250"/>
      <c r="R49" s="250"/>
      <c r="S49" s="250"/>
      <c r="T49" s="250"/>
      <c r="U49" s="250"/>
      <c r="V49" s="250"/>
      <c r="W49" s="250"/>
      <c r="X49" s="250"/>
      <c r="Y49" s="250"/>
      <c r="Z49" s="250"/>
      <c r="AA49" s="250"/>
      <c r="AB49" s="250"/>
      <c r="AC49" s="250"/>
      <c r="AD49" s="250"/>
      <c r="AE49" s="250"/>
      <c r="AF49" s="250"/>
      <c r="AG49" s="250"/>
      <c r="AH49" s="250"/>
      <c r="AI49" s="250"/>
      <c r="AJ49" s="250"/>
      <c r="AK49" s="250"/>
      <c r="AL49" s="250"/>
      <c r="AM49" s="250"/>
      <c r="AN49" s="250"/>
      <c r="AO49" s="250"/>
      <c r="AP49" s="250"/>
      <c r="AQ49" s="250"/>
      <c r="AR49" s="250"/>
      <c r="AS49" s="250"/>
      <c r="AT49" s="250"/>
      <c r="AU49" s="250"/>
      <c r="AV49" s="250"/>
      <c r="AW49" s="250"/>
      <c r="AX49" s="250"/>
      <c r="AY49" s="250"/>
      <c r="AZ49" s="250"/>
      <c r="BA49" s="250"/>
      <c r="BB49" s="250"/>
      <c r="BC49" s="250"/>
      <c r="BD49" s="250"/>
      <c r="BE49" s="250"/>
      <c r="BF49" s="250"/>
      <c r="BG49" s="250"/>
      <c r="BH49" s="250"/>
      <c r="BI49" s="250"/>
      <c r="BJ49" s="250"/>
      <c r="BK49" s="250"/>
      <c r="BL49" s="250"/>
      <c r="BM49" s="250"/>
      <c r="BN49" s="250"/>
      <c r="BO49" s="250"/>
      <c r="BP49" s="250"/>
      <c r="BQ49" s="250"/>
      <c r="BR49" s="250"/>
      <c r="BS49" s="250"/>
      <c r="BT49" s="250"/>
      <c r="BU49" s="250"/>
      <c r="BV49" s="250"/>
      <c r="BW49" s="250"/>
      <c r="BX49" s="250"/>
      <c r="BY49" s="250"/>
      <c r="BZ49" s="250"/>
      <c r="CA49" s="250"/>
      <c r="CB49" s="250"/>
      <c r="CC49" s="250"/>
      <c r="CD49" s="250"/>
      <c r="CE49" s="250"/>
      <c r="CF49" s="250"/>
      <c r="CG49" s="250"/>
      <c r="CH49" s="250"/>
      <c r="CI49" s="250"/>
      <c r="CJ49" s="250"/>
      <c r="CK49" s="250"/>
      <c r="CL49" s="250"/>
      <c r="CM49" s="250"/>
      <c r="CN49" s="250"/>
      <c r="CO49" s="250"/>
      <c r="CP49" s="250"/>
      <c r="CQ49" s="250"/>
      <c r="CR49" s="250"/>
      <c r="CS49" s="250"/>
      <c r="CT49" s="250"/>
      <c r="CU49" s="250"/>
      <c r="CV49" s="250"/>
      <c r="CW49" s="250"/>
      <c r="CX49" s="250"/>
    </row>
    <row r="50" spans="1:102" x14ac:dyDescent="0.35">
      <c r="A50" s="249"/>
      <c r="B50" s="250" t="str">
        <f>IF(ISBLANK(A50)," ",VLOOKUP(A50,Produits!$B$3:$C$102,2,))</f>
        <v xml:space="preserve"> </v>
      </c>
      <c r="C50" s="250"/>
      <c r="D50" s="250"/>
      <c r="E50" s="250"/>
      <c r="F50" s="250"/>
      <c r="G50" s="250"/>
      <c r="H50" s="250"/>
      <c r="I50" s="250"/>
      <c r="J50" s="250"/>
      <c r="K50" s="250"/>
      <c r="L50" s="250"/>
      <c r="M50" s="250"/>
      <c r="N50" s="250"/>
      <c r="O50" s="250"/>
      <c r="P50" s="250"/>
      <c r="Q50" s="250"/>
      <c r="R50" s="250"/>
      <c r="S50" s="250"/>
      <c r="T50" s="250"/>
      <c r="U50" s="250"/>
      <c r="V50" s="250"/>
      <c r="W50" s="250"/>
      <c r="X50" s="250"/>
      <c r="Y50" s="250"/>
      <c r="Z50" s="250"/>
      <c r="AA50" s="250"/>
      <c r="AB50" s="250"/>
      <c r="AC50" s="250"/>
      <c r="AD50" s="250"/>
      <c r="AE50" s="250"/>
      <c r="AF50" s="250"/>
      <c r="AG50" s="250"/>
      <c r="AH50" s="250"/>
      <c r="AI50" s="250"/>
      <c r="AJ50" s="250"/>
      <c r="AK50" s="250"/>
      <c r="AL50" s="250"/>
      <c r="AM50" s="250"/>
      <c r="AN50" s="250"/>
      <c r="AO50" s="250"/>
      <c r="AP50" s="250"/>
      <c r="AQ50" s="250"/>
      <c r="AR50" s="250"/>
      <c r="AS50" s="250"/>
      <c r="AT50" s="250"/>
      <c r="AU50" s="250"/>
      <c r="AV50" s="250"/>
      <c r="AW50" s="250"/>
      <c r="AX50" s="250"/>
      <c r="AY50" s="250"/>
      <c r="AZ50" s="250"/>
      <c r="BA50" s="250"/>
      <c r="BB50" s="250"/>
      <c r="BC50" s="250"/>
      <c r="BD50" s="250"/>
      <c r="BE50" s="250"/>
      <c r="BF50" s="250"/>
      <c r="BG50" s="250"/>
      <c r="BH50" s="250"/>
      <c r="BI50" s="250"/>
      <c r="BJ50" s="250"/>
      <c r="BK50" s="250"/>
      <c r="BL50" s="250"/>
      <c r="BM50" s="250"/>
      <c r="BN50" s="250"/>
      <c r="BO50" s="250"/>
      <c r="BP50" s="250"/>
      <c r="BQ50" s="250"/>
      <c r="BR50" s="250"/>
      <c r="BS50" s="250"/>
      <c r="BT50" s="250"/>
      <c r="BU50" s="250"/>
      <c r="BV50" s="250"/>
      <c r="BW50" s="250"/>
      <c r="BX50" s="250"/>
      <c r="BY50" s="250"/>
      <c r="BZ50" s="250"/>
      <c r="CA50" s="250"/>
      <c r="CB50" s="250"/>
      <c r="CC50" s="250"/>
      <c r="CD50" s="250"/>
      <c r="CE50" s="250"/>
      <c r="CF50" s="250"/>
      <c r="CG50" s="250"/>
      <c r="CH50" s="250"/>
      <c r="CI50" s="250"/>
      <c r="CJ50" s="250"/>
      <c r="CK50" s="250"/>
      <c r="CL50" s="250"/>
      <c r="CM50" s="250"/>
      <c r="CN50" s="250"/>
      <c r="CO50" s="250"/>
      <c r="CP50" s="250"/>
      <c r="CQ50" s="250"/>
      <c r="CR50" s="250"/>
      <c r="CS50" s="250"/>
      <c r="CT50" s="250"/>
      <c r="CU50" s="250"/>
      <c r="CV50" s="250"/>
      <c r="CW50" s="250"/>
      <c r="CX50" s="250"/>
    </row>
    <row r="51" spans="1:102" x14ac:dyDescent="0.35">
      <c r="A51" s="249"/>
      <c r="B51" s="250" t="str">
        <f>IF(ISBLANK(A51)," ",VLOOKUP(A51,Produits!$B$3:$C$102,2,))</f>
        <v xml:space="preserve"> </v>
      </c>
      <c r="C51" s="250"/>
      <c r="D51" s="250"/>
      <c r="E51" s="250"/>
      <c r="F51" s="250"/>
      <c r="G51" s="250"/>
      <c r="H51" s="250"/>
      <c r="I51" s="250"/>
      <c r="J51" s="250"/>
      <c r="K51" s="250"/>
      <c r="L51" s="250"/>
      <c r="M51" s="250"/>
      <c r="N51" s="250"/>
      <c r="O51" s="250"/>
      <c r="P51" s="250"/>
      <c r="Q51" s="250"/>
      <c r="R51" s="250"/>
      <c r="S51" s="250"/>
      <c r="T51" s="250"/>
      <c r="U51" s="250"/>
      <c r="V51" s="250"/>
      <c r="W51" s="250"/>
      <c r="X51" s="250"/>
      <c r="Y51" s="250"/>
      <c r="Z51" s="250"/>
      <c r="AA51" s="250"/>
      <c r="AB51" s="250"/>
      <c r="AC51" s="250"/>
      <c r="AD51" s="250"/>
      <c r="AE51" s="250"/>
      <c r="AF51" s="250"/>
      <c r="AG51" s="250"/>
      <c r="AH51" s="250"/>
      <c r="AI51" s="250"/>
      <c r="AJ51" s="250"/>
      <c r="AK51" s="250"/>
      <c r="AL51" s="250"/>
      <c r="AM51" s="250"/>
      <c r="AN51" s="250"/>
      <c r="AO51" s="250"/>
      <c r="AP51" s="250"/>
      <c r="AQ51" s="250"/>
      <c r="AR51" s="250"/>
      <c r="AS51" s="250"/>
      <c r="AT51" s="250"/>
      <c r="AU51" s="250"/>
      <c r="AV51" s="250"/>
      <c r="AW51" s="250"/>
      <c r="AX51" s="250"/>
      <c r="AY51" s="250"/>
      <c r="AZ51" s="250"/>
      <c r="BA51" s="250"/>
      <c r="BB51" s="250"/>
      <c r="BC51" s="250"/>
      <c r="BD51" s="250"/>
      <c r="BE51" s="250"/>
      <c r="BF51" s="250"/>
      <c r="BG51" s="250"/>
      <c r="BH51" s="250"/>
      <c r="BI51" s="250"/>
      <c r="BJ51" s="250"/>
      <c r="BK51" s="250"/>
      <c r="BL51" s="250"/>
      <c r="BM51" s="250"/>
      <c r="BN51" s="250"/>
      <c r="BO51" s="250"/>
      <c r="BP51" s="250"/>
      <c r="BQ51" s="250"/>
      <c r="BR51" s="250"/>
      <c r="BS51" s="250"/>
      <c r="BT51" s="250"/>
      <c r="BU51" s="250"/>
      <c r="BV51" s="250"/>
      <c r="BW51" s="250"/>
      <c r="BX51" s="250"/>
      <c r="BY51" s="250"/>
      <c r="BZ51" s="250"/>
      <c r="CA51" s="250"/>
      <c r="CB51" s="250"/>
      <c r="CC51" s="250"/>
      <c r="CD51" s="250"/>
      <c r="CE51" s="250"/>
      <c r="CF51" s="250"/>
      <c r="CG51" s="250"/>
      <c r="CH51" s="250"/>
      <c r="CI51" s="250"/>
      <c r="CJ51" s="250"/>
      <c r="CK51" s="250"/>
      <c r="CL51" s="250"/>
      <c r="CM51" s="250"/>
      <c r="CN51" s="250"/>
      <c r="CO51" s="250"/>
      <c r="CP51" s="250"/>
      <c r="CQ51" s="250"/>
      <c r="CR51" s="250"/>
      <c r="CS51" s="250"/>
      <c r="CT51" s="250"/>
      <c r="CU51" s="250"/>
      <c r="CV51" s="250"/>
      <c r="CW51" s="250"/>
      <c r="CX51" s="250"/>
    </row>
    <row r="52" spans="1:102" x14ac:dyDescent="0.35">
      <c r="A52" s="249"/>
      <c r="B52" s="250" t="str">
        <f>IF(ISBLANK(A52)," ",VLOOKUP(A52,Produits!$B$3:$C$102,2,))</f>
        <v xml:space="preserve"> </v>
      </c>
      <c r="C52" s="250"/>
      <c r="D52" s="250"/>
      <c r="E52" s="250"/>
      <c r="F52" s="250"/>
      <c r="G52" s="250"/>
      <c r="H52" s="250"/>
      <c r="I52" s="250"/>
      <c r="J52" s="250"/>
      <c r="K52" s="250"/>
      <c r="L52" s="250"/>
      <c r="M52" s="250"/>
      <c r="N52" s="250"/>
      <c r="O52" s="250"/>
      <c r="P52" s="250"/>
      <c r="Q52" s="250"/>
      <c r="R52" s="250"/>
      <c r="S52" s="250"/>
      <c r="T52" s="250"/>
      <c r="U52" s="250"/>
      <c r="V52" s="250"/>
      <c r="W52" s="250"/>
      <c r="X52" s="250"/>
      <c r="Y52" s="250"/>
      <c r="Z52" s="250"/>
      <c r="AA52" s="250"/>
      <c r="AB52" s="250"/>
      <c r="AC52" s="250"/>
      <c r="AD52" s="250"/>
      <c r="AE52" s="250"/>
      <c r="AF52" s="250"/>
      <c r="AG52" s="250"/>
      <c r="AH52" s="250"/>
      <c r="AI52" s="250"/>
      <c r="AJ52" s="250"/>
      <c r="AK52" s="250"/>
      <c r="AL52" s="250"/>
      <c r="AM52" s="250"/>
      <c r="AN52" s="250"/>
      <c r="AO52" s="250"/>
      <c r="AP52" s="250"/>
      <c r="AQ52" s="250"/>
      <c r="AR52" s="250"/>
      <c r="AS52" s="250"/>
      <c r="AT52" s="250"/>
      <c r="AU52" s="250"/>
      <c r="AV52" s="250"/>
      <c r="AW52" s="250"/>
      <c r="AX52" s="250"/>
      <c r="AY52" s="250"/>
      <c r="AZ52" s="250"/>
      <c r="BA52" s="250"/>
      <c r="BB52" s="250"/>
      <c r="BC52" s="250"/>
      <c r="BD52" s="250"/>
      <c r="BE52" s="250"/>
      <c r="BF52" s="250"/>
      <c r="BG52" s="250"/>
      <c r="BH52" s="250"/>
      <c r="BI52" s="250"/>
      <c r="BJ52" s="250"/>
      <c r="BK52" s="250"/>
      <c r="BL52" s="250"/>
      <c r="BM52" s="250"/>
      <c r="BN52" s="250"/>
      <c r="BO52" s="250"/>
      <c r="BP52" s="250"/>
      <c r="BQ52" s="250"/>
      <c r="BR52" s="250"/>
      <c r="BS52" s="250"/>
      <c r="BT52" s="250"/>
      <c r="BU52" s="250"/>
      <c r="BV52" s="250"/>
      <c r="BW52" s="250"/>
      <c r="BX52" s="250"/>
      <c r="BY52" s="250"/>
      <c r="BZ52" s="250"/>
      <c r="CA52" s="250"/>
      <c r="CB52" s="250"/>
      <c r="CC52" s="250"/>
      <c r="CD52" s="250"/>
      <c r="CE52" s="250"/>
      <c r="CF52" s="250"/>
      <c r="CG52" s="250"/>
      <c r="CH52" s="250"/>
      <c r="CI52" s="250"/>
      <c r="CJ52" s="250"/>
      <c r="CK52" s="250"/>
      <c r="CL52" s="250"/>
      <c r="CM52" s="250"/>
      <c r="CN52" s="250"/>
      <c r="CO52" s="250"/>
      <c r="CP52" s="250"/>
      <c r="CQ52" s="250"/>
      <c r="CR52" s="250"/>
      <c r="CS52" s="250"/>
      <c r="CT52" s="250"/>
      <c r="CU52" s="250"/>
      <c r="CV52" s="250"/>
      <c r="CW52" s="250"/>
      <c r="CX52" s="250"/>
    </row>
  </sheetData>
  <dataValidations count="2">
    <dataValidation type="list" allowBlank="1" showInputMessage="1" showErrorMessage="1" sqref="C6:CX6">
      <formula1>Référence_Carton</formula1>
    </dataValidation>
    <dataValidation type="list" allowBlank="1" showInputMessage="1" showErrorMessage="1" sqref="A7:A52">
      <formula1>Produits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X253"/>
  <sheetViews>
    <sheetView showGridLines="0" topLeftCell="A18" zoomScaleNormal="100" workbookViewId="0">
      <selection activeCell="B15" sqref="B15:B42"/>
    </sheetView>
  </sheetViews>
  <sheetFormatPr baseColWidth="10" defaultColWidth="11.54296875" defaultRowHeight="12.5" x14ac:dyDescent="0.35"/>
  <cols>
    <col min="1" max="1" width="3.81640625" style="86" bestFit="1" customWidth="1"/>
    <col min="2" max="2" width="38.81640625" style="27" bestFit="1" customWidth="1"/>
    <col min="3" max="3" width="7.54296875" style="27" bestFit="1" customWidth="1"/>
    <col min="4" max="4" width="5.90625" style="27" customWidth="1"/>
    <col min="5" max="5" width="7" style="27" customWidth="1"/>
    <col min="6" max="6" width="10.08984375" style="27" customWidth="1"/>
    <col min="7" max="7" width="9.6328125" style="476" bestFit="1" customWidth="1"/>
    <col min="8" max="8" width="16.08984375" style="27" customWidth="1"/>
    <col min="9" max="9" width="2.1796875" style="27" customWidth="1"/>
    <col min="10" max="10" width="25.90625" style="27" customWidth="1"/>
    <col min="11" max="11" width="40.54296875" style="381" bestFit="1" customWidth="1"/>
    <col min="12" max="12" width="20.54296875" style="381" bestFit="1" customWidth="1"/>
    <col min="13" max="13" width="7.54296875" style="378" customWidth="1"/>
    <col min="14" max="14" width="6.54296875" style="423" bestFit="1" customWidth="1"/>
    <col min="15" max="15" width="9.36328125" style="364" bestFit="1" customWidth="1"/>
    <col min="16" max="16" width="8.54296875" style="233" bestFit="1" customWidth="1"/>
    <col min="17" max="17" width="22.6328125" style="28" bestFit="1" customWidth="1"/>
    <col min="18" max="18" width="10.1796875" style="86" bestFit="1" customWidth="1"/>
    <col min="19" max="19" width="10.36328125" style="28" bestFit="1" customWidth="1"/>
    <col min="20" max="21" width="22.54296875" style="28" bestFit="1" customWidth="1"/>
    <col min="22" max="22" width="9.36328125" style="29" bestFit="1" customWidth="1"/>
    <col min="23" max="16384" width="11.54296875" style="27"/>
  </cols>
  <sheetData>
    <row r="1" spans="1:24" ht="14.4" customHeight="1" thickTop="1" thickBot="1" x14ac:dyDescent="0.4">
      <c r="A1" s="489" t="str">
        <f>+J3</f>
        <v>COMMERCIALE INVOICE</v>
      </c>
      <c r="B1" s="489"/>
      <c r="C1" s="489"/>
      <c r="D1" s="489"/>
      <c r="E1" s="491" t="s">
        <v>398</v>
      </c>
      <c r="F1" s="491"/>
      <c r="G1" s="495">
        <f ca="1">J2</f>
        <v>43310</v>
      </c>
      <c r="H1" s="495"/>
      <c r="J1" s="240">
        <f ca="1">NOW()</f>
        <v>43310.670360879631</v>
      </c>
      <c r="K1" s="477" t="str">
        <f>LEFT(J3,2)</f>
        <v>CO</v>
      </c>
      <c r="N1" s="373"/>
      <c r="Q1" s="493" t="s">
        <v>463</v>
      </c>
      <c r="R1" s="494"/>
      <c r="S1" s="37" t="s">
        <v>397</v>
      </c>
    </row>
    <row r="2" spans="1:24" ht="14.4" customHeight="1" thickTop="1" thickBot="1" x14ac:dyDescent="0.4">
      <c r="A2" s="489"/>
      <c r="B2" s="489"/>
      <c r="C2" s="489"/>
      <c r="D2" s="489"/>
      <c r="G2" s="27"/>
      <c r="I2" s="94"/>
      <c r="J2" s="241">
        <f ca="1">TODAY()</f>
        <v>43310</v>
      </c>
      <c r="K2" s="424"/>
      <c r="N2" s="420"/>
      <c r="Q2" s="222" t="s">
        <v>437</v>
      </c>
      <c r="R2" s="223" t="s">
        <v>508</v>
      </c>
      <c r="S2" s="224" t="s">
        <v>0</v>
      </c>
    </row>
    <row r="3" spans="1:24" ht="13.5" thickTop="1" x14ac:dyDescent="0.35">
      <c r="B3" s="39"/>
      <c r="C3" s="39"/>
      <c r="D3" s="39"/>
      <c r="E3" s="492" t="s">
        <v>580</v>
      </c>
      <c r="F3" s="492"/>
      <c r="G3" s="490" t="str">
        <f ca="1">K1&amp;" "&amp;J4&amp;" "&amp;TEXT(G1,"aammjj")&amp;" "&amp;TEXT(J1,"hhmmss")</f>
        <v>CO 03 180729 160519</v>
      </c>
      <c r="H3" s="490"/>
      <c r="J3" s="479" t="s">
        <v>437</v>
      </c>
      <c r="K3" s="484" t="s">
        <v>678</v>
      </c>
      <c r="N3" s="421"/>
      <c r="Q3" s="152" t="s">
        <v>507</v>
      </c>
      <c r="R3" s="154" t="s">
        <v>509</v>
      </c>
      <c r="S3" s="35" t="s">
        <v>4</v>
      </c>
    </row>
    <row r="4" spans="1:24" ht="13" x14ac:dyDescent="0.35">
      <c r="B4" s="39"/>
      <c r="C4" s="39"/>
      <c r="D4" s="39"/>
      <c r="E4" s="40"/>
      <c r="G4" s="27"/>
      <c r="I4" s="95"/>
      <c r="J4" s="480" t="s">
        <v>391</v>
      </c>
      <c r="K4" s="485" t="s">
        <v>681</v>
      </c>
      <c r="N4" s="421"/>
      <c r="Q4" s="152" t="s">
        <v>505</v>
      </c>
      <c r="R4" s="154" t="s">
        <v>510</v>
      </c>
      <c r="S4" s="35" t="s">
        <v>5</v>
      </c>
    </row>
    <row r="5" spans="1:24" ht="14" x14ac:dyDescent="0.35">
      <c r="B5" s="40"/>
      <c r="C5" s="40"/>
      <c r="D5" s="40"/>
      <c r="E5" s="40"/>
      <c r="F5" s="502" t="str">
        <f>VLOOKUP($J$4,Clients!$B$4:$L$53,2)</f>
        <v>Europe Guest House</v>
      </c>
      <c r="G5" s="502"/>
      <c r="H5" s="502"/>
      <c r="I5" s="40"/>
      <c r="J5" s="481" t="s">
        <v>408</v>
      </c>
      <c r="K5" s="486" t="s">
        <v>680</v>
      </c>
      <c r="N5" s="422"/>
      <c r="O5" s="365"/>
      <c r="P5" s="220"/>
      <c r="Q5" s="153"/>
      <c r="R5" s="225"/>
      <c r="S5" s="36"/>
    </row>
    <row r="6" spans="1:24" ht="13" x14ac:dyDescent="0.35">
      <c r="B6" s="40"/>
      <c r="C6" s="40"/>
      <c r="D6" s="40"/>
      <c r="E6" s="40"/>
      <c r="F6" s="500" t="str">
        <f>VLOOKUP($J$4,Clients!$B$4:$L$53,3)</f>
        <v>51 Street 136</v>
      </c>
      <c r="G6" s="500"/>
      <c r="H6" s="500"/>
      <c r="I6" s="40"/>
      <c r="J6" s="482" t="s">
        <v>0</v>
      </c>
      <c r="K6" s="486" t="s">
        <v>679</v>
      </c>
      <c r="N6" s="420"/>
      <c r="Q6" s="136"/>
      <c r="R6" s="331"/>
      <c r="S6" s="226"/>
    </row>
    <row r="7" spans="1:24" ht="13.5" thickBot="1" x14ac:dyDescent="0.4">
      <c r="B7" s="40"/>
      <c r="C7" s="40"/>
      <c r="D7" s="40"/>
      <c r="E7" s="40"/>
      <c r="F7" s="500" t="str">
        <f>VLOOKUP($J$4,Clients!$B$4:$L$53,4)</f>
        <v>Phsar Kandal, Duan Penh</v>
      </c>
      <c r="G7" s="500"/>
      <c r="H7" s="500"/>
      <c r="I7" s="40"/>
      <c r="J7" s="483">
        <v>1234567890</v>
      </c>
      <c r="K7" s="487" t="s">
        <v>682</v>
      </c>
      <c r="Q7" s="138" t="s">
        <v>519</v>
      </c>
      <c r="R7" s="146" t="s">
        <v>520</v>
      </c>
      <c r="S7" s="147" t="s">
        <v>521</v>
      </c>
    </row>
    <row r="8" spans="1:24" ht="15" thickTop="1" x14ac:dyDescent="0.35">
      <c r="B8" s="39"/>
      <c r="C8" s="39"/>
      <c r="D8" s="39"/>
      <c r="E8" s="40"/>
      <c r="F8" s="500">
        <f>VLOOKUP($J$4,Clients!$B$4:$L$53,5)</f>
        <v>12204</v>
      </c>
      <c r="G8" s="500"/>
      <c r="H8" s="500"/>
      <c r="I8" s="40"/>
      <c r="O8" s="366"/>
      <c r="P8" s="221"/>
      <c r="Q8" s="132" t="s">
        <v>408</v>
      </c>
      <c r="R8" s="155" t="s">
        <v>526</v>
      </c>
      <c r="S8" s="149" t="s">
        <v>524</v>
      </c>
      <c r="T8" s="111"/>
    </row>
    <row r="9" spans="1:24" ht="13.25" customHeight="1" x14ac:dyDescent="0.35">
      <c r="B9" s="40"/>
      <c r="C9" s="40"/>
      <c r="D9" s="40"/>
      <c r="E9" s="40"/>
      <c r="F9" s="500" t="str">
        <f>VLOOKUP($J$4,Clients!$B$4:$L$53,6)</f>
        <v>Phnom Penh</v>
      </c>
      <c r="G9" s="500"/>
      <c r="H9" s="500"/>
      <c r="I9" s="40"/>
      <c r="P9" s="234"/>
      <c r="Q9" s="34" t="s">
        <v>1</v>
      </c>
      <c r="R9" s="155" t="s">
        <v>526</v>
      </c>
      <c r="S9" s="150" t="s">
        <v>523</v>
      </c>
      <c r="T9" s="111"/>
      <c r="X9" s="123"/>
    </row>
    <row r="10" spans="1:24" ht="13.25" customHeight="1" x14ac:dyDescent="0.35">
      <c r="B10" s="40"/>
      <c r="C10" s="40"/>
      <c r="D10" s="40"/>
      <c r="E10" s="40"/>
      <c r="F10" s="500" t="str">
        <f>VLOOKUP($J$4,Clients!$B$4:$L$53,7)</f>
        <v/>
      </c>
      <c r="G10" s="500"/>
      <c r="H10" s="500"/>
      <c r="I10" s="40"/>
      <c r="J10" s="245"/>
      <c r="K10" s="247"/>
      <c r="P10" s="221"/>
      <c r="Q10" s="133" t="s">
        <v>511</v>
      </c>
      <c r="R10" s="141" t="s">
        <v>513</v>
      </c>
      <c r="S10" s="148" t="s">
        <v>522</v>
      </c>
      <c r="X10" s="123"/>
    </row>
    <row r="11" spans="1:24" ht="13.25" customHeight="1" x14ac:dyDescent="0.35">
      <c r="B11" s="40"/>
      <c r="C11" s="40"/>
      <c r="D11" s="40"/>
      <c r="E11" s="40"/>
      <c r="F11" s="501" t="str">
        <f>VLOOKUP($J$4,Clients!$B$4:$L$53,8)</f>
        <v>Cambodia</v>
      </c>
      <c r="G11" s="501"/>
      <c r="H11" s="501"/>
      <c r="I11" s="40"/>
      <c r="J11" s="460"/>
      <c r="P11" s="221"/>
      <c r="Q11" s="34" t="s">
        <v>2</v>
      </c>
      <c r="R11" s="155" t="s">
        <v>526</v>
      </c>
      <c r="S11" s="151" t="s">
        <v>525</v>
      </c>
      <c r="T11" s="111"/>
      <c r="V11" s="27"/>
    </row>
    <row r="12" spans="1:24" ht="13.25" customHeight="1" x14ac:dyDescent="0.35">
      <c r="B12" s="40"/>
      <c r="C12" s="40"/>
      <c r="D12" s="40"/>
      <c r="E12" s="40"/>
      <c r="F12" s="160"/>
      <c r="G12" s="39"/>
      <c r="H12" s="39"/>
      <c r="I12" s="40"/>
      <c r="K12" s="468"/>
      <c r="P12" s="221"/>
      <c r="Q12" s="140" t="s">
        <v>3</v>
      </c>
      <c r="R12" s="141" t="s">
        <v>515</v>
      </c>
      <c r="S12" s="148" t="s">
        <v>514</v>
      </c>
      <c r="T12" s="86"/>
      <c r="V12" s="27"/>
    </row>
    <row r="13" spans="1:24" ht="14.4" customHeight="1" x14ac:dyDescent="0.35">
      <c r="B13" s="161" t="s">
        <v>399</v>
      </c>
      <c r="C13" s="488" t="str">
        <f>+J5</f>
        <v>USD - US Dollar</v>
      </c>
      <c r="D13" s="488"/>
      <c r="E13" s="488"/>
      <c r="F13" s="492" t="s">
        <v>670</v>
      </c>
      <c r="G13" s="503"/>
      <c r="H13" s="461">
        <f>J7</f>
        <v>1234567890</v>
      </c>
      <c r="N13" s="364"/>
      <c r="O13" s="221"/>
      <c r="Q13" s="444" t="s">
        <v>517</v>
      </c>
      <c r="R13" s="445" t="s">
        <v>518</v>
      </c>
      <c r="S13" s="446" t="s">
        <v>516</v>
      </c>
      <c r="T13" s="381"/>
      <c r="U13" s="381"/>
      <c r="V13"/>
      <c r="W13" s="29"/>
    </row>
    <row r="14" spans="1:24" ht="6" customHeight="1" thickBot="1" x14ac:dyDescent="0.4">
      <c r="B14" s="161"/>
      <c r="C14" s="161"/>
      <c r="D14" s="161"/>
      <c r="F14" s="131"/>
      <c r="G14" s="131"/>
      <c r="J14" s="221"/>
      <c r="P14" s="221"/>
      <c r="Q14" s="447"/>
      <c r="R14" s="448"/>
      <c r="S14" s="449"/>
      <c r="T14" s="86"/>
      <c r="U14"/>
    </row>
    <row r="15" spans="1:24" ht="39.5" thickBot="1" x14ac:dyDescent="0.4">
      <c r="B15" s="380" t="s">
        <v>20</v>
      </c>
      <c r="C15" s="385"/>
      <c r="D15" s="379" t="s">
        <v>666</v>
      </c>
      <c r="E15" s="430" t="s">
        <v>665</v>
      </c>
      <c r="F15" s="322" t="s">
        <v>669</v>
      </c>
      <c r="G15" s="139" t="s">
        <v>512</v>
      </c>
      <c r="H15" s="122" t="s">
        <v>506</v>
      </c>
      <c r="I15" s="124"/>
      <c r="J15" s="442"/>
      <c r="K15" s="468"/>
      <c r="N15" s="28"/>
      <c r="O15" s="134"/>
      <c r="P15" s="29"/>
      <c r="Q15" s="450"/>
      <c r="R15" s="451"/>
      <c r="S15" s="452"/>
      <c r="T15" s="86"/>
      <c r="U15" s="27"/>
      <c r="V15" s="27"/>
    </row>
    <row r="16" spans="1:24" ht="14.4" customHeight="1" x14ac:dyDescent="0.35">
      <c r="A16" s="438">
        <v>1</v>
      </c>
      <c r="B16" s="431" t="s">
        <v>12</v>
      </c>
      <c r="C16" s="386"/>
      <c r="D16" s="381" t="str">
        <f>IFERROR(VLOOKUP(B16,'Packing List'!$B$19:$F$79,2,)," ")</f>
        <v>Gr</v>
      </c>
      <c r="E16" s="383">
        <f>IF(ISBLANK(G16)," ",SUMIF('Packing List'!$B$19:$B$79,B16,'Packing List'!$D$19:$D$79))</f>
        <v>4</v>
      </c>
      <c r="F16" s="467">
        <f>IF(ISBLANK(G16)," ",SUMIF('Packing List'!$B$19:$B$79,B16,'Packing List'!$F$19:$F$79))</f>
        <v>18.019000000000002</v>
      </c>
      <c r="G16" s="455">
        <v>1.36</v>
      </c>
      <c r="H16" s="465">
        <f t="shared" ref="H16:H42" si="0">IF(ISBLANK(G16)," ",IF(D16="Gr",F16*G16*1000,IF(D16="Kg",F16*G16,IF(D16="U",E16*G16," "))))</f>
        <v>24505.840000000004</v>
      </c>
      <c r="I16" s="135"/>
      <c r="J16" s="442"/>
      <c r="N16" s="27"/>
      <c r="O16" s="27"/>
      <c r="P16" s="455">
        <v>1.36</v>
      </c>
      <c r="Q16" s="453"/>
      <c r="R16" s="453"/>
      <c r="S16" s="454"/>
      <c r="T16" s="27"/>
      <c r="U16" s="27"/>
      <c r="V16" s="27"/>
    </row>
    <row r="17" spans="1:22" ht="13" thickBot="1" x14ac:dyDescent="0.4">
      <c r="A17" s="438">
        <v>2</v>
      </c>
      <c r="B17" s="431" t="s">
        <v>9</v>
      </c>
      <c r="C17" s="387"/>
      <c r="D17" s="381" t="str">
        <f>IFERROR(VLOOKUP(B17,'Packing List'!$B$19:$F$79,2,)," ")</f>
        <v>Gr</v>
      </c>
      <c r="E17" s="383">
        <f>IF(ISBLANK(G17)," ",SUMIF('Packing List'!$B$19:$B$79,B17,'Packing List'!$D$19:$D$79))</f>
        <v>4</v>
      </c>
      <c r="F17" s="467">
        <f>IF(ISBLANK(G17)," ",SUMIF('Packing List'!$B$19:$B$79,B17,'Packing List'!$F$19:$F$79))</f>
        <v>17.085999999999999</v>
      </c>
      <c r="G17" s="456">
        <v>0.91</v>
      </c>
      <c r="H17" s="465">
        <f t="shared" si="0"/>
        <v>15548.259999999998</v>
      </c>
      <c r="I17" s="135"/>
      <c r="J17" s="442"/>
      <c r="M17" s="292"/>
      <c r="N17" s="27"/>
      <c r="O17" s="27"/>
      <c r="P17" s="456">
        <v>0.91</v>
      </c>
      <c r="T17" s="27"/>
      <c r="U17" s="27"/>
      <c r="V17" s="27"/>
    </row>
    <row r="18" spans="1:22" ht="14.4" customHeight="1" x14ac:dyDescent="0.35">
      <c r="A18" s="438">
        <v>3</v>
      </c>
      <c r="B18" s="431" t="s">
        <v>14</v>
      </c>
      <c r="C18" s="387"/>
      <c r="D18" s="381" t="str">
        <f>IFERROR(VLOOKUP(B18,'Packing List'!$B$19:$F$79,2,)," ")</f>
        <v>Gr</v>
      </c>
      <c r="E18" s="383">
        <f>IF(ISBLANK(G18)," ",SUMIF('Packing List'!$B$19:$B$79,B18,'Packing List'!$D$19:$D$79))</f>
        <v>8</v>
      </c>
      <c r="F18" s="467">
        <f>IF(ISBLANK(G18)," ",SUMIF('Packing List'!$B$19:$B$79,B18,'Packing List'!$F$19:$F$79))</f>
        <v>35.915999999999997</v>
      </c>
      <c r="G18" s="457">
        <v>0.69</v>
      </c>
      <c r="H18" s="465">
        <f t="shared" si="0"/>
        <v>24782.039999999994</v>
      </c>
      <c r="I18" s="135"/>
      <c r="J18" s="442"/>
      <c r="L18" s="455">
        <v>1.36</v>
      </c>
      <c r="O18" s="27"/>
      <c r="P18" s="457">
        <v>0.69</v>
      </c>
      <c r="Q18" s="27"/>
      <c r="R18" s="27"/>
      <c r="S18" s="27"/>
      <c r="T18" s="27"/>
      <c r="U18" s="27"/>
      <c r="V18" s="27"/>
    </row>
    <row r="19" spans="1:22" ht="14.4" customHeight="1" x14ac:dyDescent="0.35">
      <c r="A19" s="438">
        <v>4</v>
      </c>
      <c r="B19" s="431" t="s">
        <v>493</v>
      </c>
      <c r="C19" s="387"/>
      <c r="D19" s="381" t="str">
        <f>IFERROR(VLOOKUP(B19,'Packing List'!$B$19:$F$79,2,)," ")</f>
        <v>Kg</v>
      </c>
      <c r="E19" s="383">
        <f>IF(ISBLANK(G19)," ",SUMIF('Packing List'!$B$19:$B$79,B19,'Packing List'!$D$19:$D$79))</f>
        <v>1</v>
      </c>
      <c r="F19" s="467">
        <f>IF(ISBLANK(G19)," ",SUMIF('Packing List'!$B$19:$B$79,B19,'Packing List'!$F$19:$F$79))</f>
        <v>12.765000000000001</v>
      </c>
      <c r="G19" s="457">
        <v>575</v>
      </c>
      <c r="H19" s="465">
        <f t="shared" si="0"/>
        <v>7339.875</v>
      </c>
      <c r="I19" s="135"/>
      <c r="J19" s="442"/>
      <c r="L19" s="456">
        <v>0.91</v>
      </c>
      <c r="O19" s="27"/>
      <c r="P19" s="457">
        <v>575</v>
      </c>
      <c r="Q19" s="27"/>
      <c r="R19" s="27"/>
      <c r="S19" s="27"/>
      <c r="T19" s="27"/>
      <c r="U19" s="27"/>
      <c r="V19" s="27"/>
    </row>
    <row r="20" spans="1:22" ht="14.4" customHeight="1" x14ac:dyDescent="0.35">
      <c r="A20" s="438">
        <v>5</v>
      </c>
      <c r="B20" s="431" t="s">
        <v>588</v>
      </c>
      <c r="C20" s="387"/>
      <c r="D20" s="381" t="str">
        <f>IFERROR(VLOOKUP(B20,'Packing List'!$B$19:$F$79,2,)," ")</f>
        <v>U</v>
      </c>
      <c r="E20" s="383">
        <f>IF(ISBLANK(G20)," ",SUMIF('Packing List'!$B$19:$B$79,B20,'Packing List'!$D$19:$D$79))</f>
        <v>6</v>
      </c>
      <c r="F20" s="467">
        <f>IF(ISBLANK(G20)," ",SUMIF('Packing List'!$B$19:$B$79,B20,'Packing List'!$F$19:$F$79))</f>
        <v>1.5</v>
      </c>
      <c r="G20" s="457">
        <v>2.5</v>
      </c>
      <c r="H20" s="465">
        <f t="shared" si="0"/>
        <v>15</v>
      </c>
      <c r="I20" s="135"/>
      <c r="J20" s="442"/>
      <c r="L20" s="457">
        <v>0.69</v>
      </c>
      <c r="O20" s="27"/>
      <c r="P20" s="457">
        <v>2.5</v>
      </c>
      <c r="Q20" s="27"/>
      <c r="R20" s="27"/>
      <c r="S20" s="27"/>
      <c r="T20" s="27"/>
      <c r="U20" s="27"/>
      <c r="V20" s="27"/>
    </row>
    <row r="21" spans="1:22" ht="14.4" customHeight="1" x14ac:dyDescent="0.35">
      <c r="A21" s="438">
        <v>6</v>
      </c>
      <c r="B21" s="431" t="s">
        <v>587</v>
      </c>
      <c r="C21" s="387"/>
      <c r="D21" s="381" t="str">
        <f>IFERROR(VLOOKUP(B21,'Packing List'!$B$19:$F$79,2,)," ")</f>
        <v>U</v>
      </c>
      <c r="E21" s="383">
        <f>IF(ISBLANK(G21)," ",SUMIF('Packing List'!$B$19:$B$79,B21,'Packing List'!$D$19:$D$79))</f>
        <v>6</v>
      </c>
      <c r="F21" s="467">
        <f>IF(ISBLANK(G21)," ",SUMIF('Packing List'!$B$19:$B$79,B21,'Packing List'!$F$19:$F$79))</f>
        <v>1.5</v>
      </c>
      <c r="G21" s="457">
        <v>2.35</v>
      </c>
      <c r="H21" s="465">
        <f t="shared" si="0"/>
        <v>14.100000000000001</v>
      </c>
      <c r="I21" s="77"/>
      <c r="J21" s="442"/>
      <c r="L21" s="457">
        <v>575</v>
      </c>
      <c r="O21" s="27"/>
      <c r="P21" s="457">
        <v>2.35</v>
      </c>
      <c r="Q21" s="27"/>
      <c r="R21" s="27"/>
      <c r="S21" s="27"/>
      <c r="T21" s="27"/>
      <c r="U21" s="27"/>
      <c r="V21" s="27"/>
    </row>
    <row r="22" spans="1:22" ht="14.4" customHeight="1" x14ac:dyDescent="0.35">
      <c r="A22" s="438">
        <v>7</v>
      </c>
      <c r="B22" s="431" t="s">
        <v>11</v>
      </c>
      <c r="C22" s="387"/>
      <c r="D22" s="381" t="str">
        <f>IFERROR(VLOOKUP(B22,'Packing List'!$B$19:$F$79,2,)," ")</f>
        <v>Gr</v>
      </c>
      <c r="E22" s="383">
        <f>IF(ISBLANK(G22)," ",SUMIF('Packing List'!$B$19:$B$79,B22,'Packing List'!$D$19:$D$79))</f>
        <v>3</v>
      </c>
      <c r="F22" s="467">
        <f>IF(ISBLANK(G22)," ",SUMIF('Packing List'!$B$19:$B$79,B22,'Packing List'!$F$19:$F$79))</f>
        <v>57.590999999999994</v>
      </c>
      <c r="G22" s="457">
        <v>6.0000000000000001E-3</v>
      </c>
      <c r="H22" s="465">
        <f t="shared" si="0"/>
        <v>345.54599999999999</v>
      </c>
      <c r="I22" s="77"/>
      <c r="J22" s="381"/>
      <c r="K22" s="384" t="s">
        <v>640</v>
      </c>
      <c r="L22" s="457">
        <v>2.5</v>
      </c>
      <c r="O22" s="27"/>
      <c r="P22" s="457">
        <v>6.0000000000000001E-3</v>
      </c>
      <c r="Q22" s="27"/>
      <c r="R22" s="27"/>
      <c r="S22" s="27"/>
      <c r="T22" s="27"/>
      <c r="U22" s="27"/>
      <c r="V22" s="27"/>
    </row>
    <row r="23" spans="1:22" ht="14.4" customHeight="1" x14ac:dyDescent="0.35">
      <c r="A23" s="438">
        <v>8</v>
      </c>
      <c r="B23" s="431" t="s">
        <v>7</v>
      </c>
      <c r="C23" s="387"/>
      <c r="D23" s="381" t="str">
        <f>IFERROR(VLOOKUP(B23,'Packing List'!$B$19:$F$79,2,)," ")</f>
        <v>Gr</v>
      </c>
      <c r="E23" s="383">
        <f>IF(ISBLANK(G23)," ",SUMIF('Packing List'!$B$19:$B$79,B23,'Packing List'!$D$19:$D$79))</f>
        <v>4</v>
      </c>
      <c r="F23" s="467">
        <f>IF(ISBLANK(G23)," ",SUMIF('Packing List'!$B$19:$B$79,B23,'Packing List'!$F$19:$F$79))</f>
        <v>18.241</v>
      </c>
      <c r="G23" s="457">
        <v>0.69</v>
      </c>
      <c r="H23" s="465">
        <f t="shared" si="0"/>
        <v>12586.289999999999</v>
      </c>
      <c r="I23" s="77"/>
      <c r="J23" s="137" t="s">
        <v>12</v>
      </c>
      <c r="K23" s="1">
        <v>1.36</v>
      </c>
      <c r="L23" s="457">
        <v>2.35</v>
      </c>
      <c r="O23" s="27"/>
      <c r="P23" s="457">
        <v>0.69</v>
      </c>
      <c r="Q23" s="27"/>
      <c r="R23" s="27"/>
      <c r="S23" s="27"/>
      <c r="T23" s="27"/>
      <c r="U23" s="27"/>
      <c r="V23" s="27"/>
    </row>
    <row r="24" spans="1:22" ht="14.4" customHeight="1" x14ac:dyDescent="0.35">
      <c r="A24" s="438">
        <v>9</v>
      </c>
      <c r="B24" s="431" t="s">
        <v>13</v>
      </c>
      <c r="C24" s="387"/>
      <c r="D24" s="381" t="str">
        <f>IFERROR(VLOOKUP(B24,'Packing List'!$B$19:$F$79,2,)," ")</f>
        <v>Gr</v>
      </c>
      <c r="E24" s="383">
        <f>IF(ISBLANK(G24)," ",SUMIF('Packing List'!$B$19:$B$79,B24,'Packing List'!$D$19:$D$79))</f>
        <v>1</v>
      </c>
      <c r="F24" s="467">
        <f>IF(ISBLANK(G24)," ",SUMIF('Packing List'!$B$19:$B$79,B24,'Packing List'!$F$19:$F$79))</f>
        <v>1.6539999999999999</v>
      </c>
      <c r="G24" s="457">
        <v>18.18</v>
      </c>
      <c r="H24" s="465">
        <f t="shared" si="0"/>
        <v>30069.719999999998</v>
      </c>
      <c r="I24" s="77"/>
      <c r="J24" s="478" t="s">
        <v>7</v>
      </c>
      <c r="K24" s="1">
        <v>0.69</v>
      </c>
      <c r="L24" s="457">
        <v>6.0000000000000001E-3</v>
      </c>
      <c r="O24" s="27"/>
      <c r="P24" s="457">
        <v>18.18</v>
      </c>
      <c r="Q24" s="27"/>
      <c r="R24" s="27"/>
      <c r="S24" s="27"/>
      <c r="T24" s="27"/>
      <c r="U24" s="27"/>
      <c r="V24" s="27"/>
    </row>
    <row r="25" spans="1:22" ht="14.4" customHeight="1" x14ac:dyDescent="0.35">
      <c r="A25" s="438">
        <v>10</v>
      </c>
      <c r="B25" s="431" t="s">
        <v>15</v>
      </c>
      <c r="C25" s="387"/>
      <c r="D25" s="381" t="str">
        <f>IFERROR(VLOOKUP(B25,'Packing List'!$B$19:$F$79,2,)," ")</f>
        <v>Gr</v>
      </c>
      <c r="E25" s="383">
        <f>IF(ISBLANK(G25)," ",SUMIF('Packing List'!$B$19:$B$79,B25,'Packing List'!$D$19:$D$79))</f>
        <v>2</v>
      </c>
      <c r="F25" s="467">
        <f>IF(ISBLANK(G25)," ",SUMIF('Packing List'!$B$19:$B$79,B25,'Packing List'!$F$19:$F$79))</f>
        <v>9.4749999999999996</v>
      </c>
      <c r="G25" s="457">
        <v>0.91</v>
      </c>
      <c r="H25" s="465">
        <f t="shared" si="0"/>
        <v>8622.25</v>
      </c>
      <c r="I25" s="77"/>
      <c r="J25" s="478" t="s">
        <v>13</v>
      </c>
      <c r="K25" s="1">
        <v>18.18</v>
      </c>
      <c r="L25" s="457">
        <v>0.69</v>
      </c>
      <c r="N25" s="27"/>
      <c r="O25" s="27"/>
      <c r="P25" s="457">
        <v>0.91</v>
      </c>
      <c r="Q25" s="27"/>
      <c r="R25" s="27"/>
      <c r="S25" s="27"/>
      <c r="T25" s="27"/>
      <c r="U25" s="27"/>
      <c r="V25" s="27"/>
    </row>
    <row r="26" spans="1:22" ht="14.4" customHeight="1" x14ac:dyDescent="0.35">
      <c r="A26" s="438">
        <v>11</v>
      </c>
      <c r="B26" s="431" t="s">
        <v>496</v>
      </c>
      <c r="C26" s="387"/>
      <c r="D26" s="381" t="str">
        <f>IFERROR(VLOOKUP(B26,'Packing List'!$B$19:$F$79,2,)," ")</f>
        <v>Kg</v>
      </c>
      <c r="E26" s="383">
        <f>IF(ISBLANK(G26)," ",SUMIF('Packing List'!$B$19:$B$79,B26,'Packing List'!$D$19:$D$79))</f>
        <v>1</v>
      </c>
      <c r="F26" s="467">
        <f>IF(ISBLANK(G26)," ",SUMIF('Packing List'!$B$19:$B$79,B26,'Packing List'!$F$19:$F$79))</f>
        <v>12.53</v>
      </c>
      <c r="G26" s="457">
        <v>76</v>
      </c>
      <c r="H26" s="465">
        <f t="shared" si="0"/>
        <v>952.28</v>
      </c>
      <c r="I26" s="77"/>
      <c r="J26" s="478" t="s">
        <v>9</v>
      </c>
      <c r="K26" s="1">
        <v>0.91</v>
      </c>
      <c r="L26" s="457">
        <v>18.18</v>
      </c>
      <c r="N26" s="27"/>
      <c r="O26" s="27"/>
      <c r="P26" s="457">
        <v>76</v>
      </c>
      <c r="Q26" s="27"/>
      <c r="R26" s="27"/>
      <c r="S26" s="27"/>
      <c r="T26" s="27"/>
      <c r="U26" s="27"/>
      <c r="V26" s="27"/>
    </row>
    <row r="27" spans="1:22" ht="13" x14ac:dyDescent="0.35">
      <c r="A27" s="438">
        <v>12</v>
      </c>
      <c r="B27" s="431"/>
      <c r="C27" s="387"/>
      <c r="D27" s="381" t="str">
        <f>IFERROR(VLOOKUP(B27,'Packing List'!$B$19:$F$79,2,)," ")</f>
        <v xml:space="preserve"> </v>
      </c>
      <c r="E27" s="383" t="str">
        <f>IF(ISBLANK(G27)," ",SUMIF('Packing List'!$B$19:$B$79,B27,'Packing List'!$D$19:$D$79))</f>
        <v xml:space="preserve"> </v>
      </c>
      <c r="F27" s="467" t="str">
        <f>IF(ISBLANK(G27)," ",SUMIF('Packing List'!$B$19:$B$79,B27,'Packing List'!$F$19:$F$79))</f>
        <v xml:space="preserve"> </v>
      </c>
      <c r="G27" s="441"/>
      <c r="H27" s="465" t="str">
        <f t="shared" si="0"/>
        <v xml:space="preserve"> </v>
      </c>
      <c r="I27" s="77"/>
      <c r="J27" s="478" t="s">
        <v>14</v>
      </c>
      <c r="K27" s="1">
        <v>0.69</v>
      </c>
      <c r="L27" s="457">
        <v>0.91</v>
      </c>
      <c r="N27" s="27"/>
      <c r="O27" s="27"/>
      <c r="Q27" s="27"/>
      <c r="R27" s="27"/>
      <c r="S27" s="27"/>
      <c r="T27" s="27"/>
      <c r="U27" s="27"/>
      <c r="V27" s="27"/>
    </row>
    <row r="28" spans="1:22" ht="14.4" customHeight="1" x14ac:dyDescent="0.35">
      <c r="A28" s="438">
        <v>13</v>
      </c>
      <c r="B28" s="374"/>
      <c r="C28" s="387"/>
      <c r="D28" s="381" t="str">
        <f>IFERROR(VLOOKUP(B28,'Packing List'!$B$19:$F$79,2,)," ")</f>
        <v xml:space="preserve"> </v>
      </c>
      <c r="E28" s="383" t="str">
        <f>IF(ISBLANK(G28)," ",SUMIF('Packing List'!$B$19:$B$79,B28,'Packing List'!$D$19:$D$79))</f>
        <v xml:space="preserve"> </v>
      </c>
      <c r="F28" s="467" t="str">
        <f>IF(ISBLANK(G28)," ",SUMIF('Packing List'!$B$19:$B$79,B28,'Packing List'!$F$19:$F$79))</f>
        <v xml:space="preserve"> </v>
      </c>
      <c r="G28" s="441"/>
      <c r="H28" s="465" t="str">
        <f t="shared" si="0"/>
        <v xml:space="preserve"> </v>
      </c>
      <c r="I28" s="77"/>
      <c r="J28" s="478" t="s">
        <v>15</v>
      </c>
      <c r="K28" s="1">
        <v>0.91</v>
      </c>
      <c r="L28" s="457">
        <v>76</v>
      </c>
      <c r="N28" s="27"/>
      <c r="O28" s="27"/>
      <c r="P28" s="27"/>
      <c r="Q28" s="27"/>
      <c r="R28" s="27"/>
      <c r="S28" s="27"/>
      <c r="T28" s="27"/>
      <c r="U28" s="27"/>
      <c r="V28" s="27"/>
    </row>
    <row r="29" spans="1:22" ht="14.4" customHeight="1" x14ac:dyDescent="0.35">
      <c r="A29" s="438">
        <v>14</v>
      </c>
      <c r="B29" s="374"/>
      <c r="C29" s="387"/>
      <c r="D29" s="381" t="str">
        <f>IFERROR(VLOOKUP(B29,'Packing List'!$B$19:$F$79,2,)," ")</f>
        <v xml:space="preserve"> </v>
      </c>
      <c r="E29" s="383" t="str">
        <f>IF(ISBLANK(G29)," ",SUMIF('Packing List'!$B$19:$B$79,B29,'Packing List'!$D$19:$D$79))</f>
        <v xml:space="preserve"> </v>
      </c>
      <c r="F29" s="467" t="str">
        <f>IF(ISBLANK(G29)," ",SUMIF('Packing List'!$B$19:$B$79,B29,'Packing List'!$F$19:$F$79))</f>
        <v xml:space="preserve"> </v>
      </c>
      <c r="G29" s="441"/>
      <c r="H29" s="465" t="str">
        <f t="shared" si="0"/>
        <v xml:space="preserve"> </v>
      </c>
      <c r="I29" s="77"/>
      <c r="J29" s="38" t="s">
        <v>11</v>
      </c>
      <c r="K29" s="1">
        <v>6.0000000000000001E-3</v>
      </c>
      <c r="N29" s="27"/>
      <c r="O29" s="27"/>
      <c r="P29" s="27"/>
      <c r="Q29" s="27"/>
      <c r="R29" s="27"/>
      <c r="S29" s="27"/>
      <c r="T29" s="27"/>
      <c r="U29" s="27"/>
      <c r="V29" s="27"/>
    </row>
    <row r="30" spans="1:22" ht="14.4" customHeight="1" x14ac:dyDescent="0.35">
      <c r="A30" s="438">
        <v>15</v>
      </c>
      <c r="B30" s="374"/>
      <c r="C30" s="387"/>
      <c r="D30" s="381" t="str">
        <f>IFERROR(VLOOKUP(B30,'Packing List'!$B$19:$F$79,2,)," ")</f>
        <v xml:space="preserve"> </v>
      </c>
      <c r="E30" s="383" t="str">
        <f>IF(ISBLANK(G30)," ",SUMIF('Packing List'!$B$19:$B$79,B30,'Packing List'!$D$19:$D$79))</f>
        <v xml:space="preserve"> </v>
      </c>
      <c r="F30" s="467" t="str">
        <f>IF(ISBLANK(G30)," ",SUMIF('Packing List'!$B$19:$B$79,B30,'Packing List'!$F$19:$F$79))</f>
        <v xml:space="preserve"> </v>
      </c>
      <c r="G30" s="441"/>
      <c r="H30" s="465" t="str">
        <f t="shared" si="0"/>
        <v xml:space="preserve"> </v>
      </c>
      <c r="I30" s="77"/>
      <c r="L30" s="27"/>
      <c r="M30" s="27"/>
      <c r="N30" s="27"/>
      <c r="O30" s="27"/>
      <c r="P30" s="27"/>
      <c r="Q30" s="27"/>
      <c r="R30" s="27"/>
      <c r="S30" s="27"/>
      <c r="T30" s="27"/>
      <c r="U30" s="27"/>
      <c r="V30" s="27"/>
    </row>
    <row r="31" spans="1:22" ht="14.4" customHeight="1" x14ac:dyDescent="0.35">
      <c r="A31" s="438">
        <v>16</v>
      </c>
      <c r="B31" s="374"/>
      <c r="C31" s="387"/>
      <c r="D31" s="381" t="str">
        <f>IFERROR(VLOOKUP(B31,'Packing List'!$B$19:$F$79,2,)," ")</f>
        <v xml:space="preserve"> </v>
      </c>
      <c r="E31" s="383" t="str">
        <f>IF(ISBLANK(G31)," ",SUMIF('Packing List'!$B$19:$B$79,B31,'Packing List'!$D$19:$D$79))</f>
        <v xml:space="preserve"> </v>
      </c>
      <c r="F31" s="467" t="str">
        <f>IF(ISBLANK(G31)," ",SUMIF('Packing List'!$B$19:$B$79,B31,'Packing List'!$F$19:$F$79))</f>
        <v xml:space="preserve"> </v>
      </c>
      <c r="G31" s="441"/>
      <c r="H31" s="465" t="str">
        <f t="shared" si="0"/>
        <v xml:space="preserve"> </v>
      </c>
      <c r="I31" s="77"/>
      <c r="L31" s="27"/>
      <c r="M31" s="27"/>
      <c r="N31" s="27"/>
      <c r="O31" s="27"/>
      <c r="P31" s="27"/>
      <c r="Q31" s="27"/>
      <c r="R31" s="27"/>
      <c r="S31" s="27"/>
      <c r="T31" s="27"/>
      <c r="U31" s="27"/>
      <c r="V31" s="27"/>
    </row>
    <row r="32" spans="1:22" ht="14.4" customHeight="1" x14ac:dyDescent="0.35">
      <c r="A32" s="438">
        <v>17</v>
      </c>
      <c r="B32" s="374"/>
      <c r="C32" s="387"/>
      <c r="D32" s="381" t="str">
        <f>IFERROR(VLOOKUP(B32,'Packing List'!$B$19:$F$79,2,)," ")</f>
        <v xml:space="preserve"> </v>
      </c>
      <c r="E32" s="383" t="str">
        <f>IF(ISBLANK(G32)," ",SUMIF('Packing List'!$B$19:$B$79,B32,'Packing List'!$D$19:$D$79))</f>
        <v xml:space="preserve"> </v>
      </c>
      <c r="F32" s="467" t="str">
        <f>IF(ISBLANK(G32)," ",SUMIF('Packing List'!$B$19:$B$79,B32,'Packing List'!$F$19:$F$79))</f>
        <v xml:space="preserve"> </v>
      </c>
      <c r="G32" s="441"/>
      <c r="H32" s="465" t="str">
        <f t="shared" si="0"/>
        <v xml:space="preserve"> </v>
      </c>
      <c r="I32" s="77"/>
      <c r="L32" s="27"/>
      <c r="M32" s="27"/>
      <c r="N32" s="27"/>
      <c r="O32" s="27"/>
      <c r="P32" s="27"/>
      <c r="Q32" s="27"/>
      <c r="R32" s="27"/>
      <c r="S32" s="27"/>
      <c r="T32" s="27"/>
      <c r="U32" s="27"/>
      <c r="V32" s="27"/>
    </row>
    <row r="33" spans="1:22" ht="14.4" customHeight="1" x14ac:dyDescent="0.35">
      <c r="A33" s="438">
        <v>18</v>
      </c>
      <c r="B33" s="374"/>
      <c r="C33" s="387"/>
      <c r="D33" s="381" t="str">
        <f>IFERROR(VLOOKUP(B33,'Packing List'!$B$19:$F$79,2,)," ")</f>
        <v xml:space="preserve"> </v>
      </c>
      <c r="E33" s="383" t="str">
        <f>IF(ISBLANK(G33)," ",SUMIF('Packing List'!$B$19:$B$79,B33,'Packing List'!$D$19:$D$79))</f>
        <v xml:space="preserve"> </v>
      </c>
      <c r="F33" s="467" t="str">
        <f>IF(ISBLANK(G33)," ",SUMIF('Packing List'!$B$19:$B$79,B33,'Packing List'!$F$19:$F$79))</f>
        <v xml:space="preserve"> </v>
      </c>
      <c r="G33" s="441"/>
      <c r="H33" s="465" t="str">
        <f t="shared" si="0"/>
        <v xml:space="preserve"> </v>
      </c>
      <c r="I33" s="77"/>
      <c r="L33" s="27"/>
      <c r="M33" s="27"/>
      <c r="N33" s="27"/>
      <c r="O33" s="27"/>
      <c r="P33" s="27"/>
      <c r="Q33" s="27"/>
      <c r="R33" s="27"/>
      <c r="S33" s="27"/>
      <c r="T33" s="27"/>
      <c r="U33" s="27"/>
      <c r="V33" s="27"/>
    </row>
    <row r="34" spans="1:22" ht="14.4" customHeight="1" x14ac:dyDescent="0.35">
      <c r="A34" s="438">
        <v>19</v>
      </c>
      <c r="B34" s="374"/>
      <c r="C34" s="387"/>
      <c r="D34" s="381" t="str">
        <f>IFERROR(VLOOKUP(B34,'Packing List'!$B$19:$F$79,2,)," ")</f>
        <v xml:space="preserve"> </v>
      </c>
      <c r="E34" s="383" t="str">
        <f>IF(ISBLANK(G34)," ",SUMIF('Packing List'!$B$19:$B$79,B34,'Packing List'!$D$19:$D$79))</f>
        <v xml:space="preserve"> </v>
      </c>
      <c r="F34" s="467" t="str">
        <f>IF(ISBLANK(G34)," ",SUMIF('Packing List'!$B$19:$B$79,B34,'Packing List'!$F$19:$F$79))</f>
        <v xml:space="preserve"> </v>
      </c>
      <c r="G34" s="441"/>
      <c r="H34" s="465" t="str">
        <f t="shared" si="0"/>
        <v xml:space="preserve"> </v>
      </c>
      <c r="I34" s="77"/>
      <c r="L34" s="27"/>
      <c r="M34" s="27"/>
      <c r="N34" s="27"/>
      <c r="O34" s="27"/>
      <c r="P34" s="27"/>
      <c r="Q34" s="27"/>
      <c r="R34" s="27"/>
      <c r="S34" s="27"/>
      <c r="T34" s="27"/>
      <c r="U34" s="27"/>
      <c r="V34" s="27"/>
    </row>
    <row r="35" spans="1:22" ht="14.4" customHeight="1" x14ac:dyDescent="0.35">
      <c r="A35" s="438">
        <v>20</v>
      </c>
      <c r="B35" s="374"/>
      <c r="C35" s="387"/>
      <c r="D35" s="381" t="str">
        <f>IFERROR(VLOOKUP(B35,'Packing List'!$B$19:$F$79,2,)," ")</f>
        <v xml:space="preserve"> </v>
      </c>
      <c r="E35" s="383" t="str">
        <f>IF(ISBLANK(G35)," ",SUMIF('Packing List'!$B$19:$B$79,B35,'Packing List'!$D$19:$D$79))</f>
        <v xml:space="preserve"> </v>
      </c>
      <c r="F35" s="467" t="str">
        <f>IF(ISBLANK(G35)," ",SUMIF('Packing List'!$B$19:$B$79,B35,'Packing List'!$F$19:$F$79))</f>
        <v xml:space="preserve"> </v>
      </c>
      <c r="G35" s="441"/>
      <c r="H35" s="465" t="str">
        <f t="shared" si="0"/>
        <v xml:space="preserve"> </v>
      </c>
      <c r="I35" s="77"/>
      <c r="L35" s="443"/>
      <c r="M35" s="27"/>
      <c r="N35" s="27"/>
      <c r="O35" s="27"/>
      <c r="P35" s="27"/>
      <c r="Q35" s="27"/>
      <c r="R35" s="27"/>
      <c r="S35" s="27"/>
      <c r="T35" s="27"/>
      <c r="U35" s="27"/>
      <c r="V35" s="27"/>
    </row>
    <row r="36" spans="1:22" ht="14.4" customHeight="1" x14ac:dyDescent="0.35">
      <c r="A36" s="438">
        <v>21</v>
      </c>
      <c r="B36" s="374"/>
      <c r="C36" s="387"/>
      <c r="D36" s="381" t="str">
        <f>IFERROR(VLOOKUP(B36,'Packing List'!$B$19:$F$79,2,)," ")</f>
        <v xml:space="preserve"> </v>
      </c>
      <c r="E36" s="383" t="str">
        <f>IF(ISBLANK(G36)," ",SUMIF('Packing List'!$B$19:$B$79,B36,'Packing List'!$D$19:$D$79))</f>
        <v xml:space="preserve"> </v>
      </c>
      <c r="F36" s="467" t="str">
        <f>IF(ISBLANK(G36)," ",SUMIF('Packing List'!$B$19:$B$79,B36,'Packing List'!$F$19:$F$79))</f>
        <v xml:space="preserve"> </v>
      </c>
      <c r="G36" s="441"/>
      <c r="H36" s="465" t="str">
        <f t="shared" si="0"/>
        <v xml:space="preserve"> </v>
      </c>
      <c r="I36" s="77"/>
      <c r="L36" s="27"/>
      <c r="M36" s="27"/>
      <c r="N36" s="27"/>
      <c r="O36" s="27"/>
      <c r="P36" s="27"/>
      <c r="Q36" s="27"/>
      <c r="R36" s="27"/>
      <c r="S36" s="27"/>
      <c r="T36" s="27"/>
      <c r="U36" s="27"/>
      <c r="V36" s="27"/>
    </row>
    <row r="37" spans="1:22" ht="14.4" customHeight="1" x14ac:dyDescent="0.35">
      <c r="A37" s="438">
        <v>22</v>
      </c>
      <c r="B37" s="374"/>
      <c r="C37" s="387"/>
      <c r="D37" s="381" t="str">
        <f>IFERROR(VLOOKUP(B37,'Packing List'!$B$19:$F$79,2,)," ")</f>
        <v xml:space="preserve"> </v>
      </c>
      <c r="E37" s="383" t="str">
        <f>IF(ISBLANK(G37)," ",SUMIF('Packing List'!$B$19:$B$79,B37,'Packing List'!$D$19:$D$79))</f>
        <v xml:space="preserve"> </v>
      </c>
      <c r="F37" s="467" t="str">
        <f>IF(ISBLANK(G37)," ",SUMIF('Packing List'!$B$19:$B$79,B37,'Packing List'!$F$19:$F$79))</f>
        <v xml:space="preserve"> </v>
      </c>
      <c r="G37" s="441"/>
      <c r="H37" s="465" t="str">
        <f t="shared" si="0"/>
        <v xml:space="preserve"> </v>
      </c>
      <c r="I37" s="77"/>
      <c r="K37" s="27"/>
      <c r="L37" s="27"/>
      <c r="M37" s="27"/>
      <c r="N37" s="27"/>
      <c r="O37" s="27"/>
      <c r="P37" s="27"/>
      <c r="Q37" s="27"/>
      <c r="R37" s="27"/>
      <c r="S37" s="27"/>
      <c r="T37" s="27"/>
      <c r="U37" s="27"/>
      <c r="V37" s="27"/>
    </row>
    <row r="38" spans="1:22" x14ac:dyDescent="0.35">
      <c r="A38" s="438">
        <v>23</v>
      </c>
      <c r="B38" s="374"/>
      <c r="C38" s="387"/>
      <c r="D38" s="381" t="str">
        <f>IFERROR(VLOOKUP(B38,'Packing List'!$B$19:$F$79,2,)," ")</f>
        <v xml:space="preserve"> </v>
      </c>
      <c r="E38" s="383" t="str">
        <f>IF(ISBLANK(G38)," ",SUMIF('Packing List'!$B$19:$B$79,B38,'Packing List'!$D$19:$D$79))</f>
        <v xml:space="preserve"> </v>
      </c>
      <c r="F38" s="467" t="str">
        <f>IF(ISBLANK(G38)," ",SUMIF('Packing List'!$B$19:$B$79,B38,'Packing List'!$F$19:$F$79))</f>
        <v xml:space="preserve"> </v>
      </c>
      <c r="G38" s="441"/>
      <c r="H38" s="465" t="str">
        <f t="shared" si="0"/>
        <v xml:space="preserve"> </v>
      </c>
      <c r="I38" s="77"/>
      <c r="K38" s="27"/>
      <c r="L38" s="27"/>
      <c r="M38" s="27"/>
      <c r="N38" s="27"/>
      <c r="O38" s="27"/>
      <c r="P38" s="27"/>
      <c r="Q38" s="27"/>
      <c r="R38" s="27"/>
      <c r="S38" s="27"/>
      <c r="T38" s="27"/>
      <c r="U38" s="27"/>
      <c r="V38" s="27"/>
    </row>
    <row r="39" spans="1:22" x14ac:dyDescent="0.35">
      <c r="A39" s="438">
        <v>24</v>
      </c>
      <c r="B39" s="374"/>
      <c r="C39" s="387"/>
      <c r="D39" s="381" t="str">
        <f>IFERROR(VLOOKUP(B39,'Packing List'!$B$19:$F$79,2,)," ")</f>
        <v xml:space="preserve"> </v>
      </c>
      <c r="E39" s="383" t="str">
        <f>IF(ISBLANK(G39)," ",SUMIF('Packing List'!$B$19:$B$79,B39,'Packing List'!$D$19:$D$79))</f>
        <v xml:space="preserve"> </v>
      </c>
      <c r="F39" s="467" t="str">
        <f>IF(ISBLANK(G39)," ",SUMIF('Packing List'!$B$19:$B$79,B39,'Packing List'!$F$19:$F$79))</f>
        <v xml:space="preserve"> </v>
      </c>
      <c r="G39" s="441"/>
      <c r="H39" s="465" t="str">
        <f t="shared" si="0"/>
        <v xml:space="preserve"> </v>
      </c>
      <c r="I39" s="77"/>
      <c r="K39" s="27"/>
      <c r="L39" s="27"/>
      <c r="M39" s="27"/>
      <c r="N39" s="27"/>
      <c r="O39" s="27"/>
      <c r="P39" s="27"/>
      <c r="Q39" s="27"/>
      <c r="R39" s="27"/>
      <c r="S39" s="27"/>
      <c r="T39" s="27"/>
      <c r="U39" s="27"/>
      <c r="V39" s="27"/>
    </row>
    <row r="40" spans="1:22" x14ac:dyDescent="0.35">
      <c r="A40" s="438">
        <v>25</v>
      </c>
      <c r="B40" s="374"/>
      <c r="C40" s="387"/>
      <c r="D40" s="381" t="str">
        <f>IFERROR(VLOOKUP(B40,'Packing List'!$B$19:$F$79,2,)," ")</f>
        <v xml:space="preserve"> </v>
      </c>
      <c r="E40" s="383" t="str">
        <f>IF(ISBLANK(G40)," ",SUMIF('Packing List'!$B$19:$B$79,B40,'Packing List'!$D$19:$D$79))</f>
        <v xml:space="preserve"> </v>
      </c>
      <c r="F40" s="467" t="str">
        <f>IF(ISBLANK(G40)," ",SUMIF('Packing List'!$B$19:$B$79,B40,'Packing List'!$F$19:$F$79))</f>
        <v xml:space="preserve"> </v>
      </c>
      <c r="G40" s="441"/>
      <c r="H40" s="465" t="str">
        <f t="shared" si="0"/>
        <v xml:space="preserve"> </v>
      </c>
      <c r="I40" s="77"/>
      <c r="K40" s="27"/>
      <c r="L40" s="27"/>
      <c r="M40" s="27"/>
      <c r="N40" s="27"/>
      <c r="O40" s="27"/>
      <c r="P40" s="27"/>
      <c r="Q40" s="27"/>
      <c r="R40" s="27"/>
      <c r="S40" s="27"/>
      <c r="T40" s="27"/>
      <c r="U40" s="27"/>
      <c r="V40" s="27"/>
    </row>
    <row r="41" spans="1:22" x14ac:dyDescent="0.35">
      <c r="A41" s="438">
        <v>26</v>
      </c>
      <c r="B41" s="374"/>
      <c r="C41" s="387"/>
      <c r="D41" s="381" t="str">
        <f>IFERROR(VLOOKUP(B41,'Packing List'!$B$19:$F$79,2,)," ")</f>
        <v xml:space="preserve"> </v>
      </c>
      <c r="E41" s="383" t="str">
        <f>IF(ISBLANK(G41)," ",SUMIF('Packing List'!$B$19:$B$79,B41,'Packing List'!$D$19:$D$79))</f>
        <v xml:space="preserve"> </v>
      </c>
      <c r="F41" s="467" t="str">
        <f>IF(ISBLANK(G41)," ",SUMIF('Packing List'!$B$19:$B$79,B41,'Packing List'!$F$19:$F$79))</f>
        <v xml:space="preserve"> </v>
      </c>
      <c r="G41" s="441"/>
      <c r="H41" s="465" t="str">
        <f t="shared" si="0"/>
        <v xml:space="preserve"> </v>
      </c>
      <c r="I41" s="77"/>
      <c r="K41" s="27"/>
      <c r="L41" s="27"/>
      <c r="M41" s="27"/>
      <c r="N41" s="27"/>
      <c r="O41" s="27"/>
      <c r="P41" s="27"/>
      <c r="Q41" s="27"/>
      <c r="R41" s="27"/>
      <c r="S41" s="27"/>
      <c r="T41" s="27"/>
      <c r="U41" s="27"/>
      <c r="V41" s="27"/>
    </row>
    <row r="42" spans="1:22" ht="13" thickBot="1" x14ac:dyDescent="0.4">
      <c r="A42" s="438">
        <v>27</v>
      </c>
      <c r="B42" s="375"/>
      <c r="C42" s="388"/>
      <c r="D42" s="381" t="str">
        <f>IFERROR(VLOOKUP(B42,'Packing List'!$B$19:$F$79,2,)," ")</f>
        <v xml:space="preserve"> </v>
      </c>
      <c r="E42" s="383" t="str">
        <f>IF(ISBLANK(G42)," ",SUMIF('Packing List'!$B$19:$B$79,B42,'Packing List'!$D$19:$D$79))</f>
        <v xml:space="preserve"> </v>
      </c>
      <c r="F42" s="467" t="str">
        <f>IF(ISBLANK(G42)," ",SUMIF('Packing List'!$B$19:$B$79,B42,'Packing List'!$F$19:$F$79))</f>
        <v xml:space="preserve"> </v>
      </c>
      <c r="G42" s="441"/>
      <c r="H42" s="465" t="str">
        <f t="shared" si="0"/>
        <v xml:space="preserve"> </v>
      </c>
      <c r="I42" s="77"/>
      <c r="K42" s="27"/>
      <c r="L42" s="27"/>
      <c r="M42" s="27"/>
      <c r="N42" s="27"/>
      <c r="O42" s="27"/>
      <c r="P42" s="27"/>
      <c r="Q42" s="27"/>
      <c r="R42" s="27"/>
      <c r="S42" s="27"/>
      <c r="T42" s="27"/>
      <c r="U42" s="27"/>
      <c r="V42" s="27"/>
    </row>
    <row r="43" spans="1:22" ht="15" customHeight="1" thickTop="1" thickBot="1" x14ac:dyDescent="0.4">
      <c r="A43" s="438"/>
      <c r="B43" s="429"/>
      <c r="C43" s="428"/>
      <c r="D43" s="428"/>
      <c r="E43" s="33"/>
      <c r="F43" s="130" t="str">
        <f>+C13</f>
        <v>USD - US Dollar</v>
      </c>
      <c r="G43" s="469"/>
      <c r="H43" s="466">
        <f>ROUND(SUM(H16:H42),2)</f>
        <v>124781.2</v>
      </c>
      <c r="I43" s="43"/>
      <c r="J43" s="142">
        <f>+SUM(H16:H42)</f>
        <v>124781.201</v>
      </c>
      <c r="N43" s="27"/>
      <c r="O43" s="27"/>
      <c r="P43" s="86"/>
      <c r="Q43" s="27"/>
      <c r="R43" s="27"/>
      <c r="S43" s="27"/>
      <c r="T43" s="27"/>
      <c r="U43" s="27"/>
      <c r="V43" s="27"/>
    </row>
    <row r="44" spans="1:22" ht="6" customHeight="1" x14ac:dyDescent="0.35">
      <c r="B44" s="143"/>
      <c r="C44" s="143"/>
      <c r="D44" s="143"/>
      <c r="E44" s="42"/>
      <c r="F44" s="144"/>
      <c r="G44" s="470"/>
      <c r="H44" s="145"/>
      <c r="I44" s="43"/>
      <c r="J44" s="98"/>
      <c r="N44" s="27"/>
      <c r="O44" s="27"/>
      <c r="P44" s="86"/>
      <c r="Q44" s="27"/>
      <c r="R44" s="27"/>
      <c r="S44" s="27"/>
      <c r="T44" s="27"/>
      <c r="U44" s="27"/>
      <c r="V44" s="27"/>
    </row>
    <row r="45" spans="1:22" ht="15" customHeight="1" x14ac:dyDescent="0.35">
      <c r="A45" s="263"/>
      <c r="B45" s="498" t="e">
        <f ca="1">_xll.NBTEXTE(H43,2,1,"US Dollar and","US Dollars and","Cent","Cents",0)</f>
        <v>#NAME?</v>
      </c>
      <c r="C45" s="498"/>
      <c r="D45" s="498"/>
      <c r="E45" s="498"/>
      <c r="F45" s="498"/>
      <c r="G45" s="499"/>
      <c r="H45" s="498"/>
      <c r="I45" s="96"/>
      <c r="J45" s="439">
        <f>+SUM(F16:F42)</f>
        <v>186.27699999999999</v>
      </c>
      <c r="N45" s="27"/>
      <c r="O45" s="27"/>
      <c r="P45" s="86"/>
      <c r="Q45" s="27"/>
      <c r="R45" s="27"/>
      <c r="S45" s="27"/>
      <c r="T45" s="27"/>
      <c r="U45" s="27"/>
      <c r="V45" s="27"/>
    </row>
    <row r="46" spans="1:22" ht="6" customHeight="1" x14ac:dyDescent="0.35">
      <c r="A46" s="263"/>
      <c r="B46" s="357"/>
      <c r="C46" s="357"/>
      <c r="D46" s="357"/>
      <c r="E46" s="357"/>
      <c r="F46" s="357"/>
      <c r="G46" s="471"/>
      <c r="H46" s="357"/>
      <c r="J46" s="51"/>
      <c r="N46" s="27"/>
      <c r="O46" s="27"/>
      <c r="P46" s="86"/>
      <c r="Q46" s="27"/>
      <c r="R46" s="27"/>
      <c r="S46" s="27"/>
      <c r="T46" s="27"/>
      <c r="U46" s="27"/>
      <c r="V46" s="27"/>
    </row>
    <row r="47" spans="1:22" ht="14.5" x14ac:dyDescent="0.35">
      <c r="A47" s="263"/>
      <c r="B47" s="358" t="s">
        <v>671</v>
      </c>
      <c r="C47" s="359">
        <f>'Packing List'!C81</f>
        <v>186.27700000000004</v>
      </c>
      <c r="E47" s="357"/>
      <c r="F47" s="357"/>
      <c r="G47" s="472"/>
      <c r="H47" s="363"/>
      <c r="I47" s="51"/>
      <c r="J47" s="378"/>
      <c r="N47" s="27"/>
      <c r="O47" s="27"/>
      <c r="P47" s="86"/>
      <c r="Q47" s="27"/>
      <c r="R47" s="27"/>
      <c r="S47" s="27"/>
      <c r="T47" s="27"/>
      <c r="U47" s="27"/>
      <c r="V47" s="27"/>
    </row>
    <row r="48" spans="1:22" ht="13" x14ac:dyDescent="0.35">
      <c r="A48" s="263"/>
      <c r="B48" s="358" t="s">
        <v>672</v>
      </c>
      <c r="C48" s="359">
        <f>'Packing List'!C82</f>
        <v>192.27600000000004</v>
      </c>
      <c r="E48" s="357"/>
      <c r="F48" s="357"/>
      <c r="G48" s="471"/>
      <c r="H48" s="357"/>
      <c r="N48" s="27"/>
      <c r="O48" s="27"/>
      <c r="P48" s="86"/>
      <c r="Q48" s="27"/>
      <c r="R48" s="27"/>
      <c r="S48" s="27"/>
      <c r="T48" s="27"/>
      <c r="U48" s="27"/>
      <c r="V48" s="27"/>
    </row>
    <row r="49" spans="1:22" ht="14" x14ac:dyDescent="0.35">
      <c r="A49" s="263"/>
      <c r="B49" s="360" t="s">
        <v>673</v>
      </c>
      <c r="C49" s="361">
        <f>'Packing List'!C83</f>
        <v>13.000000000000004</v>
      </c>
      <c r="E49" s="357"/>
      <c r="F49" s="357"/>
      <c r="G49" s="471"/>
      <c r="H49" s="357"/>
      <c r="J49" s="73"/>
      <c r="N49" s="27"/>
      <c r="O49" s="27"/>
      <c r="P49" s="86"/>
      <c r="Q49" s="27"/>
      <c r="R49" s="27"/>
      <c r="S49" s="27"/>
      <c r="T49" s="27"/>
      <c r="U49" s="27"/>
      <c r="V49" s="27"/>
    </row>
    <row r="50" spans="1:22" ht="14" x14ac:dyDescent="0.35">
      <c r="A50" s="263"/>
      <c r="B50" s="432" t="s">
        <v>674</v>
      </c>
      <c r="C50" s="359">
        <f>'Packing List'!C84</f>
        <v>0.22325000000000003</v>
      </c>
      <c r="E50" s="357"/>
      <c r="F50" s="357"/>
      <c r="G50" s="471"/>
      <c r="H50" s="357"/>
      <c r="J50" s="73"/>
      <c r="N50" s="27"/>
      <c r="O50" s="27"/>
      <c r="P50" s="86"/>
      <c r="Q50" s="27"/>
      <c r="R50" s="27"/>
      <c r="S50" s="27"/>
      <c r="T50" s="27"/>
      <c r="U50" s="27"/>
      <c r="V50" s="27"/>
    </row>
    <row r="51" spans="1:22" ht="14" x14ac:dyDescent="0.35">
      <c r="A51" s="263"/>
      <c r="B51" s="376" t="s">
        <v>667</v>
      </c>
      <c r="C51" s="248" t="str">
        <f>J6</f>
        <v>FOB</v>
      </c>
      <c r="D51" s="389"/>
      <c r="E51" s="73"/>
      <c r="F51" s="73"/>
      <c r="G51" s="473"/>
      <c r="H51" s="73"/>
      <c r="I51" s="73"/>
      <c r="N51" s="27"/>
      <c r="O51" s="27"/>
      <c r="P51" s="86"/>
      <c r="Q51" s="27"/>
      <c r="R51" s="27"/>
      <c r="S51" s="27"/>
      <c r="T51" s="27"/>
      <c r="U51" s="27"/>
      <c r="V51" s="27"/>
    </row>
    <row r="52" spans="1:22" ht="14" x14ac:dyDescent="0.35">
      <c r="A52" s="263"/>
      <c r="B52" s="382"/>
      <c r="C52" s="382"/>
      <c r="D52" s="73"/>
      <c r="E52" s="73"/>
      <c r="F52" s="73"/>
      <c r="G52" s="473"/>
      <c r="H52" s="73"/>
      <c r="I52" s="73"/>
      <c r="J52" s="41"/>
      <c r="N52" s="27"/>
      <c r="O52" s="27"/>
      <c r="P52" s="86"/>
      <c r="Q52" s="27"/>
      <c r="R52" s="27"/>
      <c r="S52" s="27"/>
      <c r="T52" s="27"/>
      <c r="U52" s="27"/>
      <c r="V52" s="27"/>
    </row>
    <row r="53" spans="1:22" x14ac:dyDescent="0.35">
      <c r="A53" s="263"/>
      <c r="B53" s="496" t="s">
        <v>404</v>
      </c>
      <c r="C53" s="496"/>
      <c r="D53" s="496"/>
      <c r="E53" s="496"/>
      <c r="F53" s="496"/>
      <c r="G53" s="497"/>
      <c r="H53" s="496"/>
      <c r="I53" s="93"/>
      <c r="J53" s="74"/>
      <c r="N53" s="27"/>
      <c r="O53" s="27"/>
      <c r="P53" s="86"/>
      <c r="Q53" s="27"/>
      <c r="R53" s="27"/>
      <c r="S53" s="27"/>
      <c r="T53" s="27"/>
      <c r="U53" s="27"/>
      <c r="V53" s="27"/>
    </row>
    <row r="54" spans="1:22" x14ac:dyDescent="0.35">
      <c r="A54" s="263"/>
      <c r="B54" s="362"/>
      <c r="C54" s="362"/>
      <c r="D54" s="362"/>
      <c r="E54" s="362"/>
      <c r="F54" s="362"/>
      <c r="G54" s="474"/>
      <c r="H54" s="362"/>
      <c r="I54" s="41"/>
      <c r="J54" s="74"/>
      <c r="N54" s="27"/>
      <c r="O54" s="27"/>
      <c r="P54" s="86"/>
      <c r="Q54" s="27"/>
      <c r="R54" s="27"/>
      <c r="S54" s="27"/>
      <c r="T54" s="27"/>
      <c r="U54" s="27"/>
      <c r="V54" s="27"/>
    </row>
    <row r="55" spans="1:22" x14ac:dyDescent="0.35">
      <c r="A55" s="263"/>
      <c r="B55" s="496" t="s">
        <v>400</v>
      </c>
      <c r="C55" s="496"/>
      <c r="D55" s="496"/>
      <c r="E55" s="496"/>
      <c r="F55" s="496"/>
      <c r="G55" s="497"/>
      <c r="H55" s="496"/>
      <c r="I55" s="93"/>
      <c r="J55" s="74"/>
      <c r="N55" s="27"/>
      <c r="O55" s="27"/>
      <c r="P55" s="86"/>
      <c r="Q55" s="27"/>
      <c r="R55" s="27"/>
      <c r="S55" s="27"/>
      <c r="T55" s="27"/>
      <c r="U55" s="27"/>
      <c r="V55" s="27"/>
    </row>
    <row r="56" spans="1:22" x14ac:dyDescent="0.35">
      <c r="A56" s="263"/>
      <c r="B56" s="496" t="s">
        <v>401</v>
      </c>
      <c r="C56" s="496"/>
      <c r="D56" s="496"/>
      <c r="E56" s="496"/>
      <c r="F56" s="496"/>
      <c r="G56" s="497"/>
      <c r="H56" s="496"/>
      <c r="I56" s="93"/>
      <c r="J56" s="215"/>
      <c r="N56" s="27"/>
      <c r="O56" s="27"/>
      <c r="P56" s="86"/>
      <c r="Q56" s="27"/>
      <c r="R56" s="27"/>
      <c r="S56" s="27"/>
      <c r="T56" s="27"/>
      <c r="U56" s="27"/>
      <c r="V56" s="27"/>
    </row>
    <row r="57" spans="1:22" x14ac:dyDescent="0.35">
      <c r="A57" s="263"/>
      <c r="B57" s="496" t="s">
        <v>402</v>
      </c>
      <c r="C57" s="496"/>
      <c r="D57" s="496"/>
      <c r="E57" s="496"/>
      <c r="F57" s="496"/>
      <c r="G57" s="497"/>
      <c r="H57" s="496"/>
      <c r="I57" s="93"/>
      <c r="J57" s="41"/>
      <c r="N57" s="27"/>
      <c r="O57" s="27"/>
      <c r="P57" s="86"/>
      <c r="Q57" s="27"/>
      <c r="R57" s="27"/>
      <c r="S57" s="27"/>
      <c r="T57" s="27"/>
      <c r="U57" s="27"/>
      <c r="V57" s="27"/>
    </row>
    <row r="58" spans="1:22" x14ac:dyDescent="0.35">
      <c r="A58" s="263"/>
      <c r="B58" s="496" t="s">
        <v>403</v>
      </c>
      <c r="C58" s="496"/>
      <c r="D58" s="496"/>
      <c r="E58" s="496"/>
      <c r="F58" s="496"/>
      <c r="G58" s="497"/>
      <c r="H58" s="496"/>
      <c r="I58" s="93"/>
      <c r="N58" s="27"/>
      <c r="O58" s="27"/>
      <c r="P58" s="86"/>
      <c r="Q58" s="27"/>
      <c r="R58" s="27"/>
      <c r="S58" s="27"/>
      <c r="T58" s="27"/>
      <c r="U58" s="27"/>
      <c r="V58" s="27"/>
    </row>
    <row r="59" spans="1:22" x14ac:dyDescent="0.35">
      <c r="B59" s="41"/>
      <c r="C59" s="41"/>
      <c r="D59" s="41"/>
      <c r="E59" s="41"/>
      <c r="F59" s="41"/>
      <c r="G59" s="475"/>
      <c r="H59" s="41"/>
      <c r="I59" s="41"/>
      <c r="N59" s="27"/>
      <c r="O59" s="27"/>
      <c r="P59" s="86"/>
      <c r="Q59" s="27"/>
      <c r="R59" s="27"/>
      <c r="S59" s="27"/>
      <c r="T59" s="27"/>
      <c r="U59" s="27"/>
      <c r="V59" s="27"/>
    </row>
    <row r="60" spans="1:22" x14ac:dyDescent="0.35">
      <c r="N60" s="27"/>
      <c r="O60" s="27"/>
      <c r="P60" s="86"/>
      <c r="Q60" s="27"/>
      <c r="R60" s="27"/>
      <c r="S60" s="27"/>
      <c r="T60" s="27"/>
      <c r="U60" s="27"/>
      <c r="V60" s="27"/>
    </row>
    <row r="61" spans="1:22" x14ac:dyDescent="0.35">
      <c r="N61" s="27"/>
      <c r="O61" s="27"/>
      <c r="P61" s="86"/>
      <c r="Q61" s="27"/>
      <c r="R61" s="27"/>
      <c r="S61" s="27"/>
      <c r="T61" s="27"/>
      <c r="U61" s="27"/>
      <c r="V61" s="27"/>
    </row>
    <row r="62" spans="1:22" x14ac:dyDescent="0.35">
      <c r="N62" s="27"/>
      <c r="O62" s="27"/>
      <c r="P62" s="86"/>
      <c r="Q62" s="27"/>
      <c r="R62" s="27"/>
      <c r="S62" s="27"/>
      <c r="T62" s="27"/>
      <c r="U62" s="27"/>
      <c r="V62" s="27"/>
    </row>
    <row r="63" spans="1:22" x14ac:dyDescent="0.35">
      <c r="N63" s="27"/>
      <c r="O63" s="27"/>
      <c r="P63" s="86"/>
      <c r="Q63" s="27"/>
      <c r="R63" s="27"/>
      <c r="S63" s="27"/>
      <c r="T63" s="27"/>
      <c r="U63" s="27"/>
      <c r="V63" s="27"/>
    </row>
    <row r="64" spans="1:22" ht="14.5" x14ac:dyDescent="0.35">
      <c r="B64"/>
      <c r="C64"/>
      <c r="N64" s="27"/>
      <c r="O64" s="27"/>
      <c r="P64" s="86"/>
      <c r="Q64" s="27"/>
      <c r="R64" s="27"/>
      <c r="S64" s="27"/>
      <c r="T64" s="27"/>
      <c r="U64" s="27"/>
      <c r="V64" s="27"/>
    </row>
    <row r="65" spans="10:22" x14ac:dyDescent="0.35">
      <c r="N65" s="27"/>
      <c r="O65" s="27"/>
      <c r="P65" s="86"/>
      <c r="Q65" s="27"/>
      <c r="R65" s="27"/>
      <c r="S65" s="27"/>
      <c r="T65" s="27"/>
      <c r="U65" s="27"/>
      <c r="V65" s="27"/>
    </row>
    <row r="66" spans="10:22" x14ac:dyDescent="0.35">
      <c r="N66" s="27"/>
      <c r="O66" s="27"/>
      <c r="P66" s="86"/>
      <c r="Q66" s="27"/>
      <c r="R66" s="27"/>
      <c r="S66" s="27"/>
      <c r="T66" s="27"/>
      <c r="U66" s="27"/>
      <c r="V66" s="27"/>
    </row>
    <row r="67" spans="10:22" x14ac:dyDescent="0.35">
      <c r="N67" s="27"/>
      <c r="O67" s="27"/>
      <c r="P67" s="86"/>
      <c r="Q67" s="27"/>
      <c r="R67" s="27"/>
      <c r="S67" s="27"/>
      <c r="T67" s="27"/>
      <c r="U67" s="27"/>
      <c r="V67" s="27"/>
    </row>
    <row r="68" spans="10:22" x14ac:dyDescent="0.35">
      <c r="N68" s="27"/>
      <c r="O68" s="27"/>
      <c r="P68" s="86"/>
      <c r="Q68" s="27"/>
      <c r="R68" s="27"/>
      <c r="S68" s="27"/>
      <c r="T68" s="27"/>
      <c r="U68" s="27"/>
      <c r="V68" s="27"/>
    </row>
    <row r="69" spans="10:22" x14ac:dyDescent="0.35">
      <c r="N69" s="27"/>
      <c r="O69" s="27"/>
      <c r="P69" s="86"/>
      <c r="Q69" s="27"/>
      <c r="R69" s="27"/>
      <c r="S69" s="27"/>
      <c r="T69" s="27"/>
      <c r="U69" s="27"/>
      <c r="V69" s="27"/>
    </row>
    <row r="70" spans="10:22" x14ac:dyDescent="0.35">
      <c r="N70" s="27"/>
      <c r="O70" s="27"/>
      <c r="P70" s="86"/>
      <c r="Q70" s="27"/>
      <c r="R70" s="27"/>
      <c r="S70" s="27"/>
      <c r="T70" s="27"/>
      <c r="U70" s="27"/>
      <c r="V70" s="27"/>
    </row>
    <row r="71" spans="10:22" x14ac:dyDescent="0.35">
      <c r="N71" s="27"/>
      <c r="O71" s="27"/>
      <c r="P71" s="86"/>
      <c r="Q71" s="27"/>
      <c r="R71" s="27"/>
      <c r="S71" s="27"/>
      <c r="T71" s="27"/>
      <c r="U71" s="27"/>
      <c r="V71" s="27"/>
    </row>
    <row r="72" spans="10:22" x14ac:dyDescent="0.35">
      <c r="N72" s="27"/>
      <c r="O72" s="27"/>
      <c r="P72" s="86"/>
      <c r="Q72" s="27"/>
      <c r="R72" s="27"/>
      <c r="S72" s="27"/>
      <c r="T72" s="27"/>
      <c r="U72" s="27"/>
      <c r="V72" s="27"/>
    </row>
    <row r="73" spans="10:22" x14ac:dyDescent="0.35">
      <c r="N73" s="27"/>
      <c r="O73" s="27"/>
      <c r="P73" s="86"/>
      <c r="Q73" s="27"/>
      <c r="R73" s="27"/>
      <c r="S73" s="27"/>
      <c r="T73" s="27"/>
      <c r="U73" s="27"/>
      <c r="V73" s="27"/>
    </row>
    <row r="74" spans="10:22" x14ac:dyDescent="0.35">
      <c r="N74" s="27"/>
      <c r="O74" s="27"/>
      <c r="P74" s="86"/>
      <c r="Q74" s="27"/>
      <c r="R74" s="27"/>
      <c r="S74" s="27"/>
      <c r="T74" s="27"/>
      <c r="U74" s="27"/>
      <c r="V74" s="27"/>
    </row>
    <row r="75" spans="10:22" x14ac:dyDescent="0.35">
      <c r="N75" s="27"/>
      <c r="O75" s="27"/>
      <c r="P75" s="86"/>
      <c r="Q75" s="27"/>
      <c r="R75" s="27"/>
      <c r="S75" s="27"/>
      <c r="T75" s="27"/>
      <c r="U75" s="27"/>
      <c r="V75" s="27"/>
    </row>
    <row r="76" spans="10:22" x14ac:dyDescent="0.35">
      <c r="N76" s="27"/>
      <c r="O76" s="27"/>
      <c r="P76" s="86"/>
      <c r="Q76" s="27"/>
      <c r="R76" s="27"/>
      <c r="S76" s="27"/>
      <c r="T76" s="27"/>
      <c r="U76" s="27"/>
      <c r="V76" s="27"/>
    </row>
    <row r="77" spans="10:22" x14ac:dyDescent="0.35">
      <c r="N77" s="27"/>
      <c r="O77" s="27"/>
      <c r="P77" s="86"/>
      <c r="Q77" s="27"/>
      <c r="R77" s="27"/>
      <c r="S77" s="27"/>
      <c r="T77" s="27"/>
      <c r="U77" s="27"/>
      <c r="V77" s="27"/>
    </row>
    <row r="78" spans="10:22" x14ac:dyDescent="0.35">
      <c r="J78" s="86"/>
      <c r="N78" s="86"/>
      <c r="O78" s="27"/>
      <c r="P78" s="27"/>
      <c r="Q78" s="27"/>
      <c r="R78" s="27"/>
      <c r="S78" s="27"/>
      <c r="T78" s="27"/>
      <c r="U78" s="27"/>
      <c r="V78" s="27"/>
    </row>
    <row r="79" spans="10:22" x14ac:dyDescent="0.35">
      <c r="J79" s="86"/>
      <c r="N79" s="86"/>
      <c r="O79" s="27"/>
      <c r="P79" s="27"/>
      <c r="Q79" s="27"/>
      <c r="R79" s="27"/>
      <c r="S79" s="27"/>
      <c r="T79" s="27"/>
      <c r="U79" s="27"/>
      <c r="V79" s="27"/>
    </row>
    <row r="80" spans="10:22" x14ac:dyDescent="0.35">
      <c r="J80" s="86"/>
      <c r="N80" s="86"/>
      <c r="O80" s="27"/>
      <c r="P80" s="27"/>
      <c r="Q80" s="27"/>
      <c r="R80" s="27"/>
      <c r="S80" s="27"/>
      <c r="T80" s="27"/>
      <c r="U80" s="27"/>
      <c r="V80" s="27"/>
    </row>
    <row r="81" spans="10:22" x14ac:dyDescent="0.35">
      <c r="J81" s="86"/>
      <c r="N81" s="86"/>
      <c r="O81" s="27"/>
      <c r="P81" s="27"/>
      <c r="Q81" s="27"/>
      <c r="R81" s="27"/>
      <c r="S81" s="27"/>
      <c r="T81" s="27"/>
      <c r="U81" s="27"/>
      <c r="V81" s="27"/>
    </row>
    <row r="82" spans="10:22" x14ac:dyDescent="0.35">
      <c r="J82" s="86"/>
      <c r="N82" s="86"/>
      <c r="O82" s="27"/>
      <c r="P82" s="27"/>
      <c r="Q82" s="27"/>
      <c r="R82" s="27"/>
      <c r="S82" s="27"/>
      <c r="T82" s="27"/>
      <c r="U82" s="27"/>
      <c r="V82" s="27"/>
    </row>
    <row r="83" spans="10:22" x14ac:dyDescent="0.35">
      <c r="J83" s="86"/>
      <c r="N83" s="86"/>
      <c r="O83" s="27"/>
      <c r="P83" s="27"/>
      <c r="Q83" s="27"/>
      <c r="R83" s="27"/>
      <c r="S83" s="27"/>
      <c r="T83" s="27"/>
      <c r="U83" s="27"/>
      <c r="V83" s="27"/>
    </row>
    <row r="84" spans="10:22" x14ac:dyDescent="0.35">
      <c r="J84" s="86"/>
      <c r="N84" s="86"/>
      <c r="O84" s="27"/>
      <c r="P84" s="27"/>
      <c r="Q84" s="27"/>
      <c r="R84" s="27"/>
      <c r="S84" s="27"/>
      <c r="T84" s="27"/>
      <c r="U84" s="27"/>
      <c r="V84" s="27"/>
    </row>
    <row r="85" spans="10:22" x14ac:dyDescent="0.35">
      <c r="J85" s="86"/>
      <c r="N85" s="86"/>
      <c r="O85" s="27"/>
      <c r="P85" s="27"/>
      <c r="Q85" s="27"/>
      <c r="R85" s="27"/>
      <c r="S85" s="27"/>
      <c r="T85" s="27"/>
      <c r="U85" s="27"/>
      <c r="V85" s="27"/>
    </row>
    <row r="86" spans="10:22" x14ac:dyDescent="0.35">
      <c r="J86" s="86"/>
      <c r="N86" s="86"/>
      <c r="O86" s="27"/>
      <c r="P86" s="27"/>
      <c r="Q86" s="27"/>
      <c r="R86" s="27"/>
      <c r="S86" s="27"/>
      <c r="T86" s="27"/>
      <c r="U86" s="27"/>
      <c r="V86" s="27"/>
    </row>
    <row r="87" spans="10:22" x14ac:dyDescent="0.35">
      <c r="J87" s="86"/>
      <c r="N87" s="86"/>
      <c r="O87" s="27"/>
      <c r="P87" s="27"/>
      <c r="Q87" s="27"/>
      <c r="R87" s="27"/>
      <c r="S87" s="27"/>
      <c r="T87" s="27"/>
      <c r="U87" s="27"/>
      <c r="V87" s="27"/>
    </row>
    <row r="88" spans="10:22" x14ac:dyDescent="0.35">
      <c r="J88" s="86"/>
      <c r="N88" s="86"/>
      <c r="O88" s="27"/>
      <c r="P88" s="27"/>
      <c r="Q88" s="27"/>
      <c r="R88" s="27"/>
      <c r="S88" s="27"/>
      <c r="T88" s="27"/>
      <c r="U88" s="27"/>
      <c r="V88" s="27"/>
    </row>
    <row r="89" spans="10:22" x14ac:dyDescent="0.35">
      <c r="J89" s="86"/>
      <c r="N89" s="86"/>
      <c r="O89" s="27"/>
      <c r="P89" s="27"/>
      <c r="Q89" s="27"/>
      <c r="R89" s="27"/>
      <c r="S89" s="27"/>
      <c r="T89" s="27"/>
      <c r="U89" s="27"/>
      <c r="V89" s="27"/>
    </row>
    <row r="90" spans="10:22" x14ac:dyDescent="0.35">
      <c r="J90" s="86"/>
      <c r="N90" s="86"/>
      <c r="O90" s="27"/>
      <c r="P90" s="27"/>
      <c r="Q90" s="27"/>
      <c r="R90" s="27"/>
      <c r="S90" s="27"/>
      <c r="T90" s="27"/>
      <c r="U90" s="27"/>
      <c r="V90" s="27"/>
    </row>
    <row r="91" spans="10:22" x14ac:dyDescent="0.35">
      <c r="J91" s="86"/>
      <c r="N91" s="86"/>
      <c r="O91" s="27"/>
      <c r="P91" s="27"/>
      <c r="Q91" s="27"/>
      <c r="R91" s="27"/>
      <c r="S91" s="27"/>
      <c r="T91" s="27"/>
      <c r="U91" s="27"/>
      <c r="V91" s="27"/>
    </row>
    <row r="92" spans="10:22" x14ac:dyDescent="0.35">
      <c r="J92" s="86"/>
      <c r="N92" s="86"/>
      <c r="O92" s="27"/>
      <c r="P92" s="27"/>
      <c r="Q92" s="27"/>
      <c r="R92" s="27"/>
      <c r="S92" s="27"/>
      <c r="T92" s="27"/>
      <c r="U92" s="27"/>
      <c r="V92" s="27"/>
    </row>
    <row r="93" spans="10:22" x14ac:dyDescent="0.35">
      <c r="J93" s="86"/>
      <c r="N93" s="86"/>
      <c r="O93" s="27"/>
      <c r="P93" s="27"/>
      <c r="Q93" s="27"/>
      <c r="R93" s="27"/>
      <c r="S93" s="27"/>
      <c r="T93" s="27"/>
      <c r="U93" s="27"/>
      <c r="V93" s="27"/>
    </row>
    <row r="94" spans="10:22" x14ac:dyDescent="0.35">
      <c r="J94" s="86"/>
      <c r="N94" s="86"/>
      <c r="O94" s="27"/>
      <c r="P94" s="27"/>
      <c r="Q94" s="27"/>
      <c r="R94" s="27"/>
      <c r="S94" s="27"/>
      <c r="T94" s="27"/>
      <c r="U94" s="27"/>
      <c r="V94" s="27"/>
    </row>
    <row r="95" spans="10:22" x14ac:dyDescent="0.35">
      <c r="J95" s="86"/>
      <c r="N95" s="86"/>
      <c r="O95" s="27"/>
      <c r="P95" s="27"/>
      <c r="Q95" s="27"/>
      <c r="R95" s="27"/>
      <c r="S95" s="27"/>
      <c r="T95" s="27"/>
      <c r="U95" s="27"/>
      <c r="V95" s="27"/>
    </row>
    <row r="96" spans="10:22" x14ac:dyDescent="0.35">
      <c r="J96" s="86"/>
      <c r="N96" s="86"/>
      <c r="O96" s="27"/>
      <c r="P96" s="27"/>
      <c r="Q96" s="27"/>
      <c r="R96" s="27"/>
      <c r="S96" s="27"/>
      <c r="T96" s="27"/>
      <c r="U96" s="27"/>
      <c r="V96" s="27"/>
    </row>
    <row r="97" spans="10:22" x14ac:dyDescent="0.35">
      <c r="J97" s="86"/>
      <c r="N97" s="86"/>
      <c r="O97" s="27"/>
      <c r="P97" s="27"/>
      <c r="Q97" s="27"/>
      <c r="R97" s="27"/>
      <c r="S97" s="27"/>
      <c r="T97" s="27"/>
      <c r="U97" s="27"/>
      <c r="V97" s="27"/>
    </row>
    <row r="98" spans="10:22" x14ac:dyDescent="0.35">
      <c r="J98" s="86"/>
      <c r="N98" s="86"/>
      <c r="O98" s="27"/>
      <c r="P98" s="27"/>
      <c r="Q98" s="27"/>
      <c r="R98" s="27"/>
      <c r="S98" s="27"/>
      <c r="T98" s="27"/>
      <c r="U98" s="27"/>
      <c r="V98" s="27"/>
    </row>
    <row r="99" spans="10:22" x14ac:dyDescent="0.35">
      <c r="J99" s="86"/>
      <c r="N99" s="86"/>
      <c r="O99" s="27"/>
      <c r="P99" s="27"/>
      <c r="Q99" s="27"/>
      <c r="R99" s="27"/>
      <c r="S99" s="27"/>
      <c r="T99" s="27"/>
      <c r="U99" s="27"/>
      <c r="V99" s="27"/>
    </row>
    <row r="100" spans="10:22" x14ac:dyDescent="0.35">
      <c r="J100" s="86"/>
      <c r="N100" s="86"/>
      <c r="O100" s="27"/>
      <c r="P100" s="27"/>
      <c r="Q100" s="27"/>
      <c r="R100" s="27"/>
      <c r="S100" s="27"/>
      <c r="T100" s="27"/>
      <c r="U100" s="27"/>
      <c r="V100" s="27"/>
    </row>
    <row r="101" spans="10:22" x14ac:dyDescent="0.35">
      <c r="J101" s="86"/>
      <c r="N101" s="86"/>
      <c r="O101" s="27"/>
      <c r="P101" s="27"/>
      <c r="Q101" s="27"/>
      <c r="R101" s="27"/>
      <c r="S101" s="27"/>
      <c r="T101" s="27"/>
      <c r="U101" s="27"/>
      <c r="V101" s="27"/>
    </row>
    <row r="102" spans="10:22" x14ac:dyDescent="0.35">
      <c r="J102" s="86"/>
      <c r="N102" s="86"/>
      <c r="O102" s="27"/>
      <c r="P102" s="27"/>
      <c r="Q102" s="27"/>
      <c r="R102" s="27"/>
      <c r="S102" s="27"/>
      <c r="T102" s="27"/>
      <c r="U102" s="27"/>
      <c r="V102" s="27"/>
    </row>
    <row r="103" spans="10:22" x14ac:dyDescent="0.35">
      <c r="J103" s="86"/>
      <c r="N103" s="86"/>
      <c r="O103" s="27"/>
      <c r="P103" s="27"/>
      <c r="Q103" s="27"/>
      <c r="R103" s="27"/>
      <c r="S103" s="27"/>
      <c r="T103" s="27"/>
      <c r="U103" s="27"/>
      <c r="V103" s="27"/>
    </row>
    <row r="104" spans="10:22" x14ac:dyDescent="0.35">
      <c r="J104" s="86"/>
      <c r="N104" s="86"/>
      <c r="O104" s="27"/>
      <c r="P104" s="27"/>
      <c r="Q104" s="27"/>
      <c r="R104" s="27"/>
      <c r="S104" s="27"/>
      <c r="T104" s="27"/>
      <c r="U104" s="27"/>
      <c r="V104" s="27"/>
    </row>
    <row r="105" spans="10:22" x14ac:dyDescent="0.35">
      <c r="J105" s="86"/>
      <c r="N105" s="86"/>
      <c r="O105" s="27"/>
      <c r="P105" s="27"/>
      <c r="Q105" s="27"/>
      <c r="R105" s="27"/>
      <c r="S105" s="27"/>
      <c r="T105" s="27"/>
      <c r="U105" s="27"/>
      <c r="V105" s="27"/>
    </row>
    <row r="106" spans="10:22" x14ac:dyDescent="0.35">
      <c r="J106" s="86"/>
      <c r="N106" s="86"/>
      <c r="O106" s="27"/>
      <c r="P106" s="27"/>
      <c r="Q106" s="27"/>
      <c r="R106" s="27"/>
      <c r="S106" s="27"/>
      <c r="T106" s="27"/>
      <c r="U106" s="27"/>
      <c r="V106" s="27"/>
    </row>
    <row r="107" spans="10:22" x14ac:dyDescent="0.35">
      <c r="J107" s="86"/>
      <c r="N107" s="86"/>
      <c r="O107" s="27"/>
      <c r="P107" s="27"/>
      <c r="Q107" s="27"/>
      <c r="R107" s="27"/>
      <c r="S107" s="27"/>
      <c r="T107" s="27"/>
      <c r="U107" s="27"/>
      <c r="V107" s="27"/>
    </row>
    <row r="108" spans="10:22" x14ac:dyDescent="0.35">
      <c r="J108" s="86"/>
      <c r="N108" s="86"/>
      <c r="O108" s="27"/>
      <c r="P108" s="27"/>
      <c r="Q108" s="27"/>
      <c r="R108" s="27"/>
      <c r="S108" s="27"/>
      <c r="T108" s="27"/>
      <c r="U108" s="27"/>
      <c r="V108" s="27"/>
    </row>
    <row r="109" spans="10:22" x14ac:dyDescent="0.35">
      <c r="J109" s="86"/>
      <c r="N109" s="86"/>
      <c r="O109" s="27"/>
      <c r="P109" s="27"/>
      <c r="Q109" s="27"/>
      <c r="R109" s="27"/>
      <c r="S109" s="27"/>
      <c r="T109" s="27"/>
      <c r="U109" s="27"/>
      <c r="V109" s="27"/>
    </row>
    <row r="110" spans="10:22" x14ac:dyDescent="0.35">
      <c r="J110" s="86"/>
      <c r="N110" s="86"/>
      <c r="O110" s="27"/>
      <c r="P110" s="27"/>
      <c r="Q110" s="27"/>
      <c r="R110" s="27"/>
      <c r="S110" s="27"/>
      <c r="T110" s="27"/>
      <c r="U110" s="27"/>
      <c r="V110" s="27"/>
    </row>
    <row r="111" spans="10:22" x14ac:dyDescent="0.35">
      <c r="J111" s="86"/>
      <c r="N111" s="86"/>
      <c r="O111" s="27"/>
      <c r="P111" s="27"/>
      <c r="Q111" s="27"/>
      <c r="R111" s="27"/>
      <c r="S111" s="27"/>
      <c r="T111" s="27"/>
      <c r="U111" s="27"/>
      <c r="V111" s="27"/>
    </row>
    <row r="112" spans="10:22" x14ac:dyDescent="0.35">
      <c r="J112" s="86"/>
      <c r="N112" s="86"/>
      <c r="O112" s="27"/>
      <c r="P112" s="27"/>
      <c r="Q112" s="27"/>
      <c r="R112" s="27"/>
      <c r="S112" s="27"/>
      <c r="T112" s="27"/>
      <c r="U112" s="27"/>
      <c r="V112" s="27"/>
    </row>
    <row r="113" spans="10:22" x14ac:dyDescent="0.35">
      <c r="J113" s="86"/>
      <c r="N113" s="86"/>
      <c r="O113" s="27"/>
      <c r="P113" s="27"/>
      <c r="Q113" s="27"/>
      <c r="R113" s="27"/>
      <c r="S113" s="27"/>
      <c r="T113" s="27"/>
      <c r="U113" s="27"/>
      <c r="V113" s="27"/>
    </row>
    <row r="114" spans="10:22" x14ac:dyDescent="0.35">
      <c r="J114" s="86"/>
      <c r="N114" s="86"/>
      <c r="O114" s="27"/>
      <c r="P114" s="27"/>
      <c r="Q114" s="27"/>
      <c r="R114" s="27"/>
      <c r="S114" s="27"/>
      <c r="T114" s="27"/>
      <c r="U114" s="27"/>
      <c r="V114" s="27"/>
    </row>
    <row r="115" spans="10:22" x14ac:dyDescent="0.35">
      <c r="J115" s="86"/>
      <c r="N115" s="86"/>
      <c r="O115" s="27"/>
      <c r="P115" s="27"/>
      <c r="Q115" s="27"/>
      <c r="R115" s="27"/>
      <c r="S115" s="27"/>
      <c r="T115" s="27"/>
      <c r="U115" s="27"/>
      <c r="V115" s="27"/>
    </row>
    <row r="116" spans="10:22" x14ac:dyDescent="0.35">
      <c r="J116" s="86"/>
      <c r="N116" s="86"/>
      <c r="O116" s="27"/>
      <c r="P116" s="27"/>
      <c r="Q116" s="27"/>
      <c r="R116" s="27"/>
      <c r="S116" s="27"/>
      <c r="T116" s="27"/>
      <c r="U116" s="27"/>
      <c r="V116" s="27"/>
    </row>
    <row r="117" spans="10:22" x14ac:dyDescent="0.35">
      <c r="J117" s="86"/>
      <c r="N117" s="86"/>
      <c r="O117" s="27"/>
      <c r="P117" s="27"/>
      <c r="Q117" s="27"/>
      <c r="R117" s="27"/>
      <c r="S117" s="27"/>
      <c r="T117" s="27"/>
      <c r="U117" s="27"/>
      <c r="V117" s="27"/>
    </row>
    <row r="118" spans="10:22" x14ac:dyDescent="0.35">
      <c r="J118" s="86"/>
      <c r="N118" s="86"/>
      <c r="O118" s="27"/>
      <c r="P118" s="27"/>
      <c r="Q118" s="27"/>
      <c r="R118" s="27"/>
      <c r="S118" s="27"/>
      <c r="T118" s="27"/>
      <c r="U118" s="27"/>
      <c r="V118" s="27"/>
    </row>
    <row r="119" spans="10:22" x14ac:dyDescent="0.35">
      <c r="J119" s="86"/>
      <c r="N119" s="86"/>
      <c r="O119" s="27"/>
      <c r="P119" s="27"/>
      <c r="Q119" s="27"/>
      <c r="R119" s="27"/>
      <c r="S119" s="27"/>
      <c r="T119" s="27"/>
      <c r="U119" s="27"/>
      <c r="V119" s="27"/>
    </row>
    <row r="120" spans="10:22" x14ac:dyDescent="0.35">
      <c r="J120" s="86"/>
      <c r="N120" s="86"/>
      <c r="O120" s="27"/>
      <c r="P120" s="27"/>
      <c r="Q120" s="27"/>
      <c r="R120" s="27"/>
      <c r="S120" s="27"/>
      <c r="T120" s="27"/>
      <c r="U120" s="27"/>
      <c r="V120" s="27"/>
    </row>
    <row r="121" spans="10:22" x14ac:dyDescent="0.35">
      <c r="J121" s="86"/>
      <c r="N121" s="86"/>
      <c r="O121" s="27"/>
      <c r="P121" s="27"/>
      <c r="Q121" s="27"/>
      <c r="R121" s="27"/>
      <c r="S121" s="27"/>
      <c r="T121" s="27"/>
      <c r="U121" s="27"/>
      <c r="V121" s="27"/>
    </row>
    <row r="122" spans="10:22" x14ac:dyDescent="0.35">
      <c r="J122" s="86"/>
      <c r="N122" s="86"/>
      <c r="O122" s="27"/>
      <c r="P122" s="27"/>
      <c r="Q122" s="27"/>
      <c r="R122" s="27"/>
      <c r="S122" s="27"/>
      <c r="T122" s="27"/>
      <c r="U122" s="27"/>
      <c r="V122" s="27"/>
    </row>
    <row r="123" spans="10:22" x14ac:dyDescent="0.35">
      <c r="J123" s="86"/>
      <c r="N123" s="86"/>
      <c r="O123" s="27"/>
      <c r="P123" s="27"/>
      <c r="Q123" s="27"/>
      <c r="R123" s="27"/>
      <c r="S123" s="27"/>
      <c r="T123" s="27"/>
      <c r="U123" s="27"/>
      <c r="V123" s="27"/>
    </row>
    <row r="124" spans="10:22" x14ac:dyDescent="0.35">
      <c r="J124" s="86"/>
      <c r="M124" s="425"/>
      <c r="N124" s="381"/>
      <c r="O124" s="28"/>
      <c r="P124" s="29"/>
      <c r="Q124" s="27"/>
      <c r="R124" s="27"/>
      <c r="S124" s="27"/>
      <c r="T124" s="86"/>
      <c r="U124" s="27"/>
      <c r="V124" s="27"/>
    </row>
    <row r="125" spans="10:22" x14ac:dyDescent="0.35">
      <c r="J125" s="86"/>
      <c r="M125" s="425"/>
      <c r="N125" s="381"/>
      <c r="O125" s="28"/>
      <c r="P125" s="29"/>
      <c r="Q125" s="27"/>
      <c r="R125" s="27"/>
      <c r="S125" s="27"/>
      <c r="T125" s="86"/>
      <c r="U125" s="27"/>
      <c r="V125" s="27"/>
    </row>
    <row r="126" spans="10:22" x14ac:dyDescent="0.35">
      <c r="J126" s="86"/>
      <c r="M126" s="425"/>
      <c r="N126" s="381"/>
      <c r="O126" s="28"/>
      <c r="P126" s="29"/>
      <c r="Q126" s="27"/>
      <c r="R126" s="27"/>
      <c r="S126" s="27"/>
      <c r="T126" s="86"/>
      <c r="U126" s="27"/>
      <c r="V126" s="27"/>
    </row>
    <row r="127" spans="10:22" x14ac:dyDescent="0.35">
      <c r="J127" s="86"/>
      <c r="M127" s="425"/>
      <c r="N127" s="381"/>
      <c r="O127" s="28"/>
      <c r="P127" s="29"/>
      <c r="Q127" s="27"/>
      <c r="R127" s="27"/>
      <c r="S127" s="27"/>
      <c r="T127" s="86"/>
      <c r="U127" s="27"/>
      <c r="V127" s="27"/>
    </row>
    <row r="128" spans="10:22" x14ac:dyDescent="0.35">
      <c r="J128" s="86"/>
      <c r="M128" s="425"/>
      <c r="N128" s="381"/>
      <c r="O128" s="28"/>
      <c r="P128" s="29"/>
      <c r="Q128" s="27"/>
      <c r="R128" s="27"/>
      <c r="S128" s="27"/>
      <c r="T128" s="86"/>
      <c r="U128" s="27"/>
      <c r="V128" s="27"/>
    </row>
    <row r="129" spans="10:22" x14ac:dyDescent="0.35">
      <c r="J129" s="86"/>
      <c r="M129" s="425"/>
      <c r="N129" s="381"/>
      <c r="O129" s="28"/>
      <c r="P129" s="29"/>
      <c r="Q129" s="27"/>
      <c r="R129" s="27"/>
      <c r="S129" s="27"/>
      <c r="T129" s="86"/>
      <c r="U129" s="27"/>
      <c r="V129" s="27"/>
    </row>
    <row r="130" spans="10:22" x14ac:dyDescent="0.35">
      <c r="J130" s="86"/>
      <c r="M130" s="425"/>
      <c r="N130" s="381"/>
      <c r="O130" s="28"/>
      <c r="P130" s="29"/>
      <c r="Q130" s="27"/>
      <c r="R130" s="27"/>
      <c r="S130" s="27"/>
      <c r="T130" s="86"/>
      <c r="U130" s="27"/>
      <c r="V130" s="27"/>
    </row>
    <row r="131" spans="10:22" x14ac:dyDescent="0.35">
      <c r="J131" s="86"/>
      <c r="M131" s="425"/>
      <c r="N131" s="381"/>
      <c r="O131" s="28"/>
      <c r="P131" s="29"/>
      <c r="Q131" s="27"/>
      <c r="R131" s="27"/>
      <c r="S131" s="27"/>
      <c r="T131" s="86"/>
      <c r="U131" s="27"/>
      <c r="V131" s="27"/>
    </row>
    <row r="132" spans="10:22" x14ac:dyDescent="0.35">
      <c r="J132" s="86"/>
      <c r="M132" s="425"/>
      <c r="N132" s="381"/>
      <c r="O132" s="28"/>
      <c r="P132" s="29"/>
      <c r="Q132" s="27"/>
      <c r="R132" s="27"/>
      <c r="S132" s="27"/>
      <c r="T132" s="86"/>
      <c r="U132" s="27"/>
      <c r="V132" s="27"/>
    </row>
    <row r="133" spans="10:22" x14ac:dyDescent="0.35">
      <c r="J133" s="86"/>
      <c r="M133" s="425"/>
      <c r="N133" s="381"/>
      <c r="O133" s="28"/>
      <c r="P133" s="29"/>
      <c r="Q133" s="27"/>
      <c r="R133" s="27"/>
      <c r="S133" s="27"/>
      <c r="T133" s="86"/>
      <c r="U133" s="27"/>
      <c r="V133" s="27"/>
    </row>
    <row r="134" spans="10:22" x14ac:dyDescent="0.35">
      <c r="J134" s="86"/>
      <c r="M134" s="425"/>
      <c r="N134" s="381"/>
      <c r="O134" s="28"/>
      <c r="P134" s="29"/>
      <c r="Q134" s="27"/>
      <c r="R134" s="27"/>
      <c r="S134" s="27"/>
      <c r="T134" s="86"/>
      <c r="U134" s="27"/>
      <c r="V134" s="27"/>
    </row>
    <row r="135" spans="10:22" x14ac:dyDescent="0.35">
      <c r="J135" s="86"/>
      <c r="M135" s="425"/>
      <c r="N135" s="381"/>
      <c r="O135" s="28"/>
      <c r="P135" s="29"/>
      <c r="Q135" s="27"/>
      <c r="R135" s="27"/>
      <c r="S135" s="27"/>
      <c r="T135" s="86"/>
      <c r="U135" s="27"/>
      <c r="V135" s="27"/>
    </row>
    <row r="136" spans="10:22" x14ac:dyDescent="0.35">
      <c r="J136" s="86"/>
      <c r="M136" s="425"/>
      <c r="N136" s="381"/>
      <c r="O136" s="28"/>
      <c r="P136" s="29"/>
      <c r="Q136" s="27"/>
      <c r="R136" s="27"/>
      <c r="S136" s="27"/>
      <c r="T136" s="86"/>
      <c r="U136" s="27"/>
      <c r="V136" s="27"/>
    </row>
    <row r="137" spans="10:22" x14ac:dyDescent="0.35">
      <c r="J137" s="86"/>
      <c r="M137" s="425"/>
      <c r="N137" s="381"/>
      <c r="O137" s="28"/>
      <c r="P137" s="29"/>
      <c r="Q137" s="27"/>
      <c r="R137" s="27"/>
      <c r="S137" s="27"/>
      <c r="T137" s="86"/>
      <c r="U137" s="27"/>
      <c r="V137" s="27"/>
    </row>
    <row r="138" spans="10:22" x14ac:dyDescent="0.35">
      <c r="J138" s="86"/>
      <c r="M138" s="425"/>
      <c r="N138" s="381"/>
      <c r="O138" s="28"/>
      <c r="P138" s="29"/>
      <c r="Q138" s="27"/>
      <c r="R138" s="27"/>
      <c r="S138" s="27"/>
      <c r="T138" s="86"/>
      <c r="U138" s="27"/>
      <c r="V138" s="27"/>
    </row>
    <row r="139" spans="10:22" x14ac:dyDescent="0.35">
      <c r="J139" s="86"/>
      <c r="M139" s="425"/>
      <c r="N139" s="381"/>
      <c r="O139" s="28"/>
      <c r="P139" s="29"/>
      <c r="Q139" s="27"/>
      <c r="R139" s="27"/>
      <c r="S139" s="27"/>
      <c r="T139" s="86"/>
      <c r="U139" s="27"/>
      <c r="V139" s="27"/>
    </row>
    <row r="140" spans="10:22" x14ac:dyDescent="0.35">
      <c r="J140" s="86"/>
      <c r="M140" s="425"/>
      <c r="N140" s="381"/>
      <c r="O140" s="28"/>
      <c r="P140" s="29"/>
      <c r="Q140" s="27"/>
      <c r="R140" s="27"/>
      <c r="S140" s="27"/>
      <c r="T140" s="86"/>
      <c r="U140" s="27"/>
      <c r="V140" s="27"/>
    </row>
    <row r="141" spans="10:22" x14ac:dyDescent="0.35">
      <c r="J141" s="86"/>
      <c r="M141" s="425"/>
      <c r="N141" s="381"/>
      <c r="O141" s="28"/>
      <c r="P141" s="29"/>
      <c r="Q141" s="27"/>
      <c r="R141" s="27"/>
      <c r="S141" s="27"/>
      <c r="T141" s="86"/>
      <c r="U141" s="27"/>
      <c r="V141" s="27"/>
    </row>
    <row r="142" spans="10:22" x14ac:dyDescent="0.35">
      <c r="J142" s="86"/>
      <c r="M142" s="425"/>
      <c r="N142" s="381"/>
      <c r="O142" s="28"/>
      <c r="P142" s="29"/>
      <c r="Q142" s="27"/>
      <c r="R142" s="27"/>
      <c r="S142" s="27"/>
      <c r="T142" s="86"/>
      <c r="U142" s="27"/>
      <c r="V142" s="27"/>
    </row>
    <row r="143" spans="10:22" x14ac:dyDescent="0.35">
      <c r="J143" s="86"/>
      <c r="M143" s="425"/>
      <c r="N143" s="381"/>
      <c r="O143" s="28"/>
      <c r="P143" s="29"/>
      <c r="Q143" s="27"/>
      <c r="R143" s="27"/>
      <c r="S143" s="27"/>
      <c r="T143" s="86"/>
      <c r="U143" s="27"/>
      <c r="V143" s="27"/>
    </row>
    <row r="144" spans="10:22" x14ac:dyDescent="0.35">
      <c r="J144" s="86"/>
      <c r="M144" s="425"/>
      <c r="N144" s="381"/>
      <c r="O144" s="28"/>
      <c r="P144" s="29"/>
      <c r="Q144" s="27"/>
      <c r="R144" s="27"/>
      <c r="S144" s="27"/>
      <c r="T144" s="86"/>
      <c r="U144" s="27"/>
      <c r="V144" s="27"/>
    </row>
    <row r="145" spans="10:22" x14ac:dyDescent="0.35">
      <c r="J145" s="86"/>
      <c r="M145" s="425"/>
      <c r="N145" s="381"/>
      <c r="O145" s="28"/>
      <c r="P145" s="29"/>
      <c r="Q145" s="27"/>
      <c r="R145" s="27"/>
      <c r="S145" s="27"/>
      <c r="T145" s="86"/>
      <c r="U145" s="27"/>
      <c r="V145" s="27"/>
    </row>
    <row r="146" spans="10:22" x14ac:dyDescent="0.35">
      <c r="J146" s="86"/>
      <c r="M146" s="425"/>
      <c r="N146" s="381"/>
      <c r="O146" s="28"/>
      <c r="P146" s="29"/>
      <c r="Q146" s="27"/>
      <c r="R146" s="27"/>
      <c r="S146" s="27"/>
      <c r="T146" s="86"/>
      <c r="U146" s="27"/>
      <c r="V146" s="27"/>
    </row>
    <row r="147" spans="10:22" x14ac:dyDescent="0.35">
      <c r="J147" s="86"/>
      <c r="M147" s="425"/>
      <c r="N147" s="381"/>
      <c r="O147" s="28"/>
      <c r="P147" s="29"/>
      <c r="Q147" s="27"/>
      <c r="R147" s="27"/>
      <c r="S147" s="27"/>
      <c r="T147" s="86"/>
      <c r="U147" s="27"/>
      <c r="V147" s="27"/>
    </row>
    <row r="148" spans="10:22" x14ac:dyDescent="0.35">
      <c r="J148" s="86"/>
      <c r="M148" s="425"/>
      <c r="N148" s="381"/>
      <c r="O148" s="28"/>
      <c r="P148" s="29"/>
      <c r="Q148" s="27"/>
      <c r="R148" s="27"/>
      <c r="S148" s="27"/>
      <c r="T148" s="86"/>
      <c r="U148" s="27"/>
      <c r="V148" s="27"/>
    </row>
    <row r="149" spans="10:22" x14ac:dyDescent="0.35">
      <c r="J149" s="86"/>
      <c r="M149" s="425"/>
      <c r="N149" s="381"/>
      <c r="O149" s="28"/>
      <c r="P149" s="29"/>
      <c r="Q149" s="27"/>
      <c r="R149" s="27"/>
      <c r="S149" s="27"/>
      <c r="T149" s="86"/>
      <c r="U149" s="27"/>
      <c r="V149" s="27"/>
    </row>
    <row r="150" spans="10:22" x14ac:dyDescent="0.35">
      <c r="J150" s="86"/>
      <c r="M150" s="425"/>
      <c r="N150" s="381"/>
      <c r="O150" s="28"/>
      <c r="P150" s="29"/>
      <c r="Q150" s="27"/>
      <c r="R150" s="27"/>
      <c r="S150" s="27"/>
      <c r="T150" s="86"/>
      <c r="U150" s="27"/>
      <c r="V150" s="27"/>
    </row>
    <row r="151" spans="10:22" x14ac:dyDescent="0.35">
      <c r="J151" s="86"/>
      <c r="M151" s="425"/>
      <c r="N151" s="381"/>
      <c r="O151" s="28"/>
      <c r="P151" s="29"/>
      <c r="Q151" s="27"/>
      <c r="R151" s="27"/>
      <c r="S151" s="27"/>
      <c r="T151" s="86"/>
      <c r="U151" s="27"/>
      <c r="V151" s="27"/>
    </row>
    <row r="152" spans="10:22" x14ac:dyDescent="0.35">
      <c r="J152" s="86"/>
      <c r="M152" s="425"/>
      <c r="N152" s="381"/>
      <c r="O152" s="28"/>
      <c r="P152" s="29"/>
      <c r="Q152" s="27"/>
      <c r="R152" s="27"/>
      <c r="S152" s="27"/>
      <c r="T152" s="86"/>
      <c r="U152" s="27"/>
      <c r="V152" s="27"/>
    </row>
    <row r="153" spans="10:22" x14ac:dyDescent="0.35">
      <c r="J153" s="86"/>
      <c r="M153" s="425"/>
      <c r="N153" s="381"/>
      <c r="O153" s="28"/>
      <c r="P153" s="29"/>
      <c r="Q153" s="27"/>
      <c r="R153" s="27"/>
      <c r="S153" s="27"/>
      <c r="T153" s="86"/>
      <c r="U153" s="27"/>
      <c r="V153" s="27"/>
    </row>
    <row r="154" spans="10:22" x14ac:dyDescent="0.35">
      <c r="J154" s="86"/>
      <c r="M154" s="425"/>
      <c r="N154" s="381"/>
      <c r="O154" s="28"/>
      <c r="P154" s="29"/>
      <c r="Q154" s="27"/>
      <c r="R154" s="27"/>
      <c r="S154" s="27"/>
      <c r="T154" s="86"/>
      <c r="U154" s="27"/>
      <c r="V154" s="27"/>
    </row>
    <row r="155" spans="10:22" x14ac:dyDescent="0.35">
      <c r="J155" s="86"/>
      <c r="M155" s="425"/>
      <c r="N155" s="381"/>
      <c r="O155" s="28"/>
      <c r="P155" s="29"/>
      <c r="Q155" s="27"/>
      <c r="R155" s="27"/>
      <c r="S155" s="27"/>
      <c r="T155" s="86"/>
      <c r="U155" s="27"/>
      <c r="V155" s="27"/>
    </row>
    <row r="156" spans="10:22" x14ac:dyDescent="0.35">
      <c r="J156" s="86"/>
      <c r="M156" s="425"/>
      <c r="N156" s="381"/>
      <c r="O156" s="28"/>
      <c r="P156" s="29"/>
      <c r="Q156" s="27"/>
      <c r="R156" s="27"/>
      <c r="S156" s="27"/>
      <c r="T156" s="86"/>
      <c r="U156" s="27"/>
      <c r="V156" s="27"/>
    </row>
    <row r="157" spans="10:22" x14ac:dyDescent="0.35">
      <c r="J157" s="86"/>
      <c r="M157" s="425"/>
      <c r="N157" s="381"/>
      <c r="O157" s="28"/>
      <c r="P157" s="29"/>
      <c r="Q157" s="27"/>
      <c r="R157" s="27"/>
      <c r="S157" s="27"/>
      <c r="T157" s="86"/>
      <c r="U157" s="27"/>
      <c r="V157" s="27"/>
    </row>
    <row r="158" spans="10:22" x14ac:dyDescent="0.35">
      <c r="J158" s="86"/>
      <c r="M158" s="425"/>
      <c r="N158" s="381"/>
      <c r="O158" s="28"/>
      <c r="P158" s="29"/>
      <c r="Q158" s="27"/>
      <c r="R158" s="27"/>
      <c r="S158" s="27"/>
      <c r="T158" s="86"/>
      <c r="U158" s="27"/>
      <c r="V158" s="27"/>
    </row>
    <row r="159" spans="10:22" x14ac:dyDescent="0.35">
      <c r="J159" s="86"/>
      <c r="M159" s="425"/>
      <c r="N159" s="381"/>
      <c r="O159" s="28"/>
      <c r="P159" s="29"/>
      <c r="Q159" s="27"/>
      <c r="R159" s="27"/>
      <c r="S159" s="27"/>
      <c r="T159" s="86"/>
      <c r="U159" s="27"/>
      <c r="V159" s="27"/>
    </row>
    <row r="160" spans="10:22" x14ac:dyDescent="0.35">
      <c r="J160" s="86"/>
      <c r="M160" s="425"/>
      <c r="N160" s="381"/>
      <c r="O160" s="28"/>
      <c r="P160" s="29"/>
      <c r="Q160" s="27"/>
      <c r="R160" s="27"/>
      <c r="S160" s="27"/>
      <c r="T160" s="86"/>
      <c r="U160" s="27"/>
      <c r="V160" s="27"/>
    </row>
    <row r="161" spans="10:22" x14ac:dyDescent="0.35">
      <c r="J161" s="86"/>
      <c r="M161" s="425"/>
      <c r="N161" s="381"/>
      <c r="O161" s="28"/>
      <c r="P161" s="29"/>
      <c r="Q161" s="27"/>
      <c r="R161" s="27"/>
      <c r="S161" s="27"/>
      <c r="T161" s="86"/>
      <c r="U161" s="27"/>
      <c r="V161" s="27"/>
    </row>
    <row r="162" spans="10:22" x14ac:dyDescent="0.35">
      <c r="J162" s="86"/>
      <c r="M162" s="425"/>
      <c r="N162" s="381"/>
      <c r="O162" s="28"/>
      <c r="P162" s="29"/>
      <c r="Q162" s="27"/>
      <c r="R162" s="27"/>
      <c r="S162" s="27"/>
      <c r="T162" s="86"/>
      <c r="U162" s="27"/>
      <c r="V162" s="27"/>
    </row>
    <row r="163" spans="10:22" x14ac:dyDescent="0.35">
      <c r="J163" s="86"/>
      <c r="M163" s="425"/>
      <c r="N163" s="381"/>
      <c r="O163" s="28"/>
      <c r="P163" s="29"/>
      <c r="Q163" s="27"/>
      <c r="R163" s="27"/>
      <c r="S163" s="27"/>
      <c r="T163" s="86"/>
      <c r="U163" s="27"/>
      <c r="V163" s="27"/>
    </row>
    <row r="164" spans="10:22" x14ac:dyDescent="0.35">
      <c r="J164" s="86"/>
      <c r="M164" s="425"/>
      <c r="N164" s="381"/>
      <c r="O164" s="28"/>
      <c r="P164" s="29"/>
      <c r="Q164" s="27"/>
      <c r="R164" s="27"/>
      <c r="S164" s="27"/>
      <c r="T164" s="86"/>
      <c r="U164" s="27"/>
      <c r="V164" s="27"/>
    </row>
    <row r="165" spans="10:22" x14ac:dyDescent="0.35">
      <c r="J165" s="86"/>
      <c r="M165" s="425"/>
      <c r="N165" s="381"/>
      <c r="O165" s="28"/>
      <c r="P165" s="29"/>
      <c r="Q165" s="27"/>
      <c r="R165" s="27"/>
      <c r="S165" s="27"/>
      <c r="T165" s="86"/>
      <c r="U165" s="27"/>
      <c r="V165" s="27"/>
    </row>
    <row r="166" spans="10:22" x14ac:dyDescent="0.35">
      <c r="J166" s="86"/>
      <c r="M166" s="425"/>
      <c r="N166" s="381"/>
      <c r="O166" s="28"/>
      <c r="P166" s="29"/>
      <c r="Q166" s="27"/>
      <c r="R166" s="27"/>
      <c r="S166" s="27"/>
      <c r="T166" s="86"/>
      <c r="U166" s="27"/>
      <c r="V166" s="27"/>
    </row>
    <row r="167" spans="10:22" x14ac:dyDescent="0.35">
      <c r="J167" s="86"/>
      <c r="M167" s="425"/>
      <c r="N167" s="381"/>
      <c r="O167" s="28"/>
      <c r="P167" s="29"/>
      <c r="Q167" s="27"/>
      <c r="R167" s="27"/>
      <c r="S167" s="27"/>
      <c r="T167" s="86"/>
      <c r="U167" s="27"/>
      <c r="V167" s="27"/>
    </row>
    <row r="168" spans="10:22" x14ac:dyDescent="0.35">
      <c r="J168" s="86"/>
      <c r="M168" s="425"/>
      <c r="N168" s="381"/>
      <c r="O168" s="28"/>
      <c r="P168" s="29"/>
      <c r="Q168" s="27"/>
      <c r="R168" s="27"/>
      <c r="S168" s="27"/>
      <c r="T168" s="86"/>
      <c r="U168" s="27"/>
      <c r="V168" s="27"/>
    </row>
    <row r="169" spans="10:22" x14ac:dyDescent="0.35">
      <c r="J169" s="86"/>
      <c r="M169" s="425"/>
      <c r="N169" s="381"/>
      <c r="O169" s="28"/>
      <c r="P169" s="29"/>
      <c r="Q169" s="27"/>
      <c r="R169" s="27"/>
      <c r="S169" s="27"/>
      <c r="T169" s="86"/>
      <c r="U169" s="27"/>
      <c r="V169" s="27"/>
    </row>
    <row r="170" spans="10:22" x14ac:dyDescent="0.35">
      <c r="J170" s="86"/>
      <c r="M170" s="425"/>
      <c r="N170" s="381"/>
      <c r="O170" s="28"/>
      <c r="P170" s="29"/>
      <c r="Q170" s="27"/>
      <c r="R170" s="27"/>
      <c r="S170" s="27"/>
      <c r="T170" s="86"/>
      <c r="U170" s="27"/>
      <c r="V170" s="27"/>
    </row>
    <row r="171" spans="10:22" x14ac:dyDescent="0.35">
      <c r="J171" s="86"/>
      <c r="M171" s="425"/>
      <c r="N171" s="381"/>
      <c r="O171" s="28"/>
      <c r="P171" s="29"/>
      <c r="Q171" s="27"/>
      <c r="R171" s="27"/>
      <c r="S171" s="27"/>
      <c r="T171" s="86"/>
      <c r="U171" s="27"/>
      <c r="V171" s="27"/>
    </row>
    <row r="172" spans="10:22" x14ac:dyDescent="0.35">
      <c r="J172" s="86"/>
      <c r="M172" s="425"/>
      <c r="N172" s="381"/>
      <c r="O172" s="28"/>
      <c r="P172" s="29"/>
      <c r="Q172" s="27"/>
      <c r="R172" s="27"/>
      <c r="S172" s="27"/>
      <c r="T172" s="86"/>
      <c r="U172" s="27"/>
      <c r="V172" s="27"/>
    </row>
    <row r="173" spans="10:22" x14ac:dyDescent="0.35">
      <c r="J173" s="86"/>
      <c r="M173" s="425"/>
      <c r="N173" s="381"/>
      <c r="O173" s="28"/>
      <c r="P173" s="29"/>
      <c r="Q173" s="27"/>
      <c r="R173" s="27"/>
      <c r="S173" s="27"/>
      <c r="T173" s="86"/>
      <c r="U173" s="27"/>
      <c r="V173" s="27"/>
    </row>
    <row r="174" spans="10:22" x14ac:dyDescent="0.35">
      <c r="J174" s="86"/>
      <c r="M174" s="425"/>
      <c r="N174" s="381"/>
      <c r="O174" s="28"/>
      <c r="P174" s="29"/>
      <c r="Q174" s="27"/>
      <c r="R174" s="27"/>
      <c r="S174" s="27"/>
      <c r="T174" s="86"/>
      <c r="U174" s="27"/>
      <c r="V174" s="27"/>
    </row>
    <row r="175" spans="10:22" x14ac:dyDescent="0.35">
      <c r="J175" s="86"/>
      <c r="M175" s="425"/>
      <c r="N175" s="381"/>
      <c r="O175" s="28"/>
      <c r="P175" s="29"/>
      <c r="Q175" s="27"/>
      <c r="R175" s="27"/>
      <c r="S175" s="27"/>
      <c r="T175" s="86"/>
      <c r="U175" s="27"/>
      <c r="V175" s="27"/>
    </row>
    <row r="176" spans="10:22" x14ac:dyDescent="0.35">
      <c r="J176" s="86"/>
      <c r="M176" s="425"/>
      <c r="N176" s="381"/>
      <c r="O176" s="28"/>
      <c r="P176" s="29"/>
      <c r="Q176" s="27"/>
      <c r="R176" s="27"/>
      <c r="S176" s="27"/>
      <c r="T176" s="86"/>
      <c r="U176" s="27"/>
      <c r="V176" s="27"/>
    </row>
    <row r="177" spans="10:22" x14ac:dyDescent="0.35">
      <c r="J177" s="86"/>
      <c r="M177" s="425"/>
      <c r="N177" s="381"/>
      <c r="O177" s="28"/>
      <c r="P177" s="29"/>
      <c r="Q177" s="27"/>
      <c r="R177" s="27"/>
      <c r="S177" s="27"/>
      <c r="T177" s="86"/>
      <c r="U177" s="27"/>
      <c r="V177" s="27"/>
    </row>
    <row r="178" spans="10:22" x14ac:dyDescent="0.35">
      <c r="J178" s="86"/>
      <c r="M178" s="425"/>
      <c r="N178" s="381"/>
      <c r="O178" s="28"/>
      <c r="P178" s="29"/>
      <c r="Q178" s="27"/>
      <c r="R178" s="27"/>
      <c r="S178" s="27"/>
      <c r="T178" s="86"/>
      <c r="U178" s="27"/>
      <c r="V178" s="27"/>
    </row>
    <row r="179" spans="10:22" x14ac:dyDescent="0.35">
      <c r="J179" s="86"/>
      <c r="M179" s="425"/>
      <c r="N179" s="381"/>
      <c r="O179" s="28"/>
      <c r="P179" s="29"/>
      <c r="Q179" s="27"/>
      <c r="R179" s="27"/>
      <c r="S179" s="27"/>
      <c r="T179" s="86"/>
      <c r="U179" s="27"/>
      <c r="V179" s="27"/>
    </row>
    <row r="180" spans="10:22" x14ac:dyDescent="0.35">
      <c r="J180" s="86"/>
      <c r="M180" s="425"/>
      <c r="N180" s="381"/>
      <c r="O180" s="28"/>
      <c r="P180" s="29"/>
      <c r="Q180" s="27"/>
      <c r="R180" s="27"/>
      <c r="S180" s="27"/>
      <c r="T180" s="86"/>
      <c r="U180" s="27"/>
      <c r="V180" s="27"/>
    </row>
    <row r="181" spans="10:22" x14ac:dyDescent="0.35">
      <c r="J181" s="86"/>
      <c r="M181" s="425"/>
      <c r="N181" s="381"/>
      <c r="O181" s="28"/>
      <c r="P181" s="29"/>
      <c r="Q181" s="27"/>
      <c r="R181" s="27"/>
      <c r="S181" s="27"/>
      <c r="T181" s="86"/>
      <c r="U181" s="27"/>
      <c r="V181" s="27"/>
    </row>
    <row r="182" spans="10:22" x14ac:dyDescent="0.35">
      <c r="J182" s="86"/>
      <c r="M182" s="425"/>
      <c r="N182" s="381"/>
      <c r="O182" s="28"/>
      <c r="P182" s="29"/>
      <c r="Q182" s="27"/>
      <c r="R182" s="27"/>
      <c r="S182" s="27"/>
      <c r="T182" s="86"/>
      <c r="U182" s="27"/>
      <c r="V182" s="27"/>
    </row>
    <row r="183" spans="10:22" x14ac:dyDescent="0.35">
      <c r="J183" s="86"/>
      <c r="M183" s="425"/>
      <c r="N183" s="381"/>
      <c r="O183" s="28"/>
      <c r="P183" s="29"/>
      <c r="Q183" s="27"/>
      <c r="R183" s="27"/>
      <c r="S183" s="27"/>
      <c r="T183" s="86"/>
      <c r="U183" s="27"/>
      <c r="V183" s="27"/>
    </row>
    <row r="184" spans="10:22" x14ac:dyDescent="0.35">
      <c r="J184" s="86"/>
      <c r="M184" s="425"/>
      <c r="N184" s="381"/>
      <c r="O184" s="28"/>
      <c r="P184" s="29"/>
      <c r="Q184" s="27"/>
      <c r="R184" s="27"/>
      <c r="S184" s="27"/>
      <c r="T184" s="86"/>
      <c r="U184" s="27"/>
      <c r="V184" s="27"/>
    </row>
    <row r="185" spans="10:22" x14ac:dyDescent="0.35">
      <c r="J185" s="86"/>
      <c r="M185" s="425"/>
      <c r="N185" s="381"/>
      <c r="O185" s="28"/>
      <c r="P185" s="29"/>
      <c r="Q185" s="27"/>
      <c r="R185" s="27"/>
      <c r="S185" s="27"/>
      <c r="T185" s="86"/>
      <c r="U185" s="27"/>
      <c r="V185" s="27"/>
    </row>
    <row r="186" spans="10:22" x14ac:dyDescent="0.35">
      <c r="J186" s="86"/>
      <c r="M186" s="425"/>
      <c r="N186" s="381"/>
      <c r="O186" s="28"/>
      <c r="P186" s="29"/>
      <c r="Q186" s="27"/>
      <c r="R186" s="27"/>
      <c r="S186" s="27"/>
      <c r="T186" s="86"/>
      <c r="U186" s="27"/>
      <c r="V186" s="27"/>
    </row>
    <row r="187" spans="10:22" x14ac:dyDescent="0.35">
      <c r="J187" s="86"/>
      <c r="M187" s="425"/>
      <c r="N187" s="381"/>
      <c r="O187" s="28"/>
      <c r="P187" s="29"/>
      <c r="Q187" s="27"/>
      <c r="R187" s="27"/>
      <c r="S187" s="27"/>
      <c r="T187" s="86"/>
      <c r="U187" s="27"/>
      <c r="V187" s="27"/>
    </row>
    <row r="188" spans="10:22" x14ac:dyDescent="0.35">
      <c r="J188" s="86"/>
      <c r="M188" s="425"/>
      <c r="N188" s="381"/>
      <c r="O188" s="28"/>
      <c r="P188" s="29"/>
      <c r="Q188" s="27"/>
      <c r="R188" s="27"/>
      <c r="S188" s="27"/>
      <c r="T188" s="86"/>
      <c r="U188" s="27"/>
      <c r="V188" s="27"/>
    </row>
    <row r="189" spans="10:22" x14ac:dyDescent="0.35">
      <c r="J189" s="86"/>
      <c r="M189" s="425"/>
      <c r="N189" s="381"/>
      <c r="O189" s="28"/>
      <c r="P189" s="29"/>
      <c r="Q189" s="27"/>
      <c r="R189" s="27"/>
      <c r="S189" s="27"/>
      <c r="T189" s="86"/>
      <c r="U189" s="27"/>
      <c r="V189" s="27"/>
    </row>
    <row r="190" spans="10:22" x14ac:dyDescent="0.35">
      <c r="J190" s="86"/>
      <c r="M190" s="425"/>
      <c r="N190" s="381"/>
      <c r="O190" s="28"/>
      <c r="P190" s="29"/>
      <c r="Q190" s="27"/>
      <c r="R190" s="27"/>
      <c r="S190" s="27"/>
      <c r="T190" s="86"/>
      <c r="U190" s="27"/>
      <c r="V190" s="27"/>
    </row>
    <row r="191" spans="10:22" x14ac:dyDescent="0.35">
      <c r="J191" s="86"/>
      <c r="M191" s="425"/>
      <c r="N191" s="381"/>
      <c r="O191" s="28"/>
      <c r="P191" s="29"/>
      <c r="Q191" s="27"/>
      <c r="R191" s="27"/>
      <c r="S191" s="27"/>
      <c r="T191" s="86"/>
      <c r="U191" s="27"/>
      <c r="V191" s="27"/>
    </row>
    <row r="192" spans="10:22" x14ac:dyDescent="0.35">
      <c r="J192" s="86"/>
      <c r="M192" s="425"/>
      <c r="N192" s="381"/>
      <c r="O192" s="28"/>
      <c r="P192" s="29"/>
      <c r="Q192" s="27"/>
      <c r="R192" s="27"/>
      <c r="S192" s="27"/>
      <c r="T192" s="86"/>
      <c r="U192" s="27"/>
      <c r="V192" s="27"/>
    </row>
    <row r="193" spans="10:22" x14ac:dyDescent="0.35">
      <c r="J193" s="86"/>
      <c r="M193" s="425"/>
      <c r="N193" s="381"/>
      <c r="O193" s="28"/>
      <c r="P193" s="29"/>
      <c r="Q193" s="27"/>
      <c r="R193" s="27"/>
      <c r="S193" s="27"/>
      <c r="T193" s="86"/>
      <c r="U193" s="27"/>
      <c r="V193" s="27"/>
    </row>
    <row r="194" spans="10:22" x14ac:dyDescent="0.35">
      <c r="J194" s="86"/>
      <c r="M194" s="425"/>
      <c r="N194" s="381"/>
      <c r="O194" s="28"/>
      <c r="P194" s="29"/>
      <c r="Q194" s="27"/>
      <c r="R194" s="27"/>
      <c r="S194" s="27"/>
      <c r="T194" s="86"/>
      <c r="U194" s="27"/>
      <c r="V194" s="27"/>
    </row>
    <row r="195" spans="10:22" x14ac:dyDescent="0.35">
      <c r="J195" s="86"/>
      <c r="M195" s="425"/>
      <c r="N195" s="381"/>
      <c r="O195" s="28"/>
      <c r="P195" s="29"/>
      <c r="Q195" s="27"/>
      <c r="R195" s="27"/>
      <c r="S195" s="27"/>
      <c r="T195" s="86"/>
      <c r="U195" s="27"/>
      <c r="V195" s="27"/>
    </row>
    <row r="196" spans="10:22" x14ac:dyDescent="0.35">
      <c r="J196" s="86"/>
      <c r="M196" s="425"/>
      <c r="N196" s="381"/>
      <c r="O196" s="28"/>
      <c r="P196" s="29"/>
      <c r="Q196" s="27"/>
      <c r="R196" s="27"/>
      <c r="S196" s="27"/>
      <c r="T196" s="86"/>
      <c r="U196" s="27"/>
      <c r="V196" s="27"/>
    </row>
    <row r="197" spans="10:22" x14ac:dyDescent="0.35">
      <c r="J197" s="86"/>
      <c r="M197" s="425"/>
      <c r="N197" s="381"/>
      <c r="O197" s="28"/>
      <c r="P197" s="29"/>
      <c r="Q197" s="27"/>
      <c r="R197" s="27"/>
      <c r="S197" s="27"/>
      <c r="T197" s="86"/>
      <c r="U197" s="27"/>
      <c r="V197" s="27"/>
    </row>
    <row r="198" spans="10:22" x14ac:dyDescent="0.35">
      <c r="J198" s="86"/>
      <c r="M198" s="425"/>
      <c r="N198" s="381"/>
      <c r="O198" s="28"/>
      <c r="P198" s="29"/>
      <c r="Q198" s="27"/>
      <c r="R198" s="27"/>
      <c r="S198" s="27"/>
      <c r="T198" s="86"/>
      <c r="U198" s="27"/>
      <c r="V198" s="27"/>
    </row>
    <row r="199" spans="10:22" x14ac:dyDescent="0.35">
      <c r="J199" s="86"/>
      <c r="M199" s="425"/>
      <c r="N199" s="381"/>
      <c r="O199" s="28"/>
      <c r="P199" s="29"/>
      <c r="Q199" s="27"/>
      <c r="R199" s="27"/>
      <c r="S199" s="27"/>
      <c r="T199" s="86"/>
      <c r="U199" s="27"/>
      <c r="V199" s="27"/>
    </row>
    <row r="200" spans="10:22" x14ac:dyDescent="0.35">
      <c r="J200" s="86"/>
      <c r="M200" s="425"/>
      <c r="N200" s="381"/>
      <c r="O200" s="28"/>
      <c r="P200" s="29"/>
      <c r="Q200" s="27"/>
      <c r="R200" s="27"/>
      <c r="S200" s="27"/>
      <c r="T200" s="86"/>
      <c r="U200" s="27"/>
      <c r="V200" s="27"/>
    </row>
    <row r="201" spans="10:22" x14ac:dyDescent="0.35">
      <c r="J201" s="86"/>
      <c r="M201" s="425"/>
      <c r="N201" s="381"/>
      <c r="O201" s="28"/>
      <c r="P201" s="29"/>
      <c r="Q201" s="27"/>
      <c r="R201" s="27"/>
      <c r="S201" s="27"/>
      <c r="T201" s="86"/>
      <c r="U201" s="27"/>
      <c r="V201" s="27"/>
    </row>
    <row r="202" spans="10:22" x14ac:dyDescent="0.35">
      <c r="J202" s="86"/>
      <c r="M202" s="425"/>
      <c r="N202" s="381"/>
      <c r="O202" s="28"/>
      <c r="P202" s="29"/>
      <c r="Q202" s="27"/>
      <c r="R202" s="27"/>
      <c r="S202" s="27"/>
      <c r="T202" s="86"/>
      <c r="U202" s="27"/>
      <c r="V202" s="27"/>
    </row>
    <row r="203" spans="10:22" x14ac:dyDescent="0.35">
      <c r="J203" s="86"/>
      <c r="M203" s="425"/>
      <c r="N203" s="381"/>
      <c r="O203" s="28"/>
      <c r="P203" s="29"/>
      <c r="Q203" s="27"/>
      <c r="R203" s="27"/>
      <c r="S203" s="27"/>
      <c r="T203" s="86"/>
      <c r="U203" s="27"/>
      <c r="V203" s="27"/>
    </row>
    <row r="204" spans="10:22" x14ac:dyDescent="0.35">
      <c r="J204" s="86"/>
      <c r="M204" s="425"/>
      <c r="N204" s="381"/>
      <c r="O204" s="28"/>
      <c r="P204" s="29"/>
      <c r="Q204" s="27"/>
      <c r="R204" s="27"/>
      <c r="S204" s="27"/>
      <c r="T204" s="86"/>
      <c r="U204" s="27"/>
      <c r="V204" s="27"/>
    </row>
    <row r="205" spans="10:22" x14ac:dyDescent="0.35">
      <c r="J205" s="86"/>
      <c r="M205" s="425"/>
      <c r="N205" s="381"/>
      <c r="O205" s="28"/>
      <c r="P205" s="29"/>
      <c r="Q205" s="27"/>
      <c r="R205" s="27"/>
      <c r="S205" s="27"/>
      <c r="T205" s="86"/>
      <c r="U205" s="27"/>
      <c r="V205" s="27"/>
    </row>
    <row r="206" spans="10:22" x14ac:dyDescent="0.35">
      <c r="J206" s="86"/>
      <c r="M206" s="425"/>
      <c r="N206" s="381"/>
      <c r="O206" s="28"/>
      <c r="P206" s="29"/>
      <c r="Q206" s="27"/>
      <c r="R206" s="27"/>
      <c r="S206" s="27"/>
      <c r="T206" s="86"/>
      <c r="U206" s="27"/>
      <c r="V206" s="27"/>
    </row>
    <row r="207" spans="10:22" x14ac:dyDescent="0.35">
      <c r="J207" s="86"/>
      <c r="M207" s="425"/>
      <c r="N207" s="381"/>
      <c r="O207" s="28"/>
      <c r="P207" s="29"/>
      <c r="Q207" s="27"/>
      <c r="R207" s="27"/>
      <c r="S207" s="27"/>
      <c r="T207" s="86"/>
      <c r="U207" s="27"/>
      <c r="V207" s="27"/>
    </row>
    <row r="208" spans="10:22" x14ac:dyDescent="0.35">
      <c r="J208" s="86"/>
      <c r="M208" s="425"/>
      <c r="N208" s="381"/>
      <c r="O208" s="28"/>
      <c r="P208" s="29"/>
      <c r="Q208" s="27"/>
      <c r="R208" s="27"/>
      <c r="S208" s="27"/>
      <c r="T208" s="86"/>
      <c r="U208" s="27"/>
      <c r="V208" s="27"/>
    </row>
    <row r="209" spans="10:22" x14ac:dyDescent="0.35">
      <c r="J209" s="86"/>
      <c r="M209" s="425"/>
      <c r="N209" s="381"/>
      <c r="O209" s="28"/>
      <c r="P209" s="29"/>
      <c r="Q209" s="27"/>
      <c r="R209" s="27"/>
      <c r="S209" s="27"/>
      <c r="T209" s="86"/>
      <c r="U209" s="27"/>
      <c r="V209" s="27"/>
    </row>
    <row r="210" spans="10:22" x14ac:dyDescent="0.35">
      <c r="J210" s="86"/>
      <c r="M210" s="425"/>
      <c r="N210" s="381"/>
      <c r="O210" s="28"/>
      <c r="P210" s="29"/>
      <c r="Q210" s="27"/>
      <c r="R210" s="27"/>
      <c r="S210" s="27"/>
      <c r="T210" s="86"/>
      <c r="U210" s="27"/>
      <c r="V210" s="27"/>
    </row>
    <row r="211" spans="10:22" x14ac:dyDescent="0.35">
      <c r="J211" s="86"/>
      <c r="M211" s="425"/>
      <c r="N211" s="381"/>
      <c r="O211" s="28"/>
      <c r="P211" s="29"/>
      <c r="Q211" s="27"/>
      <c r="R211" s="27"/>
      <c r="S211" s="27"/>
      <c r="T211" s="86"/>
      <c r="U211" s="27"/>
      <c r="V211" s="27"/>
    </row>
    <row r="212" spans="10:22" x14ac:dyDescent="0.35">
      <c r="J212" s="86"/>
      <c r="M212" s="425"/>
      <c r="N212" s="381"/>
      <c r="O212" s="28"/>
      <c r="P212" s="29"/>
      <c r="Q212" s="27"/>
      <c r="R212" s="27"/>
      <c r="S212" s="27"/>
      <c r="T212" s="86"/>
      <c r="U212" s="27"/>
      <c r="V212" s="27"/>
    </row>
    <row r="213" spans="10:22" x14ac:dyDescent="0.35">
      <c r="J213" s="86"/>
      <c r="M213" s="425"/>
      <c r="N213" s="381"/>
      <c r="O213" s="28"/>
      <c r="P213" s="29"/>
      <c r="Q213" s="27"/>
      <c r="R213" s="27"/>
      <c r="S213" s="27"/>
      <c r="T213" s="86"/>
      <c r="U213" s="27"/>
      <c r="V213" s="27"/>
    </row>
    <row r="214" spans="10:22" x14ac:dyDescent="0.35">
      <c r="J214" s="86"/>
      <c r="M214" s="425"/>
      <c r="N214" s="381"/>
      <c r="O214" s="28"/>
      <c r="P214" s="29"/>
      <c r="Q214" s="27"/>
      <c r="R214" s="27"/>
      <c r="S214" s="27"/>
      <c r="T214" s="86"/>
      <c r="U214" s="27"/>
      <c r="V214" s="27"/>
    </row>
    <row r="215" spans="10:22" x14ac:dyDescent="0.35">
      <c r="J215" s="86"/>
      <c r="M215" s="425"/>
      <c r="N215" s="381"/>
      <c r="O215" s="28"/>
      <c r="P215" s="29"/>
      <c r="Q215" s="27"/>
      <c r="R215" s="27"/>
      <c r="S215" s="27"/>
      <c r="T215" s="86"/>
      <c r="U215" s="27"/>
      <c r="V215" s="27"/>
    </row>
    <row r="216" spans="10:22" x14ac:dyDescent="0.35">
      <c r="J216" s="86"/>
      <c r="M216" s="425"/>
      <c r="N216" s="381"/>
      <c r="O216" s="28"/>
      <c r="P216" s="29"/>
      <c r="Q216" s="27"/>
      <c r="R216" s="27"/>
      <c r="S216" s="27"/>
      <c r="T216" s="86"/>
      <c r="U216" s="27"/>
      <c r="V216" s="27"/>
    </row>
    <row r="217" spans="10:22" x14ac:dyDescent="0.35">
      <c r="J217" s="86"/>
      <c r="M217" s="425"/>
      <c r="N217" s="381"/>
      <c r="O217" s="28"/>
      <c r="P217" s="29"/>
      <c r="Q217" s="27"/>
      <c r="R217" s="27"/>
      <c r="S217" s="27"/>
      <c r="T217" s="86"/>
      <c r="U217" s="27"/>
      <c r="V217" s="27"/>
    </row>
    <row r="218" spans="10:22" x14ac:dyDescent="0.35">
      <c r="J218" s="86"/>
      <c r="M218" s="425"/>
      <c r="N218" s="381"/>
      <c r="O218" s="28"/>
      <c r="P218" s="29"/>
      <c r="Q218" s="27"/>
      <c r="R218" s="27"/>
      <c r="S218" s="27"/>
      <c r="T218" s="86"/>
      <c r="U218" s="27"/>
      <c r="V218" s="27"/>
    </row>
    <row r="219" spans="10:22" x14ac:dyDescent="0.35">
      <c r="J219" s="86"/>
      <c r="M219" s="425"/>
      <c r="N219" s="381"/>
      <c r="O219" s="28"/>
      <c r="P219" s="29"/>
      <c r="Q219" s="27"/>
      <c r="R219" s="27"/>
      <c r="S219" s="27"/>
      <c r="T219" s="86"/>
      <c r="U219" s="27"/>
      <c r="V219" s="27"/>
    </row>
    <row r="220" spans="10:22" x14ac:dyDescent="0.35">
      <c r="J220" s="86"/>
      <c r="M220" s="425"/>
      <c r="N220" s="381"/>
      <c r="O220" s="28"/>
      <c r="P220" s="29"/>
      <c r="Q220" s="27"/>
      <c r="R220" s="27"/>
      <c r="S220" s="27"/>
      <c r="T220" s="86"/>
      <c r="U220" s="27"/>
      <c r="V220" s="27"/>
    </row>
    <row r="221" spans="10:22" x14ac:dyDescent="0.35">
      <c r="J221" s="86"/>
      <c r="M221" s="425"/>
      <c r="N221" s="381"/>
      <c r="O221" s="28"/>
      <c r="P221" s="29"/>
      <c r="Q221" s="27"/>
      <c r="R221" s="27"/>
      <c r="S221" s="27"/>
      <c r="T221" s="86"/>
      <c r="U221" s="27"/>
      <c r="V221" s="27"/>
    </row>
    <row r="222" spans="10:22" x14ac:dyDescent="0.35">
      <c r="J222" s="86"/>
      <c r="M222" s="425"/>
      <c r="N222" s="381"/>
      <c r="O222" s="28"/>
      <c r="P222" s="29"/>
      <c r="Q222" s="27"/>
      <c r="R222" s="27"/>
      <c r="S222" s="27"/>
      <c r="T222" s="86"/>
      <c r="U222" s="27"/>
      <c r="V222" s="27"/>
    </row>
    <row r="223" spans="10:22" x14ac:dyDescent="0.35">
      <c r="J223" s="86"/>
      <c r="M223" s="425"/>
      <c r="N223" s="381"/>
      <c r="O223" s="28"/>
      <c r="P223" s="29"/>
      <c r="Q223" s="27"/>
      <c r="R223" s="27"/>
      <c r="S223" s="27"/>
      <c r="T223" s="86"/>
      <c r="U223" s="27"/>
      <c r="V223" s="27"/>
    </row>
    <row r="224" spans="10:22" x14ac:dyDescent="0.35">
      <c r="J224" s="86"/>
      <c r="M224" s="425"/>
      <c r="N224" s="381"/>
      <c r="O224" s="28"/>
      <c r="P224" s="29"/>
      <c r="Q224" s="27"/>
      <c r="R224" s="27"/>
      <c r="S224" s="27"/>
      <c r="T224" s="86"/>
      <c r="U224" s="27"/>
      <c r="V224" s="27"/>
    </row>
    <row r="225" spans="10:22" x14ac:dyDescent="0.35">
      <c r="J225" s="86"/>
      <c r="M225" s="425"/>
      <c r="N225" s="381"/>
      <c r="O225" s="28"/>
      <c r="P225" s="29"/>
      <c r="Q225" s="27"/>
      <c r="R225" s="27"/>
      <c r="S225" s="27"/>
      <c r="T225" s="86"/>
      <c r="U225" s="27"/>
      <c r="V225" s="27"/>
    </row>
    <row r="226" spans="10:22" x14ac:dyDescent="0.35">
      <c r="J226" s="86"/>
      <c r="M226" s="425"/>
      <c r="N226" s="381"/>
      <c r="O226" s="28"/>
      <c r="P226" s="29"/>
      <c r="Q226" s="27"/>
      <c r="R226" s="27"/>
      <c r="S226" s="27"/>
      <c r="T226" s="86"/>
      <c r="U226" s="27"/>
      <c r="V226" s="27"/>
    </row>
    <row r="227" spans="10:22" x14ac:dyDescent="0.35">
      <c r="J227" s="86"/>
      <c r="M227" s="425"/>
      <c r="N227" s="381"/>
      <c r="O227" s="28"/>
      <c r="P227" s="29"/>
      <c r="Q227" s="27"/>
      <c r="R227" s="27"/>
      <c r="S227" s="27"/>
      <c r="T227" s="86"/>
      <c r="U227" s="27"/>
      <c r="V227" s="27"/>
    </row>
    <row r="228" spans="10:22" x14ac:dyDescent="0.35">
      <c r="J228" s="86"/>
      <c r="M228" s="425"/>
      <c r="N228" s="381"/>
      <c r="O228" s="28"/>
      <c r="P228" s="29"/>
      <c r="Q228" s="27"/>
      <c r="R228" s="27"/>
      <c r="S228" s="27"/>
      <c r="T228" s="86"/>
      <c r="U228" s="27"/>
      <c r="V228" s="27"/>
    </row>
    <row r="229" spans="10:22" x14ac:dyDescent="0.35">
      <c r="J229" s="86"/>
      <c r="M229" s="425"/>
      <c r="N229" s="381"/>
      <c r="O229" s="28"/>
      <c r="P229" s="29"/>
      <c r="Q229" s="27"/>
      <c r="R229" s="27"/>
      <c r="S229" s="27"/>
      <c r="T229" s="86"/>
      <c r="U229" s="27"/>
      <c r="V229" s="27"/>
    </row>
    <row r="230" spans="10:22" x14ac:dyDescent="0.35">
      <c r="J230" s="86"/>
      <c r="M230" s="425"/>
      <c r="N230" s="381"/>
      <c r="O230" s="28"/>
      <c r="P230" s="29"/>
      <c r="Q230" s="27"/>
      <c r="R230" s="27"/>
      <c r="S230" s="27"/>
      <c r="T230" s="86"/>
      <c r="U230" s="27"/>
      <c r="V230" s="27"/>
    </row>
    <row r="231" spans="10:22" x14ac:dyDescent="0.35">
      <c r="J231" s="86"/>
      <c r="M231" s="425"/>
      <c r="N231" s="381"/>
      <c r="O231" s="28"/>
      <c r="P231" s="29"/>
      <c r="Q231" s="27"/>
      <c r="R231" s="27"/>
      <c r="S231" s="27"/>
      <c r="T231" s="86"/>
      <c r="U231" s="27"/>
      <c r="V231" s="27"/>
    </row>
    <row r="232" spans="10:22" x14ac:dyDescent="0.35">
      <c r="J232" s="86"/>
      <c r="M232" s="425"/>
      <c r="N232" s="381"/>
      <c r="O232" s="28"/>
      <c r="P232" s="29"/>
      <c r="Q232" s="27"/>
      <c r="R232" s="27"/>
      <c r="S232" s="27"/>
      <c r="T232" s="86"/>
      <c r="U232" s="27"/>
      <c r="V232" s="27"/>
    </row>
    <row r="233" spans="10:22" x14ac:dyDescent="0.35">
      <c r="J233" s="86"/>
      <c r="M233" s="425"/>
      <c r="N233" s="381"/>
      <c r="O233" s="28"/>
      <c r="P233" s="29"/>
      <c r="Q233" s="27"/>
      <c r="R233" s="27"/>
      <c r="S233" s="27"/>
      <c r="T233" s="86"/>
      <c r="U233" s="27"/>
      <c r="V233" s="27"/>
    </row>
    <row r="234" spans="10:22" x14ac:dyDescent="0.35">
      <c r="J234" s="86"/>
      <c r="M234" s="425"/>
      <c r="N234" s="381"/>
      <c r="O234" s="28"/>
      <c r="P234" s="29"/>
      <c r="Q234" s="27"/>
      <c r="R234" s="27"/>
      <c r="S234" s="27"/>
      <c r="T234" s="86"/>
      <c r="U234" s="27"/>
      <c r="V234" s="27"/>
    </row>
    <row r="235" spans="10:22" x14ac:dyDescent="0.35">
      <c r="J235" s="86"/>
      <c r="M235" s="425"/>
      <c r="N235" s="381"/>
      <c r="O235" s="28"/>
      <c r="P235" s="29"/>
      <c r="Q235" s="27"/>
      <c r="R235" s="27"/>
      <c r="S235" s="27"/>
      <c r="T235" s="86"/>
      <c r="U235" s="27"/>
      <c r="V235" s="27"/>
    </row>
    <row r="236" spans="10:22" x14ac:dyDescent="0.35">
      <c r="J236" s="86"/>
      <c r="M236" s="425"/>
      <c r="N236" s="381"/>
      <c r="O236" s="28"/>
      <c r="P236" s="29"/>
      <c r="Q236" s="27"/>
      <c r="R236" s="27"/>
      <c r="S236" s="27"/>
      <c r="T236" s="86"/>
      <c r="U236" s="27"/>
      <c r="V236" s="27"/>
    </row>
    <row r="237" spans="10:22" x14ac:dyDescent="0.35">
      <c r="J237" s="86"/>
      <c r="M237" s="425"/>
      <c r="N237" s="381"/>
      <c r="O237" s="28"/>
      <c r="P237" s="29"/>
      <c r="Q237" s="27"/>
      <c r="R237" s="27"/>
      <c r="S237" s="27"/>
      <c r="T237" s="86"/>
      <c r="U237" s="27"/>
      <c r="V237" s="27"/>
    </row>
    <row r="238" spans="10:22" x14ac:dyDescent="0.35">
      <c r="J238" s="86"/>
      <c r="M238" s="425"/>
      <c r="N238" s="381"/>
      <c r="O238" s="28"/>
      <c r="P238" s="29"/>
      <c r="Q238" s="27"/>
      <c r="R238" s="27"/>
      <c r="S238" s="27"/>
      <c r="T238" s="86"/>
      <c r="U238" s="27"/>
      <c r="V238" s="27"/>
    </row>
    <row r="239" spans="10:22" x14ac:dyDescent="0.35">
      <c r="J239" s="86"/>
      <c r="M239" s="425"/>
      <c r="N239" s="381"/>
      <c r="O239" s="28"/>
      <c r="P239" s="29"/>
      <c r="Q239" s="27"/>
      <c r="R239" s="27"/>
      <c r="S239" s="27"/>
      <c r="T239" s="86"/>
      <c r="U239" s="27"/>
      <c r="V239" s="27"/>
    </row>
    <row r="240" spans="10:22" x14ac:dyDescent="0.35">
      <c r="J240" s="86"/>
      <c r="M240" s="425"/>
      <c r="N240" s="381"/>
      <c r="O240" s="28"/>
      <c r="P240" s="29"/>
      <c r="Q240" s="27"/>
      <c r="R240" s="27"/>
      <c r="S240" s="27"/>
      <c r="T240" s="86"/>
      <c r="U240" s="27"/>
      <c r="V240" s="27"/>
    </row>
    <row r="241" spans="10:22" x14ac:dyDescent="0.35">
      <c r="J241" s="86"/>
      <c r="M241" s="425"/>
      <c r="N241" s="381"/>
      <c r="O241" s="28"/>
      <c r="P241" s="29"/>
      <c r="Q241" s="27"/>
      <c r="R241" s="27"/>
      <c r="S241" s="27"/>
      <c r="T241" s="86"/>
      <c r="U241" s="27"/>
      <c r="V241" s="27"/>
    </row>
    <row r="242" spans="10:22" x14ac:dyDescent="0.35">
      <c r="J242" s="86"/>
      <c r="M242" s="425"/>
      <c r="N242" s="381"/>
      <c r="O242" s="28"/>
      <c r="P242" s="29"/>
      <c r="Q242" s="27"/>
      <c r="R242" s="27"/>
      <c r="S242" s="27"/>
      <c r="T242" s="86"/>
      <c r="U242" s="27"/>
      <c r="V242" s="27"/>
    </row>
    <row r="243" spans="10:22" x14ac:dyDescent="0.35">
      <c r="J243" s="86"/>
      <c r="M243" s="425"/>
      <c r="N243" s="381"/>
      <c r="O243" s="28"/>
      <c r="P243" s="29"/>
      <c r="Q243" s="27"/>
      <c r="R243" s="27"/>
      <c r="S243" s="27"/>
      <c r="T243" s="86"/>
      <c r="U243" s="27"/>
      <c r="V243" s="27"/>
    </row>
    <row r="244" spans="10:22" x14ac:dyDescent="0.35">
      <c r="J244" s="86"/>
      <c r="M244" s="425"/>
      <c r="N244" s="381"/>
      <c r="O244" s="28"/>
      <c r="P244" s="29"/>
      <c r="Q244" s="27"/>
      <c r="R244" s="27"/>
      <c r="S244" s="27"/>
      <c r="T244" s="86"/>
      <c r="U244" s="27"/>
      <c r="V244" s="27"/>
    </row>
    <row r="245" spans="10:22" x14ac:dyDescent="0.35">
      <c r="J245" s="86"/>
      <c r="M245" s="425"/>
      <c r="N245" s="381"/>
      <c r="O245" s="28"/>
      <c r="P245" s="29"/>
      <c r="Q245" s="27"/>
      <c r="R245" s="27"/>
      <c r="S245" s="27"/>
      <c r="T245" s="86"/>
      <c r="U245" s="27"/>
      <c r="V245" s="27"/>
    </row>
    <row r="246" spans="10:22" x14ac:dyDescent="0.35">
      <c r="J246" s="86"/>
      <c r="M246" s="425"/>
      <c r="N246" s="381"/>
      <c r="O246" s="28"/>
      <c r="P246" s="29"/>
      <c r="Q246" s="27"/>
      <c r="R246" s="27"/>
      <c r="S246" s="27"/>
      <c r="T246" s="86"/>
      <c r="U246" s="27"/>
      <c r="V246" s="27"/>
    </row>
    <row r="247" spans="10:22" x14ac:dyDescent="0.35">
      <c r="J247" s="86"/>
      <c r="M247" s="425"/>
      <c r="N247" s="381"/>
      <c r="O247" s="28"/>
      <c r="P247" s="29"/>
      <c r="Q247" s="27"/>
      <c r="R247" s="27"/>
      <c r="S247" s="27"/>
      <c r="T247" s="86"/>
      <c r="U247" s="27"/>
      <c r="V247" s="27"/>
    </row>
    <row r="248" spans="10:22" x14ac:dyDescent="0.35">
      <c r="J248" s="86"/>
      <c r="M248" s="425"/>
      <c r="N248" s="381"/>
      <c r="O248" s="28"/>
      <c r="P248" s="29"/>
      <c r="Q248" s="27"/>
      <c r="R248" s="27"/>
      <c r="S248" s="27"/>
      <c r="T248" s="86"/>
      <c r="U248" s="27"/>
      <c r="V248" s="27"/>
    </row>
    <row r="249" spans="10:22" x14ac:dyDescent="0.35">
      <c r="J249" s="86"/>
      <c r="M249" s="425"/>
      <c r="N249" s="381"/>
      <c r="O249" s="28"/>
      <c r="P249" s="29"/>
      <c r="Q249" s="27"/>
      <c r="R249" s="27"/>
      <c r="S249" s="27"/>
      <c r="T249" s="86"/>
      <c r="U249" s="27"/>
      <c r="V249" s="27"/>
    </row>
    <row r="250" spans="10:22" x14ac:dyDescent="0.35">
      <c r="J250" s="86"/>
      <c r="M250" s="425"/>
      <c r="N250" s="381"/>
      <c r="O250" s="28"/>
      <c r="P250" s="29"/>
      <c r="Q250" s="27"/>
      <c r="R250" s="27"/>
      <c r="S250" s="27"/>
      <c r="T250" s="86"/>
      <c r="U250" s="27"/>
      <c r="V250" s="27"/>
    </row>
    <row r="251" spans="10:22" x14ac:dyDescent="0.35">
      <c r="J251" s="86"/>
      <c r="M251" s="425"/>
      <c r="N251" s="381"/>
      <c r="O251" s="28"/>
      <c r="P251" s="29"/>
      <c r="Q251" s="27"/>
      <c r="R251" s="27"/>
      <c r="S251" s="27"/>
      <c r="T251" s="86"/>
      <c r="U251" s="27"/>
      <c r="V251" s="27"/>
    </row>
    <row r="252" spans="10:22" x14ac:dyDescent="0.35">
      <c r="J252" s="86"/>
      <c r="M252" s="425"/>
      <c r="N252" s="381"/>
      <c r="O252" s="28"/>
      <c r="P252" s="29"/>
      <c r="Q252" s="27"/>
      <c r="R252" s="27"/>
      <c r="S252" s="27"/>
      <c r="T252" s="86"/>
      <c r="U252" s="27"/>
      <c r="V252" s="27"/>
    </row>
    <row r="253" spans="10:22" x14ac:dyDescent="0.35">
      <c r="J253" s="86"/>
      <c r="M253" s="425"/>
      <c r="N253" s="381"/>
      <c r="O253" s="28"/>
      <c r="P253" s="29"/>
      <c r="Q253" s="27"/>
      <c r="R253" s="27"/>
      <c r="S253" s="27"/>
      <c r="T253" s="86"/>
      <c r="U253" s="27"/>
      <c r="V253" s="27"/>
    </row>
  </sheetData>
  <dataConsolidate/>
  <mergeCells count="21">
    <mergeCell ref="Q1:R1"/>
    <mergeCell ref="G1:H1"/>
    <mergeCell ref="B58:H58"/>
    <mergeCell ref="B56:H56"/>
    <mergeCell ref="B55:H55"/>
    <mergeCell ref="B53:H53"/>
    <mergeCell ref="B45:H45"/>
    <mergeCell ref="F10:H10"/>
    <mergeCell ref="F11:H11"/>
    <mergeCell ref="F5:H5"/>
    <mergeCell ref="F6:H6"/>
    <mergeCell ref="F7:H7"/>
    <mergeCell ref="F8:H8"/>
    <mergeCell ref="F9:H9"/>
    <mergeCell ref="F13:G13"/>
    <mergeCell ref="B57:H57"/>
    <mergeCell ref="C13:E13"/>
    <mergeCell ref="A1:D2"/>
    <mergeCell ref="G3:H3"/>
    <mergeCell ref="E1:F1"/>
    <mergeCell ref="E3:F3"/>
  </mergeCells>
  <conditionalFormatting sqref="E16:F42">
    <cfRule type="expression" dxfId="18" priority="11">
      <formula>"0"</formula>
    </cfRule>
  </conditionalFormatting>
  <conditionalFormatting sqref="C13:E13">
    <cfRule type="expression" dxfId="17" priority="9">
      <formula>$J$5=""</formula>
    </cfRule>
  </conditionalFormatting>
  <conditionalFormatting sqref="A1:D2">
    <cfRule type="expression" dxfId="16" priority="8">
      <formula>$J$3=""</formula>
    </cfRule>
  </conditionalFormatting>
  <conditionalFormatting sqref="F5:H11">
    <cfRule type="expression" dxfId="15" priority="7">
      <formula>$J$4=""</formula>
    </cfRule>
  </conditionalFormatting>
  <conditionalFormatting sqref="C51">
    <cfRule type="expression" dxfId="14" priority="6">
      <formula>$J$6=""</formula>
    </cfRule>
  </conditionalFormatting>
  <conditionalFormatting sqref="C47">
    <cfRule type="expression" dxfId="13" priority="19">
      <formula>$J$45&lt;&gt;$C$47</formula>
    </cfRule>
  </conditionalFormatting>
  <conditionalFormatting sqref="H13">
    <cfRule type="expression" dxfId="12" priority="25">
      <formula>$J$7=""</formula>
    </cfRule>
  </conditionalFormatting>
  <dataValidations count="4">
    <dataValidation type="list" allowBlank="1" showInputMessage="1" showErrorMessage="1" sqref="J4">
      <formula1>Clients</formula1>
    </dataValidation>
    <dataValidation type="list" allowBlank="1" showInputMessage="1" showErrorMessage="1" sqref="J5">
      <formula1>$Q$8:$Q$14</formula1>
    </dataValidation>
    <dataValidation type="list" allowBlank="1" showInputMessage="1" showErrorMessage="1" sqref="J3">
      <formula1>$Q$2:$Q$5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mc:AlternateContent xmlns:mc="http://schemas.openxmlformats.org/markup-compatibility/2006">
    <mc:Choice Requires="x14">
      <controls>
        <mc:AlternateContent xmlns:mc="http://schemas.openxmlformats.org/markup-compatibility/2006">
          <mc:Choice Requires="x14">
            <control shapeId="1043" r:id="rId4" name="Button 19">
              <controlPr defaultSize="0" print="0" autoFill="0" autoPict="0" macro="[0]!AperçuFeuilleFacture">
                <anchor moveWithCells="1" sizeWithCells="1">
                  <from>
                    <xdr:col>4</xdr:col>
                    <xdr:colOff>215900</xdr:colOff>
                    <xdr:row>46</xdr:row>
                    <xdr:rowOff>107950</xdr:rowOff>
                  </from>
                  <to>
                    <xdr:col>7</xdr:col>
                    <xdr:colOff>406400</xdr:colOff>
                    <xdr:row>51</xdr:row>
                    <xdr:rowOff>12700</xdr:rowOff>
                  </to>
                </anchor>
              </controlPr>
            </control>
          </mc:Choice>
        </mc:AlternateContent>
        <mc:AlternateContent xmlns:mc="http://schemas.openxmlformats.org/markup-compatibility/2006">
          <mc:Choice Requires="x14">
            <control shapeId="1068" r:id="rId5" name="Button 44">
              <controlPr defaultSize="0" print="0" autoFill="0" autoPict="0" macro="[0]!EnregistreFacture">
                <anchor moveWithCells="1" sizeWithCells="1">
                  <from>
                    <xdr:col>8</xdr:col>
                    <xdr:colOff>107950</xdr:colOff>
                    <xdr:row>45</xdr:row>
                    <xdr:rowOff>50800</xdr:rowOff>
                  </from>
                  <to>
                    <xdr:col>10</xdr:col>
                    <xdr:colOff>311150</xdr:colOff>
                    <xdr:row>50</xdr:row>
                    <xdr:rowOff>63500</xdr:rowOff>
                  </to>
                </anchor>
              </controlPr>
            </control>
          </mc:Choice>
        </mc:AlternateContent>
        <mc:AlternateContent xmlns:mc="http://schemas.openxmlformats.org/markup-compatibility/2006">
          <mc:Choice Requires="x14">
            <control shapeId="1109" r:id="rId6" name="Button 85">
              <controlPr defaultSize="0" print="0" autoFill="0" autoPict="0" macro="[0]!Liste_Description">
                <anchor moveWithCells="1" sizeWithCells="1">
                  <from>
                    <xdr:col>8</xdr:col>
                    <xdr:colOff>88900</xdr:colOff>
                    <xdr:row>15</xdr:row>
                    <xdr:rowOff>38100</xdr:rowOff>
                  </from>
                  <to>
                    <xdr:col>10</xdr:col>
                    <xdr:colOff>349250</xdr:colOff>
                    <xdr:row>19</xdr:row>
                    <xdr:rowOff>95250</xdr:rowOff>
                  </to>
                </anchor>
              </controlPr>
            </control>
          </mc:Choice>
        </mc:AlternateContent>
        <mc:AlternateContent xmlns:mc="http://schemas.openxmlformats.org/markup-compatibility/2006">
          <mc:Choice Requires="x14">
            <control shapeId="1137" r:id="rId7" name="Button 113">
              <controlPr defaultSize="0" print="0" autoFill="0" autoPict="0" macro="[0]!Réinitialiser_Facture">
                <anchor moveWithCells="1" sizeWithCells="1">
                  <from>
                    <xdr:col>8</xdr:col>
                    <xdr:colOff>120650</xdr:colOff>
                    <xdr:row>51</xdr:row>
                    <xdr:rowOff>19050</xdr:rowOff>
                  </from>
                  <to>
                    <xdr:col>10</xdr:col>
                    <xdr:colOff>311150</xdr:colOff>
                    <xdr:row>55</xdr:row>
                    <xdr:rowOff>95250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00B0F0"/>
  </sheetPr>
  <dimension ref="A1:AD186"/>
  <sheetViews>
    <sheetView showGridLines="0" tabSelected="1" topLeftCell="A31" zoomScaleNormal="100" workbookViewId="0">
      <selection activeCell="B47" sqref="B47"/>
    </sheetView>
  </sheetViews>
  <sheetFormatPr baseColWidth="10" defaultRowHeight="14" x14ac:dyDescent="0.35"/>
  <cols>
    <col min="1" max="1" width="4.453125" style="291" customWidth="1"/>
    <col min="2" max="2" width="38.90625" style="290" customWidth="1"/>
    <col min="3" max="3" width="8.08984375" style="290" customWidth="1"/>
    <col min="4" max="4" width="5.08984375" style="63" customWidth="1"/>
    <col min="5" max="5" width="10.08984375" style="296" customWidth="1"/>
    <col min="6" max="6" width="10.08984375" style="292" customWidth="1"/>
    <col min="7" max="7" width="1.6328125" style="292" customWidth="1"/>
    <col min="8" max="8" width="8.1796875" style="290" customWidth="1"/>
    <col min="9" max="9" width="13.1796875" style="290" customWidth="1"/>
    <col min="10" max="10" width="5" style="392" customWidth="1"/>
    <col min="11" max="11" width="6.1796875" style="292" bestFit="1" customWidth="1"/>
    <col min="12" max="12" width="20.6328125" style="302" customWidth="1"/>
    <col min="13" max="14" width="5.54296875" style="292" bestFit="1" customWidth="1"/>
    <col min="15" max="15" width="8.1796875" style="289" customWidth="1"/>
    <col min="16" max="16" width="18.08984375" style="291" customWidth="1"/>
    <col min="17" max="17" width="7.453125" style="291" bestFit="1" customWidth="1"/>
    <col min="18" max="18" width="18.90625" style="291" bestFit="1" customWidth="1"/>
    <col min="19" max="19" width="8" style="292" bestFit="1" customWidth="1"/>
    <col min="20" max="20" width="6.36328125" style="292" bestFit="1" customWidth="1"/>
    <col min="21" max="21" width="14.453125" style="292" bestFit="1" customWidth="1"/>
    <col min="22" max="22" width="7" style="292" bestFit="1" customWidth="1"/>
    <col min="23" max="23" width="20.54296875" style="292" customWidth="1"/>
    <col min="24" max="24" width="5.54296875" style="292" bestFit="1" customWidth="1"/>
    <col min="25" max="25" width="11.36328125" style="292" customWidth="1"/>
    <col min="26" max="26" width="26.6328125" style="290" bestFit="1" customWidth="1"/>
    <col min="27" max="27" width="11.36328125" style="292" customWidth="1"/>
    <col min="28" max="30" width="26.6328125" style="290" bestFit="1" customWidth="1"/>
    <col min="31" max="31" width="24.90625" style="290" bestFit="1" customWidth="1"/>
    <col min="32" max="32" width="31" style="290" bestFit="1" customWidth="1"/>
    <col min="33" max="261" width="11.54296875" style="290"/>
    <col min="262" max="262" width="3.453125" style="290" bestFit="1" customWidth="1"/>
    <col min="263" max="263" width="28" style="290" customWidth="1"/>
    <col min="264" max="264" width="11.1796875" style="290" customWidth="1"/>
    <col min="265" max="265" width="7.453125" style="290" customWidth="1"/>
    <col min="266" max="266" width="13.81640625" style="290" customWidth="1"/>
    <col min="267" max="267" width="8.08984375" style="290" customWidth="1"/>
    <col min="268" max="268" width="1.90625" style="290" customWidth="1"/>
    <col min="269" max="269" width="8.08984375" style="290" customWidth="1"/>
    <col min="270" max="270" width="13.453125" style="290" bestFit="1" customWidth="1"/>
    <col min="271" max="271" width="4.54296875" style="290" bestFit="1" customWidth="1"/>
    <col min="272" max="272" width="26.6328125" style="290" customWidth="1"/>
    <col min="273" max="273" width="14.6328125" style="290" bestFit="1" customWidth="1"/>
    <col min="274" max="274" width="7" style="290" bestFit="1" customWidth="1"/>
    <col min="275" max="275" width="10.81640625" style="290" bestFit="1" customWidth="1"/>
    <col min="276" max="276" width="6.36328125" style="290" bestFit="1" customWidth="1"/>
    <col min="277" max="277" width="14.453125" style="290" bestFit="1" customWidth="1"/>
    <col min="278" max="278" width="7" style="290" bestFit="1" customWidth="1"/>
    <col min="279" max="279" width="20.54296875" style="290" customWidth="1"/>
    <col min="280" max="280" width="5.54296875" style="290" bestFit="1" customWidth="1"/>
    <col min="281" max="281" width="11.36328125" style="290" customWidth="1"/>
    <col min="282" max="286" width="26.6328125" style="290" bestFit="1" customWidth="1"/>
    <col min="287" max="287" width="24.90625" style="290" bestFit="1" customWidth="1"/>
    <col min="288" max="288" width="31" style="290" bestFit="1" customWidth="1"/>
    <col min="289" max="517" width="11.54296875" style="290"/>
    <col min="518" max="518" width="3.453125" style="290" bestFit="1" customWidth="1"/>
    <col min="519" max="519" width="28" style="290" customWidth="1"/>
    <col min="520" max="520" width="11.1796875" style="290" customWidth="1"/>
    <col min="521" max="521" width="7.453125" style="290" customWidth="1"/>
    <col min="522" max="522" width="13.81640625" style="290" customWidth="1"/>
    <col min="523" max="523" width="8.08984375" style="290" customWidth="1"/>
    <col min="524" max="524" width="1.90625" style="290" customWidth="1"/>
    <col min="525" max="525" width="8.08984375" style="290" customWidth="1"/>
    <col min="526" max="526" width="13.453125" style="290" bestFit="1" customWidth="1"/>
    <col min="527" max="527" width="4.54296875" style="290" bestFit="1" customWidth="1"/>
    <col min="528" max="528" width="26.6328125" style="290" customWidth="1"/>
    <col min="529" max="529" width="14.6328125" style="290" bestFit="1" customWidth="1"/>
    <col min="530" max="530" width="7" style="290" bestFit="1" customWidth="1"/>
    <col min="531" max="531" width="10.81640625" style="290" bestFit="1" customWidth="1"/>
    <col min="532" max="532" width="6.36328125" style="290" bestFit="1" customWidth="1"/>
    <col min="533" max="533" width="14.453125" style="290" bestFit="1" customWidth="1"/>
    <col min="534" max="534" width="7" style="290" bestFit="1" customWidth="1"/>
    <col min="535" max="535" width="20.54296875" style="290" customWidth="1"/>
    <col min="536" max="536" width="5.54296875" style="290" bestFit="1" customWidth="1"/>
    <col min="537" max="537" width="11.36328125" style="290" customWidth="1"/>
    <col min="538" max="542" width="26.6328125" style="290" bestFit="1" customWidth="1"/>
    <col min="543" max="543" width="24.90625" style="290" bestFit="1" customWidth="1"/>
    <col min="544" max="544" width="31" style="290" bestFit="1" customWidth="1"/>
    <col min="545" max="773" width="11.54296875" style="290"/>
    <col min="774" max="774" width="3.453125" style="290" bestFit="1" customWidth="1"/>
    <col min="775" max="775" width="28" style="290" customWidth="1"/>
    <col min="776" max="776" width="11.1796875" style="290" customWidth="1"/>
    <col min="777" max="777" width="7.453125" style="290" customWidth="1"/>
    <col min="778" max="778" width="13.81640625" style="290" customWidth="1"/>
    <col min="779" max="779" width="8.08984375" style="290" customWidth="1"/>
    <col min="780" max="780" width="1.90625" style="290" customWidth="1"/>
    <col min="781" max="781" width="8.08984375" style="290" customWidth="1"/>
    <col min="782" max="782" width="13.453125" style="290" bestFit="1" customWidth="1"/>
    <col min="783" max="783" width="4.54296875" style="290" bestFit="1" customWidth="1"/>
    <col min="784" max="784" width="26.6328125" style="290" customWidth="1"/>
    <col min="785" max="785" width="14.6328125" style="290" bestFit="1" customWidth="1"/>
    <col min="786" max="786" width="7" style="290" bestFit="1" customWidth="1"/>
    <col min="787" max="787" width="10.81640625" style="290" bestFit="1" customWidth="1"/>
    <col min="788" max="788" width="6.36328125" style="290" bestFit="1" customWidth="1"/>
    <col min="789" max="789" width="14.453125" style="290" bestFit="1" customWidth="1"/>
    <col min="790" max="790" width="7" style="290" bestFit="1" customWidth="1"/>
    <col min="791" max="791" width="20.54296875" style="290" customWidth="1"/>
    <col min="792" max="792" width="5.54296875" style="290" bestFit="1" customWidth="1"/>
    <col min="793" max="793" width="11.36328125" style="290" customWidth="1"/>
    <col min="794" max="798" width="26.6328125" style="290" bestFit="1" customWidth="1"/>
    <col min="799" max="799" width="24.90625" style="290" bestFit="1" customWidth="1"/>
    <col min="800" max="800" width="31" style="290" bestFit="1" customWidth="1"/>
    <col min="801" max="1029" width="11.54296875" style="290"/>
    <col min="1030" max="1030" width="3.453125" style="290" bestFit="1" customWidth="1"/>
    <col min="1031" max="1031" width="28" style="290" customWidth="1"/>
    <col min="1032" max="1032" width="11.1796875" style="290" customWidth="1"/>
    <col min="1033" max="1033" width="7.453125" style="290" customWidth="1"/>
    <col min="1034" max="1034" width="13.81640625" style="290" customWidth="1"/>
    <col min="1035" max="1035" width="8.08984375" style="290" customWidth="1"/>
    <col min="1036" max="1036" width="1.90625" style="290" customWidth="1"/>
    <col min="1037" max="1037" width="8.08984375" style="290" customWidth="1"/>
    <col min="1038" max="1038" width="13.453125" style="290" bestFit="1" customWidth="1"/>
    <col min="1039" max="1039" width="4.54296875" style="290" bestFit="1" customWidth="1"/>
    <col min="1040" max="1040" width="26.6328125" style="290" customWidth="1"/>
    <col min="1041" max="1041" width="14.6328125" style="290" bestFit="1" customWidth="1"/>
    <col min="1042" max="1042" width="7" style="290" bestFit="1" customWidth="1"/>
    <col min="1043" max="1043" width="10.81640625" style="290" bestFit="1" customWidth="1"/>
    <col min="1044" max="1044" width="6.36328125" style="290" bestFit="1" customWidth="1"/>
    <col min="1045" max="1045" width="14.453125" style="290" bestFit="1" customWidth="1"/>
    <col min="1046" max="1046" width="7" style="290" bestFit="1" customWidth="1"/>
    <col min="1047" max="1047" width="20.54296875" style="290" customWidth="1"/>
    <col min="1048" max="1048" width="5.54296875" style="290" bestFit="1" customWidth="1"/>
    <col min="1049" max="1049" width="11.36328125" style="290" customWidth="1"/>
    <col min="1050" max="1054" width="26.6328125" style="290" bestFit="1" customWidth="1"/>
    <col min="1055" max="1055" width="24.90625" style="290" bestFit="1" customWidth="1"/>
    <col min="1056" max="1056" width="31" style="290" bestFit="1" customWidth="1"/>
    <col min="1057" max="1285" width="11.54296875" style="290"/>
    <col min="1286" max="1286" width="3.453125" style="290" bestFit="1" customWidth="1"/>
    <col min="1287" max="1287" width="28" style="290" customWidth="1"/>
    <col min="1288" max="1288" width="11.1796875" style="290" customWidth="1"/>
    <col min="1289" max="1289" width="7.453125" style="290" customWidth="1"/>
    <col min="1290" max="1290" width="13.81640625" style="290" customWidth="1"/>
    <col min="1291" max="1291" width="8.08984375" style="290" customWidth="1"/>
    <col min="1292" max="1292" width="1.90625" style="290" customWidth="1"/>
    <col min="1293" max="1293" width="8.08984375" style="290" customWidth="1"/>
    <col min="1294" max="1294" width="13.453125" style="290" bestFit="1" customWidth="1"/>
    <col min="1295" max="1295" width="4.54296875" style="290" bestFit="1" customWidth="1"/>
    <col min="1296" max="1296" width="26.6328125" style="290" customWidth="1"/>
    <col min="1297" max="1297" width="14.6328125" style="290" bestFit="1" customWidth="1"/>
    <col min="1298" max="1298" width="7" style="290" bestFit="1" customWidth="1"/>
    <col min="1299" max="1299" width="10.81640625" style="290" bestFit="1" customWidth="1"/>
    <col min="1300" max="1300" width="6.36328125" style="290" bestFit="1" customWidth="1"/>
    <col min="1301" max="1301" width="14.453125" style="290" bestFit="1" customWidth="1"/>
    <col min="1302" max="1302" width="7" style="290" bestFit="1" customWidth="1"/>
    <col min="1303" max="1303" width="20.54296875" style="290" customWidth="1"/>
    <col min="1304" max="1304" width="5.54296875" style="290" bestFit="1" customWidth="1"/>
    <col min="1305" max="1305" width="11.36328125" style="290" customWidth="1"/>
    <col min="1306" max="1310" width="26.6328125" style="290" bestFit="1" customWidth="1"/>
    <col min="1311" max="1311" width="24.90625" style="290" bestFit="1" customWidth="1"/>
    <col min="1312" max="1312" width="31" style="290" bestFit="1" customWidth="1"/>
    <col min="1313" max="1541" width="11.54296875" style="290"/>
    <col min="1542" max="1542" width="3.453125" style="290" bestFit="1" customWidth="1"/>
    <col min="1543" max="1543" width="28" style="290" customWidth="1"/>
    <col min="1544" max="1544" width="11.1796875" style="290" customWidth="1"/>
    <col min="1545" max="1545" width="7.453125" style="290" customWidth="1"/>
    <col min="1546" max="1546" width="13.81640625" style="290" customWidth="1"/>
    <col min="1547" max="1547" width="8.08984375" style="290" customWidth="1"/>
    <col min="1548" max="1548" width="1.90625" style="290" customWidth="1"/>
    <col min="1549" max="1549" width="8.08984375" style="290" customWidth="1"/>
    <col min="1550" max="1550" width="13.453125" style="290" bestFit="1" customWidth="1"/>
    <col min="1551" max="1551" width="4.54296875" style="290" bestFit="1" customWidth="1"/>
    <col min="1552" max="1552" width="26.6328125" style="290" customWidth="1"/>
    <col min="1553" max="1553" width="14.6328125" style="290" bestFit="1" customWidth="1"/>
    <col min="1554" max="1554" width="7" style="290" bestFit="1" customWidth="1"/>
    <col min="1555" max="1555" width="10.81640625" style="290" bestFit="1" customWidth="1"/>
    <col min="1556" max="1556" width="6.36328125" style="290" bestFit="1" customWidth="1"/>
    <col min="1557" max="1557" width="14.453125" style="290" bestFit="1" customWidth="1"/>
    <col min="1558" max="1558" width="7" style="290" bestFit="1" customWidth="1"/>
    <col min="1559" max="1559" width="20.54296875" style="290" customWidth="1"/>
    <col min="1560" max="1560" width="5.54296875" style="290" bestFit="1" customWidth="1"/>
    <col min="1561" max="1561" width="11.36328125" style="290" customWidth="1"/>
    <col min="1562" max="1566" width="26.6328125" style="290" bestFit="1" customWidth="1"/>
    <col min="1567" max="1567" width="24.90625" style="290" bestFit="1" customWidth="1"/>
    <col min="1568" max="1568" width="31" style="290" bestFit="1" customWidth="1"/>
    <col min="1569" max="1797" width="11.54296875" style="290"/>
    <col min="1798" max="1798" width="3.453125" style="290" bestFit="1" customWidth="1"/>
    <col min="1799" max="1799" width="28" style="290" customWidth="1"/>
    <col min="1800" max="1800" width="11.1796875" style="290" customWidth="1"/>
    <col min="1801" max="1801" width="7.453125" style="290" customWidth="1"/>
    <col min="1802" max="1802" width="13.81640625" style="290" customWidth="1"/>
    <col min="1803" max="1803" width="8.08984375" style="290" customWidth="1"/>
    <col min="1804" max="1804" width="1.90625" style="290" customWidth="1"/>
    <col min="1805" max="1805" width="8.08984375" style="290" customWidth="1"/>
    <col min="1806" max="1806" width="13.453125" style="290" bestFit="1" customWidth="1"/>
    <col min="1807" max="1807" width="4.54296875" style="290" bestFit="1" customWidth="1"/>
    <col min="1808" max="1808" width="26.6328125" style="290" customWidth="1"/>
    <col min="1809" max="1809" width="14.6328125" style="290" bestFit="1" customWidth="1"/>
    <col min="1810" max="1810" width="7" style="290" bestFit="1" customWidth="1"/>
    <col min="1811" max="1811" width="10.81640625" style="290" bestFit="1" customWidth="1"/>
    <col min="1812" max="1812" width="6.36328125" style="290" bestFit="1" customWidth="1"/>
    <col min="1813" max="1813" width="14.453125" style="290" bestFit="1" customWidth="1"/>
    <col min="1814" max="1814" width="7" style="290" bestFit="1" customWidth="1"/>
    <col min="1815" max="1815" width="20.54296875" style="290" customWidth="1"/>
    <col min="1816" max="1816" width="5.54296875" style="290" bestFit="1" customWidth="1"/>
    <col min="1817" max="1817" width="11.36328125" style="290" customWidth="1"/>
    <col min="1818" max="1822" width="26.6328125" style="290" bestFit="1" customWidth="1"/>
    <col min="1823" max="1823" width="24.90625" style="290" bestFit="1" customWidth="1"/>
    <col min="1824" max="1824" width="31" style="290" bestFit="1" customWidth="1"/>
    <col min="1825" max="2053" width="11.54296875" style="290"/>
    <col min="2054" max="2054" width="3.453125" style="290" bestFit="1" customWidth="1"/>
    <col min="2055" max="2055" width="28" style="290" customWidth="1"/>
    <col min="2056" max="2056" width="11.1796875" style="290" customWidth="1"/>
    <col min="2057" max="2057" width="7.453125" style="290" customWidth="1"/>
    <col min="2058" max="2058" width="13.81640625" style="290" customWidth="1"/>
    <col min="2059" max="2059" width="8.08984375" style="290" customWidth="1"/>
    <col min="2060" max="2060" width="1.90625" style="290" customWidth="1"/>
    <col min="2061" max="2061" width="8.08984375" style="290" customWidth="1"/>
    <col min="2062" max="2062" width="13.453125" style="290" bestFit="1" customWidth="1"/>
    <col min="2063" max="2063" width="4.54296875" style="290" bestFit="1" customWidth="1"/>
    <col min="2064" max="2064" width="26.6328125" style="290" customWidth="1"/>
    <col min="2065" max="2065" width="14.6328125" style="290" bestFit="1" customWidth="1"/>
    <col min="2066" max="2066" width="7" style="290" bestFit="1" customWidth="1"/>
    <col min="2067" max="2067" width="10.81640625" style="290" bestFit="1" customWidth="1"/>
    <col min="2068" max="2068" width="6.36328125" style="290" bestFit="1" customWidth="1"/>
    <col min="2069" max="2069" width="14.453125" style="290" bestFit="1" customWidth="1"/>
    <col min="2070" max="2070" width="7" style="290" bestFit="1" customWidth="1"/>
    <col min="2071" max="2071" width="20.54296875" style="290" customWidth="1"/>
    <col min="2072" max="2072" width="5.54296875" style="290" bestFit="1" customWidth="1"/>
    <col min="2073" max="2073" width="11.36328125" style="290" customWidth="1"/>
    <col min="2074" max="2078" width="26.6328125" style="290" bestFit="1" customWidth="1"/>
    <col min="2079" max="2079" width="24.90625" style="290" bestFit="1" customWidth="1"/>
    <col min="2080" max="2080" width="31" style="290" bestFit="1" customWidth="1"/>
    <col min="2081" max="2309" width="11.54296875" style="290"/>
    <col min="2310" max="2310" width="3.453125" style="290" bestFit="1" customWidth="1"/>
    <col min="2311" max="2311" width="28" style="290" customWidth="1"/>
    <col min="2312" max="2312" width="11.1796875" style="290" customWidth="1"/>
    <col min="2313" max="2313" width="7.453125" style="290" customWidth="1"/>
    <col min="2314" max="2314" width="13.81640625" style="290" customWidth="1"/>
    <col min="2315" max="2315" width="8.08984375" style="290" customWidth="1"/>
    <col min="2316" max="2316" width="1.90625" style="290" customWidth="1"/>
    <col min="2317" max="2317" width="8.08984375" style="290" customWidth="1"/>
    <col min="2318" max="2318" width="13.453125" style="290" bestFit="1" customWidth="1"/>
    <col min="2319" max="2319" width="4.54296875" style="290" bestFit="1" customWidth="1"/>
    <col min="2320" max="2320" width="26.6328125" style="290" customWidth="1"/>
    <col min="2321" max="2321" width="14.6328125" style="290" bestFit="1" customWidth="1"/>
    <col min="2322" max="2322" width="7" style="290" bestFit="1" customWidth="1"/>
    <col min="2323" max="2323" width="10.81640625" style="290" bestFit="1" customWidth="1"/>
    <col min="2324" max="2324" width="6.36328125" style="290" bestFit="1" customWidth="1"/>
    <col min="2325" max="2325" width="14.453125" style="290" bestFit="1" customWidth="1"/>
    <col min="2326" max="2326" width="7" style="290" bestFit="1" customWidth="1"/>
    <col min="2327" max="2327" width="20.54296875" style="290" customWidth="1"/>
    <col min="2328" max="2328" width="5.54296875" style="290" bestFit="1" customWidth="1"/>
    <col min="2329" max="2329" width="11.36328125" style="290" customWidth="1"/>
    <col min="2330" max="2334" width="26.6328125" style="290" bestFit="1" customWidth="1"/>
    <col min="2335" max="2335" width="24.90625" style="290" bestFit="1" customWidth="1"/>
    <col min="2336" max="2336" width="31" style="290" bestFit="1" customWidth="1"/>
    <col min="2337" max="2565" width="11.54296875" style="290"/>
    <col min="2566" max="2566" width="3.453125" style="290" bestFit="1" customWidth="1"/>
    <col min="2567" max="2567" width="28" style="290" customWidth="1"/>
    <col min="2568" max="2568" width="11.1796875" style="290" customWidth="1"/>
    <col min="2569" max="2569" width="7.453125" style="290" customWidth="1"/>
    <col min="2570" max="2570" width="13.81640625" style="290" customWidth="1"/>
    <col min="2571" max="2571" width="8.08984375" style="290" customWidth="1"/>
    <col min="2572" max="2572" width="1.90625" style="290" customWidth="1"/>
    <col min="2573" max="2573" width="8.08984375" style="290" customWidth="1"/>
    <col min="2574" max="2574" width="13.453125" style="290" bestFit="1" customWidth="1"/>
    <col min="2575" max="2575" width="4.54296875" style="290" bestFit="1" customWidth="1"/>
    <col min="2576" max="2576" width="26.6328125" style="290" customWidth="1"/>
    <col min="2577" max="2577" width="14.6328125" style="290" bestFit="1" customWidth="1"/>
    <col min="2578" max="2578" width="7" style="290" bestFit="1" customWidth="1"/>
    <col min="2579" max="2579" width="10.81640625" style="290" bestFit="1" customWidth="1"/>
    <col min="2580" max="2580" width="6.36328125" style="290" bestFit="1" customWidth="1"/>
    <col min="2581" max="2581" width="14.453125" style="290" bestFit="1" customWidth="1"/>
    <col min="2582" max="2582" width="7" style="290" bestFit="1" customWidth="1"/>
    <col min="2583" max="2583" width="20.54296875" style="290" customWidth="1"/>
    <col min="2584" max="2584" width="5.54296875" style="290" bestFit="1" customWidth="1"/>
    <col min="2585" max="2585" width="11.36328125" style="290" customWidth="1"/>
    <col min="2586" max="2590" width="26.6328125" style="290" bestFit="1" customWidth="1"/>
    <col min="2591" max="2591" width="24.90625" style="290" bestFit="1" customWidth="1"/>
    <col min="2592" max="2592" width="31" style="290" bestFit="1" customWidth="1"/>
    <col min="2593" max="2821" width="11.54296875" style="290"/>
    <col min="2822" max="2822" width="3.453125" style="290" bestFit="1" customWidth="1"/>
    <col min="2823" max="2823" width="28" style="290" customWidth="1"/>
    <col min="2824" max="2824" width="11.1796875" style="290" customWidth="1"/>
    <col min="2825" max="2825" width="7.453125" style="290" customWidth="1"/>
    <col min="2826" max="2826" width="13.81640625" style="290" customWidth="1"/>
    <col min="2827" max="2827" width="8.08984375" style="290" customWidth="1"/>
    <col min="2828" max="2828" width="1.90625" style="290" customWidth="1"/>
    <col min="2829" max="2829" width="8.08984375" style="290" customWidth="1"/>
    <col min="2830" max="2830" width="13.453125" style="290" bestFit="1" customWidth="1"/>
    <col min="2831" max="2831" width="4.54296875" style="290" bestFit="1" customWidth="1"/>
    <col min="2832" max="2832" width="26.6328125" style="290" customWidth="1"/>
    <col min="2833" max="2833" width="14.6328125" style="290" bestFit="1" customWidth="1"/>
    <col min="2834" max="2834" width="7" style="290" bestFit="1" customWidth="1"/>
    <col min="2835" max="2835" width="10.81640625" style="290" bestFit="1" customWidth="1"/>
    <col min="2836" max="2836" width="6.36328125" style="290" bestFit="1" customWidth="1"/>
    <col min="2837" max="2837" width="14.453125" style="290" bestFit="1" customWidth="1"/>
    <col min="2838" max="2838" width="7" style="290" bestFit="1" customWidth="1"/>
    <col min="2839" max="2839" width="20.54296875" style="290" customWidth="1"/>
    <col min="2840" max="2840" width="5.54296875" style="290" bestFit="1" customWidth="1"/>
    <col min="2841" max="2841" width="11.36328125" style="290" customWidth="1"/>
    <col min="2842" max="2846" width="26.6328125" style="290" bestFit="1" customWidth="1"/>
    <col min="2847" max="2847" width="24.90625" style="290" bestFit="1" customWidth="1"/>
    <col min="2848" max="2848" width="31" style="290" bestFit="1" customWidth="1"/>
    <col min="2849" max="3077" width="11.54296875" style="290"/>
    <col min="3078" max="3078" width="3.453125" style="290" bestFit="1" customWidth="1"/>
    <col min="3079" max="3079" width="28" style="290" customWidth="1"/>
    <col min="3080" max="3080" width="11.1796875" style="290" customWidth="1"/>
    <col min="3081" max="3081" width="7.453125" style="290" customWidth="1"/>
    <col min="3082" max="3082" width="13.81640625" style="290" customWidth="1"/>
    <col min="3083" max="3083" width="8.08984375" style="290" customWidth="1"/>
    <col min="3084" max="3084" width="1.90625" style="290" customWidth="1"/>
    <col min="3085" max="3085" width="8.08984375" style="290" customWidth="1"/>
    <col min="3086" max="3086" width="13.453125" style="290" bestFit="1" customWidth="1"/>
    <col min="3087" max="3087" width="4.54296875" style="290" bestFit="1" customWidth="1"/>
    <col min="3088" max="3088" width="26.6328125" style="290" customWidth="1"/>
    <col min="3089" max="3089" width="14.6328125" style="290" bestFit="1" customWidth="1"/>
    <col min="3090" max="3090" width="7" style="290" bestFit="1" customWidth="1"/>
    <col min="3091" max="3091" width="10.81640625" style="290" bestFit="1" customWidth="1"/>
    <col min="3092" max="3092" width="6.36328125" style="290" bestFit="1" customWidth="1"/>
    <col min="3093" max="3093" width="14.453125" style="290" bestFit="1" customWidth="1"/>
    <col min="3094" max="3094" width="7" style="290" bestFit="1" customWidth="1"/>
    <col min="3095" max="3095" width="20.54296875" style="290" customWidth="1"/>
    <col min="3096" max="3096" width="5.54296875" style="290" bestFit="1" customWidth="1"/>
    <col min="3097" max="3097" width="11.36328125" style="290" customWidth="1"/>
    <col min="3098" max="3102" width="26.6328125" style="290" bestFit="1" customWidth="1"/>
    <col min="3103" max="3103" width="24.90625" style="290" bestFit="1" customWidth="1"/>
    <col min="3104" max="3104" width="31" style="290" bestFit="1" customWidth="1"/>
    <col min="3105" max="3333" width="11.54296875" style="290"/>
    <col min="3334" max="3334" width="3.453125" style="290" bestFit="1" customWidth="1"/>
    <col min="3335" max="3335" width="28" style="290" customWidth="1"/>
    <col min="3336" max="3336" width="11.1796875" style="290" customWidth="1"/>
    <col min="3337" max="3337" width="7.453125" style="290" customWidth="1"/>
    <col min="3338" max="3338" width="13.81640625" style="290" customWidth="1"/>
    <col min="3339" max="3339" width="8.08984375" style="290" customWidth="1"/>
    <col min="3340" max="3340" width="1.90625" style="290" customWidth="1"/>
    <col min="3341" max="3341" width="8.08984375" style="290" customWidth="1"/>
    <col min="3342" max="3342" width="13.453125" style="290" bestFit="1" customWidth="1"/>
    <col min="3343" max="3343" width="4.54296875" style="290" bestFit="1" customWidth="1"/>
    <col min="3344" max="3344" width="26.6328125" style="290" customWidth="1"/>
    <col min="3345" max="3345" width="14.6328125" style="290" bestFit="1" customWidth="1"/>
    <col min="3346" max="3346" width="7" style="290" bestFit="1" customWidth="1"/>
    <col min="3347" max="3347" width="10.81640625" style="290" bestFit="1" customWidth="1"/>
    <col min="3348" max="3348" width="6.36328125" style="290" bestFit="1" customWidth="1"/>
    <col min="3349" max="3349" width="14.453125" style="290" bestFit="1" customWidth="1"/>
    <col min="3350" max="3350" width="7" style="290" bestFit="1" customWidth="1"/>
    <col min="3351" max="3351" width="20.54296875" style="290" customWidth="1"/>
    <col min="3352" max="3352" width="5.54296875" style="290" bestFit="1" customWidth="1"/>
    <col min="3353" max="3353" width="11.36328125" style="290" customWidth="1"/>
    <col min="3354" max="3358" width="26.6328125" style="290" bestFit="1" customWidth="1"/>
    <col min="3359" max="3359" width="24.90625" style="290" bestFit="1" customWidth="1"/>
    <col min="3360" max="3360" width="31" style="290" bestFit="1" customWidth="1"/>
    <col min="3361" max="3589" width="11.54296875" style="290"/>
    <col min="3590" max="3590" width="3.453125" style="290" bestFit="1" customWidth="1"/>
    <col min="3591" max="3591" width="28" style="290" customWidth="1"/>
    <col min="3592" max="3592" width="11.1796875" style="290" customWidth="1"/>
    <col min="3593" max="3593" width="7.453125" style="290" customWidth="1"/>
    <col min="3594" max="3594" width="13.81640625" style="290" customWidth="1"/>
    <col min="3595" max="3595" width="8.08984375" style="290" customWidth="1"/>
    <col min="3596" max="3596" width="1.90625" style="290" customWidth="1"/>
    <col min="3597" max="3597" width="8.08984375" style="290" customWidth="1"/>
    <col min="3598" max="3598" width="13.453125" style="290" bestFit="1" customWidth="1"/>
    <col min="3599" max="3599" width="4.54296875" style="290" bestFit="1" customWidth="1"/>
    <col min="3600" max="3600" width="26.6328125" style="290" customWidth="1"/>
    <col min="3601" max="3601" width="14.6328125" style="290" bestFit="1" customWidth="1"/>
    <col min="3602" max="3602" width="7" style="290" bestFit="1" customWidth="1"/>
    <col min="3603" max="3603" width="10.81640625" style="290" bestFit="1" customWidth="1"/>
    <col min="3604" max="3604" width="6.36328125" style="290" bestFit="1" customWidth="1"/>
    <col min="3605" max="3605" width="14.453125" style="290" bestFit="1" customWidth="1"/>
    <col min="3606" max="3606" width="7" style="290" bestFit="1" customWidth="1"/>
    <col min="3607" max="3607" width="20.54296875" style="290" customWidth="1"/>
    <col min="3608" max="3608" width="5.54296875" style="290" bestFit="1" customWidth="1"/>
    <col min="3609" max="3609" width="11.36328125" style="290" customWidth="1"/>
    <col min="3610" max="3614" width="26.6328125" style="290" bestFit="1" customWidth="1"/>
    <col min="3615" max="3615" width="24.90625" style="290" bestFit="1" customWidth="1"/>
    <col min="3616" max="3616" width="31" style="290" bestFit="1" customWidth="1"/>
    <col min="3617" max="3845" width="11.54296875" style="290"/>
    <col min="3846" max="3846" width="3.453125" style="290" bestFit="1" customWidth="1"/>
    <col min="3847" max="3847" width="28" style="290" customWidth="1"/>
    <col min="3848" max="3848" width="11.1796875" style="290" customWidth="1"/>
    <col min="3849" max="3849" width="7.453125" style="290" customWidth="1"/>
    <col min="3850" max="3850" width="13.81640625" style="290" customWidth="1"/>
    <col min="3851" max="3851" width="8.08984375" style="290" customWidth="1"/>
    <col min="3852" max="3852" width="1.90625" style="290" customWidth="1"/>
    <col min="3853" max="3853" width="8.08984375" style="290" customWidth="1"/>
    <col min="3854" max="3854" width="13.453125" style="290" bestFit="1" customWidth="1"/>
    <col min="3855" max="3855" width="4.54296875" style="290" bestFit="1" customWidth="1"/>
    <col min="3856" max="3856" width="26.6328125" style="290" customWidth="1"/>
    <col min="3857" max="3857" width="14.6328125" style="290" bestFit="1" customWidth="1"/>
    <col min="3858" max="3858" width="7" style="290" bestFit="1" customWidth="1"/>
    <col min="3859" max="3859" width="10.81640625" style="290" bestFit="1" customWidth="1"/>
    <col min="3860" max="3860" width="6.36328125" style="290" bestFit="1" customWidth="1"/>
    <col min="3861" max="3861" width="14.453125" style="290" bestFit="1" customWidth="1"/>
    <col min="3862" max="3862" width="7" style="290" bestFit="1" customWidth="1"/>
    <col min="3863" max="3863" width="20.54296875" style="290" customWidth="1"/>
    <col min="3864" max="3864" width="5.54296875" style="290" bestFit="1" customWidth="1"/>
    <col min="3865" max="3865" width="11.36328125" style="290" customWidth="1"/>
    <col min="3866" max="3870" width="26.6328125" style="290" bestFit="1" customWidth="1"/>
    <col min="3871" max="3871" width="24.90625" style="290" bestFit="1" customWidth="1"/>
    <col min="3872" max="3872" width="31" style="290" bestFit="1" customWidth="1"/>
    <col min="3873" max="4101" width="11.54296875" style="290"/>
    <col min="4102" max="4102" width="3.453125" style="290" bestFit="1" customWidth="1"/>
    <col min="4103" max="4103" width="28" style="290" customWidth="1"/>
    <col min="4104" max="4104" width="11.1796875" style="290" customWidth="1"/>
    <col min="4105" max="4105" width="7.453125" style="290" customWidth="1"/>
    <col min="4106" max="4106" width="13.81640625" style="290" customWidth="1"/>
    <col min="4107" max="4107" width="8.08984375" style="290" customWidth="1"/>
    <col min="4108" max="4108" width="1.90625" style="290" customWidth="1"/>
    <col min="4109" max="4109" width="8.08984375" style="290" customWidth="1"/>
    <col min="4110" max="4110" width="13.453125" style="290" bestFit="1" customWidth="1"/>
    <col min="4111" max="4111" width="4.54296875" style="290" bestFit="1" customWidth="1"/>
    <col min="4112" max="4112" width="26.6328125" style="290" customWidth="1"/>
    <col min="4113" max="4113" width="14.6328125" style="290" bestFit="1" customWidth="1"/>
    <col min="4114" max="4114" width="7" style="290" bestFit="1" customWidth="1"/>
    <col min="4115" max="4115" width="10.81640625" style="290" bestFit="1" customWidth="1"/>
    <col min="4116" max="4116" width="6.36328125" style="290" bestFit="1" customWidth="1"/>
    <col min="4117" max="4117" width="14.453125" style="290" bestFit="1" customWidth="1"/>
    <col min="4118" max="4118" width="7" style="290" bestFit="1" customWidth="1"/>
    <col min="4119" max="4119" width="20.54296875" style="290" customWidth="1"/>
    <col min="4120" max="4120" width="5.54296875" style="290" bestFit="1" customWidth="1"/>
    <col min="4121" max="4121" width="11.36328125" style="290" customWidth="1"/>
    <col min="4122" max="4126" width="26.6328125" style="290" bestFit="1" customWidth="1"/>
    <col min="4127" max="4127" width="24.90625" style="290" bestFit="1" customWidth="1"/>
    <col min="4128" max="4128" width="31" style="290" bestFit="1" customWidth="1"/>
    <col min="4129" max="4357" width="11.54296875" style="290"/>
    <col min="4358" max="4358" width="3.453125" style="290" bestFit="1" customWidth="1"/>
    <col min="4359" max="4359" width="28" style="290" customWidth="1"/>
    <col min="4360" max="4360" width="11.1796875" style="290" customWidth="1"/>
    <col min="4361" max="4361" width="7.453125" style="290" customWidth="1"/>
    <col min="4362" max="4362" width="13.81640625" style="290" customWidth="1"/>
    <col min="4363" max="4363" width="8.08984375" style="290" customWidth="1"/>
    <col min="4364" max="4364" width="1.90625" style="290" customWidth="1"/>
    <col min="4365" max="4365" width="8.08984375" style="290" customWidth="1"/>
    <col min="4366" max="4366" width="13.453125" style="290" bestFit="1" customWidth="1"/>
    <col min="4367" max="4367" width="4.54296875" style="290" bestFit="1" customWidth="1"/>
    <col min="4368" max="4368" width="26.6328125" style="290" customWidth="1"/>
    <col min="4369" max="4369" width="14.6328125" style="290" bestFit="1" customWidth="1"/>
    <col min="4370" max="4370" width="7" style="290" bestFit="1" customWidth="1"/>
    <col min="4371" max="4371" width="10.81640625" style="290" bestFit="1" customWidth="1"/>
    <col min="4372" max="4372" width="6.36328125" style="290" bestFit="1" customWidth="1"/>
    <col min="4373" max="4373" width="14.453125" style="290" bestFit="1" customWidth="1"/>
    <col min="4374" max="4374" width="7" style="290" bestFit="1" customWidth="1"/>
    <col min="4375" max="4375" width="20.54296875" style="290" customWidth="1"/>
    <col min="4376" max="4376" width="5.54296875" style="290" bestFit="1" customWidth="1"/>
    <col min="4377" max="4377" width="11.36328125" style="290" customWidth="1"/>
    <col min="4378" max="4382" width="26.6328125" style="290" bestFit="1" customWidth="1"/>
    <col min="4383" max="4383" width="24.90625" style="290" bestFit="1" customWidth="1"/>
    <col min="4384" max="4384" width="31" style="290" bestFit="1" customWidth="1"/>
    <col min="4385" max="4613" width="11.54296875" style="290"/>
    <col min="4614" max="4614" width="3.453125" style="290" bestFit="1" customWidth="1"/>
    <col min="4615" max="4615" width="28" style="290" customWidth="1"/>
    <col min="4616" max="4616" width="11.1796875" style="290" customWidth="1"/>
    <col min="4617" max="4617" width="7.453125" style="290" customWidth="1"/>
    <col min="4618" max="4618" width="13.81640625" style="290" customWidth="1"/>
    <col min="4619" max="4619" width="8.08984375" style="290" customWidth="1"/>
    <col min="4620" max="4620" width="1.90625" style="290" customWidth="1"/>
    <col min="4621" max="4621" width="8.08984375" style="290" customWidth="1"/>
    <col min="4622" max="4622" width="13.453125" style="290" bestFit="1" customWidth="1"/>
    <col min="4623" max="4623" width="4.54296875" style="290" bestFit="1" customWidth="1"/>
    <col min="4624" max="4624" width="26.6328125" style="290" customWidth="1"/>
    <col min="4625" max="4625" width="14.6328125" style="290" bestFit="1" customWidth="1"/>
    <col min="4626" max="4626" width="7" style="290" bestFit="1" customWidth="1"/>
    <col min="4627" max="4627" width="10.81640625" style="290" bestFit="1" customWidth="1"/>
    <col min="4628" max="4628" width="6.36328125" style="290" bestFit="1" customWidth="1"/>
    <col min="4629" max="4629" width="14.453125" style="290" bestFit="1" customWidth="1"/>
    <col min="4630" max="4630" width="7" style="290" bestFit="1" customWidth="1"/>
    <col min="4631" max="4631" width="20.54296875" style="290" customWidth="1"/>
    <col min="4632" max="4632" width="5.54296875" style="290" bestFit="1" customWidth="1"/>
    <col min="4633" max="4633" width="11.36328125" style="290" customWidth="1"/>
    <col min="4634" max="4638" width="26.6328125" style="290" bestFit="1" customWidth="1"/>
    <col min="4639" max="4639" width="24.90625" style="290" bestFit="1" customWidth="1"/>
    <col min="4640" max="4640" width="31" style="290" bestFit="1" customWidth="1"/>
    <col min="4641" max="4869" width="11.54296875" style="290"/>
    <col min="4870" max="4870" width="3.453125" style="290" bestFit="1" customWidth="1"/>
    <col min="4871" max="4871" width="28" style="290" customWidth="1"/>
    <col min="4872" max="4872" width="11.1796875" style="290" customWidth="1"/>
    <col min="4873" max="4873" width="7.453125" style="290" customWidth="1"/>
    <col min="4874" max="4874" width="13.81640625" style="290" customWidth="1"/>
    <col min="4875" max="4875" width="8.08984375" style="290" customWidth="1"/>
    <col min="4876" max="4876" width="1.90625" style="290" customWidth="1"/>
    <col min="4877" max="4877" width="8.08984375" style="290" customWidth="1"/>
    <col min="4878" max="4878" width="13.453125" style="290" bestFit="1" customWidth="1"/>
    <col min="4879" max="4879" width="4.54296875" style="290" bestFit="1" customWidth="1"/>
    <col min="4880" max="4880" width="26.6328125" style="290" customWidth="1"/>
    <col min="4881" max="4881" width="14.6328125" style="290" bestFit="1" customWidth="1"/>
    <col min="4882" max="4882" width="7" style="290" bestFit="1" customWidth="1"/>
    <col min="4883" max="4883" width="10.81640625" style="290" bestFit="1" customWidth="1"/>
    <col min="4884" max="4884" width="6.36328125" style="290" bestFit="1" customWidth="1"/>
    <col min="4885" max="4885" width="14.453125" style="290" bestFit="1" customWidth="1"/>
    <col min="4886" max="4886" width="7" style="290" bestFit="1" customWidth="1"/>
    <col min="4887" max="4887" width="20.54296875" style="290" customWidth="1"/>
    <col min="4888" max="4888" width="5.54296875" style="290" bestFit="1" customWidth="1"/>
    <col min="4889" max="4889" width="11.36328125" style="290" customWidth="1"/>
    <col min="4890" max="4894" width="26.6328125" style="290" bestFit="1" customWidth="1"/>
    <col min="4895" max="4895" width="24.90625" style="290" bestFit="1" customWidth="1"/>
    <col min="4896" max="4896" width="31" style="290" bestFit="1" customWidth="1"/>
    <col min="4897" max="5125" width="11.54296875" style="290"/>
    <col min="5126" max="5126" width="3.453125" style="290" bestFit="1" customWidth="1"/>
    <col min="5127" max="5127" width="28" style="290" customWidth="1"/>
    <col min="5128" max="5128" width="11.1796875" style="290" customWidth="1"/>
    <col min="5129" max="5129" width="7.453125" style="290" customWidth="1"/>
    <col min="5130" max="5130" width="13.81640625" style="290" customWidth="1"/>
    <col min="5131" max="5131" width="8.08984375" style="290" customWidth="1"/>
    <col min="5132" max="5132" width="1.90625" style="290" customWidth="1"/>
    <col min="5133" max="5133" width="8.08984375" style="290" customWidth="1"/>
    <col min="5134" max="5134" width="13.453125" style="290" bestFit="1" customWidth="1"/>
    <col min="5135" max="5135" width="4.54296875" style="290" bestFit="1" customWidth="1"/>
    <col min="5136" max="5136" width="26.6328125" style="290" customWidth="1"/>
    <col min="5137" max="5137" width="14.6328125" style="290" bestFit="1" customWidth="1"/>
    <col min="5138" max="5138" width="7" style="290" bestFit="1" customWidth="1"/>
    <col min="5139" max="5139" width="10.81640625" style="290" bestFit="1" customWidth="1"/>
    <col min="5140" max="5140" width="6.36328125" style="290" bestFit="1" customWidth="1"/>
    <col min="5141" max="5141" width="14.453125" style="290" bestFit="1" customWidth="1"/>
    <col min="5142" max="5142" width="7" style="290" bestFit="1" customWidth="1"/>
    <col min="5143" max="5143" width="20.54296875" style="290" customWidth="1"/>
    <col min="5144" max="5144" width="5.54296875" style="290" bestFit="1" customWidth="1"/>
    <col min="5145" max="5145" width="11.36328125" style="290" customWidth="1"/>
    <col min="5146" max="5150" width="26.6328125" style="290" bestFit="1" customWidth="1"/>
    <col min="5151" max="5151" width="24.90625" style="290" bestFit="1" customWidth="1"/>
    <col min="5152" max="5152" width="31" style="290" bestFit="1" customWidth="1"/>
    <col min="5153" max="5381" width="11.54296875" style="290"/>
    <col min="5382" max="5382" width="3.453125" style="290" bestFit="1" customWidth="1"/>
    <col min="5383" max="5383" width="28" style="290" customWidth="1"/>
    <col min="5384" max="5384" width="11.1796875" style="290" customWidth="1"/>
    <col min="5385" max="5385" width="7.453125" style="290" customWidth="1"/>
    <col min="5386" max="5386" width="13.81640625" style="290" customWidth="1"/>
    <col min="5387" max="5387" width="8.08984375" style="290" customWidth="1"/>
    <col min="5388" max="5388" width="1.90625" style="290" customWidth="1"/>
    <col min="5389" max="5389" width="8.08984375" style="290" customWidth="1"/>
    <col min="5390" max="5390" width="13.453125" style="290" bestFit="1" customWidth="1"/>
    <col min="5391" max="5391" width="4.54296875" style="290" bestFit="1" customWidth="1"/>
    <col min="5392" max="5392" width="26.6328125" style="290" customWidth="1"/>
    <col min="5393" max="5393" width="14.6328125" style="290" bestFit="1" customWidth="1"/>
    <col min="5394" max="5394" width="7" style="290" bestFit="1" customWidth="1"/>
    <col min="5395" max="5395" width="10.81640625" style="290" bestFit="1" customWidth="1"/>
    <col min="5396" max="5396" width="6.36328125" style="290" bestFit="1" customWidth="1"/>
    <col min="5397" max="5397" width="14.453125" style="290" bestFit="1" customWidth="1"/>
    <col min="5398" max="5398" width="7" style="290" bestFit="1" customWidth="1"/>
    <col min="5399" max="5399" width="20.54296875" style="290" customWidth="1"/>
    <col min="5400" max="5400" width="5.54296875" style="290" bestFit="1" customWidth="1"/>
    <col min="5401" max="5401" width="11.36328125" style="290" customWidth="1"/>
    <col min="5402" max="5406" width="26.6328125" style="290" bestFit="1" customWidth="1"/>
    <col min="5407" max="5407" width="24.90625" style="290" bestFit="1" customWidth="1"/>
    <col min="5408" max="5408" width="31" style="290" bestFit="1" customWidth="1"/>
    <col min="5409" max="5637" width="11.54296875" style="290"/>
    <col min="5638" max="5638" width="3.453125" style="290" bestFit="1" customWidth="1"/>
    <col min="5639" max="5639" width="28" style="290" customWidth="1"/>
    <col min="5640" max="5640" width="11.1796875" style="290" customWidth="1"/>
    <col min="5641" max="5641" width="7.453125" style="290" customWidth="1"/>
    <col min="5642" max="5642" width="13.81640625" style="290" customWidth="1"/>
    <col min="5643" max="5643" width="8.08984375" style="290" customWidth="1"/>
    <col min="5644" max="5644" width="1.90625" style="290" customWidth="1"/>
    <col min="5645" max="5645" width="8.08984375" style="290" customWidth="1"/>
    <col min="5646" max="5646" width="13.453125" style="290" bestFit="1" customWidth="1"/>
    <col min="5647" max="5647" width="4.54296875" style="290" bestFit="1" customWidth="1"/>
    <col min="5648" max="5648" width="26.6328125" style="290" customWidth="1"/>
    <col min="5649" max="5649" width="14.6328125" style="290" bestFit="1" customWidth="1"/>
    <col min="5650" max="5650" width="7" style="290" bestFit="1" customWidth="1"/>
    <col min="5651" max="5651" width="10.81640625" style="290" bestFit="1" customWidth="1"/>
    <col min="5652" max="5652" width="6.36328125" style="290" bestFit="1" customWidth="1"/>
    <col min="5653" max="5653" width="14.453125" style="290" bestFit="1" customWidth="1"/>
    <col min="5654" max="5654" width="7" style="290" bestFit="1" customWidth="1"/>
    <col min="5655" max="5655" width="20.54296875" style="290" customWidth="1"/>
    <col min="5656" max="5656" width="5.54296875" style="290" bestFit="1" customWidth="1"/>
    <col min="5657" max="5657" width="11.36328125" style="290" customWidth="1"/>
    <col min="5658" max="5662" width="26.6328125" style="290" bestFit="1" customWidth="1"/>
    <col min="5663" max="5663" width="24.90625" style="290" bestFit="1" customWidth="1"/>
    <col min="5664" max="5664" width="31" style="290" bestFit="1" customWidth="1"/>
    <col min="5665" max="5893" width="11.54296875" style="290"/>
    <col min="5894" max="5894" width="3.453125" style="290" bestFit="1" customWidth="1"/>
    <col min="5895" max="5895" width="28" style="290" customWidth="1"/>
    <col min="5896" max="5896" width="11.1796875" style="290" customWidth="1"/>
    <col min="5897" max="5897" width="7.453125" style="290" customWidth="1"/>
    <col min="5898" max="5898" width="13.81640625" style="290" customWidth="1"/>
    <col min="5899" max="5899" width="8.08984375" style="290" customWidth="1"/>
    <col min="5900" max="5900" width="1.90625" style="290" customWidth="1"/>
    <col min="5901" max="5901" width="8.08984375" style="290" customWidth="1"/>
    <col min="5902" max="5902" width="13.453125" style="290" bestFit="1" customWidth="1"/>
    <col min="5903" max="5903" width="4.54296875" style="290" bestFit="1" customWidth="1"/>
    <col min="5904" max="5904" width="26.6328125" style="290" customWidth="1"/>
    <col min="5905" max="5905" width="14.6328125" style="290" bestFit="1" customWidth="1"/>
    <col min="5906" max="5906" width="7" style="290" bestFit="1" customWidth="1"/>
    <col min="5907" max="5907" width="10.81640625" style="290" bestFit="1" customWidth="1"/>
    <col min="5908" max="5908" width="6.36328125" style="290" bestFit="1" customWidth="1"/>
    <col min="5909" max="5909" width="14.453125" style="290" bestFit="1" customWidth="1"/>
    <col min="5910" max="5910" width="7" style="290" bestFit="1" customWidth="1"/>
    <col min="5911" max="5911" width="20.54296875" style="290" customWidth="1"/>
    <col min="5912" max="5912" width="5.54296875" style="290" bestFit="1" customWidth="1"/>
    <col min="5913" max="5913" width="11.36328125" style="290" customWidth="1"/>
    <col min="5914" max="5918" width="26.6328125" style="290" bestFit="1" customWidth="1"/>
    <col min="5919" max="5919" width="24.90625" style="290" bestFit="1" customWidth="1"/>
    <col min="5920" max="5920" width="31" style="290" bestFit="1" customWidth="1"/>
    <col min="5921" max="6149" width="11.54296875" style="290"/>
    <col min="6150" max="6150" width="3.453125" style="290" bestFit="1" customWidth="1"/>
    <col min="6151" max="6151" width="28" style="290" customWidth="1"/>
    <col min="6152" max="6152" width="11.1796875" style="290" customWidth="1"/>
    <col min="6153" max="6153" width="7.453125" style="290" customWidth="1"/>
    <col min="6154" max="6154" width="13.81640625" style="290" customWidth="1"/>
    <col min="6155" max="6155" width="8.08984375" style="290" customWidth="1"/>
    <col min="6156" max="6156" width="1.90625" style="290" customWidth="1"/>
    <col min="6157" max="6157" width="8.08984375" style="290" customWidth="1"/>
    <col min="6158" max="6158" width="13.453125" style="290" bestFit="1" customWidth="1"/>
    <col min="6159" max="6159" width="4.54296875" style="290" bestFit="1" customWidth="1"/>
    <col min="6160" max="6160" width="26.6328125" style="290" customWidth="1"/>
    <col min="6161" max="6161" width="14.6328125" style="290" bestFit="1" customWidth="1"/>
    <col min="6162" max="6162" width="7" style="290" bestFit="1" customWidth="1"/>
    <col min="6163" max="6163" width="10.81640625" style="290" bestFit="1" customWidth="1"/>
    <col min="6164" max="6164" width="6.36328125" style="290" bestFit="1" customWidth="1"/>
    <col min="6165" max="6165" width="14.453125" style="290" bestFit="1" customWidth="1"/>
    <col min="6166" max="6166" width="7" style="290" bestFit="1" customWidth="1"/>
    <col min="6167" max="6167" width="20.54296875" style="290" customWidth="1"/>
    <col min="6168" max="6168" width="5.54296875" style="290" bestFit="1" customWidth="1"/>
    <col min="6169" max="6169" width="11.36328125" style="290" customWidth="1"/>
    <col min="6170" max="6174" width="26.6328125" style="290" bestFit="1" customWidth="1"/>
    <col min="6175" max="6175" width="24.90625" style="290" bestFit="1" customWidth="1"/>
    <col min="6176" max="6176" width="31" style="290" bestFit="1" customWidth="1"/>
    <col min="6177" max="6405" width="11.54296875" style="290"/>
    <col min="6406" max="6406" width="3.453125" style="290" bestFit="1" customWidth="1"/>
    <col min="6407" max="6407" width="28" style="290" customWidth="1"/>
    <col min="6408" max="6408" width="11.1796875" style="290" customWidth="1"/>
    <col min="6409" max="6409" width="7.453125" style="290" customWidth="1"/>
    <col min="6410" max="6410" width="13.81640625" style="290" customWidth="1"/>
    <col min="6411" max="6411" width="8.08984375" style="290" customWidth="1"/>
    <col min="6412" max="6412" width="1.90625" style="290" customWidth="1"/>
    <col min="6413" max="6413" width="8.08984375" style="290" customWidth="1"/>
    <col min="6414" max="6414" width="13.453125" style="290" bestFit="1" customWidth="1"/>
    <col min="6415" max="6415" width="4.54296875" style="290" bestFit="1" customWidth="1"/>
    <col min="6416" max="6416" width="26.6328125" style="290" customWidth="1"/>
    <col min="6417" max="6417" width="14.6328125" style="290" bestFit="1" customWidth="1"/>
    <col min="6418" max="6418" width="7" style="290" bestFit="1" customWidth="1"/>
    <col min="6419" max="6419" width="10.81640625" style="290" bestFit="1" customWidth="1"/>
    <col min="6420" max="6420" width="6.36328125" style="290" bestFit="1" customWidth="1"/>
    <col min="6421" max="6421" width="14.453125" style="290" bestFit="1" customWidth="1"/>
    <col min="6422" max="6422" width="7" style="290" bestFit="1" customWidth="1"/>
    <col min="6423" max="6423" width="20.54296875" style="290" customWidth="1"/>
    <col min="6424" max="6424" width="5.54296875" style="290" bestFit="1" customWidth="1"/>
    <col min="6425" max="6425" width="11.36328125" style="290" customWidth="1"/>
    <col min="6426" max="6430" width="26.6328125" style="290" bestFit="1" customWidth="1"/>
    <col min="6431" max="6431" width="24.90625" style="290" bestFit="1" customWidth="1"/>
    <col min="6432" max="6432" width="31" style="290" bestFit="1" customWidth="1"/>
    <col min="6433" max="6661" width="11.54296875" style="290"/>
    <col min="6662" max="6662" width="3.453125" style="290" bestFit="1" customWidth="1"/>
    <col min="6663" max="6663" width="28" style="290" customWidth="1"/>
    <col min="6664" max="6664" width="11.1796875" style="290" customWidth="1"/>
    <col min="6665" max="6665" width="7.453125" style="290" customWidth="1"/>
    <col min="6666" max="6666" width="13.81640625" style="290" customWidth="1"/>
    <col min="6667" max="6667" width="8.08984375" style="290" customWidth="1"/>
    <col min="6668" max="6668" width="1.90625" style="290" customWidth="1"/>
    <col min="6669" max="6669" width="8.08984375" style="290" customWidth="1"/>
    <col min="6670" max="6670" width="13.453125" style="290" bestFit="1" customWidth="1"/>
    <col min="6671" max="6671" width="4.54296875" style="290" bestFit="1" customWidth="1"/>
    <col min="6672" max="6672" width="26.6328125" style="290" customWidth="1"/>
    <col min="6673" max="6673" width="14.6328125" style="290" bestFit="1" customWidth="1"/>
    <col min="6674" max="6674" width="7" style="290" bestFit="1" customWidth="1"/>
    <col min="6675" max="6675" width="10.81640625" style="290" bestFit="1" customWidth="1"/>
    <col min="6676" max="6676" width="6.36328125" style="290" bestFit="1" customWidth="1"/>
    <col min="6677" max="6677" width="14.453125" style="290" bestFit="1" customWidth="1"/>
    <col min="6678" max="6678" width="7" style="290" bestFit="1" customWidth="1"/>
    <col min="6679" max="6679" width="20.54296875" style="290" customWidth="1"/>
    <col min="6680" max="6680" width="5.54296875" style="290" bestFit="1" customWidth="1"/>
    <col min="6681" max="6681" width="11.36328125" style="290" customWidth="1"/>
    <col min="6682" max="6686" width="26.6328125" style="290" bestFit="1" customWidth="1"/>
    <col min="6687" max="6687" width="24.90625" style="290" bestFit="1" customWidth="1"/>
    <col min="6688" max="6688" width="31" style="290" bestFit="1" customWidth="1"/>
    <col min="6689" max="6917" width="11.54296875" style="290"/>
    <col min="6918" max="6918" width="3.453125" style="290" bestFit="1" customWidth="1"/>
    <col min="6919" max="6919" width="28" style="290" customWidth="1"/>
    <col min="6920" max="6920" width="11.1796875" style="290" customWidth="1"/>
    <col min="6921" max="6921" width="7.453125" style="290" customWidth="1"/>
    <col min="6922" max="6922" width="13.81640625" style="290" customWidth="1"/>
    <col min="6923" max="6923" width="8.08984375" style="290" customWidth="1"/>
    <col min="6924" max="6924" width="1.90625" style="290" customWidth="1"/>
    <col min="6925" max="6925" width="8.08984375" style="290" customWidth="1"/>
    <col min="6926" max="6926" width="13.453125" style="290" bestFit="1" customWidth="1"/>
    <col min="6927" max="6927" width="4.54296875" style="290" bestFit="1" customWidth="1"/>
    <col min="6928" max="6928" width="26.6328125" style="290" customWidth="1"/>
    <col min="6929" max="6929" width="14.6328125" style="290" bestFit="1" customWidth="1"/>
    <col min="6930" max="6930" width="7" style="290" bestFit="1" customWidth="1"/>
    <col min="6931" max="6931" width="10.81640625" style="290" bestFit="1" customWidth="1"/>
    <col min="6932" max="6932" width="6.36328125" style="290" bestFit="1" customWidth="1"/>
    <col min="6933" max="6933" width="14.453125" style="290" bestFit="1" customWidth="1"/>
    <col min="6934" max="6934" width="7" style="290" bestFit="1" customWidth="1"/>
    <col min="6935" max="6935" width="20.54296875" style="290" customWidth="1"/>
    <col min="6936" max="6936" width="5.54296875" style="290" bestFit="1" customWidth="1"/>
    <col min="6937" max="6937" width="11.36328125" style="290" customWidth="1"/>
    <col min="6938" max="6942" width="26.6328125" style="290" bestFit="1" customWidth="1"/>
    <col min="6943" max="6943" width="24.90625" style="290" bestFit="1" customWidth="1"/>
    <col min="6944" max="6944" width="31" style="290" bestFit="1" customWidth="1"/>
    <col min="6945" max="7173" width="11.54296875" style="290"/>
    <col min="7174" max="7174" width="3.453125" style="290" bestFit="1" customWidth="1"/>
    <col min="7175" max="7175" width="28" style="290" customWidth="1"/>
    <col min="7176" max="7176" width="11.1796875" style="290" customWidth="1"/>
    <col min="7177" max="7177" width="7.453125" style="290" customWidth="1"/>
    <col min="7178" max="7178" width="13.81640625" style="290" customWidth="1"/>
    <col min="7179" max="7179" width="8.08984375" style="290" customWidth="1"/>
    <col min="7180" max="7180" width="1.90625" style="290" customWidth="1"/>
    <col min="7181" max="7181" width="8.08984375" style="290" customWidth="1"/>
    <col min="7182" max="7182" width="13.453125" style="290" bestFit="1" customWidth="1"/>
    <col min="7183" max="7183" width="4.54296875" style="290" bestFit="1" customWidth="1"/>
    <col min="7184" max="7184" width="26.6328125" style="290" customWidth="1"/>
    <col min="7185" max="7185" width="14.6328125" style="290" bestFit="1" customWidth="1"/>
    <col min="7186" max="7186" width="7" style="290" bestFit="1" customWidth="1"/>
    <col min="7187" max="7187" width="10.81640625" style="290" bestFit="1" customWidth="1"/>
    <col min="7188" max="7188" width="6.36328125" style="290" bestFit="1" customWidth="1"/>
    <col min="7189" max="7189" width="14.453125" style="290" bestFit="1" customWidth="1"/>
    <col min="7190" max="7190" width="7" style="290" bestFit="1" customWidth="1"/>
    <col min="7191" max="7191" width="20.54296875" style="290" customWidth="1"/>
    <col min="7192" max="7192" width="5.54296875" style="290" bestFit="1" customWidth="1"/>
    <col min="7193" max="7193" width="11.36328125" style="290" customWidth="1"/>
    <col min="7194" max="7198" width="26.6328125" style="290" bestFit="1" customWidth="1"/>
    <col min="7199" max="7199" width="24.90625" style="290" bestFit="1" customWidth="1"/>
    <col min="7200" max="7200" width="31" style="290" bestFit="1" customWidth="1"/>
    <col min="7201" max="7429" width="11.54296875" style="290"/>
    <col min="7430" max="7430" width="3.453125" style="290" bestFit="1" customWidth="1"/>
    <col min="7431" max="7431" width="28" style="290" customWidth="1"/>
    <col min="7432" max="7432" width="11.1796875" style="290" customWidth="1"/>
    <col min="7433" max="7433" width="7.453125" style="290" customWidth="1"/>
    <col min="7434" max="7434" width="13.81640625" style="290" customWidth="1"/>
    <col min="7435" max="7435" width="8.08984375" style="290" customWidth="1"/>
    <col min="7436" max="7436" width="1.90625" style="290" customWidth="1"/>
    <col min="7437" max="7437" width="8.08984375" style="290" customWidth="1"/>
    <col min="7438" max="7438" width="13.453125" style="290" bestFit="1" customWidth="1"/>
    <col min="7439" max="7439" width="4.54296875" style="290" bestFit="1" customWidth="1"/>
    <col min="7440" max="7440" width="26.6328125" style="290" customWidth="1"/>
    <col min="7441" max="7441" width="14.6328125" style="290" bestFit="1" customWidth="1"/>
    <col min="7442" max="7442" width="7" style="290" bestFit="1" customWidth="1"/>
    <col min="7443" max="7443" width="10.81640625" style="290" bestFit="1" customWidth="1"/>
    <col min="7444" max="7444" width="6.36328125" style="290" bestFit="1" customWidth="1"/>
    <col min="7445" max="7445" width="14.453125" style="290" bestFit="1" customWidth="1"/>
    <col min="7446" max="7446" width="7" style="290" bestFit="1" customWidth="1"/>
    <col min="7447" max="7447" width="20.54296875" style="290" customWidth="1"/>
    <col min="7448" max="7448" width="5.54296875" style="290" bestFit="1" customWidth="1"/>
    <col min="7449" max="7449" width="11.36328125" style="290" customWidth="1"/>
    <col min="7450" max="7454" width="26.6328125" style="290" bestFit="1" customWidth="1"/>
    <col min="7455" max="7455" width="24.90625" style="290" bestFit="1" customWidth="1"/>
    <col min="7456" max="7456" width="31" style="290" bestFit="1" customWidth="1"/>
    <col min="7457" max="7685" width="11.54296875" style="290"/>
    <col min="7686" max="7686" width="3.453125" style="290" bestFit="1" customWidth="1"/>
    <col min="7687" max="7687" width="28" style="290" customWidth="1"/>
    <col min="7688" max="7688" width="11.1796875" style="290" customWidth="1"/>
    <col min="7689" max="7689" width="7.453125" style="290" customWidth="1"/>
    <col min="7690" max="7690" width="13.81640625" style="290" customWidth="1"/>
    <col min="7691" max="7691" width="8.08984375" style="290" customWidth="1"/>
    <col min="7692" max="7692" width="1.90625" style="290" customWidth="1"/>
    <col min="7693" max="7693" width="8.08984375" style="290" customWidth="1"/>
    <col min="7694" max="7694" width="13.453125" style="290" bestFit="1" customWidth="1"/>
    <col min="7695" max="7695" width="4.54296875" style="290" bestFit="1" customWidth="1"/>
    <col min="7696" max="7696" width="26.6328125" style="290" customWidth="1"/>
    <col min="7697" max="7697" width="14.6328125" style="290" bestFit="1" customWidth="1"/>
    <col min="7698" max="7698" width="7" style="290" bestFit="1" customWidth="1"/>
    <col min="7699" max="7699" width="10.81640625" style="290" bestFit="1" customWidth="1"/>
    <col min="7700" max="7700" width="6.36328125" style="290" bestFit="1" customWidth="1"/>
    <col min="7701" max="7701" width="14.453125" style="290" bestFit="1" customWidth="1"/>
    <col min="7702" max="7702" width="7" style="290" bestFit="1" customWidth="1"/>
    <col min="7703" max="7703" width="20.54296875" style="290" customWidth="1"/>
    <col min="7704" max="7704" width="5.54296875" style="290" bestFit="1" customWidth="1"/>
    <col min="7705" max="7705" width="11.36328125" style="290" customWidth="1"/>
    <col min="7706" max="7710" width="26.6328125" style="290" bestFit="1" customWidth="1"/>
    <col min="7711" max="7711" width="24.90625" style="290" bestFit="1" customWidth="1"/>
    <col min="7712" max="7712" width="31" style="290" bestFit="1" customWidth="1"/>
    <col min="7713" max="7941" width="11.54296875" style="290"/>
    <col min="7942" max="7942" width="3.453125" style="290" bestFit="1" customWidth="1"/>
    <col min="7943" max="7943" width="28" style="290" customWidth="1"/>
    <col min="7944" max="7944" width="11.1796875" style="290" customWidth="1"/>
    <col min="7945" max="7945" width="7.453125" style="290" customWidth="1"/>
    <col min="7946" max="7946" width="13.81640625" style="290" customWidth="1"/>
    <col min="7947" max="7947" width="8.08984375" style="290" customWidth="1"/>
    <col min="7948" max="7948" width="1.90625" style="290" customWidth="1"/>
    <col min="7949" max="7949" width="8.08984375" style="290" customWidth="1"/>
    <col min="7950" max="7950" width="13.453125" style="290" bestFit="1" customWidth="1"/>
    <col min="7951" max="7951" width="4.54296875" style="290" bestFit="1" customWidth="1"/>
    <col min="7952" max="7952" width="26.6328125" style="290" customWidth="1"/>
    <col min="7953" max="7953" width="14.6328125" style="290" bestFit="1" customWidth="1"/>
    <col min="7954" max="7954" width="7" style="290" bestFit="1" customWidth="1"/>
    <col min="7955" max="7955" width="10.81640625" style="290" bestFit="1" customWidth="1"/>
    <col min="7956" max="7956" width="6.36328125" style="290" bestFit="1" customWidth="1"/>
    <col min="7957" max="7957" width="14.453125" style="290" bestFit="1" customWidth="1"/>
    <col min="7958" max="7958" width="7" style="290" bestFit="1" customWidth="1"/>
    <col min="7959" max="7959" width="20.54296875" style="290" customWidth="1"/>
    <col min="7960" max="7960" width="5.54296875" style="290" bestFit="1" customWidth="1"/>
    <col min="7961" max="7961" width="11.36328125" style="290" customWidth="1"/>
    <col min="7962" max="7966" width="26.6328125" style="290" bestFit="1" customWidth="1"/>
    <col min="7967" max="7967" width="24.90625" style="290" bestFit="1" customWidth="1"/>
    <col min="7968" max="7968" width="31" style="290" bestFit="1" customWidth="1"/>
    <col min="7969" max="8197" width="11.54296875" style="290"/>
    <col min="8198" max="8198" width="3.453125" style="290" bestFit="1" customWidth="1"/>
    <col min="8199" max="8199" width="28" style="290" customWidth="1"/>
    <col min="8200" max="8200" width="11.1796875" style="290" customWidth="1"/>
    <col min="8201" max="8201" width="7.453125" style="290" customWidth="1"/>
    <col min="8202" max="8202" width="13.81640625" style="290" customWidth="1"/>
    <col min="8203" max="8203" width="8.08984375" style="290" customWidth="1"/>
    <col min="8204" max="8204" width="1.90625" style="290" customWidth="1"/>
    <col min="8205" max="8205" width="8.08984375" style="290" customWidth="1"/>
    <col min="8206" max="8206" width="13.453125" style="290" bestFit="1" customWidth="1"/>
    <col min="8207" max="8207" width="4.54296875" style="290" bestFit="1" customWidth="1"/>
    <col min="8208" max="8208" width="26.6328125" style="290" customWidth="1"/>
    <col min="8209" max="8209" width="14.6328125" style="290" bestFit="1" customWidth="1"/>
    <col min="8210" max="8210" width="7" style="290" bestFit="1" customWidth="1"/>
    <col min="8211" max="8211" width="10.81640625" style="290" bestFit="1" customWidth="1"/>
    <col min="8212" max="8212" width="6.36328125" style="290" bestFit="1" customWidth="1"/>
    <col min="8213" max="8213" width="14.453125" style="290" bestFit="1" customWidth="1"/>
    <col min="8214" max="8214" width="7" style="290" bestFit="1" customWidth="1"/>
    <col min="8215" max="8215" width="20.54296875" style="290" customWidth="1"/>
    <col min="8216" max="8216" width="5.54296875" style="290" bestFit="1" customWidth="1"/>
    <col min="8217" max="8217" width="11.36328125" style="290" customWidth="1"/>
    <col min="8218" max="8222" width="26.6328125" style="290" bestFit="1" customWidth="1"/>
    <col min="8223" max="8223" width="24.90625" style="290" bestFit="1" customWidth="1"/>
    <col min="8224" max="8224" width="31" style="290" bestFit="1" customWidth="1"/>
    <col min="8225" max="8453" width="11.54296875" style="290"/>
    <col min="8454" max="8454" width="3.453125" style="290" bestFit="1" customWidth="1"/>
    <col min="8455" max="8455" width="28" style="290" customWidth="1"/>
    <col min="8456" max="8456" width="11.1796875" style="290" customWidth="1"/>
    <col min="8457" max="8457" width="7.453125" style="290" customWidth="1"/>
    <col min="8458" max="8458" width="13.81640625" style="290" customWidth="1"/>
    <col min="8459" max="8459" width="8.08984375" style="290" customWidth="1"/>
    <col min="8460" max="8460" width="1.90625" style="290" customWidth="1"/>
    <col min="8461" max="8461" width="8.08984375" style="290" customWidth="1"/>
    <col min="8462" max="8462" width="13.453125" style="290" bestFit="1" customWidth="1"/>
    <col min="8463" max="8463" width="4.54296875" style="290" bestFit="1" customWidth="1"/>
    <col min="8464" max="8464" width="26.6328125" style="290" customWidth="1"/>
    <col min="8465" max="8465" width="14.6328125" style="290" bestFit="1" customWidth="1"/>
    <col min="8466" max="8466" width="7" style="290" bestFit="1" customWidth="1"/>
    <col min="8467" max="8467" width="10.81640625" style="290" bestFit="1" customWidth="1"/>
    <col min="8468" max="8468" width="6.36328125" style="290" bestFit="1" customWidth="1"/>
    <col min="8469" max="8469" width="14.453125" style="290" bestFit="1" customWidth="1"/>
    <col min="8470" max="8470" width="7" style="290" bestFit="1" customWidth="1"/>
    <col min="8471" max="8471" width="20.54296875" style="290" customWidth="1"/>
    <col min="8472" max="8472" width="5.54296875" style="290" bestFit="1" customWidth="1"/>
    <col min="8473" max="8473" width="11.36328125" style="290" customWidth="1"/>
    <col min="8474" max="8478" width="26.6328125" style="290" bestFit="1" customWidth="1"/>
    <col min="8479" max="8479" width="24.90625" style="290" bestFit="1" customWidth="1"/>
    <col min="8480" max="8480" width="31" style="290" bestFit="1" customWidth="1"/>
    <col min="8481" max="8709" width="11.54296875" style="290"/>
    <col min="8710" max="8710" width="3.453125" style="290" bestFit="1" customWidth="1"/>
    <col min="8711" max="8711" width="28" style="290" customWidth="1"/>
    <col min="8712" max="8712" width="11.1796875" style="290" customWidth="1"/>
    <col min="8713" max="8713" width="7.453125" style="290" customWidth="1"/>
    <col min="8714" max="8714" width="13.81640625" style="290" customWidth="1"/>
    <col min="8715" max="8715" width="8.08984375" style="290" customWidth="1"/>
    <col min="8716" max="8716" width="1.90625" style="290" customWidth="1"/>
    <col min="8717" max="8717" width="8.08984375" style="290" customWidth="1"/>
    <col min="8718" max="8718" width="13.453125" style="290" bestFit="1" customWidth="1"/>
    <col min="8719" max="8719" width="4.54296875" style="290" bestFit="1" customWidth="1"/>
    <col min="8720" max="8720" width="26.6328125" style="290" customWidth="1"/>
    <col min="8721" max="8721" width="14.6328125" style="290" bestFit="1" customWidth="1"/>
    <col min="8722" max="8722" width="7" style="290" bestFit="1" customWidth="1"/>
    <col min="8723" max="8723" width="10.81640625" style="290" bestFit="1" customWidth="1"/>
    <col min="8724" max="8724" width="6.36328125" style="290" bestFit="1" customWidth="1"/>
    <col min="8725" max="8725" width="14.453125" style="290" bestFit="1" customWidth="1"/>
    <col min="8726" max="8726" width="7" style="290" bestFit="1" customWidth="1"/>
    <col min="8727" max="8727" width="20.54296875" style="290" customWidth="1"/>
    <col min="8728" max="8728" width="5.54296875" style="290" bestFit="1" customWidth="1"/>
    <col min="8729" max="8729" width="11.36328125" style="290" customWidth="1"/>
    <col min="8730" max="8734" width="26.6328125" style="290" bestFit="1" customWidth="1"/>
    <col min="8735" max="8735" width="24.90625" style="290" bestFit="1" customWidth="1"/>
    <col min="8736" max="8736" width="31" style="290" bestFit="1" customWidth="1"/>
    <col min="8737" max="8965" width="11.54296875" style="290"/>
    <col min="8966" max="8966" width="3.453125" style="290" bestFit="1" customWidth="1"/>
    <col min="8967" max="8967" width="28" style="290" customWidth="1"/>
    <col min="8968" max="8968" width="11.1796875" style="290" customWidth="1"/>
    <col min="8969" max="8969" width="7.453125" style="290" customWidth="1"/>
    <col min="8970" max="8970" width="13.81640625" style="290" customWidth="1"/>
    <col min="8971" max="8971" width="8.08984375" style="290" customWidth="1"/>
    <col min="8972" max="8972" width="1.90625" style="290" customWidth="1"/>
    <col min="8973" max="8973" width="8.08984375" style="290" customWidth="1"/>
    <col min="8974" max="8974" width="13.453125" style="290" bestFit="1" customWidth="1"/>
    <col min="8975" max="8975" width="4.54296875" style="290" bestFit="1" customWidth="1"/>
    <col min="8976" max="8976" width="26.6328125" style="290" customWidth="1"/>
    <col min="8977" max="8977" width="14.6328125" style="290" bestFit="1" customWidth="1"/>
    <col min="8978" max="8978" width="7" style="290" bestFit="1" customWidth="1"/>
    <col min="8979" max="8979" width="10.81640625" style="290" bestFit="1" customWidth="1"/>
    <col min="8980" max="8980" width="6.36328125" style="290" bestFit="1" customWidth="1"/>
    <col min="8981" max="8981" width="14.453125" style="290" bestFit="1" customWidth="1"/>
    <col min="8982" max="8982" width="7" style="290" bestFit="1" customWidth="1"/>
    <col min="8983" max="8983" width="20.54296875" style="290" customWidth="1"/>
    <col min="8984" max="8984" width="5.54296875" style="290" bestFit="1" customWidth="1"/>
    <col min="8985" max="8985" width="11.36328125" style="290" customWidth="1"/>
    <col min="8986" max="8990" width="26.6328125" style="290" bestFit="1" customWidth="1"/>
    <col min="8991" max="8991" width="24.90625" style="290" bestFit="1" customWidth="1"/>
    <col min="8992" max="8992" width="31" style="290" bestFit="1" customWidth="1"/>
    <col min="8993" max="9221" width="11.54296875" style="290"/>
    <col min="9222" max="9222" width="3.453125" style="290" bestFit="1" customWidth="1"/>
    <col min="9223" max="9223" width="28" style="290" customWidth="1"/>
    <col min="9224" max="9224" width="11.1796875" style="290" customWidth="1"/>
    <col min="9225" max="9225" width="7.453125" style="290" customWidth="1"/>
    <col min="9226" max="9226" width="13.81640625" style="290" customWidth="1"/>
    <col min="9227" max="9227" width="8.08984375" style="290" customWidth="1"/>
    <col min="9228" max="9228" width="1.90625" style="290" customWidth="1"/>
    <col min="9229" max="9229" width="8.08984375" style="290" customWidth="1"/>
    <col min="9230" max="9230" width="13.453125" style="290" bestFit="1" customWidth="1"/>
    <col min="9231" max="9231" width="4.54296875" style="290" bestFit="1" customWidth="1"/>
    <col min="9232" max="9232" width="26.6328125" style="290" customWidth="1"/>
    <col min="9233" max="9233" width="14.6328125" style="290" bestFit="1" customWidth="1"/>
    <col min="9234" max="9234" width="7" style="290" bestFit="1" customWidth="1"/>
    <col min="9235" max="9235" width="10.81640625" style="290" bestFit="1" customWidth="1"/>
    <col min="9236" max="9236" width="6.36328125" style="290" bestFit="1" customWidth="1"/>
    <col min="9237" max="9237" width="14.453125" style="290" bestFit="1" customWidth="1"/>
    <col min="9238" max="9238" width="7" style="290" bestFit="1" customWidth="1"/>
    <col min="9239" max="9239" width="20.54296875" style="290" customWidth="1"/>
    <col min="9240" max="9240" width="5.54296875" style="290" bestFit="1" customWidth="1"/>
    <col min="9241" max="9241" width="11.36328125" style="290" customWidth="1"/>
    <col min="9242" max="9246" width="26.6328125" style="290" bestFit="1" customWidth="1"/>
    <col min="9247" max="9247" width="24.90625" style="290" bestFit="1" customWidth="1"/>
    <col min="9248" max="9248" width="31" style="290" bestFit="1" customWidth="1"/>
    <col min="9249" max="9477" width="11.54296875" style="290"/>
    <col min="9478" max="9478" width="3.453125" style="290" bestFit="1" customWidth="1"/>
    <col min="9479" max="9479" width="28" style="290" customWidth="1"/>
    <col min="9480" max="9480" width="11.1796875" style="290" customWidth="1"/>
    <col min="9481" max="9481" width="7.453125" style="290" customWidth="1"/>
    <col min="9482" max="9482" width="13.81640625" style="290" customWidth="1"/>
    <col min="9483" max="9483" width="8.08984375" style="290" customWidth="1"/>
    <col min="9484" max="9484" width="1.90625" style="290" customWidth="1"/>
    <col min="9485" max="9485" width="8.08984375" style="290" customWidth="1"/>
    <col min="9486" max="9486" width="13.453125" style="290" bestFit="1" customWidth="1"/>
    <col min="9487" max="9487" width="4.54296875" style="290" bestFit="1" customWidth="1"/>
    <col min="9488" max="9488" width="26.6328125" style="290" customWidth="1"/>
    <col min="9489" max="9489" width="14.6328125" style="290" bestFit="1" customWidth="1"/>
    <col min="9490" max="9490" width="7" style="290" bestFit="1" customWidth="1"/>
    <col min="9491" max="9491" width="10.81640625" style="290" bestFit="1" customWidth="1"/>
    <col min="9492" max="9492" width="6.36328125" style="290" bestFit="1" customWidth="1"/>
    <col min="9493" max="9493" width="14.453125" style="290" bestFit="1" customWidth="1"/>
    <col min="9494" max="9494" width="7" style="290" bestFit="1" customWidth="1"/>
    <col min="9495" max="9495" width="20.54296875" style="290" customWidth="1"/>
    <col min="9496" max="9496" width="5.54296875" style="290" bestFit="1" customWidth="1"/>
    <col min="9497" max="9497" width="11.36328125" style="290" customWidth="1"/>
    <col min="9498" max="9502" width="26.6328125" style="290" bestFit="1" customWidth="1"/>
    <col min="9503" max="9503" width="24.90625" style="290" bestFit="1" customWidth="1"/>
    <col min="9504" max="9504" width="31" style="290" bestFit="1" customWidth="1"/>
    <col min="9505" max="9733" width="11.54296875" style="290"/>
    <col min="9734" max="9734" width="3.453125" style="290" bestFit="1" customWidth="1"/>
    <col min="9735" max="9735" width="28" style="290" customWidth="1"/>
    <col min="9736" max="9736" width="11.1796875" style="290" customWidth="1"/>
    <col min="9737" max="9737" width="7.453125" style="290" customWidth="1"/>
    <col min="9738" max="9738" width="13.81640625" style="290" customWidth="1"/>
    <col min="9739" max="9739" width="8.08984375" style="290" customWidth="1"/>
    <col min="9740" max="9740" width="1.90625" style="290" customWidth="1"/>
    <col min="9741" max="9741" width="8.08984375" style="290" customWidth="1"/>
    <col min="9742" max="9742" width="13.453125" style="290" bestFit="1" customWidth="1"/>
    <col min="9743" max="9743" width="4.54296875" style="290" bestFit="1" customWidth="1"/>
    <col min="9744" max="9744" width="26.6328125" style="290" customWidth="1"/>
    <col min="9745" max="9745" width="14.6328125" style="290" bestFit="1" customWidth="1"/>
    <col min="9746" max="9746" width="7" style="290" bestFit="1" customWidth="1"/>
    <col min="9747" max="9747" width="10.81640625" style="290" bestFit="1" customWidth="1"/>
    <col min="9748" max="9748" width="6.36328125" style="290" bestFit="1" customWidth="1"/>
    <col min="9749" max="9749" width="14.453125" style="290" bestFit="1" customWidth="1"/>
    <col min="9750" max="9750" width="7" style="290" bestFit="1" customWidth="1"/>
    <col min="9751" max="9751" width="20.54296875" style="290" customWidth="1"/>
    <col min="9752" max="9752" width="5.54296875" style="290" bestFit="1" customWidth="1"/>
    <col min="9753" max="9753" width="11.36328125" style="290" customWidth="1"/>
    <col min="9754" max="9758" width="26.6328125" style="290" bestFit="1" customWidth="1"/>
    <col min="9759" max="9759" width="24.90625" style="290" bestFit="1" customWidth="1"/>
    <col min="9760" max="9760" width="31" style="290" bestFit="1" customWidth="1"/>
    <col min="9761" max="9989" width="11.54296875" style="290"/>
    <col min="9990" max="9990" width="3.453125" style="290" bestFit="1" customWidth="1"/>
    <col min="9991" max="9991" width="28" style="290" customWidth="1"/>
    <col min="9992" max="9992" width="11.1796875" style="290" customWidth="1"/>
    <col min="9993" max="9993" width="7.453125" style="290" customWidth="1"/>
    <col min="9994" max="9994" width="13.81640625" style="290" customWidth="1"/>
    <col min="9995" max="9995" width="8.08984375" style="290" customWidth="1"/>
    <col min="9996" max="9996" width="1.90625" style="290" customWidth="1"/>
    <col min="9997" max="9997" width="8.08984375" style="290" customWidth="1"/>
    <col min="9998" max="9998" width="13.453125" style="290" bestFit="1" customWidth="1"/>
    <col min="9999" max="9999" width="4.54296875" style="290" bestFit="1" customWidth="1"/>
    <col min="10000" max="10000" width="26.6328125" style="290" customWidth="1"/>
    <col min="10001" max="10001" width="14.6328125" style="290" bestFit="1" customWidth="1"/>
    <col min="10002" max="10002" width="7" style="290" bestFit="1" customWidth="1"/>
    <col min="10003" max="10003" width="10.81640625" style="290" bestFit="1" customWidth="1"/>
    <col min="10004" max="10004" width="6.36328125" style="290" bestFit="1" customWidth="1"/>
    <col min="10005" max="10005" width="14.453125" style="290" bestFit="1" customWidth="1"/>
    <col min="10006" max="10006" width="7" style="290" bestFit="1" customWidth="1"/>
    <col min="10007" max="10007" width="20.54296875" style="290" customWidth="1"/>
    <col min="10008" max="10008" width="5.54296875" style="290" bestFit="1" customWidth="1"/>
    <col min="10009" max="10009" width="11.36328125" style="290" customWidth="1"/>
    <col min="10010" max="10014" width="26.6328125" style="290" bestFit="1" customWidth="1"/>
    <col min="10015" max="10015" width="24.90625" style="290" bestFit="1" customWidth="1"/>
    <col min="10016" max="10016" width="31" style="290" bestFit="1" customWidth="1"/>
    <col min="10017" max="10245" width="11.54296875" style="290"/>
    <col min="10246" max="10246" width="3.453125" style="290" bestFit="1" customWidth="1"/>
    <col min="10247" max="10247" width="28" style="290" customWidth="1"/>
    <col min="10248" max="10248" width="11.1796875" style="290" customWidth="1"/>
    <col min="10249" max="10249" width="7.453125" style="290" customWidth="1"/>
    <col min="10250" max="10250" width="13.81640625" style="290" customWidth="1"/>
    <col min="10251" max="10251" width="8.08984375" style="290" customWidth="1"/>
    <col min="10252" max="10252" width="1.90625" style="290" customWidth="1"/>
    <col min="10253" max="10253" width="8.08984375" style="290" customWidth="1"/>
    <col min="10254" max="10254" width="13.453125" style="290" bestFit="1" customWidth="1"/>
    <col min="10255" max="10255" width="4.54296875" style="290" bestFit="1" customWidth="1"/>
    <col min="10256" max="10256" width="26.6328125" style="290" customWidth="1"/>
    <col min="10257" max="10257" width="14.6328125" style="290" bestFit="1" customWidth="1"/>
    <col min="10258" max="10258" width="7" style="290" bestFit="1" customWidth="1"/>
    <col min="10259" max="10259" width="10.81640625" style="290" bestFit="1" customWidth="1"/>
    <col min="10260" max="10260" width="6.36328125" style="290" bestFit="1" customWidth="1"/>
    <col min="10261" max="10261" width="14.453125" style="290" bestFit="1" customWidth="1"/>
    <col min="10262" max="10262" width="7" style="290" bestFit="1" customWidth="1"/>
    <col min="10263" max="10263" width="20.54296875" style="290" customWidth="1"/>
    <col min="10264" max="10264" width="5.54296875" style="290" bestFit="1" customWidth="1"/>
    <col min="10265" max="10265" width="11.36328125" style="290" customWidth="1"/>
    <col min="10266" max="10270" width="26.6328125" style="290" bestFit="1" customWidth="1"/>
    <col min="10271" max="10271" width="24.90625" style="290" bestFit="1" customWidth="1"/>
    <col min="10272" max="10272" width="31" style="290" bestFit="1" customWidth="1"/>
    <col min="10273" max="10501" width="11.54296875" style="290"/>
    <col min="10502" max="10502" width="3.453125" style="290" bestFit="1" customWidth="1"/>
    <col min="10503" max="10503" width="28" style="290" customWidth="1"/>
    <col min="10504" max="10504" width="11.1796875" style="290" customWidth="1"/>
    <col min="10505" max="10505" width="7.453125" style="290" customWidth="1"/>
    <col min="10506" max="10506" width="13.81640625" style="290" customWidth="1"/>
    <col min="10507" max="10507" width="8.08984375" style="290" customWidth="1"/>
    <col min="10508" max="10508" width="1.90625" style="290" customWidth="1"/>
    <col min="10509" max="10509" width="8.08984375" style="290" customWidth="1"/>
    <col min="10510" max="10510" width="13.453125" style="290" bestFit="1" customWidth="1"/>
    <col min="10511" max="10511" width="4.54296875" style="290" bestFit="1" customWidth="1"/>
    <col min="10512" max="10512" width="26.6328125" style="290" customWidth="1"/>
    <col min="10513" max="10513" width="14.6328125" style="290" bestFit="1" customWidth="1"/>
    <col min="10514" max="10514" width="7" style="290" bestFit="1" customWidth="1"/>
    <col min="10515" max="10515" width="10.81640625" style="290" bestFit="1" customWidth="1"/>
    <col min="10516" max="10516" width="6.36328125" style="290" bestFit="1" customWidth="1"/>
    <col min="10517" max="10517" width="14.453125" style="290" bestFit="1" customWidth="1"/>
    <col min="10518" max="10518" width="7" style="290" bestFit="1" customWidth="1"/>
    <col min="10519" max="10519" width="20.54296875" style="290" customWidth="1"/>
    <col min="10520" max="10520" width="5.54296875" style="290" bestFit="1" customWidth="1"/>
    <col min="10521" max="10521" width="11.36328125" style="290" customWidth="1"/>
    <col min="10522" max="10526" width="26.6328125" style="290" bestFit="1" customWidth="1"/>
    <col min="10527" max="10527" width="24.90625" style="290" bestFit="1" customWidth="1"/>
    <col min="10528" max="10528" width="31" style="290" bestFit="1" customWidth="1"/>
    <col min="10529" max="10757" width="11.54296875" style="290"/>
    <col min="10758" max="10758" width="3.453125" style="290" bestFit="1" customWidth="1"/>
    <col min="10759" max="10759" width="28" style="290" customWidth="1"/>
    <col min="10760" max="10760" width="11.1796875" style="290" customWidth="1"/>
    <col min="10761" max="10761" width="7.453125" style="290" customWidth="1"/>
    <col min="10762" max="10762" width="13.81640625" style="290" customWidth="1"/>
    <col min="10763" max="10763" width="8.08984375" style="290" customWidth="1"/>
    <col min="10764" max="10764" width="1.90625" style="290" customWidth="1"/>
    <col min="10765" max="10765" width="8.08984375" style="290" customWidth="1"/>
    <col min="10766" max="10766" width="13.453125" style="290" bestFit="1" customWidth="1"/>
    <col min="10767" max="10767" width="4.54296875" style="290" bestFit="1" customWidth="1"/>
    <col min="10768" max="10768" width="26.6328125" style="290" customWidth="1"/>
    <col min="10769" max="10769" width="14.6328125" style="290" bestFit="1" customWidth="1"/>
    <col min="10770" max="10770" width="7" style="290" bestFit="1" customWidth="1"/>
    <col min="10771" max="10771" width="10.81640625" style="290" bestFit="1" customWidth="1"/>
    <col min="10772" max="10772" width="6.36328125" style="290" bestFit="1" customWidth="1"/>
    <col min="10773" max="10773" width="14.453125" style="290" bestFit="1" customWidth="1"/>
    <col min="10774" max="10774" width="7" style="290" bestFit="1" customWidth="1"/>
    <col min="10775" max="10775" width="20.54296875" style="290" customWidth="1"/>
    <col min="10776" max="10776" width="5.54296875" style="290" bestFit="1" customWidth="1"/>
    <col min="10777" max="10777" width="11.36328125" style="290" customWidth="1"/>
    <col min="10778" max="10782" width="26.6328125" style="290" bestFit="1" customWidth="1"/>
    <col min="10783" max="10783" width="24.90625" style="290" bestFit="1" customWidth="1"/>
    <col min="10784" max="10784" width="31" style="290" bestFit="1" customWidth="1"/>
    <col min="10785" max="11013" width="11.54296875" style="290"/>
    <col min="11014" max="11014" width="3.453125" style="290" bestFit="1" customWidth="1"/>
    <col min="11015" max="11015" width="28" style="290" customWidth="1"/>
    <col min="11016" max="11016" width="11.1796875" style="290" customWidth="1"/>
    <col min="11017" max="11017" width="7.453125" style="290" customWidth="1"/>
    <col min="11018" max="11018" width="13.81640625" style="290" customWidth="1"/>
    <col min="11019" max="11019" width="8.08984375" style="290" customWidth="1"/>
    <col min="11020" max="11020" width="1.90625" style="290" customWidth="1"/>
    <col min="11021" max="11021" width="8.08984375" style="290" customWidth="1"/>
    <col min="11022" max="11022" width="13.453125" style="290" bestFit="1" customWidth="1"/>
    <col min="11023" max="11023" width="4.54296875" style="290" bestFit="1" customWidth="1"/>
    <col min="11024" max="11024" width="26.6328125" style="290" customWidth="1"/>
    <col min="11025" max="11025" width="14.6328125" style="290" bestFit="1" customWidth="1"/>
    <col min="11026" max="11026" width="7" style="290" bestFit="1" customWidth="1"/>
    <col min="11027" max="11027" width="10.81640625" style="290" bestFit="1" customWidth="1"/>
    <col min="11028" max="11028" width="6.36328125" style="290" bestFit="1" customWidth="1"/>
    <col min="11029" max="11029" width="14.453125" style="290" bestFit="1" customWidth="1"/>
    <col min="11030" max="11030" width="7" style="290" bestFit="1" customWidth="1"/>
    <col min="11031" max="11031" width="20.54296875" style="290" customWidth="1"/>
    <col min="11032" max="11032" width="5.54296875" style="290" bestFit="1" customWidth="1"/>
    <col min="11033" max="11033" width="11.36328125" style="290" customWidth="1"/>
    <col min="11034" max="11038" width="26.6328125" style="290" bestFit="1" customWidth="1"/>
    <col min="11039" max="11039" width="24.90625" style="290" bestFit="1" customWidth="1"/>
    <col min="11040" max="11040" width="31" style="290" bestFit="1" customWidth="1"/>
    <col min="11041" max="11269" width="11.54296875" style="290"/>
    <col min="11270" max="11270" width="3.453125" style="290" bestFit="1" customWidth="1"/>
    <col min="11271" max="11271" width="28" style="290" customWidth="1"/>
    <col min="11272" max="11272" width="11.1796875" style="290" customWidth="1"/>
    <col min="11273" max="11273" width="7.453125" style="290" customWidth="1"/>
    <col min="11274" max="11274" width="13.81640625" style="290" customWidth="1"/>
    <col min="11275" max="11275" width="8.08984375" style="290" customWidth="1"/>
    <col min="11276" max="11276" width="1.90625" style="290" customWidth="1"/>
    <col min="11277" max="11277" width="8.08984375" style="290" customWidth="1"/>
    <col min="11278" max="11278" width="13.453125" style="290" bestFit="1" customWidth="1"/>
    <col min="11279" max="11279" width="4.54296875" style="290" bestFit="1" customWidth="1"/>
    <col min="11280" max="11280" width="26.6328125" style="290" customWidth="1"/>
    <col min="11281" max="11281" width="14.6328125" style="290" bestFit="1" customWidth="1"/>
    <col min="11282" max="11282" width="7" style="290" bestFit="1" customWidth="1"/>
    <col min="11283" max="11283" width="10.81640625" style="290" bestFit="1" customWidth="1"/>
    <col min="11284" max="11284" width="6.36328125" style="290" bestFit="1" customWidth="1"/>
    <col min="11285" max="11285" width="14.453125" style="290" bestFit="1" customWidth="1"/>
    <col min="11286" max="11286" width="7" style="290" bestFit="1" customWidth="1"/>
    <col min="11287" max="11287" width="20.54296875" style="290" customWidth="1"/>
    <col min="11288" max="11288" width="5.54296875" style="290" bestFit="1" customWidth="1"/>
    <col min="11289" max="11289" width="11.36328125" style="290" customWidth="1"/>
    <col min="11290" max="11294" width="26.6328125" style="290" bestFit="1" customWidth="1"/>
    <col min="11295" max="11295" width="24.90625" style="290" bestFit="1" customWidth="1"/>
    <col min="11296" max="11296" width="31" style="290" bestFit="1" customWidth="1"/>
    <col min="11297" max="11525" width="11.54296875" style="290"/>
    <col min="11526" max="11526" width="3.453125" style="290" bestFit="1" customWidth="1"/>
    <col min="11527" max="11527" width="28" style="290" customWidth="1"/>
    <col min="11528" max="11528" width="11.1796875" style="290" customWidth="1"/>
    <col min="11529" max="11529" width="7.453125" style="290" customWidth="1"/>
    <col min="11530" max="11530" width="13.81640625" style="290" customWidth="1"/>
    <col min="11531" max="11531" width="8.08984375" style="290" customWidth="1"/>
    <col min="11532" max="11532" width="1.90625" style="290" customWidth="1"/>
    <col min="11533" max="11533" width="8.08984375" style="290" customWidth="1"/>
    <col min="11534" max="11534" width="13.453125" style="290" bestFit="1" customWidth="1"/>
    <col min="11535" max="11535" width="4.54296875" style="290" bestFit="1" customWidth="1"/>
    <col min="11536" max="11536" width="26.6328125" style="290" customWidth="1"/>
    <col min="11537" max="11537" width="14.6328125" style="290" bestFit="1" customWidth="1"/>
    <col min="11538" max="11538" width="7" style="290" bestFit="1" customWidth="1"/>
    <col min="11539" max="11539" width="10.81640625" style="290" bestFit="1" customWidth="1"/>
    <col min="11540" max="11540" width="6.36328125" style="290" bestFit="1" customWidth="1"/>
    <col min="11541" max="11541" width="14.453125" style="290" bestFit="1" customWidth="1"/>
    <col min="11542" max="11542" width="7" style="290" bestFit="1" customWidth="1"/>
    <col min="11543" max="11543" width="20.54296875" style="290" customWidth="1"/>
    <col min="11544" max="11544" width="5.54296875" style="290" bestFit="1" customWidth="1"/>
    <col min="11545" max="11545" width="11.36328125" style="290" customWidth="1"/>
    <col min="11546" max="11550" width="26.6328125" style="290" bestFit="1" customWidth="1"/>
    <col min="11551" max="11551" width="24.90625" style="290" bestFit="1" customWidth="1"/>
    <col min="11552" max="11552" width="31" style="290" bestFit="1" customWidth="1"/>
    <col min="11553" max="11781" width="11.54296875" style="290"/>
    <col min="11782" max="11782" width="3.453125" style="290" bestFit="1" customWidth="1"/>
    <col min="11783" max="11783" width="28" style="290" customWidth="1"/>
    <col min="11784" max="11784" width="11.1796875" style="290" customWidth="1"/>
    <col min="11785" max="11785" width="7.453125" style="290" customWidth="1"/>
    <col min="11786" max="11786" width="13.81640625" style="290" customWidth="1"/>
    <col min="11787" max="11787" width="8.08984375" style="290" customWidth="1"/>
    <col min="11788" max="11788" width="1.90625" style="290" customWidth="1"/>
    <col min="11789" max="11789" width="8.08984375" style="290" customWidth="1"/>
    <col min="11790" max="11790" width="13.453125" style="290" bestFit="1" customWidth="1"/>
    <col min="11791" max="11791" width="4.54296875" style="290" bestFit="1" customWidth="1"/>
    <col min="11792" max="11792" width="26.6328125" style="290" customWidth="1"/>
    <col min="11793" max="11793" width="14.6328125" style="290" bestFit="1" customWidth="1"/>
    <col min="11794" max="11794" width="7" style="290" bestFit="1" customWidth="1"/>
    <col min="11795" max="11795" width="10.81640625" style="290" bestFit="1" customWidth="1"/>
    <col min="11796" max="11796" width="6.36328125" style="290" bestFit="1" customWidth="1"/>
    <col min="11797" max="11797" width="14.453125" style="290" bestFit="1" customWidth="1"/>
    <col min="11798" max="11798" width="7" style="290" bestFit="1" customWidth="1"/>
    <col min="11799" max="11799" width="20.54296875" style="290" customWidth="1"/>
    <col min="11800" max="11800" width="5.54296875" style="290" bestFit="1" customWidth="1"/>
    <col min="11801" max="11801" width="11.36328125" style="290" customWidth="1"/>
    <col min="11802" max="11806" width="26.6328125" style="290" bestFit="1" customWidth="1"/>
    <col min="11807" max="11807" width="24.90625" style="290" bestFit="1" customWidth="1"/>
    <col min="11808" max="11808" width="31" style="290" bestFit="1" customWidth="1"/>
    <col min="11809" max="12037" width="11.54296875" style="290"/>
    <col min="12038" max="12038" width="3.453125" style="290" bestFit="1" customWidth="1"/>
    <col min="12039" max="12039" width="28" style="290" customWidth="1"/>
    <col min="12040" max="12040" width="11.1796875" style="290" customWidth="1"/>
    <col min="12041" max="12041" width="7.453125" style="290" customWidth="1"/>
    <col min="12042" max="12042" width="13.81640625" style="290" customWidth="1"/>
    <col min="12043" max="12043" width="8.08984375" style="290" customWidth="1"/>
    <col min="12044" max="12044" width="1.90625" style="290" customWidth="1"/>
    <col min="12045" max="12045" width="8.08984375" style="290" customWidth="1"/>
    <col min="12046" max="12046" width="13.453125" style="290" bestFit="1" customWidth="1"/>
    <col min="12047" max="12047" width="4.54296875" style="290" bestFit="1" customWidth="1"/>
    <col min="12048" max="12048" width="26.6328125" style="290" customWidth="1"/>
    <col min="12049" max="12049" width="14.6328125" style="290" bestFit="1" customWidth="1"/>
    <col min="12050" max="12050" width="7" style="290" bestFit="1" customWidth="1"/>
    <col min="12051" max="12051" width="10.81640625" style="290" bestFit="1" customWidth="1"/>
    <col min="12052" max="12052" width="6.36328125" style="290" bestFit="1" customWidth="1"/>
    <col min="12053" max="12053" width="14.453125" style="290" bestFit="1" customWidth="1"/>
    <col min="12054" max="12054" width="7" style="290" bestFit="1" customWidth="1"/>
    <col min="12055" max="12055" width="20.54296875" style="290" customWidth="1"/>
    <col min="12056" max="12056" width="5.54296875" style="290" bestFit="1" customWidth="1"/>
    <col min="12057" max="12057" width="11.36328125" style="290" customWidth="1"/>
    <col min="12058" max="12062" width="26.6328125" style="290" bestFit="1" customWidth="1"/>
    <col min="12063" max="12063" width="24.90625" style="290" bestFit="1" customWidth="1"/>
    <col min="12064" max="12064" width="31" style="290" bestFit="1" customWidth="1"/>
    <col min="12065" max="12293" width="11.54296875" style="290"/>
    <col min="12294" max="12294" width="3.453125" style="290" bestFit="1" customWidth="1"/>
    <col min="12295" max="12295" width="28" style="290" customWidth="1"/>
    <col min="12296" max="12296" width="11.1796875" style="290" customWidth="1"/>
    <col min="12297" max="12297" width="7.453125" style="290" customWidth="1"/>
    <col min="12298" max="12298" width="13.81640625" style="290" customWidth="1"/>
    <col min="12299" max="12299" width="8.08984375" style="290" customWidth="1"/>
    <col min="12300" max="12300" width="1.90625" style="290" customWidth="1"/>
    <col min="12301" max="12301" width="8.08984375" style="290" customWidth="1"/>
    <col min="12302" max="12302" width="13.453125" style="290" bestFit="1" customWidth="1"/>
    <col min="12303" max="12303" width="4.54296875" style="290" bestFit="1" customWidth="1"/>
    <col min="12304" max="12304" width="26.6328125" style="290" customWidth="1"/>
    <col min="12305" max="12305" width="14.6328125" style="290" bestFit="1" customWidth="1"/>
    <col min="12306" max="12306" width="7" style="290" bestFit="1" customWidth="1"/>
    <col min="12307" max="12307" width="10.81640625" style="290" bestFit="1" customWidth="1"/>
    <col min="12308" max="12308" width="6.36328125" style="290" bestFit="1" customWidth="1"/>
    <col min="12309" max="12309" width="14.453125" style="290" bestFit="1" customWidth="1"/>
    <col min="12310" max="12310" width="7" style="290" bestFit="1" customWidth="1"/>
    <col min="12311" max="12311" width="20.54296875" style="290" customWidth="1"/>
    <col min="12312" max="12312" width="5.54296875" style="290" bestFit="1" customWidth="1"/>
    <col min="12313" max="12313" width="11.36328125" style="290" customWidth="1"/>
    <col min="12314" max="12318" width="26.6328125" style="290" bestFit="1" customWidth="1"/>
    <col min="12319" max="12319" width="24.90625" style="290" bestFit="1" customWidth="1"/>
    <col min="12320" max="12320" width="31" style="290" bestFit="1" customWidth="1"/>
    <col min="12321" max="12549" width="11.54296875" style="290"/>
    <col min="12550" max="12550" width="3.453125" style="290" bestFit="1" customWidth="1"/>
    <col min="12551" max="12551" width="28" style="290" customWidth="1"/>
    <col min="12552" max="12552" width="11.1796875" style="290" customWidth="1"/>
    <col min="12553" max="12553" width="7.453125" style="290" customWidth="1"/>
    <col min="12554" max="12554" width="13.81640625" style="290" customWidth="1"/>
    <col min="12555" max="12555" width="8.08984375" style="290" customWidth="1"/>
    <col min="12556" max="12556" width="1.90625" style="290" customWidth="1"/>
    <col min="12557" max="12557" width="8.08984375" style="290" customWidth="1"/>
    <col min="12558" max="12558" width="13.453125" style="290" bestFit="1" customWidth="1"/>
    <col min="12559" max="12559" width="4.54296875" style="290" bestFit="1" customWidth="1"/>
    <col min="12560" max="12560" width="26.6328125" style="290" customWidth="1"/>
    <col min="12561" max="12561" width="14.6328125" style="290" bestFit="1" customWidth="1"/>
    <col min="12562" max="12562" width="7" style="290" bestFit="1" customWidth="1"/>
    <col min="12563" max="12563" width="10.81640625" style="290" bestFit="1" customWidth="1"/>
    <col min="12564" max="12564" width="6.36328125" style="290" bestFit="1" customWidth="1"/>
    <col min="12565" max="12565" width="14.453125" style="290" bestFit="1" customWidth="1"/>
    <col min="12566" max="12566" width="7" style="290" bestFit="1" customWidth="1"/>
    <col min="12567" max="12567" width="20.54296875" style="290" customWidth="1"/>
    <col min="12568" max="12568" width="5.54296875" style="290" bestFit="1" customWidth="1"/>
    <col min="12569" max="12569" width="11.36328125" style="290" customWidth="1"/>
    <col min="12570" max="12574" width="26.6328125" style="290" bestFit="1" customWidth="1"/>
    <col min="12575" max="12575" width="24.90625" style="290" bestFit="1" customWidth="1"/>
    <col min="12576" max="12576" width="31" style="290" bestFit="1" customWidth="1"/>
    <col min="12577" max="12805" width="11.54296875" style="290"/>
    <col min="12806" max="12806" width="3.453125" style="290" bestFit="1" customWidth="1"/>
    <col min="12807" max="12807" width="28" style="290" customWidth="1"/>
    <col min="12808" max="12808" width="11.1796875" style="290" customWidth="1"/>
    <col min="12809" max="12809" width="7.453125" style="290" customWidth="1"/>
    <col min="12810" max="12810" width="13.81640625" style="290" customWidth="1"/>
    <col min="12811" max="12811" width="8.08984375" style="290" customWidth="1"/>
    <col min="12812" max="12812" width="1.90625" style="290" customWidth="1"/>
    <col min="12813" max="12813" width="8.08984375" style="290" customWidth="1"/>
    <col min="12814" max="12814" width="13.453125" style="290" bestFit="1" customWidth="1"/>
    <col min="12815" max="12815" width="4.54296875" style="290" bestFit="1" customWidth="1"/>
    <col min="12816" max="12816" width="26.6328125" style="290" customWidth="1"/>
    <col min="12817" max="12817" width="14.6328125" style="290" bestFit="1" customWidth="1"/>
    <col min="12818" max="12818" width="7" style="290" bestFit="1" customWidth="1"/>
    <col min="12819" max="12819" width="10.81640625" style="290" bestFit="1" customWidth="1"/>
    <col min="12820" max="12820" width="6.36328125" style="290" bestFit="1" customWidth="1"/>
    <col min="12821" max="12821" width="14.453125" style="290" bestFit="1" customWidth="1"/>
    <col min="12822" max="12822" width="7" style="290" bestFit="1" customWidth="1"/>
    <col min="12823" max="12823" width="20.54296875" style="290" customWidth="1"/>
    <col min="12824" max="12824" width="5.54296875" style="290" bestFit="1" customWidth="1"/>
    <col min="12825" max="12825" width="11.36328125" style="290" customWidth="1"/>
    <col min="12826" max="12830" width="26.6328125" style="290" bestFit="1" customWidth="1"/>
    <col min="12831" max="12831" width="24.90625" style="290" bestFit="1" customWidth="1"/>
    <col min="12832" max="12832" width="31" style="290" bestFit="1" customWidth="1"/>
    <col min="12833" max="13061" width="11.54296875" style="290"/>
    <col min="13062" max="13062" width="3.453125" style="290" bestFit="1" customWidth="1"/>
    <col min="13063" max="13063" width="28" style="290" customWidth="1"/>
    <col min="13064" max="13064" width="11.1796875" style="290" customWidth="1"/>
    <col min="13065" max="13065" width="7.453125" style="290" customWidth="1"/>
    <col min="13066" max="13066" width="13.81640625" style="290" customWidth="1"/>
    <col min="13067" max="13067" width="8.08984375" style="290" customWidth="1"/>
    <col min="13068" max="13068" width="1.90625" style="290" customWidth="1"/>
    <col min="13069" max="13069" width="8.08984375" style="290" customWidth="1"/>
    <col min="13070" max="13070" width="13.453125" style="290" bestFit="1" customWidth="1"/>
    <col min="13071" max="13071" width="4.54296875" style="290" bestFit="1" customWidth="1"/>
    <col min="13072" max="13072" width="26.6328125" style="290" customWidth="1"/>
    <col min="13073" max="13073" width="14.6328125" style="290" bestFit="1" customWidth="1"/>
    <col min="13074" max="13074" width="7" style="290" bestFit="1" customWidth="1"/>
    <col min="13075" max="13075" width="10.81640625" style="290" bestFit="1" customWidth="1"/>
    <col min="13076" max="13076" width="6.36328125" style="290" bestFit="1" customWidth="1"/>
    <col min="13077" max="13077" width="14.453125" style="290" bestFit="1" customWidth="1"/>
    <col min="13078" max="13078" width="7" style="290" bestFit="1" customWidth="1"/>
    <col min="13079" max="13079" width="20.54296875" style="290" customWidth="1"/>
    <col min="13080" max="13080" width="5.54296875" style="290" bestFit="1" customWidth="1"/>
    <col min="13081" max="13081" width="11.36328125" style="290" customWidth="1"/>
    <col min="13082" max="13086" width="26.6328125" style="290" bestFit="1" customWidth="1"/>
    <col min="13087" max="13087" width="24.90625" style="290" bestFit="1" customWidth="1"/>
    <col min="13088" max="13088" width="31" style="290" bestFit="1" customWidth="1"/>
    <col min="13089" max="13317" width="11.54296875" style="290"/>
    <col min="13318" max="13318" width="3.453125" style="290" bestFit="1" customWidth="1"/>
    <col min="13319" max="13319" width="28" style="290" customWidth="1"/>
    <col min="13320" max="13320" width="11.1796875" style="290" customWidth="1"/>
    <col min="13321" max="13321" width="7.453125" style="290" customWidth="1"/>
    <col min="13322" max="13322" width="13.81640625" style="290" customWidth="1"/>
    <col min="13323" max="13323" width="8.08984375" style="290" customWidth="1"/>
    <col min="13324" max="13324" width="1.90625" style="290" customWidth="1"/>
    <col min="13325" max="13325" width="8.08984375" style="290" customWidth="1"/>
    <col min="13326" max="13326" width="13.453125" style="290" bestFit="1" customWidth="1"/>
    <col min="13327" max="13327" width="4.54296875" style="290" bestFit="1" customWidth="1"/>
    <col min="13328" max="13328" width="26.6328125" style="290" customWidth="1"/>
    <col min="13329" max="13329" width="14.6328125" style="290" bestFit="1" customWidth="1"/>
    <col min="13330" max="13330" width="7" style="290" bestFit="1" customWidth="1"/>
    <col min="13331" max="13331" width="10.81640625" style="290" bestFit="1" customWidth="1"/>
    <col min="13332" max="13332" width="6.36328125" style="290" bestFit="1" customWidth="1"/>
    <col min="13333" max="13333" width="14.453125" style="290" bestFit="1" customWidth="1"/>
    <col min="13334" max="13334" width="7" style="290" bestFit="1" customWidth="1"/>
    <col min="13335" max="13335" width="20.54296875" style="290" customWidth="1"/>
    <col min="13336" max="13336" width="5.54296875" style="290" bestFit="1" customWidth="1"/>
    <col min="13337" max="13337" width="11.36328125" style="290" customWidth="1"/>
    <col min="13338" max="13342" width="26.6328125" style="290" bestFit="1" customWidth="1"/>
    <col min="13343" max="13343" width="24.90625" style="290" bestFit="1" customWidth="1"/>
    <col min="13344" max="13344" width="31" style="290" bestFit="1" customWidth="1"/>
    <col min="13345" max="13573" width="11.54296875" style="290"/>
    <col min="13574" max="13574" width="3.453125" style="290" bestFit="1" customWidth="1"/>
    <col min="13575" max="13575" width="28" style="290" customWidth="1"/>
    <col min="13576" max="13576" width="11.1796875" style="290" customWidth="1"/>
    <col min="13577" max="13577" width="7.453125" style="290" customWidth="1"/>
    <col min="13578" max="13578" width="13.81640625" style="290" customWidth="1"/>
    <col min="13579" max="13579" width="8.08984375" style="290" customWidth="1"/>
    <col min="13580" max="13580" width="1.90625" style="290" customWidth="1"/>
    <col min="13581" max="13581" width="8.08984375" style="290" customWidth="1"/>
    <col min="13582" max="13582" width="13.453125" style="290" bestFit="1" customWidth="1"/>
    <col min="13583" max="13583" width="4.54296875" style="290" bestFit="1" customWidth="1"/>
    <col min="13584" max="13584" width="26.6328125" style="290" customWidth="1"/>
    <col min="13585" max="13585" width="14.6328125" style="290" bestFit="1" customWidth="1"/>
    <col min="13586" max="13586" width="7" style="290" bestFit="1" customWidth="1"/>
    <col min="13587" max="13587" width="10.81640625" style="290" bestFit="1" customWidth="1"/>
    <col min="13588" max="13588" width="6.36328125" style="290" bestFit="1" customWidth="1"/>
    <col min="13589" max="13589" width="14.453125" style="290" bestFit="1" customWidth="1"/>
    <col min="13590" max="13590" width="7" style="290" bestFit="1" customWidth="1"/>
    <col min="13591" max="13591" width="20.54296875" style="290" customWidth="1"/>
    <col min="13592" max="13592" width="5.54296875" style="290" bestFit="1" customWidth="1"/>
    <col min="13593" max="13593" width="11.36328125" style="290" customWidth="1"/>
    <col min="13594" max="13598" width="26.6328125" style="290" bestFit="1" customWidth="1"/>
    <col min="13599" max="13599" width="24.90625" style="290" bestFit="1" customWidth="1"/>
    <col min="13600" max="13600" width="31" style="290" bestFit="1" customWidth="1"/>
    <col min="13601" max="13829" width="11.54296875" style="290"/>
    <col min="13830" max="13830" width="3.453125" style="290" bestFit="1" customWidth="1"/>
    <col min="13831" max="13831" width="28" style="290" customWidth="1"/>
    <col min="13832" max="13832" width="11.1796875" style="290" customWidth="1"/>
    <col min="13833" max="13833" width="7.453125" style="290" customWidth="1"/>
    <col min="13834" max="13834" width="13.81640625" style="290" customWidth="1"/>
    <col min="13835" max="13835" width="8.08984375" style="290" customWidth="1"/>
    <col min="13836" max="13836" width="1.90625" style="290" customWidth="1"/>
    <col min="13837" max="13837" width="8.08984375" style="290" customWidth="1"/>
    <col min="13838" max="13838" width="13.453125" style="290" bestFit="1" customWidth="1"/>
    <col min="13839" max="13839" width="4.54296875" style="290" bestFit="1" customWidth="1"/>
    <col min="13840" max="13840" width="26.6328125" style="290" customWidth="1"/>
    <col min="13841" max="13841" width="14.6328125" style="290" bestFit="1" customWidth="1"/>
    <col min="13842" max="13842" width="7" style="290" bestFit="1" customWidth="1"/>
    <col min="13843" max="13843" width="10.81640625" style="290" bestFit="1" customWidth="1"/>
    <col min="13844" max="13844" width="6.36328125" style="290" bestFit="1" customWidth="1"/>
    <col min="13845" max="13845" width="14.453125" style="290" bestFit="1" customWidth="1"/>
    <col min="13846" max="13846" width="7" style="290" bestFit="1" customWidth="1"/>
    <col min="13847" max="13847" width="20.54296875" style="290" customWidth="1"/>
    <col min="13848" max="13848" width="5.54296875" style="290" bestFit="1" customWidth="1"/>
    <col min="13849" max="13849" width="11.36328125" style="290" customWidth="1"/>
    <col min="13850" max="13854" width="26.6328125" style="290" bestFit="1" customWidth="1"/>
    <col min="13855" max="13855" width="24.90625" style="290" bestFit="1" customWidth="1"/>
    <col min="13856" max="13856" width="31" style="290" bestFit="1" customWidth="1"/>
    <col min="13857" max="14085" width="11.54296875" style="290"/>
    <col min="14086" max="14086" width="3.453125" style="290" bestFit="1" customWidth="1"/>
    <col min="14087" max="14087" width="28" style="290" customWidth="1"/>
    <col min="14088" max="14088" width="11.1796875" style="290" customWidth="1"/>
    <col min="14089" max="14089" width="7.453125" style="290" customWidth="1"/>
    <col min="14090" max="14090" width="13.81640625" style="290" customWidth="1"/>
    <col min="14091" max="14091" width="8.08984375" style="290" customWidth="1"/>
    <col min="14092" max="14092" width="1.90625" style="290" customWidth="1"/>
    <col min="14093" max="14093" width="8.08984375" style="290" customWidth="1"/>
    <col min="14094" max="14094" width="13.453125" style="290" bestFit="1" customWidth="1"/>
    <col min="14095" max="14095" width="4.54296875" style="290" bestFit="1" customWidth="1"/>
    <col min="14096" max="14096" width="26.6328125" style="290" customWidth="1"/>
    <col min="14097" max="14097" width="14.6328125" style="290" bestFit="1" customWidth="1"/>
    <col min="14098" max="14098" width="7" style="290" bestFit="1" customWidth="1"/>
    <col min="14099" max="14099" width="10.81640625" style="290" bestFit="1" customWidth="1"/>
    <col min="14100" max="14100" width="6.36328125" style="290" bestFit="1" customWidth="1"/>
    <col min="14101" max="14101" width="14.453125" style="290" bestFit="1" customWidth="1"/>
    <col min="14102" max="14102" width="7" style="290" bestFit="1" customWidth="1"/>
    <col min="14103" max="14103" width="20.54296875" style="290" customWidth="1"/>
    <col min="14104" max="14104" width="5.54296875" style="290" bestFit="1" customWidth="1"/>
    <col min="14105" max="14105" width="11.36328125" style="290" customWidth="1"/>
    <col min="14106" max="14110" width="26.6328125" style="290" bestFit="1" customWidth="1"/>
    <col min="14111" max="14111" width="24.90625" style="290" bestFit="1" customWidth="1"/>
    <col min="14112" max="14112" width="31" style="290" bestFit="1" customWidth="1"/>
    <col min="14113" max="14341" width="11.54296875" style="290"/>
    <col min="14342" max="14342" width="3.453125" style="290" bestFit="1" customWidth="1"/>
    <col min="14343" max="14343" width="28" style="290" customWidth="1"/>
    <col min="14344" max="14344" width="11.1796875" style="290" customWidth="1"/>
    <col min="14345" max="14345" width="7.453125" style="290" customWidth="1"/>
    <col min="14346" max="14346" width="13.81640625" style="290" customWidth="1"/>
    <col min="14347" max="14347" width="8.08984375" style="290" customWidth="1"/>
    <col min="14348" max="14348" width="1.90625" style="290" customWidth="1"/>
    <col min="14349" max="14349" width="8.08984375" style="290" customWidth="1"/>
    <col min="14350" max="14350" width="13.453125" style="290" bestFit="1" customWidth="1"/>
    <col min="14351" max="14351" width="4.54296875" style="290" bestFit="1" customWidth="1"/>
    <col min="14352" max="14352" width="26.6328125" style="290" customWidth="1"/>
    <col min="14353" max="14353" width="14.6328125" style="290" bestFit="1" customWidth="1"/>
    <col min="14354" max="14354" width="7" style="290" bestFit="1" customWidth="1"/>
    <col min="14355" max="14355" width="10.81640625" style="290" bestFit="1" customWidth="1"/>
    <col min="14356" max="14356" width="6.36328125" style="290" bestFit="1" customWidth="1"/>
    <col min="14357" max="14357" width="14.453125" style="290" bestFit="1" customWidth="1"/>
    <col min="14358" max="14358" width="7" style="290" bestFit="1" customWidth="1"/>
    <col min="14359" max="14359" width="20.54296875" style="290" customWidth="1"/>
    <col min="14360" max="14360" width="5.54296875" style="290" bestFit="1" customWidth="1"/>
    <col min="14361" max="14361" width="11.36328125" style="290" customWidth="1"/>
    <col min="14362" max="14366" width="26.6328125" style="290" bestFit="1" customWidth="1"/>
    <col min="14367" max="14367" width="24.90625" style="290" bestFit="1" customWidth="1"/>
    <col min="14368" max="14368" width="31" style="290" bestFit="1" customWidth="1"/>
    <col min="14369" max="14597" width="11.54296875" style="290"/>
    <col min="14598" max="14598" width="3.453125" style="290" bestFit="1" customWidth="1"/>
    <col min="14599" max="14599" width="28" style="290" customWidth="1"/>
    <col min="14600" max="14600" width="11.1796875" style="290" customWidth="1"/>
    <col min="14601" max="14601" width="7.453125" style="290" customWidth="1"/>
    <col min="14602" max="14602" width="13.81640625" style="290" customWidth="1"/>
    <col min="14603" max="14603" width="8.08984375" style="290" customWidth="1"/>
    <col min="14604" max="14604" width="1.90625" style="290" customWidth="1"/>
    <col min="14605" max="14605" width="8.08984375" style="290" customWidth="1"/>
    <col min="14606" max="14606" width="13.453125" style="290" bestFit="1" customWidth="1"/>
    <col min="14607" max="14607" width="4.54296875" style="290" bestFit="1" customWidth="1"/>
    <col min="14608" max="14608" width="26.6328125" style="290" customWidth="1"/>
    <col min="14609" max="14609" width="14.6328125" style="290" bestFit="1" customWidth="1"/>
    <col min="14610" max="14610" width="7" style="290" bestFit="1" customWidth="1"/>
    <col min="14611" max="14611" width="10.81640625" style="290" bestFit="1" customWidth="1"/>
    <col min="14612" max="14612" width="6.36328125" style="290" bestFit="1" customWidth="1"/>
    <col min="14613" max="14613" width="14.453125" style="290" bestFit="1" customWidth="1"/>
    <col min="14614" max="14614" width="7" style="290" bestFit="1" customWidth="1"/>
    <col min="14615" max="14615" width="20.54296875" style="290" customWidth="1"/>
    <col min="14616" max="14616" width="5.54296875" style="290" bestFit="1" customWidth="1"/>
    <col min="14617" max="14617" width="11.36328125" style="290" customWidth="1"/>
    <col min="14618" max="14622" width="26.6328125" style="290" bestFit="1" customWidth="1"/>
    <col min="14623" max="14623" width="24.90625" style="290" bestFit="1" customWidth="1"/>
    <col min="14624" max="14624" width="31" style="290" bestFit="1" customWidth="1"/>
    <col min="14625" max="14853" width="11.54296875" style="290"/>
    <col min="14854" max="14854" width="3.453125" style="290" bestFit="1" customWidth="1"/>
    <col min="14855" max="14855" width="28" style="290" customWidth="1"/>
    <col min="14856" max="14856" width="11.1796875" style="290" customWidth="1"/>
    <col min="14857" max="14857" width="7.453125" style="290" customWidth="1"/>
    <col min="14858" max="14858" width="13.81640625" style="290" customWidth="1"/>
    <col min="14859" max="14859" width="8.08984375" style="290" customWidth="1"/>
    <col min="14860" max="14860" width="1.90625" style="290" customWidth="1"/>
    <col min="14861" max="14861" width="8.08984375" style="290" customWidth="1"/>
    <col min="14862" max="14862" width="13.453125" style="290" bestFit="1" customWidth="1"/>
    <col min="14863" max="14863" width="4.54296875" style="290" bestFit="1" customWidth="1"/>
    <col min="14864" max="14864" width="26.6328125" style="290" customWidth="1"/>
    <col min="14865" max="14865" width="14.6328125" style="290" bestFit="1" customWidth="1"/>
    <col min="14866" max="14866" width="7" style="290" bestFit="1" customWidth="1"/>
    <col min="14867" max="14867" width="10.81640625" style="290" bestFit="1" customWidth="1"/>
    <col min="14868" max="14868" width="6.36328125" style="290" bestFit="1" customWidth="1"/>
    <col min="14869" max="14869" width="14.453125" style="290" bestFit="1" customWidth="1"/>
    <col min="14870" max="14870" width="7" style="290" bestFit="1" customWidth="1"/>
    <col min="14871" max="14871" width="20.54296875" style="290" customWidth="1"/>
    <col min="14872" max="14872" width="5.54296875" style="290" bestFit="1" customWidth="1"/>
    <col min="14873" max="14873" width="11.36328125" style="290" customWidth="1"/>
    <col min="14874" max="14878" width="26.6328125" style="290" bestFit="1" customWidth="1"/>
    <col min="14879" max="14879" width="24.90625" style="290" bestFit="1" customWidth="1"/>
    <col min="14880" max="14880" width="31" style="290" bestFit="1" customWidth="1"/>
    <col min="14881" max="15109" width="11.54296875" style="290"/>
    <col min="15110" max="15110" width="3.453125" style="290" bestFit="1" customWidth="1"/>
    <col min="15111" max="15111" width="28" style="290" customWidth="1"/>
    <col min="15112" max="15112" width="11.1796875" style="290" customWidth="1"/>
    <col min="15113" max="15113" width="7.453125" style="290" customWidth="1"/>
    <col min="15114" max="15114" width="13.81640625" style="290" customWidth="1"/>
    <col min="15115" max="15115" width="8.08984375" style="290" customWidth="1"/>
    <col min="15116" max="15116" width="1.90625" style="290" customWidth="1"/>
    <col min="15117" max="15117" width="8.08984375" style="290" customWidth="1"/>
    <col min="15118" max="15118" width="13.453125" style="290" bestFit="1" customWidth="1"/>
    <col min="15119" max="15119" width="4.54296875" style="290" bestFit="1" customWidth="1"/>
    <col min="15120" max="15120" width="26.6328125" style="290" customWidth="1"/>
    <col min="15121" max="15121" width="14.6328125" style="290" bestFit="1" customWidth="1"/>
    <col min="15122" max="15122" width="7" style="290" bestFit="1" customWidth="1"/>
    <col min="15123" max="15123" width="10.81640625" style="290" bestFit="1" customWidth="1"/>
    <col min="15124" max="15124" width="6.36328125" style="290" bestFit="1" customWidth="1"/>
    <col min="15125" max="15125" width="14.453125" style="290" bestFit="1" customWidth="1"/>
    <col min="15126" max="15126" width="7" style="290" bestFit="1" customWidth="1"/>
    <col min="15127" max="15127" width="20.54296875" style="290" customWidth="1"/>
    <col min="15128" max="15128" width="5.54296875" style="290" bestFit="1" customWidth="1"/>
    <col min="15129" max="15129" width="11.36328125" style="290" customWidth="1"/>
    <col min="15130" max="15134" width="26.6328125" style="290" bestFit="1" customWidth="1"/>
    <col min="15135" max="15135" width="24.90625" style="290" bestFit="1" customWidth="1"/>
    <col min="15136" max="15136" width="31" style="290" bestFit="1" customWidth="1"/>
    <col min="15137" max="15365" width="11.54296875" style="290"/>
    <col min="15366" max="15366" width="3.453125" style="290" bestFit="1" customWidth="1"/>
    <col min="15367" max="15367" width="28" style="290" customWidth="1"/>
    <col min="15368" max="15368" width="11.1796875" style="290" customWidth="1"/>
    <col min="15369" max="15369" width="7.453125" style="290" customWidth="1"/>
    <col min="15370" max="15370" width="13.81640625" style="290" customWidth="1"/>
    <col min="15371" max="15371" width="8.08984375" style="290" customWidth="1"/>
    <col min="15372" max="15372" width="1.90625" style="290" customWidth="1"/>
    <col min="15373" max="15373" width="8.08984375" style="290" customWidth="1"/>
    <col min="15374" max="15374" width="13.453125" style="290" bestFit="1" customWidth="1"/>
    <col min="15375" max="15375" width="4.54296875" style="290" bestFit="1" customWidth="1"/>
    <col min="15376" max="15376" width="26.6328125" style="290" customWidth="1"/>
    <col min="15377" max="15377" width="14.6328125" style="290" bestFit="1" customWidth="1"/>
    <col min="15378" max="15378" width="7" style="290" bestFit="1" customWidth="1"/>
    <col min="15379" max="15379" width="10.81640625" style="290" bestFit="1" customWidth="1"/>
    <col min="15380" max="15380" width="6.36328125" style="290" bestFit="1" customWidth="1"/>
    <col min="15381" max="15381" width="14.453125" style="290" bestFit="1" customWidth="1"/>
    <col min="15382" max="15382" width="7" style="290" bestFit="1" customWidth="1"/>
    <col min="15383" max="15383" width="20.54296875" style="290" customWidth="1"/>
    <col min="15384" max="15384" width="5.54296875" style="290" bestFit="1" customWidth="1"/>
    <col min="15385" max="15385" width="11.36328125" style="290" customWidth="1"/>
    <col min="15386" max="15390" width="26.6328125" style="290" bestFit="1" customWidth="1"/>
    <col min="15391" max="15391" width="24.90625" style="290" bestFit="1" customWidth="1"/>
    <col min="15392" max="15392" width="31" style="290" bestFit="1" customWidth="1"/>
    <col min="15393" max="15621" width="11.54296875" style="290"/>
    <col min="15622" max="15622" width="3.453125" style="290" bestFit="1" customWidth="1"/>
    <col min="15623" max="15623" width="28" style="290" customWidth="1"/>
    <col min="15624" max="15624" width="11.1796875" style="290" customWidth="1"/>
    <col min="15625" max="15625" width="7.453125" style="290" customWidth="1"/>
    <col min="15626" max="15626" width="13.81640625" style="290" customWidth="1"/>
    <col min="15627" max="15627" width="8.08984375" style="290" customWidth="1"/>
    <col min="15628" max="15628" width="1.90625" style="290" customWidth="1"/>
    <col min="15629" max="15629" width="8.08984375" style="290" customWidth="1"/>
    <col min="15630" max="15630" width="13.453125" style="290" bestFit="1" customWidth="1"/>
    <col min="15631" max="15631" width="4.54296875" style="290" bestFit="1" customWidth="1"/>
    <col min="15632" max="15632" width="26.6328125" style="290" customWidth="1"/>
    <col min="15633" max="15633" width="14.6328125" style="290" bestFit="1" customWidth="1"/>
    <col min="15634" max="15634" width="7" style="290" bestFit="1" customWidth="1"/>
    <col min="15635" max="15635" width="10.81640625" style="290" bestFit="1" customWidth="1"/>
    <col min="15636" max="15636" width="6.36328125" style="290" bestFit="1" customWidth="1"/>
    <col min="15637" max="15637" width="14.453125" style="290" bestFit="1" customWidth="1"/>
    <col min="15638" max="15638" width="7" style="290" bestFit="1" customWidth="1"/>
    <col min="15639" max="15639" width="20.54296875" style="290" customWidth="1"/>
    <col min="15640" max="15640" width="5.54296875" style="290" bestFit="1" customWidth="1"/>
    <col min="15641" max="15641" width="11.36328125" style="290" customWidth="1"/>
    <col min="15642" max="15646" width="26.6328125" style="290" bestFit="1" customWidth="1"/>
    <col min="15647" max="15647" width="24.90625" style="290" bestFit="1" customWidth="1"/>
    <col min="15648" max="15648" width="31" style="290" bestFit="1" customWidth="1"/>
    <col min="15649" max="15877" width="11.54296875" style="290"/>
    <col min="15878" max="15878" width="3.453125" style="290" bestFit="1" customWidth="1"/>
    <col min="15879" max="15879" width="28" style="290" customWidth="1"/>
    <col min="15880" max="15880" width="11.1796875" style="290" customWidth="1"/>
    <col min="15881" max="15881" width="7.453125" style="290" customWidth="1"/>
    <col min="15882" max="15882" width="13.81640625" style="290" customWidth="1"/>
    <col min="15883" max="15883" width="8.08984375" style="290" customWidth="1"/>
    <col min="15884" max="15884" width="1.90625" style="290" customWidth="1"/>
    <col min="15885" max="15885" width="8.08984375" style="290" customWidth="1"/>
    <col min="15886" max="15886" width="13.453125" style="290" bestFit="1" customWidth="1"/>
    <col min="15887" max="15887" width="4.54296875" style="290" bestFit="1" customWidth="1"/>
    <col min="15888" max="15888" width="26.6328125" style="290" customWidth="1"/>
    <col min="15889" max="15889" width="14.6328125" style="290" bestFit="1" customWidth="1"/>
    <col min="15890" max="15890" width="7" style="290" bestFit="1" customWidth="1"/>
    <col min="15891" max="15891" width="10.81640625" style="290" bestFit="1" customWidth="1"/>
    <col min="15892" max="15892" width="6.36328125" style="290" bestFit="1" customWidth="1"/>
    <col min="15893" max="15893" width="14.453125" style="290" bestFit="1" customWidth="1"/>
    <col min="15894" max="15894" width="7" style="290" bestFit="1" customWidth="1"/>
    <col min="15895" max="15895" width="20.54296875" style="290" customWidth="1"/>
    <col min="15896" max="15896" width="5.54296875" style="290" bestFit="1" customWidth="1"/>
    <col min="15897" max="15897" width="11.36328125" style="290" customWidth="1"/>
    <col min="15898" max="15902" width="26.6328125" style="290" bestFit="1" customWidth="1"/>
    <col min="15903" max="15903" width="24.90625" style="290" bestFit="1" customWidth="1"/>
    <col min="15904" max="15904" width="31" style="290" bestFit="1" customWidth="1"/>
    <col min="15905" max="16133" width="11.54296875" style="290"/>
    <col min="16134" max="16134" width="3.453125" style="290" bestFit="1" customWidth="1"/>
    <col min="16135" max="16135" width="28" style="290" customWidth="1"/>
    <col min="16136" max="16136" width="11.1796875" style="290" customWidth="1"/>
    <col min="16137" max="16137" width="7.453125" style="290" customWidth="1"/>
    <col min="16138" max="16138" width="13.81640625" style="290" customWidth="1"/>
    <col min="16139" max="16139" width="8.08984375" style="290" customWidth="1"/>
    <col min="16140" max="16140" width="1.90625" style="290" customWidth="1"/>
    <col min="16141" max="16141" width="8.08984375" style="290" customWidth="1"/>
    <col min="16142" max="16142" width="13.453125" style="290" bestFit="1" customWidth="1"/>
    <col min="16143" max="16143" width="4.54296875" style="290" bestFit="1" customWidth="1"/>
    <col min="16144" max="16144" width="26.6328125" style="290" customWidth="1"/>
    <col min="16145" max="16145" width="14.6328125" style="290" bestFit="1" customWidth="1"/>
    <col min="16146" max="16146" width="7" style="290" bestFit="1" customWidth="1"/>
    <col min="16147" max="16147" width="10.81640625" style="290" bestFit="1" customWidth="1"/>
    <col min="16148" max="16148" width="6.36328125" style="290" bestFit="1" customWidth="1"/>
    <col min="16149" max="16149" width="14.453125" style="290" bestFit="1" customWidth="1"/>
    <col min="16150" max="16150" width="7" style="290" bestFit="1" customWidth="1"/>
    <col min="16151" max="16151" width="20.54296875" style="290" customWidth="1"/>
    <col min="16152" max="16152" width="5.54296875" style="290" bestFit="1" customWidth="1"/>
    <col min="16153" max="16153" width="11.36328125" style="290" customWidth="1"/>
    <col min="16154" max="16158" width="26.6328125" style="290" bestFit="1" customWidth="1"/>
    <col min="16159" max="16159" width="24.90625" style="290" bestFit="1" customWidth="1"/>
    <col min="16160" max="16160" width="31" style="290" bestFit="1" customWidth="1"/>
    <col min="16161" max="16384" width="11.54296875" style="290"/>
  </cols>
  <sheetData>
    <row r="1" spans="1:30" ht="20" x14ac:dyDescent="0.35">
      <c r="A1" s="516" t="s">
        <v>560</v>
      </c>
      <c r="B1" s="516"/>
      <c r="C1" s="516"/>
      <c r="D1" s="516"/>
      <c r="E1" s="516"/>
      <c r="F1" s="516"/>
      <c r="G1" s="516"/>
      <c r="H1" s="516"/>
      <c r="I1" s="516"/>
      <c r="K1" s="458" t="str">
        <f>+Facture!J4</f>
        <v>03</v>
      </c>
      <c r="L1" s="459" t="str">
        <f>+Facture!J6</f>
        <v>FOB</v>
      </c>
      <c r="M1" s="324"/>
      <c r="P1" s="277" t="s">
        <v>675</v>
      </c>
      <c r="Q1" s="292"/>
      <c r="AA1" s="291"/>
    </row>
    <row r="2" spans="1:30" ht="6" customHeight="1" thickBot="1" x14ac:dyDescent="0.4">
      <c r="A2" s="290"/>
      <c r="B2" s="63"/>
      <c r="D2" s="292"/>
      <c r="E2" s="293"/>
      <c r="F2" s="290"/>
      <c r="G2" s="290"/>
      <c r="J2" s="390"/>
      <c r="O2" s="291"/>
      <c r="P2" s="292"/>
      <c r="Q2" s="292"/>
    </row>
    <row r="3" spans="1:30" ht="13.75" customHeight="1" x14ac:dyDescent="0.35">
      <c r="A3" s="343" t="s">
        <v>561</v>
      </c>
      <c r="B3" s="344"/>
      <c r="C3" s="344"/>
      <c r="D3" s="344"/>
      <c r="E3" s="344"/>
      <c r="F3" s="345"/>
      <c r="G3" s="346" t="s">
        <v>562</v>
      </c>
      <c r="H3" s="347"/>
      <c r="I3" s="348"/>
      <c r="J3" s="390"/>
      <c r="L3" s="292"/>
      <c r="O3" s="292"/>
      <c r="P3" s="435" t="s">
        <v>676</v>
      </c>
      <c r="Q3" s="292"/>
      <c r="Z3" s="294"/>
      <c r="AA3" s="290"/>
    </row>
    <row r="4" spans="1:30" ht="13.25" customHeight="1" x14ac:dyDescent="0.35">
      <c r="A4" s="349" t="s">
        <v>563</v>
      </c>
      <c r="B4" s="325"/>
      <c r="C4" s="325"/>
      <c r="D4" s="325"/>
      <c r="E4" s="325"/>
      <c r="F4" s="326"/>
      <c r="G4" s="517">
        <f ca="1">Facture!J2</f>
        <v>43310</v>
      </c>
      <c r="H4" s="518"/>
      <c r="I4" s="519"/>
      <c r="J4" s="390"/>
      <c r="O4" s="292"/>
      <c r="P4" s="436"/>
      <c r="Q4" s="292"/>
      <c r="Z4" s="294"/>
      <c r="AA4" s="290"/>
    </row>
    <row r="5" spans="1:30" x14ac:dyDescent="0.35">
      <c r="A5" s="349" t="s">
        <v>564</v>
      </c>
      <c r="B5" s="325"/>
      <c r="C5" s="325"/>
      <c r="D5" s="325"/>
      <c r="E5" s="325"/>
      <c r="F5" s="326"/>
      <c r="G5" s="337" t="s">
        <v>565</v>
      </c>
      <c r="H5" s="227"/>
      <c r="I5" s="350"/>
      <c r="J5" s="390"/>
      <c r="L5" s="292"/>
      <c r="O5" s="292"/>
      <c r="P5" s="436"/>
      <c r="Q5" s="292"/>
      <c r="Z5" s="294"/>
      <c r="AA5" s="290"/>
    </row>
    <row r="6" spans="1:30" ht="13.25" customHeight="1" x14ac:dyDescent="0.35">
      <c r="A6" s="349" t="s">
        <v>566</v>
      </c>
      <c r="B6" s="325"/>
      <c r="C6" s="325"/>
      <c r="D6" s="325"/>
      <c r="E6" s="325"/>
      <c r="F6" s="326"/>
      <c r="G6" s="513" t="str">
        <f ca="1">"PL"&amp;" "&amp;Facture!J4&amp;" "&amp;TEXT(G4,"aammjj")&amp;" "&amp;TEXT(Facture!J1,"hhmmss")</f>
        <v>PL 03 180729 160519</v>
      </c>
      <c r="H6" s="514"/>
      <c r="I6" s="515"/>
      <c r="J6" s="390"/>
      <c r="L6" s="292"/>
      <c r="O6" s="292"/>
      <c r="P6" s="436"/>
      <c r="Q6" s="292"/>
      <c r="Z6" s="294"/>
      <c r="AA6" s="290"/>
    </row>
    <row r="7" spans="1:30" ht="13.25" customHeight="1" x14ac:dyDescent="0.35">
      <c r="A7" s="349" t="s">
        <v>655</v>
      </c>
      <c r="B7" s="325"/>
      <c r="C7" s="325"/>
      <c r="D7" s="325"/>
      <c r="E7" s="325"/>
      <c r="F7" s="326"/>
      <c r="G7" s="520" t="s">
        <v>577</v>
      </c>
      <c r="H7" s="521"/>
      <c r="I7" s="522"/>
      <c r="J7" s="390"/>
      <c r="L7" s="292"/>
      <c r="O7" s="291"/>
      <c r="P7" s="436"/>
      <c r="Q7" s="292"/>
      <c r="Z7" s="294"/>
      <c r="AA7" s="290"/>
    </row>
    <row r="8" spans="1:30" ht="13.25" customHeight="1" x14ac:dyDescent="0.35">
      <c r="A8" s="351" t="s">
        <v>567</v>
      </c>
      <c r="B8" s="327"/>
      <c r="C8" s="328"/>
      <c r="D8" s="526" t="s">
        <v>568</v>
      </c>
      <c r="E8" s="527"/>
      <c r="F8" s="528"/>
      <c r="G8" s="523" t="str">
        <f ca="1">Facture!G3</f>
        <v>CO 03 180729 160519</v>
      </c>
      <c r="H8" s="524"/>
      <c r="I8" s="525"/>
      <c r="J8" s="391"/>
      <c r="L8" s="292"/>
      <c r="O8" s="292"/>
      <c r="P8" s="437"/>
      <c r="Q8" s="292"/>
      <c r="AA8" s="294"/>
    </row>
    <row r="9" spans="1:30" x14ac:dyDescent="0.25">
      <c r="A9" s="544" t="str">
        <f>Facture!F5</f>
        <v>Europe Guest House</v>
      </c>
      <c r="B9" s="545"/>
      <c r="C9" s="546"/>
      <c r="D9" s="507" t="s">
        <v>563</v>
      </c>
      <c r="E9" s="508"/>
      <c r="F9" s="509"/>
      <c r="G9" s="510" t="s">
        <v>571</v>
      </c>
      <c r="H9" s="511"/>
      <c r="I9" s="512"/>
      <c r="J9" s="390"/>
      <c r="L9" s="292"/>
      <c r="O9" s="295"/>
      <c r="P9" s="295"/>
      <c r="Q9" s="295"/>
      <c r="R9" s="295"/>
      <c r="S9" s="295"/>
      <c r="AA9" s="294"/>
    </row>
    <row r="10" spans="1:30" x14ac:dyDescent="0.25">
      <c r="A10" s="543" t="str">
        <f>Facture!F6</f>
        <v>51 Street 136</v>
      </c>
      <c r="B10" s="508"/>
      <c r="C10" s="509"/>
      <c r="D10" s="507" t="s">
        <v>570</v>
      </c>
      <c r="E10" s="508"/>
      <c r="F10" s="509"/>
      <c r="G10" s="513" t="str">
        <f>+L1</f>
        <v>FOB</v>
      </c>
      <c r="H10" s="514"/>
      <c r="I10" s="515"/>
      <c r="J10" s="390"/>
      <c r="L10" s="292"/>
      <c r="O10" s="295"/>
      <c r="P10" s="295"/>
      <c r="Q10" s="292"/>
      <c r="R10" s="295"/>
      <c r="S10" s="295"/>
      <c r="AA10" s="294"/>
    </row>
    <row r="11" spans="1:30" x14ac:dyDescent="0.25">
      <c r="A11" s="543" t="str">
        <f>Facture!F7</f>
        <v>Phsar Kandal, Duan Penh</v>
      </c>
      <c r="B11" s="508"/>
      <c r="C11" s="509"/>
      <c r="D11" s="507" t="s">
        <v>572</v>
      </c>
      <c r="E11" s="508"/>
      <c r="F11" s="509"/>
      <c r="G11" s="510" t="s">
        <v>569</v>
      </c>
      <c r="H11" s="511"/>
      <c r="I11" s="512"/>
      <c r="J11" s="390"/>
      <c r="L11" s="292"/>
      <c r="O11" s="295"/>
      <c r="P11" s="295"/>
      <c r="Q11" s="292"/>
      <c r="R11" s="295"/>
      <c r="S11" s="295"/>
      <c r="AA11" s="294"/>
    </row>
    <row r="12" spans="1:30" x14ac:dyDescent="0.25">
      <c r="A12" s="543">
        <f>Facture!F8</f>
        <v>12204</v>
      </c>
      <c r="B12" s="508"/>
      <c r="C12" s="509"/>
      <c r="D12" s="507" t="s">
        <v>573</v>
      </c>
      <c r="E12" s="508"/>
      <c r="F12" s="509"/>
      <c r="G12" s="513" t="s">
        <v>676</v>
      </c>
      <c r="H12" s="514"/>
      <c r="I12" s="515"/>
      <c r="J12" s="390"/>
      <c r="L12" s="292"/>
      <c r="O12" s="295"/>
      <c r="P12" s="295"/>
      <c r="Q12" s="292"/>
      <c r="R12" s="295"/>
      <c r="S12" s="295"/>
      <c r="AA12" s="294"/>
    </row>
    <row r="13" spans="1:30" x14ac:dyDescent="0.25">
      <c r="A13" s="543" t="str">
        <f>Facture!F9</f>
        <v>Phnom Penh</v>
      </c>
      <c r="B13" s="508"/>
      <c r="C13" s="509"/>
      <c r="D13" s="507" t="s">
        <v>575</v>
      </c>
      <c r="E13" s="508"/>
      <c r="F13" s="509"/>
      <c r="G13" s="510" t="s">
        <v>574</v>
      </c>
      <c r="H13" s="511"/>
      <c r="I13" s="512"/>
      <c r="J13" s="390"/>
      <c r="L13" s="292"/>
      <c r="O13" s="295"/>
      <c r="P13" s="295"/>
      <c r="Q13" s="292"/>
      <c r="R13" s="295"/>
      <c r="S13" s="295"/>
      <c r="AA13" s="294"/>
    </row>
    <row r="14" spans="1:30" x14ac:dyDescent="0.25">
      <c r="A14" s="543" t="str">
        <f>Facture!F10</f>
        <v/>
      </c>
      <c r="B14" s="508"/>
      <c r="C14" s="509"/>
      <c r="D14" s="336"/>
      <c r="E14" s="304"/>
      <c r="F14" s="355"/>
      <c r="G14" s="513"/>
      <c r="H14" s="514"/>
      <c r="I14" s="515"/>
      <c r="J14" s="390"/>
      <c r="M14" s="295"/>
      <c r="O14" s="295"/>
      <c r="P14" s="295"/>
      <c r="Q14" s="295"/>
      <c r="R14" s="295"/>
      <c r="S14" s="295"/>
      <c r="AA14" s="294"/>
    </row>
    <row r="15" spans="1:30" x14ac:dyDescent="0.3">
      <c r="A15" s="544" t="str">
        <f>Facture!F11</f>
        <v>Cambodia</v>
      </c>
      <c r="B15" s="545"/>
      <c r="C15" s="546"/>
      <c r="D15" s="336"/>
      <c r="E15" s="304"/>
      <c r="F15" s="355"/>
      <c r="G15" s="529" t="s">
        <v>659</v>
      </c>
      <c r="H15" s="530"/>
      <c r="I15" s="531"/>
      <c r="J15" s="390"/>
      <c r="L15" s="426"/>
      <c r="M15" s="295"/>
      <c r="O15" s="292"/>
      <c r="P15" s="292"/>
      <c r="Q15" s="292"/>
      <c r="R15" s="292"/>
      <c r="Y15" s="295"/>
      <c r="Z15" s="61"/>
      <c r="AA15" s="294"/>
      <c r="AB15" s="61"/>
      <c r="AC15" s="61"/>
      <c r="AD15" s="61"/>
    </row>
    <row r="16" spans="1:30" ht="14.5" thickBot="1" x14ac:dyDescent="0.35">
      <c r="A16" s="547" t="str">
        <f>VLOOKUP(Facture!J4,Clients!$B$4:$L$53,9)</f>
        <v>+855965388516</v>
      </c>
      <c r="B16" s="548"/>
      <c r="C16" s="549"/>
      <c r="D16" s="352"/>
      <c r="E16" s="353"/>
      <c r="F16" s="354"/>
      <c r="G16" s="504"/>
      <c r="H16" s="505"/>
      <c r="I16" s="506"/>
      <c r="J16" s="390"/>
      <c r="L16" s="427"/>
      <c r="Q16" s="292"/>
      <c r="R16" s="292"/>
      <c r="Y16" s="295"/>
      <c r="Z16" s="61"/>
      <c r="AA16" s="294"/>
      <c r="AB16" s="61"/>
      <c r="AC16" s="61"/>
      <c r="AD16" s="61"/>
    </row>
    <row r="17" spans="1:30" ht="6" customHeight="1" thickBot="1" x14ac:dyDescent="0.35">
      <c r="A17" s="557"/>
      <c r="B17" s="557"/>
      <c r="C17" s="557"/>
      <c r="J17" s="390"/>
      <c r="K17" s="272"/>
      <c r="L17" s="426"/>
      <c r="M17" s="238"/>
      <c r="N17" s="49"/>
      <c r="O17" s="292"/>
      <c r="P17" s="292"/>
      <c r="Q17" s="292"/>
      <c r="R17" s="292"/>
      <c r="Y17" s="295"/>
      <c r="Z17" s="61"/>
      <c r="AA17" s="294"/>
      <c r="AB17" s="61"/>
      <c r="AC17" s="61"/>
      <c r="AD17" s="61"/>
    </row>
    <row r="18" spans="1:30" ht="39.5" thickBot="1" x14ac:dyDescent="0.35">
      <c r="A18" s="320" t="s">
        <v>683</v>
      </c>
      <c r="B18" s="321" t="s">
        <v>20</v>
      </c>
      <c r="C18" s="433" t="s">
        <v>656</v>
      </c>
      <c r="D18" s="45" t="s">
        <v>406</v>
      </c>
      <c r="E18" s="322" t="s">
        <v>668</v>
      </c>
      <c r="F18" s="323" t="s">
        <v>654</v>
      </c>
      <c r="G18" s="229"/>
      <c r="H18" s="242" t="s">
        <v>389</v>
      </c>
      <c r="I18" s="243" t="s">
        <v>657</v>
      </c>
      <c r="K18" s="49" t="s">
        <v>589</v>
      </c>
      <c r="L18" s="371" t="s">
        <v>677</v>
      </c>
      <c r="M18" s="367" t="s">
        <v>185</v>
      </c>
      <c r="N18" s="367" t="s">
        <v>17</v>
      </c>
      <c r="O18" s="292"/>
      <c r="P18" s="292"/>
      <c r="Q18" s="292"/>
      <c r="R18" s="292"/>
      <c r="X18" s="290"/>
      <c r="Y18" s="294"/>
      <c r="Z18" s="61"/>
      <c r="AA18" s="61"/>
      <c r="AB18" s="61"/>
      <c r="AC18" s="61"/>
      <c r="AD18" s="61"/>
    </row>
    <row r="19" spans="1:30" s="228" customFormat="1" ht="15" thickTop="1" thickBot="1" x14ac:dyDescent="0.35">
      <c r="A19" s="262" t="s">
        <v>19</v>
      </c>
      <c r="B19" s="244" t="s">
        <v>12</v>
      </c>
      <c r="C19" s="434" t="str">
        <f>+IF(ISBLANK(B19)," ",VLOOKUP(B19,Produits!$B$3:$C$102,2,))</f>
        <v>Gr</v>
      </c>
      <c r="D19" s="266">
        <v>1</v>
      </c>
      <c r="E19" s="264">
        <v>4.7629999999999999</v>
      </c>
      <c r="F19" s="396">
        <f>IF(ISBLANK(D19)," ",D19*E19)</f>
        <v>4.7629999999999999</v>
      </c>
      <c r="G19" s="311"/>
      <c r="H19" s="270" t="s">
        <v>19</v>
      </c>
      <c r="I19" s="417">
        <f t="shared" ref="I19:I50" si="0">IFERROR(SUMIF($A$19:$A$79,H19,$F$19:$F$79)+N19," ")</f>
        <v>18.422000000000001</v>
      </c>
      <c r="J19" s="393"/>
      <c r="K19" s="274" t="s">
        <v>19</v>
      </c>
      <c r="L19" s="235" t="s">
        <v>559</v>
      </c>
      <c r="M19" s="297">
        <f>IFERROR(VLOOKUP(L19,Carton!$B$5:$J$61,7,),"-")</f>
        <v>1.4999999999999999E-2</v>
      </c>
      <c r="N19" s="298">
        <f>IFERROR(VLOOKUP(L19,Carton!$B$5:$J$61,9,),"-")</f>
        <v>0.40300000000000002</v>
      </c>
      <c r="O19" s="292"/>
      <c r="P19" s="292"/>
      <c r="Q19" s="292"/>
      <c r="R19" s="292"/>
      <c r="S19" s="295"/>
      <c r="T19" s="294"/>
      <c r="U19" s="61"/>
      <c r="V19" s="61"/>
      <c r="W19" s="61"/>
      <c r="X19" s="61"/>
    </row>
    <row r="20" spans="1:30" ht="14.5" thickBot="1" x14ac:dyDescent="0.35">
      <c r="A20" s="262" t="s">
        <v>19</v>
      </c>
      <c r="B20" s="244" t="s">
        <v>12</v>
      </c>
      <c r="C20" s="434" t="str">
        <f>+IF(ISBLANK(B20)," ",VLOOKUP(B20,Produits!$B$3:$C$102,2,))</f>
        <v>Gr</v>
      </c>
      <c r="D20" s="266">
        <v>1</v>
      </c>
      <c r="E20" s="264">
        <v>4.8360000000000003</v>
      </c>
      <c r="F20" s="396">
        <f t="shared" ref="F20:F36" si="1">IF(ISBLANK(D20)," ",D20*E20)</f>
        <v>4.8360000000000003</v>
      </c>
      <c r="G20" s="230"/>
      <c r="H20" s="271" t="s">
        <v>390</v>
      </c>
      <c r="I20" s="418">
        <f t="shared" si="0"/>
        <v>9.5750000000000011</v>
      </c>
      <c r="J20" s="393"/>
      <c r="K20" s="275" t="s">
        <v>390</v>
      </c>
      <c r="L20" s="236" t="s">
        <v>559</v>
      </c>
      <c r="M20" s="297">
        <f>IFERROR(VLOOKUP(L20,Carton!$B$5:$J$61,7,),"-")</f>
        <v>1.4999999999999999E-2</v>
      </c>
      <c r="N20" s="298">
        <f>IFERROR(VLOOKUP(L20,Carton!$B$5:$J$61,9,),"-")</f>
        <v>0.40300000000000002</v>
      </c>
      <c r="O20" s="292"/>
      <c r="P20" s="295"/>
      <c r="Q20" s="294"/>
      <c r="R20" s="295"/>
      <c r="S20" s="295"/>
      <c r="T20" s="61"/>
      <c r="U20" s="61"/>
      <c r="V20" s="290"/>
      <c r="W20" s="290"/>
      <c r="X20" s="290"/>
      <c r="Y20" s="290"/>
      <c r="AA20" s="290"/>
    </row>
    <row r="21" spans="1:30" ht="14.5" thickBot="1" x14ac:dyDescent="0.35">
      <c r="A21" s="262" t="s">
        <v>19</v>
      </c>
      <c r="B21" s="244" t="s">
        <v>12</v>
      </c>
      <c r="C21" s="434" t="str">
        <f>+IF(ISBLANK(B21)," ",VLOOKUP(B21,Produits!$B$3:$C$102,2,))</f>
        <v>Gr</v>
      </c>
      <c r="D21" s="266">
        <v>1</v>
      </c>
      <c r="E21" s="264">
        <v>4.2969999999999997</v>
      </c>
      <c r="F21" s="396">
        <f t="shared" si="1"/>
        <v>4.2969999999999997</v>
      </c>
      <c r="G21" s="231"/>
      <c r="H21" s="271" t="s">
        <v>391</v>
      </c>
      <c r="I21" s="418">
        <f t="shared" si="0"/>
        <v>8.3339999999999996</v>
      </c>
      <c r="J21" s="393"/>
      <c r="K21" s="275" t="s">
        <v>391</v>
      </c>
      <c r="L21" s="236" t="s">
        <v>684</v>
      </c>
      <c r="M21" s="297">
        <f>IFERROR(VLOOKUP(L21,Carton!$B$5:$J$61,7,),"-")</f>
        <v>1.5625E-2</v>
      </c>
      <c r="N21" s="298">
        <f>IFERROR(VLOOKUP(L21,Carton!$B$5:$J$61,9,),"-")</f>
        <v>0.42</v>
      </c>
      <c r="O21" s="292"/>
      <c r="P21" s="295"/>
      <c r="Q21" s="294"/>
      <c r="R21" s="295"/>
      <c r="S21" s="295"/>
      <c r="T21" s="61"/>
      <c r="U21" s="61"/>
      <c r="V21" s="290"/>
      <c r="W21" s="290"/>
      <c r="X21" s="290"/>
      <c r="Y21" s="290"/>
      <c r="AA21" s="290"/>
    </row>
    <row r="22" spans="1:30" ht="14.5" thickBot="1" x14ac:dyDescent="0.4">
      <c r="A22" s="262" t="s">
        <v>19</v>
      </c>
      <c r="B22" s="143" t="s">
        <v>12</v>
      </c>
      <c r="C22" s="434" t="str">
        <f>+IF(ISBLANK(B22)," ",VLOOKUP(B22,Produits!$B$3:$C$102,2,))</f>
        <v>Gr</v>
      </c>
      <c r="D22" s="266">
        <v>1</v>
      </c>
      <c r="E22" s="264">
        <v>4.1230000000000002</v>
      </c>
      <c r="F22" s="396">
        <f>IF(ISBLANK(D22)," ",D22*E22)</f>
        <v>4.1230000000000002</v>
      </c>
      <c r="G22" s="231"/>
      <c r="H22" s="271" t="s">
        <v>392</v>
      </c>
      <c r="I22" s="418">
        <f t="shared" si="0"/>
        <v>18.440999999999999</v>
      </c>
      <c r="J22" s="393"/>
      <c r="K22" s="275" t="s">
        <v>392</v>
      </c>
      <c r="L22" s="236" t="s">
        <v>559</v>
      </c>
      <c r="M22" s="297">
        <f>IFERROR(VLOOKUP(L22,Carton!$B$5:$J$61,7,),"-")</f>
        <v>1.4999999999999999E-2</v>
      </c>
      <c r="N22" s="298">
        <f>IFERROR(VLOOKUP(L22,Carton!$B$5:$J$61,9,),"-")</f>
        <v>0.40300000000000002</v>
      </c>
      <c r="O22" s="292"/>
      <c r="P22" s="292"/>
      <c r="Q22" s="294"/>
      <c r="R22" s="292"/>
      <c r="T22" s="290"/>
      <c r="U22" s="290"/>
      <c r="V22" s="290"/>
      <c r="W22" s="290"/>
      <c r="X22" s="290"/>
      <c r="Y22" s="290"/>
      <c r="AA22" s="290"/>
    </row>
    <row r="23" spans="1:30" ht="14.5" thickBot="1" x14ac:dyDescent="0.4">
      <c r="A23" s="262" t="s">
        <v>390</v>
      </c>
      <c r="B23" s="244" t="s">
        <v>9</v>
      </c>
      <c r="C23" s="434" t="str">
        <f>+IF(ISBLANK(B23)," ",VLOOKUP(B23,Produits!$B$3:$C$102,2,))</f>
        <v>Gr</v>
      </c>
      <c r="D23" s="266">
        <v>1</v>
      </c>
      <c r="E23" s="264">
        <v>4.7850000000000001</v>
      </c>
      <c r="F23" s="396">
        <f t="shared" si="1"/>
        <v>4.7850000000000001</v>
      </c>
      <c r="G23" s="231"/>
      <c r="H23" s="271" t="s">
        <v>393</v>
      </c>
      <c r="I23" s="418">
        <f t="shared" si="0"/>
        <v>13.41</v>
      </c>
      <c r="J23" s="393"/>
      <c r="K23" s="275" t="s">
        <v>393</v>
      </c>
      <c r="L23" s="236" t="s">
        <v>639</v>
      </c>
      <c r="M23" s="297">
        <f>IFERROR(VLOOKUP(L23,Carton!$B$5:$J$61,7,),"-")</f>
        <v>2.4E-2</v>
      </c>
      <c r="N23" s="298">
        <f>IFERROR(VLOOKUP(L23,Carton!$B$5:$J$61,9,),"-")</f>
        <v>0.64500000000000002</v>
      </c>
      <c r="O23" s="292"/>
      <c r="P23" s="292"/>
      <c r="Q23" s="294"/>
      <c r="R23" s="292"/>
      <c r="T23" s="290"/>
      <c r="U23" s="290"/>
      <c r="V23" s="290"/>
      <c r="W23" s="290"/>
      <c r="X23" s="290"/>
      <c r="Y23" s="290"/>
      <c r="AA23" s="290"/>
    </row>
    <row r="24" spans="1:30" ht="14.5" thickBot="1" x14ac:dyDescent="0.4">
      <c r="A24" s="262" t="s">
        <v>390</v>
      </c>
      <c r="B24" s="244" t="s">
        <v>9</v>
      </c>
      <c r="C24" s="434" t="str">
        <f>+IF(ISBLANK(B24)," ",VLOOKUP(B24,Produits!$B$3:$C$102,2,))</f>
        <v>Gr</v>
      </c>
      <c r="D24" s="266">
        <v>1</v>
      </c>
      <c r="E24" s="264">
        <v>4.3869999999999996</v>
      </c>
      <c r="F24" s="396">
        <f t="shared" si="1"/>
        <v>4.3869999999999996</v>
      </c>
      <c r="G24" s="231"/>
      <c r="H24" s="271" t="s">
        <v>394</v>
      </c>
      <c r="I24" s="418">
        <f t="shared" si="0"/>
        <v>3.645</v>
      </c>
      <c r="J24" s="393"/>
      <c r="K24" s="275" t="s">
        <v>394</v>
      </c>
      <c r="L24" s="236" t="s">
        <v>639</v>
      </c>
      <c r="M24" s="297">
        <f>IFERROR(VLOOKUP(L24,Carton!$B$5:$J$61,7,),"-")</f>
        <v>2.4E-2</v>
      </c>
      <c r="N24" s="298">
        <f>IFERROR(VLOOKUP(L24,Carton!$B$5:$J$61,9,),"-")</f>
        <v>0.64500000000000002</v>
      </c>
      <c r="O24" s="290"/>
      <c r="P24" s="290"/>
      <c r="Q24" s="290"/>
      <c r="R24" s="290"/>
      <c r="S24" s="290"/>
      <c r="T24" s="290"/>
      <c r="U24" s="290"/>
      <c r="V24" s="290"/>
      <c r="W24" s="290"/>
      <c r="X24" s="290"/>
      <c r="Y24" s="290"/>
      <c r="AA24" s="290"/>
    </row>
    <row r="25" spans="1:30" ht="14.5" thickBot="1" x14ac:dyDescent="0.4">
      <c r="A25" s="262" t="s">
        <v>391</v>
      </c>
      <c r="B25" s="244" t="s">
        <v>9</v>
      </c>
      <c r="C25" s="434" t="str">
        <f>+IF(ISBLANK(B25)," ",VLOOKUP(B25,Produits!$B$3:$C$102,2,))</f>
        <v>Gr</v>
      </c>
      <c r="D25" s="266">
        <v>1</v>
      </c>
      <c r="E25" s="264">
        <v>4.3819999999999997</v>
      </c>
      <c r="F25" s="396">
        <f t="shared" si="1"/>
        <v>4.3819999999999997</v>
      </c>
      <c r="G25" s="231"/>
      <c r="H25" s="271" t="s">
        <v>395</v>
      </c>
      <c r="I25" s="418">
        <f t="shared" si="0"/>
        <v>19.777999999999999</v>
      </c>
      <c r="J25" s="393"/>
      <c r="K25" s="275" t="s">
        <v>395</v>
      </c>
      <c r="L25" s="236" t="s">
        <v>559</v>
      </c>
      <c r="M25" s="297">
        <f>IFERROR(VLOOKUP(L25,Carton!$B$5:$J$61,7,),"-")</f>
        <v>1.4999999999999999E-2</v>
      </c>
      <c r="N25" s="298">
        <f>IFERROR(VLOOKUP(L25,Carton!$B$5:$J$61,9,),"-")</f>
        <v>0.40300000000000002</v>
      </c>
      <c r="O25" s="290"/>
      <c r="P25" s="290"/>
      <c r="Q25" s="290"/>
      <c r="R25" s="290"/>
      <c r="S25" s="290"/>
      <c r="T25" s="290"/>
      <c r="U25" s="290"/>
      <c r="V25" s="290"/>
      <c r="W25" s="290"/>
      <c r="X25" s="290"/>
      <c r="Y25" s="290"/>
      <c r="AA25" s="290"/>
    </row>
    <row r="26" spans="1:30" ht="14.5" thickBot="1" x14ac:dyDescent="0.4">
      <c r="A26" s="262" t="s">
        <v>391</v>
      </c>
      <c r="B26" s="244" t="s">
        <v>9</v>
      </c>
      <c r="C26" s="434" t="str">
        <f>+IF(ISBLANK(B26)," ",VLOOKUP(B26,Produits!$B$3:$C$102,2,))</f>
        <v>Gr</v>
      </c>
      <c r="D26" s="266">
        <v>1</v>
      </c>
      <c r="E26" s="264">
        <v>3.532</v>
      </c>
      <c r="F26" s="396">
        <f t="shared" si="1"/>
        <v>3.532</v>
      </c>
      <c r="G26" s="299"/>
      <c r="H26" s="271" t="s">
        <v>396</v>
      </c>
      <c r="I26" s="418">
        <f t="shared" si="0"/>
        <v>18.945999999999998</v>
      </c>
      <c r="J26" s="393"/>
      <c r="K26" s="275" t="s">
        <v>396</v>
      </c>
      <c r="L26" s="236" t="s">
        <v>559</v>
      </c>
      <c r="M26" s="297">
        <f>IFERROR(VLOOKUP(L26,Carton!$B$5:$J$61,7,),"-")</f>
        <v>1.4999999999999999E-2</v>
      </c>
      <c r="N26" s="298">
        <f>IFERROR(VLOOKUP(L26,Carton!$B$5:$J$61,9,),"-")</f>
        <v>0.40300000000000002</v>
      </c>
      <c r="O26" s="290"/>
      <c r="P26" s="290"/>
      <c r="Q26" s="290"/>
      <c r="R26" s="290"/>
      <c r="S26" s="290"/>
      <c r="T26" s="290"/>
      <c r="U26" s="290"/>
      <c r="V26" s="290"/>
      <c r="W26" s="290"/>
      <c r="X26" s="290"/>
      <c r="Y26" s="290"/>
      <c r="AA26" s="290"/>
    </row>
    <row r="27" spans="1:30" ht="14.5" thickBot="1" x14ac:dyDescent="0.4">
      <c r="A27" s="262" t="s">
        <v>392</v>
      </c>
      <c r="B27" s="244" t="s">
        <v>14</v>
      </c>
      <c r="C27" s="434" t="str">
        <f>+IF(ISBLANK(B27)," ",VLOOKUP(B27,Produits!$B$3:$C$102,2,))</f>
        <v>Gr</v>
      </c>
      <c r="D27" s="267">
        <v>1</v>
      </c>
      <c r="E27" s="265">
        <v>4.8959999999999999</v>
      </c>
      <c r="F27" s="396">
        <f t="shared" si="1"/>
        <v>4.8959999999999999</v>
      </c>
      <c r="G27" s="299"/>
      <c r="H27" s="271" t="s">
        <v>409</v>
      </c>
      <c r="I27" s="418">
        <f t="shared" si="0"/>
        <v>20.075999999999997</v>
      </c>
      <c r="J27" s="393"/>
      <c r="K27" s="275" t="s">
        <v>409</v>
      </c>
      <c r="L27" s="236" t="s">
        <v>559</v>
      </c>
      <c r="M27" s="297">
        <f>IFERROR(VLOOKUP(L27,Carton!$B$5:$J$61,7,),"-")</f>
        <v>1.4999999999999999E-2</v>
      </c>
      <c r="N27" s="298">
        <f>IFERROR(VLOOKUP(L27,Carton!$B$5:$J$61,9,),"-")</f>
        <v>0.40300000000000002</v>
      </c>
      <c r="O27" s="290"/>
      <c r="P27" s="290"/>
      <c r="Q27" s="290"/>
      <c r="R27" s="290"/>
      <c r="S27" s="290"/>
      <c r="T27" s="290"/>
      <c r="U27" s="290"/>
      <c r="V27" s="290"/>
      <c r="W27" s="290"/>
      <c r="X27" s="290"/>
      <c r="Y27" s="290"/>
      <c r="AA27" s="290"/>
    </row>
    <row r="28" spans="1:30" ht="14.5" thickBot="1" x14ac:dyDescent="0.4">
      <c r="A28" s="262" t="s">
        <v>392</v>
      </c>
      <c r="B28" s="244" t="s">
        <v>14</v>
      </c>
      <c r="C28" s="434" t="str">
        <f>+IF(ISBLANK(B28)," ",VLOOKUP(B28,Produits!$B$3:$C$102,2,))</f>
        <v>Gr</v>
      </c>
      <c r="D28" s="267">
        <v>1</v>
      </c>
      <c r="E28" s="265">
        <v>4.327</v>
      </c>
      <c r="F28" s="396">
        <f t="shared" si="1"/>
        <v>4.327</v>
      </c>
      <c r="G28" s="299"/>
      <c r="H28" s="271" t="s">
        <v>421</v>
      </c>
      <c r="I28" s="418">
        <f t="shared" si="0"/>
        <v>18.643999999999998</v>
      </c>
      <c r="J28" s="393"/>
      <c r="K28" s="275" t="s">
        <v>421</v>
      </c>
      <c r="L28" s="236" t="s">
        <v>559</v>
      </c>
      <c r="M28" s="297">
        <f>IFERROR(VLOOKUP(L28,Carton!$B$5:$J$61,7,),"-")</f>
        <v>1.4999999999999999E-2</v>
      </c>
      <c r="N28" s="298">
        <f>IFERROR(VLOOKUP(L28,Carton!$B$5:$J$61,9,),"-")</f>
        <v>0.40300000000000002</v>
      </c>
      <c r="O28" s="290"/>
      <c r="P28" s="290"/>
      <c r="Q28" s="290"/>
      <c r="R28" s="290"/>
      <c r="S28" s="290"/>
      <c r="T28" s="290"/>
      <c r="U28" s="290"/>
      <c r="V28" s="290"/>
      <c r="W28" s="290"/>
      <c r="X28" s="290"/>
      <c r="Y28" s="290"/>
      <c r="AA28" s="290"/>
    </row>
    <row r="29" spans="1:30" ht="14.5" thickBot="1" x14ac:dyDescent="0.4">
      <c r="A29" s="262" t="s">
        <v>392</v>
      </c>
      <c r="B29" s="244" t="s">
        <v>14</v>
      </c>
      <c r="C29" s="434" t="str">
        <f>+IF(ISBLANK(B29)," ",VLOOKUP(B29,Produits!$B$3:$C$102,2,))</f>
        <v>Gr</v>
      </c>
      <c r="D29" s="267">
        <v>1</v>
      </c>
      <c r="E29" s="265">
        <v>4.4870000000000001</v>
      </c>
      <c r="F29" s="396">
        <f t="shared" si="1"/>
        <v>4.4870000000000001</v>
      </c>
      <c r="G29" s="299"/>
      <c r="H29" s="271" t="s">
        <v>422</v>
      </c>
      <c r="I29" s="418">
        <f t="shared" si="0"/>
        <v>11.548999999999999</v>
      </c>
      <c r="J29" s="393"/>
      <c r="K29" s="275" t="s">
        <v>422</v>
      </c>
      <c r="L29" s="236" t="s">
        <v>684</v>
      </c>
      <c r="M29" s="297">
        <f>IFERROR(VLOOKUP(L29,Carton!$B$5:$J$61,7,),"-")</f>
        <v>1.5625E-2</v>
      </c>
      <c r="N29" s="298">
        <f>IFERROR(VLOOKUP(L29,Carton!$B$5:$J$61,9,),"-")</f>
        <v>0.42</v>
      </c>
      <c r="O29" s="290"/>
      <c r="P29" s="290"/>
      <c r="Q29" s="290"/>
      <c r="R29" s="290"/>
      <c r="S29" s="290"/>
      <c r="T29" s="290"/>
      <c r="U29" s="290"/>
      <c r="V29" s="290"/>
      <c r="W29" s="290"/>
      <c r="X29" s="290"/>
      <c r="Y29" s="290"/>
      <c r="AA29" s="290"/>
    </row>
    <row r="30" spans="1:30" ht="14.5" thickBot="1" x14ac:dyDescent="0.4">
      <c r="A30" s="262" t="s">
        <v>392</v>
      </c>
      <c r="B30" s="244" t="s">
        <v>14</v>
      </c>
      <c r="C30" s="434" t="str">
        <f>+IF(ISBLANK(B30)," ",VLOOKUP(B30,Produits!$B$3:$C$102,2,))</f>
        <v>Gr</v>
      </c>
      <c r="D30" s="267">
        <v>1</v>
      </c>
      <c r="E30" s="265">
        <v>4.3280000000000003</v>
      </c>
      <c r="F30" s="396">
        <f t="shared" si="1"/>
        <v>4.3280000000000003</v>
      </c>
      <c r="G30" s="299"/>
      <c r="H30" s="271" t="s">
        <v>423</v>
      </c>
      <c r="I30" s="418">
        <f t="shared" si="0"/>
        <v>18.280999999999999</v>
      </c>
      <c r="J30" s="393"/>
      <c r="K30" s="275" t="s">
        <v>423</v>
      </c>
      <c r="L30" s="236" t="s">
        <v>559</v>
      </c>
      <c r="M30" s="297">
        <f>IFERROR(VLOOKUP(L30,Carton!$B$5:$J$61,7,),"-")</f>
        <v>1.4999999999999999E-2</v>
      </c>
      <c r="N30" s="298">
        <f>IFERROR(VLOOKUP(L30,Carton!$B$5:$J$61,9,),"-")</f>
        <v>0.40300000000000002</v>
      </c>
      <c r="O30" s="290"/>
      <c r="P30" s="290"/>
      <c r="Q30" s="290"/>
      <c r="R30" s="290"/>
      <c r="S30" s="290"/>
      <c r="T30" s="290"/>
      <c r="U30" s="290"/>
      <c r="V30" s="290"/>
      <c r="W30" s="290"/>
      <c r="X30" s="290"/>
      <c r="Y30" s="290"/>
      <c r="AA30" s="290"/>
    </row>
    <row r="31" spans="1:30" ht="14.5" thickBot="1" x14ac:dyDescent="0.4">
      <c r="A31" s="262" t="s">
        <v>393</v>
      </c>
      <c r="B31" s="244" t="s">
        <v>493</v>
      </c>
      <c r="C31" s="434" t="str">
        <f>+IF(ISBLANK(B31)," ",VLOOKUP(B31,Produits!$B$3:$C$102,2,))</f>
        <v>Kg</v>
      </c>
      <c r="D31" s="267">
        <v>1</v>
      </c>
      <c r="E31" s="265">
        <v>12.765000000000001</v>
      </c>
      <c r="F31" s="396">
        <f t="shared" si="1"/>
        <v>12.765000000000001</v>
      </c>
      <c r="G31" s="231"/>
      <c r="H31" s="271" t="s">
        <v>424</v>
      </c>
      <c r="I31" s="418">
        <f t="shared" si="0"/>
        <v>13.174999999999999</v>
      </c>
      <c r="J31" s="393"/>
      <c r="K31" s="275" t="s">
        <v>424</v>
      </c>
      <c r="L31" s="236" t="s">
        <v>639</v>
      </c>
      <c r="M31" s="297">
        <f>IFERROR(VLOOKUP(L31,Carton!$B$5:$J$61,7,),"-")</f>
        <v>2.4E-2</v>
      </c>
      <c r="N31" s="298">
        <f>IFERROR(VLOOKUP(L31,Carton!$B$5:$J$61,9,),"-")</f>
        <v>0.64500000000000002</v>
      </c>
      <c r="O31" s="290"/>
      <c r="P31" s="290"/>
      <c r="Q31" s="290"/>
      <c r="R31" s="290"/>
      <c r="S31" s="290"/>
      <c r="T31" s="290"/>
      <c r="U31" s="290"/>
      <c r="V31" s="290"/>
      <c r="W31" s="290"/>
      <c r="X31" s="290"/>
      <c r="Y31" s="290"/>
      <c r="AA31" s="290"/>
    </row>
    <row r="32" spans="1:30" ht="14.5" thickBot="1" x14ac:dyDescent="0.4">
      <c r="A32" s="262" t="s">
        <v>394</v>
      </c>
      <c r="B32" s="244" t="s">
        <v>588</v>
      </c>
      <c r="C32" s="434" t="str">
        <f>IF(ISBLANK(B32)," ",VLOOKUP(B32,Produits!$B$3:$C$102,2,))</f>
        <v>U</v>
      </c>
      <c r="D32" s="267">
        <v>6</v>
      </c>
      <c r="E32" s="278">
        <v>0.25</v>
      </c>
      <c r="F32" s="396">
        <f t="shared" si="1"/>
        <v>1.5</v>
      </c>
      <c r="G32" s="231"/>
      <c r="H32" s="271" t="s">
        <v>425</v>
      </c>
      <c r="I32" s="418" t="str">
        <f t="shared" si="0"/>
        <v xml:space="preserve"> </v>
      </c>
      <c r="J32" s="393"/>
      <c r="K32" s="275"/>
      <c r="L32" s="236"/>
      <c r="M32" s="297" t="str">
        <f>IFERROR(VLOOKUP(L32,Carton!$B$5:$J$61,7,),"-")</f>
        <v>-</v>
      </c>
      <c r="N32" s="298" t="str">
        <f>IFERROR(VLOOKUP(L32,Carton!$B$5:$J$61,9,),"-")</f>
        <v>-</v>
      </c>
      <c r="O32" s="290"/>
      <c r="P32" s="290"/>
      <c r="Q32" s="290"/>
      <c r="R32" s="290"/>
      <c r="S32" s="290"/>
      <c r="T32" s="290"/>
      <c r="U32" s="290"/>
      <c r="V32" s="290"/>
      <c r="W32" s="290"/>
      <c r="X32" s="290"/>
      <c r="Y32" s="290"/>
      <c r="AA32" s="290"/>
    </row>
    <row r="33" spans="1:27" ht="14.5" thickBot="1" x14ac:dyDescent="0.4">
      <c r="A33" s="262" t="s">
        <v>394</v>
      </c>
      <c r="B33" s="244" t="s">
        <v>587</v>
      </c>
      <c r="C33" s="434" t="str">
        <f>+IF(ISBLANK(B33)," ",VLOOKUP(B33,Produits!$B$3:$C$102,2,))</f>
        <v>U</v>
      </c>
      <c r="D33" s="267">
        <v>6</v>
      </c>
      <c r="E33" s="278">
        <v>0.25</v>
      </c>
      <c r="F33" s="396">
        <f t="shared" si="1"/>
        <v>1.5</v>
      </c>
      <c r="G33" s="299"/>
      <c r="H33" s="271" t="s">
        <v>426</v>
      </c>
      <c r="I33" s="418" t="str">
        <f t="shared" si="0"/>
        <v xml:space="preserve"> </v>
      </c>
      <c r="J33" s="393"/>
      <c r="K33" s="275"/>
      <c r="L33" s="236"/>
      <c r="M33" s="297" t="str">
        <f>IFERROR(VLOOKUP(L33,Carton!$B$5:$J$61,7,),"-")</f>
        <v>-</v>
      </c>
      <c r="N33" s="298" t="str">
        <f>IFERROR(VLOOKUP(L33,Carton!$B$5:$J$61,9,),"-")</f>
        <v>-</v>
      </c>
      <c r="O33" s="292"/>
      <c r="P33" s="292"/>
      <c r="Q33" s="294"/>
      <c r="R33" s="292"/>
      <c r="T33" s="290"/>
      <c r="U33" s="290"/>
      <c r="V33" s="290"/>
      <c r="W33" s="290"/>
      <c r="X33" s="290"/>
      <c r="Y33" s="290"/>
      <c r="AA33" s="290"/>
    </row>
    <row r="34" spans="1:27" ht="14.5" thickBot="1" x14ac:dyDescent="0.4">
      <c r="A34" s="262" t="s">
        <v>395</v>
      </c>
      <c r="B34" s="244" t="s">
        <v>11</v>
      </c>
      <c r="C34" s="434" t="str">
        <f>+IF(ISBLANK(B34)," ",VLOOKUP(B34,Produits!$B$3:$C$102,2,))</f>
        <v>Gr</v>
      </c>
      <c r="D34" s="267">
        <v>1</v>
      </c>
      <c r="E34" s="278">
        <v>19.375</v>
      </c>
      <c r="F34" s="396">
        <f t="shared" si="1"/>
        <v>19.375</v>
      </c>
      <c r="G34" s="299"/>
      <c r="H34" s="271" t="s">
        <v>427</v>
      </c>
      <c r="I34" s="418" t="str">
        <f t="shared" si="0"/>
        <v xml:space="preserve"> </v>
      </c>
      <c r="J34" s="393"/>
      <c r="K34" s="275"/>
      <c r="L34" s="236"/>
      <c r="M34" s="297" t="str">
        <f>IFERROR(VLOOKUP(L34,Carton!$B$5:$J$61,7,),"-")</f>
        <v>-</v>
      </c>
      <c r="N34" s="298" t="str">
        <f>IFERROR(VLOOKUP(L34,Carton!$B$5:$J$61,9,),"-")</f>
        <v>-</v>
      </c>
      <c r="O34" s="292"/>
      <c r="P34" s="292"/>
      <c r="Q34" s="294"/>
      <c r="R34" s="292"/>
      <c r="T34" s="290"/>
      <c r="U34" s="290"/>
      <c r="V34" s="290"/>
      <c r="W34" s="290"/>
      <c r="X34" s="290"/>
      <c r="Y34" s="290"/>
      <c r="AA34" s="290"/>
    </row>
    <row r="35" spans="1:27" ht="14.5" thickBot="1" x14ac:dyDescent="0.4">
      <c r="A35" s="262" t="s">
        <v>396</v>
      </c>
      <c r="B35" s="244" t="s">
        <v>11</v>
      </c>
      <c r="C35" s="434" t="str">
        <f>+IF(ISBLANK(B35)," ",VLOOKUP(B35,Produits!$B$3:$C$102,2,))</f>
        <v>Gr</v>
      </c>
      <c r="D35" s="267">
        <v>1</v>
      </c>
      <c r="E35" s="403">
        <v>18.542999999999999</v>
      </c>
      <c r="F35" s="396">
        <f t="shared" si="1"/>
        <v>18.542999999999999</v>
      </c>
      <c r="G35" s="299"/>
      <c r="H35" s="271" t="s">
        <v>428</v>
      </c>
      <c r="I35" s="418" t="str">
        <f t="shared" si="0"/>
        <v xml:space="preserve"> </v>
      </c>
      <c r="J35" s="393"/>
      <c r="K35" s="275"/>
      <c r="L35" s="236"/>
      <c r="M35" s="297" t="str">
        <f>IFERROR(VLOOKUP(L35,Carton!$B$5:$J$61,7,),"-")</f>
        <v>-</v>
      </c>
      <c r="N35" s="298" t="str">
        <f>IFERROR(VLOOKUP(L35,Carton!$B$5:$J$61,9,),"-")</f>
        <v>-</v>
      </c>
      <c r="O35" s="292"/>
      <c r="P35" s="292"/>
      <c r="Q35" s="294"/>
      <c r="R35" s="292"/>
      <c r="T35" s="290"/>
      <c r="U35" s="290"/>
      <c r="V35" s="290"/>
      <c r="W35" s="290"/>
      <c r="X35" s="290"/>
      <c r="Y35" s="290"/>
      <c r="AA35" s="290"/>
    </row>
    <row r="36" spans="1:27" ht="14.5" thickBot="1" x14ac:dyDescent="0.4">
      <c r="A36" s="262" t="s">
        <v>409</v>
      </c>
      <c r="B36" s="244" t="s">
        <v>11</v>
      </c>
      <c r="C36" s="434" t="str">
        <f>+IF(ISBLANK(B36)," ",VLOOKUP(B36,Produits!$B$3:$C$102,2,))</f>
        <v>Gr</v>
      </c>
      <c r="D36" s="267">
        <v>1</v>
      </c>
      <c r="E36" s="403">
        <v>19.672999999999998</v>
      </c>
      <c r="F36" s="396">
        <f t="shared" si="1"/>
        <v>19.672999999999998</v>
      </c>
      <c r="G36" s="299"/>
      <c r="H36" s="271" t="s">
        <v>429</v>
      </c>
      <c r="I36" s="418" t="str">
        <f t="shared" si="0"/>
        <v xml:space="preserve"> </v>
      </c>
      <c r="J36" s="393"/>
      <c r="K36" s="275"/>
      <c r="L36" s="236"/>
      <c r="M36" s="297" t="str">
        <f>IFERROR(VLOOKUP(L36,Carton!$B$5:$J$61,7,),"-")</f>
        <v>-</v>
      </c>
      <c r="N36" s="298" t="str">
        <f>IFERROR(VLOOKUP(L36,Carton!$B$5:$J$61,9,),"-")</f>
        <v>-</v>
      </c>
      <c r="O36" s="292"/>
      <c r="P36" s="292"/>
      <c r="Q36" s="294"/>
      <c r="R36" s="292"/>
      <c r="T36" s="290"/>
      <c r="U36" s="290"/>
      <c r="V36" s="290"/>
      <c r="W36" s="290"/>
      <c r="X36" s="290"/>
      <c r="Y36" s="290"/>
      <c r="AA36" s="290"/>
    </row>
    <row r="37" spans="1:27" ht="14.5" thickBot="1" x14ac:dyDescent="0.4">
      <c r="A37" s="262" t="s">
        <v>421</v>
      </c>
      <c r="B37" s="244" t="s">
        <v>7</v>
      </c>
      <c r="C37" s="434" t="str">
        <f>+IF(ISBLANK(B37)," ",VLOOKUP(B37,Produits!$B$3:$C$102,2,))</f>
        <v>Gr</v>
      </c>
      <c r="D37" s="267">
        <v>2</v>
      </c>
      <c r="E37" s="403">
        <v>4.3280000000000003</v>
      </c>
      <c r="F37" s="396">
        <f t="shared" ref="F37:F79" si="2">IF(ISBLANK(D37)," ",D37*E37)</f>
        <v>8.6560000000000006</v>
      </c>
      <c r="G37" s="299"/>
      <c r="H37" s="271" t="s">
        <v>430</v>
      </c>
      <c r="I37" s="418" t="str">
        <f t="shared" si="0"/>
        <v xml:space="preserve"> </v>
      </c>
      <c r="J37" s="393"/>
      <c r="K37" s="275"/>
      <c r="L37" s="236"/>
      <c r="M37" s="297" t="str">
        <f>IFERROR(VLOOKUP(L37,Carton!$B$5:$J$61,7,),"-")</f>
        <v>-</v>
      </c>
      <c r="N37" s="298" t="str">
        <f>IFERROR(VLOOKUP(L37,Carton!$B$5:$J$61,9,),"-")</f>
        <v>-</v>
      </c>
      <c r="O37" s="292"/>
      <c r="P37" s="292"/>
      <c r="Q37" s="294"/>
      <c r="R37" s="292"/>
      <c r="T37" s="290"/>
      <c r="U37" s="290"/>
      <c r="V37" s="290"/>
      <c r="W37" s="290"/>
      <c r="X37" s="290"/>
      <c r="Y37" s="290"/>
      <c r="AA37" s="290"/>
    </row>
    <row r="38" spans="1:27" ht="14.5" thickBot="1" x14ac:dyDescent="0.4">
      <c r="A38" s="262" t="s">
        <v>421</v>
      </c>
      <c r="B38" s="244" t="s">
        <v>7</v>
      </c>
      <c r="C38" s="434" t="str">
        <f>+IF(ISBLANK(B38)," ",VLOOKUP(B38,Produits!$B$3:$C$102,2,))</f>
        <v>Gr</v>
      </c>
      <c r="D38" s="268">
        <v>1</v>
      </c>
      <c r="E38" s="403">
        <v>4.7210000000000001</v>
      </c>
      <c r="F38" s="396">
        <f t="shared" si="2"/>
        <v>4.7210000000000001</v>
      </c>
      <c r="G38" s="299"/>
      <c r="H38" s="271" t="s">
        <v>431</v>
      </c>
      <c r="I38" s="418" t="str">
        <f t="shared" si="0"/>
        <v xml:space="preserve"> </v>
      </c>
      <c r="J38" s="393"/>
      <c r="K38" s="275"/>
      <c r="L38" s="236"/>
      <c r="M38" s="297" t="str">
        <f>IFERROR(VLOOKUP(L38,Carton!$B$5:$J$61,7,),"-")</f>
        <v>-</v>
      </c>
      <c r="N38" s="298" t="str">
        <f>IFERROR(VLOOKUP(L38,Carton!$B$5:$J$61,9,),"-")</f>
        <v>-</v>
      </c>
      <c r="O38" s="292"/>
      <c r="P38" s="292"/>
      <c r="Q38" s="294"/>
      <c r="R38" s="292"/>
      <c r="T38" s="290"/>
      <c r="U38" s="290"/>
      <c r="V38" s="290"/>
      <c r="W38" s="290"/>
      <c r="X38" s="290"/>
      <c r="Y38" s="290"/>
      <c r="AA38" s="290"/>
    </row>
    <row r="39" spans="1:27" ht="14.5" thickBot="1" x14ac:dyDescent="0.4">
      <c r="A39" s="262" t="s">
        <v>421</v>
      </c>
      <c r="B39" s="244" t="s">
        <v>7</v>
      </c>
      <c r="C39" s="434" t="str">
        <f>+IF(ISBLANK(B39)," ",VLOOKUP(B39,Produits!$B$3:$C$102,2,))</f>
        <v>Gr</v>
      </c>
      <c r="D39" s="267">
        <v>1</v>
      </c>
      <c r="E39" s="403">
        <v>4.8639999999999999</v>
      </c>
      <c r="F39" s="396">
        <f t="shared" si="2"/>
        <v>4.8639999999999999</v>
      </c>
      <c r="G39" s="299"/>
      <c r="H39" s="271" t="s">
        <v>432</v>
      </c>
      <c r="I39" s="418" t="str">
        <f t="shared" si="0"/>
        <v xml:space="preserve"> </v>
      </c>
      <c r="J39" s="393"/>
      <c r="K39" s="275"/>
      <c r="L39" s="236"/>
      <c r="M39" s="297" t="str">
        <f>IFERROR(VLOOKUP(L39,Carton!$B$5:$J$61,7,),"-")</f>
        <v>-</v>
      </c>
      <c r="N39" s="298" t="str">
        <f>IFERROR(VLOOKUP(L39,Carton!$B$5:$J$61,9,),"-")</f>
        <v>-</v>
      </c>
      <c r="O39" s="292"/>
      <c r="P39" s="292"/>
      <c r="Q39" s="294"/>
      <c r="R39" s="292"/>
      <c r="T39" s="290"/>
      <c r="U39" s="290"/>
      <c r="V39" s="290"/>
      <c r="W39" s="290"/>
      <c r="X39" s="290"/>
      <c r="Y39" s="290"/>
      <c r="AA39" s="290"/>
    </row>
    <row r="40" spans="1:27" ht="14.5" thickBot="1" x14ac:dyDescent="0.4">
      <c r="A40" s="262" t="s">
        <v>422</v>
      </c>
      <c r="B40" s="244" t="s">
        <v>13</v>
      </c>
      <c r="C40" s="434" t="str">
        <f>+IF(ISBLANK(B40)," ",VLOOKUP(B40,Produits!$B$3:$C$102,2,))</f>
        <v>Gr</v>
      </c>
      <c r="D40" s="267">
        <v>1</v>
      </c>
      <c r="E40" s="403">
        <v>1.6539999999999999</v>
      </c>
      <c r="F40" s="396">
        <f t="shared" si="2"/>
        <v>1.6539999999999999</v>
      </c>
      <c r="G40" s="299"/>
      <c r="H40" s="271" t="s">
        <v>433</v>
      </c>
      <c r="I40" s="418" t="str">
        <f t="shared" si="0"/>
        <v xml:space="preserve"> </v>
      </c>
      <c r="J40" s="393"/>
      <c r="K40" s="275"/>
      <c r="L40" s="236"/>
      <c r="M40" s="297" t="str">
        <f>IFERROR(VLOOKUP(L40,Carton!$B$5:$J$61,7,),"-")</f>
        <v>-</v>
      </c>
      <c r="N40" s="298" t="str">
        <f>IFERROR(VLOOKUP(L40,Carton!$B$5:$J$61,9,),"-")</f>
        <v>-</v>
      </c>
      <c r="O40" s="292"/>
      <c r="P40" s="292"/>
      <c r="Q40" s="294"/>
      <c r="R40" s="292"/>
      <c r="T40" s="290"/>
      <c r="U40" s="290"/>
      <c r="V40" s="290"/>
      <c r="W40" s="290"/>
      <c r="X40" s="290"/>
      <c r="Y40" s="290"/>
      <c r="AA40" s="290"/>
    </row>
    <row r="41" spans="1:27" ht="14.5" thickBot="1" x14ac:dyDescent="0.4">
      <c r="A41" s="262" t="s">
        <v>422</v>
      </c>
      <c r="B41" s="244" t="s">
        <v>15</v>
      </c>
      <c r="C41" s="410" t="str">
        <f>+IF(ISBLANK(B41)," ",VLOOKUP(B41,Produits!$B$3:$C$102,2,))</f>
        <v>Gr</v>
      </c>
      <c r="D41" s="267">
        <v>1</v>
      </c>
      <c r="E41" s="403">
        <v>4.7919999999999998</v>
      </c>
      <c r="F41" s="396">
        <f t="shared" si="2"/>
        <v>4.7919999999999998</v>
      </c>
      <c r="G41" s="299"/>
      <c r="H41" s="271" t="s">
        <v>434</v>
      </c>
      <c r="I41" s="418" t="str">
        <f t="shared" si="0"/>
        <v xml:space="preserve"> </v>
      </c>
      <c r="J41" s="393"/>
      <c r="K41" s="275"/>
      <c r="L41" s="236"/>
      <c r="M41" s="297" t="str">
        <f>IFERROR(VLOOKUP(L41,Carton!$B$5:$J$61,7,),"-")</f>
        <v>-</v>
      </c>
      <c r="N41" s="298" t="str">
        <f>IFERROR(VLOOKUP(L41,Carton!$B$5:$J$61,9,),"-")</f>
        <v>-</v>
      </c>
      <c r="O41" s="292"/>
      <c r="P41" s="292"/>
      <c r="Q41" s="294"/>
      <c r="R41" s="292"/>
      <c r="T41" s="290"/>
      <c r="U41" s="290"/>
      <c r="V41" s="290"/>
      <c r="W41" s="290"/>
      <c r="X41" s="290"/>
      <c r="Y41" s="290"/>
      <c r="AA41" s="290"/>
    </row>
    <row r="42" spans="1:27" ht="14.5" thickBot="1" x14ac:dyDescent="0.4">
      <c r="A42" s="262" t="s">
        <v>422</v>
      </c>
      <c r="B42" s="244" t="s">
        <v>15</v>
      </c>
      <c r="C42" s="410" t="str">
        <f>+IF(ISBLANK(B42)," ",VLOOKUP(B42,Produits!$B$3:$C$102,2,))</f>
        <v>Gr</v>
      </c>
      <c r="D42" s="267">
        <v>1</v>
      </c>
      <c r="E42" s="403">
        <v>4.6829999999999998</v>
      </c>
      <c r="F42" s="396">
        <f t="shared" si="2"/>
        <v>4.6829999999999998</v>
      </c>
      <c r="G42" s="299"/>
      <c r="H42" s="271" t="s">
        <v>435</v>
      </c>
      <c r="I42" s="418" t="str">
        <f t="shared" si="0"/>
        <v xml:space="preserve"> </v>
      </c>
      <c r="J42" s="393"/>
      <c r="K42" s="275"/>
      <c r="L42" s="236"/>
      <c r="M42" s="297" t="str">
        <f>IFERROR(VLOOKUP(L42,Carton!$B$5:$J$61,7,),"-")</f>
        <v>-</v>
      </c>
      <c r="N42" s="298" t="str">
        <f>IFERROR(VLOOKUP(L42,Carton!$B$5:$J$61,9,),"-")</f>
        <v>-</v>
      </c>
      <c r="O42" s="292"/>
      <c r="P42" s="292"/>
      <c r="Q42" s="294"/>
      <c r="R42" s="292"/>
      <c r="T42" s="290"/>
      <c r="U42" s="290"/>
      <c r="V42" s="290"/>
      <c r="W42" s="290"/>
      <c r="X42" s="290"/>
      <c r="Y42" s="290"/>
      <c r="AA42" s="290"/>
    </row>
    <row r="43" spans="1:27" ht="14.5" thickBot="1" x14ac:dyDescent="0.4">
      <c r="A43" s="262" t="s">
        <v>423</v>
      </c>
      <c r="B43" s="244" t="s">
        <v>14</v>
      </c>
      <c r="C43" s="410" t="str">
        <f>+IF(ISBLANK(B43)," ",VLOOKUP(B43,Produits!$B$3:$C$102,2,))</f>
        <v>Gr</v>
      </c>
      <c r="D43" s="267">
        <v>1</v>
      </c>
      <c r="E43" s="403">
        <v>4.7919999999999998</v>
      </c>
      <c r="F43" s="396">
        <f t="shared" si="2"/>
        <v>4.7919999999999998</v>
      </c>
      <c r="G43" s="299"/>
      <c r="H43" s="271" t="s">
        <v>436</v>
      </c>
      <c r="I43" s="418" t="str">
        <f t="shared" si="0"/>
        <v xml:space="preserve"> </v>
      </c>
      <c r="J43" s="393"/>
      <c r="K43" s="275"/>
      <c r="L43" s="236"/>
      <c r="M43" s="297" t="str">
        <f>IFERROR(VLOOKUP(L43,Carton!$B$5:$J$61,7,),"-")</f>
        <v>-</v>
      </c>
      <c r="N43" s="298" t="str">
        <f>IFERROR(VLOOKUP(L43,Carton!$B$5:$J$61,9,),"-")</f>
        <v>-</v>
      </c>
      <c r="O43" s="292"/>
      <c r="P43" s="292"/>
      <c r="Q43" s="294"/>
      <c r="R43" s="292"/>
      <c r="T43" s="290"/>
      <c r="U43" s="290"/>
      <c r="V43" s="290"/>
      <c r="W43" s="290"/>
      <c r="X43" s="290"/>
      <c r="Y43" s="290"/>
      <c r="AA43" s="290"/>
    </row>
    <row r="44" spans="1:27" ht="14.5" thickBot="1" x14ac:dyDescent="0.4">
      <c r="A44" s="262" t="s">
        <v>423</v>
      </c>
      <c r="B44" s="244" t="s">
        <v>14</v>
      </c>
      <c r="C44" s="410" t="str">
        <f>+IF(ISBLANK(B44)," ",VLOOKUP(B44,Produits!$B$3:$C$102,2,))</f>
        <v>Gr</v>
      </c>
      <c r="D44" s="267">
        <v>1</v>
      </c>
      <c r="E44" s="403">
        <v>3.532</v>
      </c>
      <c r="F44" s="396">
        <f t="shared" si="2"/>
        <v>3.532</v>
      </c>
      <c r="G44" s="299"/>
      <c r="H44" s="271" t="s">
        <v>438</v>
      </c>
      <c r="I44" s="418" t="str">
        <f t="shared" si="0"/>
        <v xml:space="preserve"> </v>
      </c>
      <c r="J44" s="393"/>
      <c r="K44" s="275"/>
      <c r="L44" s="236"/>
      <c r="M44" s="297" t="str">
        <f>IFERROR(VLOOKUP(L44,Carton!$B$5:$J$61,7,),"-")</f>
        <v>-</v>
      </c>
      <c r="N44" s="298" t="str">
        <f>IFERROR(VLOOKUP(L44,Carton!$B$5:$J$61,9,),"-")</f>
        <v>-</v>
      </c>
      <c r="O44" s="292"/>
      <c r="P44" s="292"/>
      <c r="Q44" s="294"/>
      <c r="R44" s="292"/>
      <c r="T44" s="290"/>
      <c r="U44" s="290"/>
      <c r="V44" s="290"/>
      <c r="W44" s="290"/>
      <c r="X44" s="290"/>
      <c r="Y44" s="290"/>
      <c r="AA44" s="290"/>
    </row>
    <row r="45" spans="1:27" ht="14.5" thickBot="1" x14ac:dyDescent="0.4">
      <c r="A45" s="262" t="s">
        <v>423</v>
      </c>
      <c r="B45" s="244" t="s">
        <v>14</v>
      </c>
      <c r="C45" s="410" t="str">
        <f>+IF(ISBLANK(B45)," ",VLOOKUP(B45,Produits!$B$3:$C$102,2,))</f>
        <v>Gr</v>
      </c>
      <c r="D45" s="267">
        <v>1</v>
      </c>
      <c r="E45" s="403">
        <v>4.718</v>
      </c>
      <c r="F45" s="396">
        <f t="shared" si="2"/>
        <v>4.718</v>
      </c>
      <c r="G45" s="299"/>
      <c r="H45" s="271" t="s">
        <v>439</v>
      </c>
      <c r="I45" s="418" t="str">
        <f t="shared" si="0"/>
        <v xml:space="preserve"> </v>
      </c>
      <c r="J45" s="393"/>
      <c r="K45" s="276"/>
      <c r="L45" s="236"/>
      <c r="M45" s="297" t="str">
        <f>IFERROR(VLOOKUP(L45,Carton!$B$5:$J$61,7,),"-")</f>
        <v>-</v>
      </c>
      <c r="N45" s="298" t="str">
        <f>IFERROR(VLOOKUP(L45,Carton!$B$5:$J$61,9,),"-")</f>
        <v>-</v>
      </c>
      <c r="O45" s="292"/>
      <c r="P45" s="292"/>
      <c r="Q45" s="294"/>
      <c r="R45" s="292"/>
      <c r="T45" s="290"/>
      <c r="U45" s="290"/>
      <c r="V45" s="290"/>
      <c r="W45" s="290"/>
      <c r="X45" s="290"/>
      <c r="Y45" s="290"/>
      <c r="AA45" s="290"/>
    </row>
    <row r="46" spans="1:27" ht="14.5" thickBot="1" x14ac:dyDescent="0.4">
      <c r="A46" s="262" t="s">
        <v>423</v>
      </c>
      <c r="B46" s="244" t="s">
        <v>14</v>
      </c>
      <c r="C46" s="410" t="str">
        <f>+IF(ISBLANK(B46)," ",VLOOKUP(B46,Produits!$B$3:$C$102,2,))</f>
        <v>Gr</v>
      </c>
      <c r="D46" s="267">
        <v>1</v>
      </c>
      <c r="E46" s="403">
        <v>4.8360000000000003</v>
      </c>
      <c r="F46" s="396">
        <f t="shared" si="2"/>
        <v>4.8360000000000003</v>
      </c>
      <c r="G46" s="299"/>
      <c r="H46" s="271" t="s">
        <v>440</v>
      </c>
      <c r="I46" s="418" t="str">
        <f t="shared" si="0"/>
        <v xml:space="preserve"> </v>
      </c>
      <c r="J46" s="393"/>
      <c r="K46" s="276"/>
      <c r="L46" s="236"/>
      <c r="M46" s="297" t="str">
        <f>IFERROR(VLOOKUP(L46,Carton!$B$5:$J$61,7,),"-")</f>
        <v>-</v>
      </c>
      <c r="N46" s="298" t="str">
        <f>IFERROR(VLOOKUP(L46,Carton!$B$5:$J$61,9,),"-")</f>
        <v>-</v>
      </c>
      <c r="O46" s="292"/>
      <c r="P46" s="292"/>
      <c r="Q46" s="294"/>
      <c r="R46" s="292"/>
      <c r="T46" s="290"/>
      <c r="U46" s="290"/>
      <c r="V46" s="290"/>
      <c r="W46" s="290"/>
      <c r="X46" s="290"/>
      <c r="Y46" s="290"/>
      <c r="AA46" s="290"/>
    </row>
    <row r="47" spans="1:27" ht="14.5" thickBot="1" x14ac:dyDescent="0.4">
      <c r="A47" s="262" t="s">
        <v>424</v>
      </c>
      <c r="B47" s="244" t="s">
        <v>496</v>
      </c>
      <c r="C47" s="410" t="str">
        <f>+IF(ISBLANK(B47)," ",VLOOKUP(B47,Produits!$B$3:$C$102,2,))</f>
        <v>Kg</v>
      </c>
      <c r="D47" s="267">
        <v>1</v>
      </c>
      <c r="E47" s="403">
        <v>12.53</v>
      </c>
      <c r="F47" s="396">
        <f t="shared" si="2"/>
        <v>12.53</v>
      </c>
      <c r="G47" s="299"/>
      <c r="H47" s="271" t="s">
        <v>441</v>
      </c>
      <c r="I47" s="418" t="str">
        <f t="shared" si="0"/>
        <v xml:space="preserve"> </v>
      </c>
      <c r="J47" s="393"/>
      <c r="K47" s="276"/>
      <c r="L47" s="236"/>
      <c r="M47" s="297" t="str">
        <f>IFERROR(VLOOKUP(L47,Carton!$B$5:$J$61,7,),"-")</f>
        <v>-</v>
      </c>
      <c r="N47" s="298" t="str">
        <f>IFERROR(VLOOKUP(L47,Carton!$B$5:$J$61,9,),"-")</f>
        <v>-</v>
      </c>
      <c r="O47" s="294"/>
      <c r="P47" s="292"/>
      <c r="Q47" s="292"/>
      <c r="R47" s="292"/>
      <c r="T47" s="290"/>
      <c r="U47" s="290"/>
      <c r="V47" s="290"/>
      <c r="W47" s="290"/>
      <c r="X47" s="290"/>
      <c r="Y47" s="290"/>
      <c r="AA47" s="290"/>
    </row>
    <row r="48" spans="1:27" ht="14.5" thickBot="1" x14ac:dyDescent="0.4">
      <c r="A48" s="262"/>
      <c r="B48" s="244"/>
      <c r="C48" s="410"/>
      <c r="D48" s="267"/>
      <c r="E48" s="403"/>
      <c r="F48" s="396" t="str">
        <f t="shared" si="2"/>
        <v xml:space="preserve"> </v>
      </c>
      <c r="G48" s="299"/>
      <c r="H48" s="271" t="s">
        <v>442</v>
      </c>
      <c r="I48" s="418" t="str">
        <f t="shared" si="0"/>
        <v xml:space="preserve"> </v>
      </c>
      <c r="J48" s="393"/>
      <c r="K48" s="276"/>
      <c r="L48" s="236"/>
      <c r="M48" s="297" t="str">
        <f>IFERROR(VLOOKUP(L48,Carton!$B$5:$J$61,7,),"-")</f>
        <v>-</v>
      </c>
      <c r="N48" s="298" t="str">
        <f>IFERROR(VLOOKUP(L48,Carton!$B$5:$J$61,9,),"-")</f>
        <v>-</v>
      </c>
      <c r="O48" s="292"/>
      <c r="P48" s="292"/>
      <c r="Q48" s="292"/>
      <c r="R48" s="292"/>
      <c r="W48" s="294"/>
      <c r="X48" s="290"/>
      <c r="Y48" s="290"/>
      <c r="AA48" s="290"/>
    </row>
    <row r="49" spans="1:27" ht="14.5" thickBot="1" x14ac:dyDescent="0.4">
      <c r="A49" s="262"/>
      <c r="B49" s="244"/>
      <c r="C49" s="410" t="str">
        <f>+IF(ISBLANK(B49)," ",VLOOKUP(B49,Produits!$B$3:$C$102,2,))</f>
        <v xml:space="preserve"> </v>
      </c>
      <c r="D49" s="267"/>
      <c r="E49" s="403"/>
      <c r="F49" s="396" t="str">
        <f t="shared" si="2"/>
        <v xml:space="preserve"> </v>
      </c>
      <c r="G49" s="299"/>
      <c r="H49" s="271" t="s">
        <v>443</v>
      </c>
      <c r="I49" s="418" t="str">
        <f t="shared" si="0"/>
        <v xml:space="preserve"> </v>
      </c>
      <c r="J49" s="393"/>
      <c r="K49" s="276"/>
      <c r="L49" s="236"/>
      <c r="M49" s="297" t="str">
        <f>IFERROR(VLOOKUP(L49,Carton!$B$5:$J$61,7,),"-")</f>
        <v>-</v>
      </c>
      <c r="N49" s="298" t="str">
        <f>IFERROR(VLOOKUP(L49,Carton!$B$5:$J$61,9,),"-")</f>
        <v>-</v>
      </c>
      <c r="O49" s="291"/>
      <c r="P49" s="292"/>
      <c r="Q49" s="292"/>
      <c r="R49" s="292"/>
      <c r="X49" s="294"/>
      <c r="Y49" s="290"/>
      <c r="AA49" s="290"/>
    </row>
    <row r="50" spans="1:27" ht="14.5" thickBot="1" x14ac:dyDescent="0.4">
      <c r="A50" s="262"/>
      <c r="B50" s="244"/>
      <c r="C50" s="410" t="str">
        <f>+IF(ISBLANK(B50)," ",VLOOKUP(B50,Produits!$B$3:$C$102,2,))</f>
        <v xml:space="preserve"> </v>
      </c>
      <c r="D50" s="267"/>
      <c r="E50" s="403"/>
      <c r="F50" s="396" t="str">
        <f t="shared" si="2"/>
        <v xml:space="preserve"> </v>
      </c>
      <c r="G50" s="299"/>
      <c r="H50" s="271" t="s">
        <v>444</v>
      </c>
      <c r="I50" s="418" t="str">
        <f t="shared" si="0"/>
        <v xml:space="preserve"> </v>
      </c>
      <c r="J50" s="393"/>
      <c r="K50" s="276"/>
      <c r="L50" s="236"/>
      <c r="M50" s="297" t="str">
        <f>IFERROR(VLOOKUP(L50,Carton!$B$5:$J$61,7,),"-")</f>
        <v>-</v>
      </c>
      <c r="N50" s="298" t="str">
        <f>IFERROR(VLOOKUP(L50,Carton!$B$5:$J$61,9,),"-")</f>
        <v>-</v>
      </c>
      <c r="O50" s="292"/>
      <c r="P50" s="292"/>
      <c r="Q50" s="292"/>
      <c r="R50" s="292"/>
      <c r="X50" s="294"/>
      <c r="Y50" s="290"/>
      <c r="AA50" s="290"/>
    </row>
    <row r="51" spans="1:27" ht="14.5" thickBot="1" x14ac:dyDescent="0.4">
      <c r="A51" s="262"/>
      <c r="B51" s="244"/>
      <c r="C51" s="410" t="str">
        <f>+IF(ISBLANK(B51)," ",VLOOKUP(B51,Produits!$B$3:$C$102,2,))</f>
        <v xml:space="preserve"> </v>
      </c>
      <c r="D51" s="267"/>
      <c r="E51" s="403"/>
      <c r="F51" s="396" t="str">
        <f t="shared" si="2"/>
        <v xml:space="preserve"> </v>
      </c>
      <c r="G51" s="299"/>
      <c r="H51" s="271" t="s">
        <v>445</v>
      </c>
      <c r="I51" s="418" t="str">
        <f t="shared" ref="I51:I79" si="3">IFERROR(SUMIF($A$19:$A$79,H51,$F$19:$F$79)+N51," ")</f>
        <v xml:space="preserve"> </v>
      </c>
      <c r="J51" s="393"/>
      <c r="K51" s="276"/>
      <c r="L51" s="236"/>
      <c r="M51" s="297" t="str">
        <f>IFERROR(VLOOKUP(L51,Carton!$B$5:$J$61,7,),"-")</f>
        <v>-</v>
      </c>
      <c r="N51" s="298" t="str">
        <f>IFERROR(VLOOKUP(L51,Carton!$B$5:$J$61,9,),"-")</f>
        <v>-</v>
      </c>
      <c r="O51" s="292"/>
      <c r="P51" s="292"/>
      <c r="Q51" s="292"/>
      <c r="R51" s="292"/>
      <c r="X51" s="294"/>
      <c r="Y51" s="290"/>
      <c r="AA51" s="290"/>
    </row>
    <row r="52" spans="1:27" ht="14.5" thickBot="1" x14ac:dyDescent="0.4">
      <c r="A52" s="262"/>
      <c r="B52" s="244"/>
      <c r="C52" s="410" t="str">
        <f>+IF(ISBLANK(B52)," ",VLOOKUP(B52,Produits!$B$3:$C$102,2,))</f>
        <v xml:space="preserve"> </v>
      </c>
      <c r="D52" s="267"/>
      <c r="E52" s="403"/>
      <c r="F52" s="396" t="str">
        <f t="shared" si="2"/>
        <v xml:space="preserve"> </v>
      </c>
      <c r="G52" s="299"/>
      <c r="H52" s="271" t="s">
        <v>446</v>
      </c>
      <c r="I52" s="418" t="str">
        <f t="shared" si="3"/>
        <v xml:space="preserve"> </v>
      </c>
      <c r="J52" s="393"/>
      <c r="K52" s="276"/>
      <c r="L52" s="236"/>
      <c r="M52" s="297" t="str">
        <f>IFERROR(VLOOKUP(L52,Carton!$B$5:$J$61,7,),"-")</f>
        <v>-</v>
      </c>
      <c r="N52" s="298" t="str">
        <f>IFERROR(VLOOKUP(L52,Carton!$B$5:$J$61,9,),"-")</f>
        <v>-</v>
      </c>
      <c r="O52" s="292"/>
      <c r="P52" s="292"/>
      <c r="Q52" s="292"/>
      <c r="R52" s="292"/>
      <c r="X52" s="294"/>
      <c r="Y52" s="290"/>
      <c r="AA52" s="290"/>
    </row>
    <row r="53" spans="1:27" ht="14.5" thickBot="1" x14ac:dyDescent="0.4">
      <c r="A53" s="262"/>
      <c r="B53" s="244"/>
      <c r="C53" s="410" t="str">
        <f>+IF(ISBLANK(B53)," ",VLOOKUP(B53,Produits!$B$3:$C$102,2,))</f>
        <v xml:space="preserve"> </v>
      </c>
      <c r="D53" s="267"/>
      <c r="E53" s="403"/>
      <c r="F53" s="396" t="str">
        <f t="shared" si="2"/>
        <v xml:space="preserve"> </v>
      </c>
      <c r="G53" s="299"/>
      <c r="H53" s="271" t="s">
        <v>447</v>
      </c>
      <c r="I53" s="418" t="str">
        <f t="shared" si="3"/>
        <v xml:space="preserve"> </v>
      </c>
      <c r="J53" s="393"/>
      <c r="K53" s="276"/>
      <c r="L53" s="236"/>
      <c r="M53" s="297" t="str">
        <f>IFERROR(VLOOKUP(L53,Carton!$B$5:$J$61,7,),"-")</f>
        <v>-</v>
      </c>
      <c r="N53" s="298" t="str">
        <f>IFERROR(VLOOKUP(L53,Carton!$B$5:$J$61,9,),"-")</f>
        <v>-</v>
      </c>
      <c r="O53" s="292"/>
      <c r="P53" s="292"/>
      <c r="Q53" s="292"/>
      <c r="R53" s="292"/>
      <c r="X53" s="294"/>
      <c r="Y53" s="290"/>
      <c r="AA53" s="290"/>
    </row>
    <row r="54" spans="1:27" ht="14.5" thickBot="1" x14ac:dyDescent="0.4">
      <c r="A54" s="283"/>
      <c r="B54" s="284"/>
      <c r="C54" s="411" t="str">
        <f>+IF(ISBLANK(B54)," ",VLOOKUP(B54,Produits!$B$3:$C$102,2,))</f>
        <v xml:space="preserve"> </v>
      </c>
      <c r="D54" s="285"/>
      <c r="E54" s="404"/>
      <c r="F54" s="397" t="str">
        <f t="shared" si="2"/>
        <v xml:space="preserve"> </v>
      </c>
      <c r="G54" s="463"/>
      <c r="H54" s="286" t="s">
        <v>448</v>
      </c>
      <c r="I54" s="419" t="str">
        <f t="shared" si="3"/>
        <v xml:space="preserve"> </v>
      </c>
      <c r="J54" s="393"/>
      <c r="K54" s="276"/>
      <c r="L54" s="236"/>
      <c r="M54" s="297" t="str">
        <f>IFERROR(VLOOKUP(L54,Carton!$B$5:$J$61,7,),"-")</f>
        <v>-</v>
      </c>
      <c r="N54" s="298" t="str">
        <f>IFERROR(VLOOKUP(L54,Carton!$B$5:$J$61,9,),"-")</f>
        <v>-</v>
      </c>
      <c r="O54" s="292"/>
      <c r="P54" s="292"/>
      <c r="Q54" s="292"/>
      <c r="R54" s="292"/>
      <c r="X54" s="294"/>
      <c r="Y54" s="290"/>
      <c r="AA54" s="290"/>
    </row>
    <row r="55" spans="1:27" ht="14.5" thickBot="1" x14ac:dyDescent="0.4">
      <c r="A55" s="261"/>
      <c r="B55" s="287"/>
      <c r="C55" s="412" t="str">
        <f>+IF(ISBLANK(B55)," ",VLOOKUP(B55,Produits!$B$3:$C$102,2,))</f>
        <v xml:space="preserve"> </v>
      </c>
      <c r="D55" s="288"/>
      <c r="E55" s="405"/>
      <c r="F55" s="398" t="str">
        <f t="shared" si="2"/>
        <v xml:space="preserve"> </v>
      </c>
      <c r="G55" s="464"/>
      <c r="H55" s="270" t="s">
        <v>449</v>
      </c>
      <c r="I55" s="417" t="str">
        <f t="shared" si="3"/>
        <v xml:space="preserve"> </v>
      </c>
      <c r="J55" s="393"/>
      <c r="K55" s="276"/>
      <c r="L55" s="236"/>
      <c r="M55" s="297" t="str">
        <f>IFERROR(VLOOKUP(L55,Carton!$B$5:$J$61,7,),"-")</f>
        <v>-</v>
      </c>
      <c r="N55" s="298" t="str">
        <f>IFERROR(VLOOKUP(L55,Carton!$B$5:$J$61,9,),"-")</f>
        <v>-</v>
      </c>
      <c r="O55" s="292"/>
      <c r="P55" s="292"/>
      <c r="Q55" s="292"/>
      <c r="R55" s="292"/>
      <c r="X55" s="294"/>
      <c r="Y55" s="290"/>
      <c r="AA55" s="290"/>
    </row>
    <row r="56" spans="1:27" ht="14.5" thickBot="1" x14ac:dyDescent="0.4">
      <c r="A56" s="262"/>
      <c r="B56" s="244"/>
      <c r="C56" s="410" t="str">
        <f>+IF(ISBLANK(B56)," ",VLOOKUP(B56,Produits!$B$3:$C$102,2,))</f>
        <v xml:space="preserve"> </v>
      </c>
      <c r="D56" s="267"/>
      <c r="E56" s="403"/>
      <c r="F56" s="396" t="str">
        <f t="shared" si="2"/>
        <v xml:space="preserve"> </v>
      </c>
      <c r="G56" s="312"/>
      <c r="H56" s="271" t="s">
        <v>450</v>
      </c>
      <c r="I56" s="418" t="str">
        <f t="shared" si="3"/>
        <v xml:space="preserve"> </v>
      </c>
      <c r="J56" s="393"/>
      <c r="K56" s="276"/>
      <c r="L56" s="236"/>
      <c r="M56" s="297" t="str">
        <f>IFERROR(VLOOKUP(L56,Carton!$B$5:$J$61,7,),"-")</f>
        <v>-</v>
      </c>
      <c r="N56" s="298" t="str">
        <f>IFERROR(VLOOKUP(L56,Carton!$B$5:$J$61,9,),"-")</f>
        <v>-</v>
      </c>
      <c r="O56" s="292"/>
      <c r="P56" s="292"/>
      <c r="Q56" s="292"/>
      <c r="R56" s="292"/>
      <c r="X56" s="294"/>
      <c r="Y56" s="290"/>
      <c r="AA56" s="290"/>
    </row>
    <row r="57" spans="1:27" ht="14.5" thickBot="1" x14ac:dyDescent="0.4">
      <c r="A57" s="262"/>
      <c r="B57" s="244"/>
      <c r="C57" s="410" t="str">
        <f>+IF(ISBLANK(B57)," ",VLOOKUP(B57,Produits!$B$3:$C$102,2,))</f>
        <v xml:space="preserve"> </v>
      </c>
      <c r="D57" s="267"/>
      <c r="E57" s="403"/>
      <c r="F57" s="396" t="str">
        <f t="shared" si="2"/>
        <v xml:space="preserve"> </v>
      </c>
      <c r="G57" s="299"/>
      <c r="H57" s="271" t="s">
        <v>451</v>
      </c>
      <c r="I57" s="418" t="str">
        <f t="shared" si="3"/>
        <v xml:space="preserve"> </v>
      </c>
      <c r="J57" s="393"/>
      <c r="K57" s="276"/>
      <c r="L57" s="236"/>
      <c r="M57" s="297" t="str">
        <f>IFERROR(VLOOKUP(L57,Carton!$B$5:$J$61,7,),"-")</f>
        <v>-</v>
      </c>
      <c r="N57" s="298" t="str">
        <f>IFERROR(VLOOKUP(L57,Carton!$B$5:$J$61,9,),"-")</f>
        <v>-</v>
      </c>
      <c r="O57" s="292"/>
      <c r="P57" s="292"/>
      <c r="Q57" s="292"/>
      <c r="R57" s="292"/>
      <c r="X57" s="294"/>
      <c r="Y57" s="290"/>
      <c r="AA57" s="290"/>
    </row>
    <row r="58" spans="1:27" ht="14.5" thickBot="1" x14ac:dyDescent="0.4">
      <c r="A58" s="262"/>
      <c r="B58" s="244"/>
      <c r="C58" s="410" t="str">
        <f>+IF(ISBLANK(B58)," ",VLOOKUP(B58,Produits!$B$3:$C$102,2,))</f>
        <v xml:space="preserve"> </v>
      </c>
      <c r="D58" s="267"/>
      <c r="E58" s="403"/>
      <c r="F58" s="396" t="str">
        <f t="shared" si="2"/>
        <v xml:space="preserve"> </v>
      </c>
      <c r="G58" s="299"/>
      <c r="H58" s="271" t="s">
        <v>452</v>
      </c>
      <c r="I58" s="418" t="str">
        <f t="shared" si="3"/>
        <v xml:space="preserve"> </v>
      </c>
      <c r="J58" s="393"/>
      <c r="K58" s="276"/>
      <c r="L58" s="236"/>
      <c r="M58" s="297" t="str">
        <f>IFERROR(VLOOKUP(L58,Carton!$B$5:$J$61,7,),"-")</f>
        <v>-</v>
      </c>
      <c r="N58" s="298" t="str">
        <f>IFERROR(VLOOKUP(L58,Carton!$B$5:$J$61,9,),"-")</f>
        <v>-</v>
      </c>
      <c r="O58" s="292"/>
      <c r="P58" s="292"/>
      <c r="Q58" s="292"/>
      <c r="R58" s="292"/>
      <c r="X58" s="294"/>
      <c r="Y58" s="290"/>
      <c r="AA58" s="290"/>
    </row>
    <row r="59" spans="1:27" ht="14.5" thickBot="1" x14ac:dyDescent="0.4">
      <c r="A59" s="262"/>
      <c r="B59" s="244"/>
      <c r="C59" s="410" t="str">
        <f>+IF(ISBLANK(B59)," ",VLOOKUP(B59,Produits!$B$3:$C$102,2,))</f>
        <v xml:space="preserve"> </v>
      </c>
      <c r="D59" s="267"/>
      <c r="E59" s="403"/>
      <c r="F59" s="396" t="str">
        <f t="shared" si="2"/>
        <v xml:space="preserve"> </v>
      </c>
      <c r="G59" s="299"/>
      <c r="H59" s="271" t="s">
        <v>453</v>
      </c>
      <c r="I59" s="418" t="str">
        <f t="shared" si="3"/>
        <v xml:space="preserve"> </v>
      </c>
      <c r="J59" s="393"/>
      <c r="K59" s="276"/>
      <c r="L59" s="236"/>
      <c r="M59" s="297" t="str">
        <f>IFERROR(VLOOKUP(L59,Carton!$B$5:$J$61,7,),"-")</f>
        <v>-</v>
      </c>
      <c r="N59" s="298" t="str">
        <f>IFERROR(VLOOKUP(L59,Carton!$B$5:$J$61,9,),"-")</f>
        <v>-</v>
      </c>
      <c r="O59" s="292"/>
      <c r="P59" s="292"/>
      <c r="Q59" s="292"/>
      <c r="R59" s="292"/>
      <c r="X59" s="294"/>
      <c r="Y59" s="290"/>
      <c r="AA59" s="290"/>
    </row>
    <row r="60" spans="1:27" ht="14.5" thickBot="1" x14ac:dyDescent="0.4">
      <c r="A60" s="262"/>
      <c r="B60" s="244"/>
      <c r="C60" s="410" t="str">
        <f>+IF(ISBLANK(B60)," ",VLOOKUP(B60,Produits!$B$3:$C$102,2,))</f>
        <v xml:space="preserve"> </v>
      </c>
      <c r="D60" s="267"/>
      <c r="E60" s="403"/>
      <c r="F60" s="396" t="str">
        <f t="shared" si="2"/>
        <v xml:space="preserve"> </v>
      </c>
      <c r="G60" s="299"/>
      <c r="H60" s="271" t="s">
        <v>454</v>
      </c>
      <c r="I60" s="418" t="str">
        <f t="shared" si="3"/>
        <v xml:space="preserve"> </v>
      </c>
      <c r="J60" s="393"/>
      <c r="K60" s="276"/>
      <c r="L60" s="236"/>
      <c r="M60" s="297" t="str">
        <f>IFERROR(VLOOKUP(L60,Carton!$B$5:$J$61,7,),"-")</f>
        <v>-</v>
      </c>
      <c r="N60" s="298" t="str">
        <f>IFERROR(VLOOKUP(L60,Carton!$B$5:$J$61,9,),"-")</f>
        <v>-</v>
      </c>
      <c r="O60" s="292"/>
      <c r="P60" s="292"/>
      <c r="Q60" s="292"/>
      <c r="R60" s="292"/>
      <c r="X60" s="294"/>
      <c r="Y60" s="290"/>
      <c r="AA60" s="290"/>
    </row>
    <row r="61" spans="1:27" ht="14.5" thickBot="1" x14ac:dyDescent="0.4">
      <c r="A61" s="262"/>
      <c r="B61" s="244"/>
      <c r="C61" s="410" t="str">
        <f>+IF(ISBLANK(B61)," ",VLOOKUP(B61,Produits!$B$3:$C$102,2,))</f>
        <v xml:space="preserve"> </v>
      </c>
      <c r="D61" s="267"/>
      <c r="E61" s="403"/>
      <c r="F61" s="396" t="str">
        <f t="shared" si="2"/>
        <v xml:space="preserve"> </v>
      </c>
      <c r="G61" s="299"/>
      <c r="H61" s="271" t="s">
        <v>455</v>
      </c>
      <c r="I61" s="418" t="str">
        <f t="shared" si="3"/>
        <v xml:space="preserve"> </v>
      </c>
      <c r="J61" s="393"/>
      <c r="K61" s="276"/>
      <c r="L61" s="236"/>
      <c r="M61" s="297" t="str">
        <f>IFERROR(VLOOKUP(L61,Carton!$B$5:$J$61,7,),"-")</f>
        <v>-</v>
      </c>
      <c r="N61" s="298" t="str">
        <f>IFERROR(VLOOKUP(L61,Carton!$B$5:$J$61,9,),"-")</f>
        <v>-</v>
      </c>
      <c r="O61" s="292"/>
      <c r="P61" s="292"/>
      <c r="Q61" s="292"/>
      <c r="R61" s="292"/>
      <c r="X61" s="294"/>
      <c r="Y61" s="290"/>
      <c r="AA61" s="290"/>
    </row>
    <row r="62" spans="1:27" ht="14.5" thickBot="1" x14ac:dyDescent="0.4">
      <c r="A62" s="262"/>
      <c r="B62" s="244"/>
      <c r="C62" s="410" t="str">
        <f>+IF(ISBLANK(B62)," ",VLOOKUP(B62,Produits!$B$3:$C$102,2,))</f>
        <v xml:space="preserve"> </v>
      </c>
      <c r="D62" s="268"/>
      <c r="E62" s="403"/>
      <c r="F62" s="396" t="str">
        <f t="shared" si="2"/>
        <v xml:space="preserve"> </v>
      </c>
      <c r="G62" s="299"/>
      <c r="H62" s="271" t="s">
        <v>456</v>
      </c>
      <c r="I62" s="418" t="str">
        <f t="shared" si="3"/>
        <v xml:space="preserve"> </v>
      </c>
      <c r="J62" s="393"/>
      <c r="K62" s="276"/>
      <c r="L62" s="236"/>
      <c r="M62" s="297" t="str">
        <f>IFERROR(VLOOKUP(L62,Carton!$B$5:$J$61,7,),"-")</f>
        <v>-</v>
      </c>
      <c r="N62" s="298" t="str">
        <f>IFERROR(VLOOKUP(L62,Carton!$B$5:$J$61,9,),"-")</f>
        <v>-</v>
      </c>
      <c r="O62" s="292"/>
      <c r="P62" s="292"/>
      <c r="Q62" s="292"/>
      <c r="R62" s="292"/>
      <c r="X62" s="294"/>
      <c r="Y62" s="290"/>
      <c r="AA62" s="290"/>
    </row>
    <row r="63" spans="1:27" ht="14.5" thickBot="1" x14ac:dyDescent="0.4">
      <c r="A63" s="262"/>
      <c r="B63" s="244"/>
      <c r="C63" s="410" t="str">
        <f>+IF(ISBLANK(B63)," ",VLOOKUP(B63,Produits!$B$3:$C$102,2,))</f>
        <v xml:space="preserve"> </v>
      </c>
      <c r="D63" s="269"/>
      <c r="E63" s="403"/>
      <c r="F63" s="396" t="str">
        <f t="shared" si="2"/>
        <v xml:space="preserve"> </v>
      </c>
      <c r="G63" s="299"/>
      <c r="H63" s="271" t="s">
        <v>457</v>
      </c>
      <c r="I63" s="418" t="str">
        <f t="shared" si="3"/>
        <v xml:space="preserve"> </v>
      </c>
      <c r="J63" s="393"/>
      <c r="K63" s="276"/>
      <c r="L63" s="236"/>
      <c r="M63" s="297" t="str">
        <f>IFERROR(VLOOKUP(L63,Carton!$B$5:$J$61,7,),"-")</f>
        <v>-</v>
      </c>
      <c r="N63" s="298" t="str">
        <f>IFERROR(VLOOKUP(L63,Carton!$B$5:$J$61,9,),"-")</f>
        <v>-</v>
      </c>
      <c r="O63" s="292"/>
      <c r="P63" s="292"/>
      <c r="Q63" s="292"/>
      <c r="R63" s="292"/>
      <c r="X63" s="294"/>
      <c r="Y63" s="290"/>
      <c r="AA63" s="290"/>
    </row>
    <row r="64" spans="1:27" ht="14.5" thickBot="1" x14ac:dyDescent="0.4">
      <c r="A64" s="262"/>
      <c r="B64" s="244"/>
      <c r="C64" s="410" t="str">
        <f>+IF(ISBLANK(B64)," ",VLOOKUP(B64,Produits!$B$3:$C$102,2,))</f>
        <v xml:space="preserve"> </v>
      </c>
      <c r="D64" s="269"/>
      <c r="E64" s="403"/>
      <c r="F64" s="396" t="str">
        <f t="shared" si="2"/>
        <v xml:space="preserve"> </v>
      </c>
      <c r="G64" s="299"/>
      <c r="H64" s="271" t="s">
        <v>458</v>
      </c>
      <c r="I64" s="418" t="str">
        <f t="shared" si="3"/>
        <v xml:space="preserve"> </v>
      </c>
      <c r="J64" s="393"/>
      <c r="K64" s="276"/>
      <c r="L64" s="236"/>
      <c r="M64" s="297" t="str">
        <f>IFERROR(VLOOKUP(L64,Carton!$B$5:$J$61,7,),"-")</f>
        <v>-</v>
      </c>
      <c r="N64" s="298" t="str">
        <f>IFERROR(VLOOKUP(L64,Carton!$B$5:$J$61,9,),"-")</f>
        <v>-</v>
      </c>
      <c r="O64" s="292"/>
      <c r="P64" s="292"/>
      <c r="Q64" s="292"/>
      <c r="R64" s="292"/>
      <c r="X64" s="294"/>
      <c r="Y64" s="290"/>
      <c r="AA64" s="290"/>
    </row>
    <row r="65" spans="1:27" ht="14.5" thickBot="1" x14ac:dyDescent="0.4">
      <c r="A65" s="262"/>
      <c r="B65" s="244"/>
      <c r="C65" s="413" t="str">
        <f>+IF(ISBLANK(B65)," ",VLOOKUP(B65,Produits!$B$3:$C$102,2,))</f>
        <v xml:space="preserve"> </v>
      </c>
      <c r="D65" s="314"/>
      <c r="E65" s="403"/>
      <c r="F65" s="399" t="str">
        <f t="shared" si="2"/>
        <v xml:space="preserve"> </v>
      </c>
      <c r="G65" s="313"/>
      <c r="H65" s="271" t="s">
        <v>459</v>
      </c>
      <c r="I65" s="418" t="str">
        <f t="shared" si="3"/>
        <v xml:space="preserve"> </v>
      </c>
      <c r="J65" s="393"/>
      <c r="K65" s="276"/>
      <c r="L65" s="236"/>
      <c r="M65" s="297" t="str">
        <f>IFERROR(VLOOKUP(L65,Carton!$B$5:$J$61,7,),"-")</f>
        <v>-</v>
      </c>
      <c r="N65" s="298" t="str">
        <f>IFERROR(VLOOKUP(L65,Carton!$B$5:$J$61,9,),"-")</f>
        <v>-</v>
      </c>
      <c r="O65" s="292"/>
      <c r="P65" s="292"/>
      <c r="Q65" s="292"/>
      <c r="R65" s="292"/>
      <c r="X65" s="294"/>
      <c r="Y65" s="290"/>
      <c r="AA65" s="290"/>
    </row>
    <row r="66" spans="1:27" ht="14.5" thickBot="1" x14ac:dyDescent="0.4">
      <c r="A66" s="416"/>
      <c r="B66" s="280"/>
      <c r="C66" s="281"/>
      <c r="D66" s="315"/>
      <c r="E66" s="406"/>
      <c r="F66" s="399" t="str">
        <f t="shared" si="2"/>
        <v xml:space="preserve"> </v>
      </c>
      <c r="G66" s="279"/>
      <c r="H66" s="271" t="s">
        <v>460</v>
      </c>
      <c r="I66" s="418" t="str">
        <f t="shared" si="3"/>
        <v xml:space="preserve"> </v>
      </c>
      <c r="J66" s="393"/>
      <c r="K66" s="276"/>
      <c r="L66" s="236"/>
      <c r="M66" s="297" t="str">
        <f>IFERROR(VLOOKUP(L66,Carton!$B$5:$J$61,7,),"-")</f>
        <v>-</v>
      </c>
      <c r="N66" s="298" t="str">
        <f>IFERROR(VLOOKUP(L66,Carton!$B$5:$J$61,9,),"-")</f>
        <v>-</v>
      </c>
      <c r="O66" s="292"/>
      <c r="P66" s="292"/>
      <c r="Q66" s="292"/>
      <c r="R66" s="292"/>
      <c r="X66" s="294"/>
      <c r="Y66" s="290"/>
      <c r="AA66" s="290"/>
    </row>
    <row r="67" spans="1:27" ht="14.5" thickBot="1" x14ac:dyDescent="0.4">
      <c r="A67" s="416"/>
      <c r="B67" s="391"/>
      <c r="C67" s="413"/>
      <c r="D67" s="408"/>
      <c r="E67" s="406"/>
      <c r="F67" s="399" t="str">
        <f t="shared" si="2"/>
        <v xml:space="preserve"> </v>
      </c>
      <c r="G67" s="290"/>
      <c r="H67" s="271" t="s">
        <v>461</v>
      </c>
      <c r="I67" s="418" t="str">
        <f t="shared" si="3"/>
        <v xml:space="preserve"> </v>
      </c>
      <c r="J67" s="393"/>
      <c r="K67" s="276"/>
      <c r="L67" s="236"/>
      <c r="M67" s="297" t="str">
        <f>IFERROR(VLOOKUP(L67,Carton!$B$5:$J$61,7,),"-")</f>
        <v>-</v>
      </c>
      <c r="N67" s="298" t="str">
        <f>IFERROR(VLOOKUP(L67,Carton!$B$5:$J$61,9,),"-")</f>
        <v>-</v>
      </c>
      <c r="O67" s="292"/>
      <c r="P67" s="292"/>
      <c r="Q67" s="292"/>
      <c r="R67" s="292"/>
      <c r="X67" s="294"/>
      <c r="Y67" s="290"/>
      <c r="AA67" s="290"/>
    </row>
    <row r="68" spans="1:27" ht="14.5" thickBot="1" x14ac:dyDescent="0.4">
      <c r="A68" s="416"/>
      <c r="B68" s="391"/>
      <c r="C68" s="413"/>
      <c r="D68" s="408"/>
      <c r="E68" s="406"/>
      <c r="F68" s="399" t="str">
        <f t="shared" si="2"/>
        <v xml:space="preserve"> </v>
      </c>
      <c r="G68" s="290"/>
      <c r="H68" s="262" t="s">
        <v>462</v>
      </c>
      <c r="I68" s="418" t="str">
        <f t="shared" si="3"/>
        <v xml:space="preserve"> </v>
      </c>
      <c r="J68" s="393"/>
      <c r="K68" s="369"/>
      <c r="L68" s="236"/>
      <c r="M68" s="297" t="str">
        <f>IFERROR(VLOOKUP(L68,Carton!$B$5:$J$61,7,),"-")</f>
        <v>-</v>
      </c>
      <c r="N68" s="298" t="str">
        <f>IFERROR(VLOOKUP(L68,Carton!$B$5:$J$61,9,),"-")</f>
        <v>-</v>
      </c>
      <c r="O68" s="292"/>
      <c r="P68" s="292"/>
      <c r="Q68" s="292"/>
      <c r="R68" s="292"/>
      <c r="X68" s="294"/>
      <c r="Y68" s="290"/>
      <c r="AA68" s="290"/>
    </row>
    <row r="69" spans="1:27" ht="14.5" thickBot="1" x14ac:dyDescent="0.4">
      <c r="A69" s="416"/>
      <c r="B69" s="392"/>
      <c r="C69" s="390"/>
      <c r="D69" s="408"/>
      <c r="E69" s="406"/>
      <c r="F69" s="401" t="str">
        <f t="shared" si="2"/>
        <v xml:space="preserve"> </v>
      </c>
      <c r="G69" s="290"/>
      <c r="H69" s="262" t="s">
        <v>590</v>
      </c>
      <c r="I69" s="418" t="str">
        <f t="shared" si="3"/>
        <v xml:space="preserve"> </v>
      </c>
      <c r="J69" s="393"/>
      <c r="K69" s="369"/>
      <c r="L69" s="236"/>
      <c r="M69" s="297" t="str">
        <f>IFERROR(VLOOKUP(L69,Carton!$B$5:$J$61,7,),"-")</f>
        <v>-</v>
      </c>
      <c r="N69" s="298" t="str">
        <f>IFERROR(VLOOKUP(L69,Carton!$B$5:$J$61,9,),"-")</f>
        <v>-</v>
      </c>
      <c r="O69" s="292"/>
      <c r="P69" s="292"/>
      <c r="Q69" s="292"/>
      <c r="R69" s="292"/>
      <c r="X69" s="294"/>
      <c r="Y69" s="290"/>
      <c r="AA69" s="290"/>
    </row>
    <row r="70" spans="1:27" ht="14.5" thickBot="1" x14ac:dyDescent="0.4">
      <c r="A70" s="416"/>
      <c r="B70" s="392"/>
      <c r="C70" s="390"/>
      <c r="D70" s="408"/>
      <c r="E70" s="406"/>
      <c r="F70" s="401" t="str">
        <f t="shared" si="2"/>
        <v xml:space="preserve"> </v>
      </c>
      <c r="G70" s="290"/>
      <c r="H70" s="262" t="s">
        <v>591</v>
      </c>
      <c r="I70" s="418" t="str">
        <f t="shared" si="3"/>
        <v xml:space="preserve"> </v>
      </c>
      <c r="J70" s="393"/>
      <c r="K70" s="369"/>
      <c r="L70" s="236"/>
      <c r="M70" s="297" t="str">
        <f>IFERROR(VLOOKUP(L70,Carton!$B$5:$J$61,7,),"-")</f>
        <v>-</v>
      </c>
      <c r="N70" s="298" t="str">
        <f>IFERROR(VLOOKUP(L70,Carton!$B$5:$J$61,9,),"-")</f>
        <v>-</v>
      </c>
      <c r="O70" s="292"/>
      <c r="P70" s="292"/>
      <c r="Q70" s="292"/>
      <c r="R70" s="292"/>
      <c r="X70" s="294"/>
      <c r="Y70" s="290"/>
      <c r="AA70" s="290"/>
    </row>
    <row r="71" spans="1:27" ht="14.5" thickBot="1" x14ac:dyDescent="0.4">
      <c r="A71" s="416"/>
      <c r="B71" s="392"/>
      <c r="C71" s="390"/>
      <c r="D71" s="408"/>
      <c r="E71" s="406"/>
      <c r="F71" s="401" t="str">
        <f t="shared" si="2"/>
        <v xml:space="preserve"> </v>
      </c>
      <c r="G71" s="290"/>
      <c r="H71" s="262" t="s">
        <v>592</v>
      </c>
      <c r="I71" s="418" t="str">
        <f t="shared" si="3"/>
        <v xml:space="preserve"> </v>
      </c>
      <c r="J71" s="393"/>
      <c r="K71" s="369"/>
      <c r="L71" s="236"/>
      <c r="M71" s="297" t="str">
        <f>IFERROR(VLOOKUP(L71,Carton!$B$5:$J$61,7,),"-")</f>
        <v>-</v>
      </c>
      <c r="N71" s="298" t="str">
        <f>IFERROR(VLOOKUP(L71,Carton!$B$5:$J$61,9,),"-")</f>
        <v>-</v>
      </c>
      <c r="O71" s="292"/>
      <c r="P71" s="292"/>
      <c r="Q71" s="292"/>
      <c r="R71" s="292"/>
      <c r="X71" s="294"/>
      <c r="Y71" s="290"/>
      <c r="AA71" s="290"/>
    </row>
    <row r="72" spans="1:27" ht="14.5" thickBot="1" x14ac:dyDescent="0.4">
      <c r="A72" s="309"/>
      <c r="B72" s="392"/>
      <c r="C72" s="390"/>
      <c r="D72" s="408"/>
      <c r="E72" s="406"/>
      <c r="F72" s="401" t="str">
        <f t="shared" si="2"/>
        <v xml:space="preserve"> </v>
      </c>
      <c r="G72" s="290"/>
      <c r="H72" s="262" t="s">
        <v>593</v>
      </c>
      <c r="I72" s="418" t="str">
        <f t="shared" si="3"/>
        <v xml:space="preserve"> </v>
      </c>
      <c r="J72" s="393"/>
      <c r="K72" s="369"/>
      <c r="L72" s="236"/>
      <c r="M72" s="297" t="str">
        <f>IFERROR(VLOOKUP(L72,Carton!$B$5:$J$61,7,),"-")</f>
        <v>-</v>
      </c>
      <c r="N72" s="298" t="str">
        <f>IFERROR(VLOOKUP(L72,Carton!$B$5:$J$61,9,),"-")</f>
        <v>-</v>
      </c>
      <c r="O72" s="292"/>
      <c r="P72" s="292"/>
      <c r="Q72" s="292"/>
      <c r="R72" s="292"/>
      <c r="X72" s="294"/>
      <c r="Y72" s="290"/>
      <c r="AA72" s="290"/>
    </row>
    <row r="73" spans="1:27" ht="14.5" thickBot="1" x14ac:dyDescent="0.4">
      <c r="A73" s="309"/>
      <c r="B73" s="392"/>
      <c r="C73" s="390"/>
      <c r="D73" s="408"/>
      <c r="E73" s="406"/>
      <c r="F73" s="400" t="str">
        <f t="shared" si="2"/>
        <v xml:space="preserve"> </v>
      </c>
      <c r="G73" s="232"/>
      <c r="H73" s="262" t="s">
        <v>594</v>
      </c>
      <c r="I73" s="418" t="str">
        <f t="shared" si="3"/>
        <v xml:space="preserve"> </v>
      </c>
      <c r="J73" s="393"/>
      <c r="K73" s="369"/>
      <c r="L73" s="236"/>
      <c r="M73" s="297" t="str">
        <f>IFERROR(VLOOKUP(L73,Carton!$B$5:$J$61,7,),"-")</f>
        <v>-</v>
      </c>
      <c r="N73" s="298" t="str">
        <f>IFERROR(VLOOKUP(L73,Carton!$B$5:$J$61,9,),"-")</f>
        <v>-</v>
      </c>
      <c r="O73" s="292"/>
      <c r="P73" s="292"/>
      <c r="Q73" s="292"/>
      <c r="R73" s="292"/>
      <c r="X73" s="294"/>
      <c r="Y73" s="290"/>
      <c r="AA73" s="290"/>
    </row>
    <row r="74" spans="1:27" ht="13.25" customHeight="1" thickBot="1" x14ac:dyDescent="0.4">
      <c r="A74" s="309"/>
      <c r="B74" s="356"/>
      <c r="C74" s="413"/>
      <c r="D74" s="316"/>
      <c r="E74" s="406"/>
      <c r="F74" s="400" t="str">
        <f t="shared" si="2"/>
        <v xml:space="preserve"> </v>
      </c>
      <c r="G74" s="232"/>
      <c r="H74" s="262" t="s">
        <v>595</v>
      </c>
      <c r="I74" s="418" t="str">
        <f t="shared" si="3"/>
        <v xml:space="preserve"> </v>
      </c>
      <c r="J74" s="393"/>
      <c r="K74" s="369"/>
      <c r="L74" s="236"/>
      <c r="M74" s="297" t="str">
        <f>IFERROR(VLOOKUP(L74,Carton!$B$5:$J$61,7,),"-")</f>
        <v>-</v>
      </c>
      <c r="N74" s="298" t="str">
        <f>IFERROR(VLOOKUP(L74,Carton!$B$5:$J$61,9,),"-")</f>
        <v>-</v>
      </c>
      <c r="O74" s="292"/>
      <c r="P74" s="292"/>
      <c r="Q74" s="292"/>
      <c r="R74" s="292"/>
      <c r="X74" s="294"/>
      <c r="Y74" s="290"/>
      <c r="AA74" s="290"/>
    </row>
    <row r="75" spans="1:27" ht="14.5" thickBot="1" x14ac:dyDescent="0.4">
      <c r="A75" s="309"/>
      <c r="B75" s="392"/>
      <c r="C75" s="392"/>
      <c r="D75" s="408"/>
      <c r="E75" s="406"/>
      <c r="F75" s="401" t="str">
        <f t="shared" si="2"/>
        <v xml:space="preserve"> </v>
      </c>
      <c r="G75" s="290"/>
      <c r="H75" s="262" t="s">
        <v>596</v>
      </c>
      <c r="I75" s="418" t="str">
        <f t="shared" si="3"/>
        <v xml:space="preserve"> </v>
      </c>
      <c r="J75" s="393"/>
      <c r="K75" s="369"/>
      <c r="L75" s="236"/>
      <c r="M75" s="297" t="str">
        <f>IFERROR(VLOOKUP(L75,Carton!$B$5:$J$61,7,),"-")</f>
        <v>-</v>
      </c>
      <c r="N75" s="298" t="str">
        <f>IFERROR(VLOOKUP(L75,Carton!$B$5:$J$61,9,),"-")</f>
        <v>-</v>
      </c>
      <c r="O75" s="292"/>
      <c r="P75" s="292"/>
      <c r="Q75" s="292"/>
      <c r="R75" s="292"/>
      <c r="X75" s="294"/>
      <c r="Y75" s="290"/>
      <c r="AA75" s="290"/>
    </row>
    <row r="76" spans="1:27" ht="14.5" thickBot="1" x14ac:dyDescent="0.4">
      <c r="A76" s="309"/>
      <c r="B76" s="392"/>
      <c r="C76" s="392"/>
      <c r="D76" s="408"/>
      <c r="E76" s="406"/>
      <c r="F76" s="401" t="str">
        <f t="shared" si="2"/>
        <v xml:space="preserve"> </v>
      </c>
      <c r="G76" s="290"/>
      <c r="H76" s="262" t="s">
        <v>597</v>
      </c>
      <c r="I76" s="418" t="str">
        <f t="shared" si="3"/>
        <v xml:space="preserve"> </v>
      </c>
      <c r="J76" s="393"/>
      <c r="K76" s="369"/>
      <c r="L76" s="236"/>
      <c r="M76" s="297" t="str">
        <f>IFERROR(VLOOKUP(L76,Carton!$B$5:$J$61,7,),"-")</f>
        <v>-</v>
      </c>
      <c r="N76" s="298" t="str">
        <f>IFERROR(VLOOKUP(L76,Carton!$B$5:$J$61,9,),"-")</f>
        <v>-</v>
      </c>
      <c r="O76" s="292"/>
      <c r="P76" s="292"/>
      <c r="Q76" s="292"/>
      <c r="R76" s="292"/>
      <c r="X76" s="294"/>
      <c r="Y76" s="290"/>
      <c r="AA76" s="290"/>
    </row>
    <row r="77" spans="1:27" ht="14.5" thickBot="1" x14ac:dyDescent="0.4">
      <c r="A77" s="309"/>
      <c r="B77" s="392"/>
      <c r="C77" s="392"/>
      <c r="D77" s="408"/>
      <c r="E77" s="406"/>
      <c r="F77" s="401" t="str">
        <f t="shared" si="2"/>
        <v xml:space="preserve"> </v>
      </c>
      <c r="G77" s="290"/>
      <c r="H77" s="262" t="s">
        <v>598</v>
      </c>
      <c r="I77" s="418" t="str">
        <f t="shared" si="3"/>
        <v xml:space="preserve"> </v>
      </c>
      <c r="J77" s="393"/>
      <c r="K77" s="369"/>
      <c r="L77" s="236"/>
      <c r="M77" s="297" t="str">
        <f>IFERROR(VLOOKUP(L77,Carton!$B$5:$J$61,7,),"-")</f>
        <v>-</v>
      </c>
      <c r="N77" s="298" t="str">
        <f>IFERROR(VLOOKUP(L77,Carton!$B$5:$J$61,9,),"-")</f>
        <v>-</v>
      </c>
      <c r="O77" s="292"/>
      <c r="P77" s="292"/>
      <c r="Q77" s="292"/>
      <c r="R77" s="292"/>
      <c r="X77" s="294"/>
      <c r="Y77" s="290"/>
      <c r="AA77" s="290"/>
    </row>
    <row r="78" spans="1:27" ht="14.5" thickBot="1" x14ac:dyDescent="0.4">
      <c r="A78" s="309"/>
      <c r="B78" s="392"/>
      <c r="C78" s="392"/>
      <c r="D78" s="408"/>
      <c r="E78" s="406"/>
      <c r="F78" s="401" t="str">
        <f t="shared" si="2"/>
        <v xml:space="preserve"> </v>
      </c>
      <c r="G78" s="290"/>
      <c r="H78" s="262" t="s">
        <v>600</v>
      </c>
      <c r="I78" s="418" t="str">
        <f t="shared" si="3"/>
        <v xml:space="preserve"> </v>
      </c>
      <c r="J78" s="393"/>
      <c r="K78" s="369"/>
      <c r="L78" s="236"/>
      <c r="M78" s="297" t="str">
        <f>IFERROR(VLOOKUP(L78,Carton!$B$5:$J$61,7,),"-")</f>
        <v>-</v>
      </c>
      <c r="N78" s="298" t="str">
        <f>IFERROR(VLOOKUP(L78,Carton!$B$5:$J$61,9,),"-")</f>
        <v>-</v>
      </c>
      <c r="O78" s="292"/>
      <c r="P78" s="292"/>
      <c r="Q78" s="292"/>
      <c r="R78" s="292"/>
      <c r="X78" s="294"/>
      <c r="Y78" s="290"/>
      <c r="AA78" s="290"/>
    </row>
    <row r="79" spans="1:27" ht="14.5" thickBot="1" x14ac:dyDescent="0.4">
      <c r="A79" s="310"/>
      <c r="B79" s="414"/>
      <c r="C79" s="415"/>
      <c r="D79" s="409"/>
      <c r="E79" s="407"/>
      <c r="F79" s="402" t="str">
        <f t="shared" si="2"/>
        <v xml:space="preserve"> </v>
      </c>
      <c r="G79" s="330"/>
      <c r="H79" s="329" t="s">
        <v>601</v>
      </c>
      <c r="I79" s="418" t="str">
        <f t="shared" si="3"/>
        <v xml:space="preserve"> </v>
      </c>
      <c r="J79" s="393"/>
      <c r="K79" s="370"/>
      <c r="L79" s="236"/>
      <c r="M79" s="297" t="str">
        <f>IFERROR(VLOOKUP(L79,Carton!$B$5:$J$61,7,),"-")</f>
        <v>-</v>
      </c>
      <c r="N79" s="298" t="str">
        <f>IFERROR(VLOOKUP(L79,Carton!$B$5:$J$61,9,),"-")</f>
        <v>-</v>
      </c>
      <c r="O79" s="292"/>
      <c r="P79" s="292"/>
      <c r="Q79" s="292"/>
      <c r="R79" s="292"/>
      <c r="X79" s="294"/>
      <c r="Y79" s="290"/>
      <c r="AA79" s="290"/>
    </row>
    <row r="80" spans="1:27" ht="6" customHeight="1" x14ac:dyDescent="0.35">
      <c r="A80" s="237"/>
      <c r="C80" s="260"/>
      <c r="D80" s="237"/>
      <c r="E80" s="300"/>
      <c r="F80" s="237"/>
      <c r="G80" s="237"/>
      <c r="H80" s="237"/>
      <c r="I80" s="372"/>
      <c r="J80" s="393"/>
      <c r="K80" s="273"/>
      <c r="L80" s="237"/>
      <c r="M80" s="289"/>
      <c r="N80" s="291"/>
      <c r="O80" s="291"/>
      <c r="Q80" s="292"/>
      <c r="R80" s="292"/>
      <c r="Z80" s="294"/>
      <c r="AA80" s="290"/>
    </row>
    <row r="81" spans="1:27" ht="14.4" customHeight="1" x14ac:dyDescent="0.35">
      <c r="A81" s="550" t="s">
        <v>660</v>
      </c>
      <c r="B81" s="551"/>
      <c r="C81" s="317">
        <f>+SUM(F19:F79)</f>
        <v>186.27700000000004</v>
      </c>
      <c r="D81" s="237"/>
      <c r="E81" s="300"/>
      <c r="F81" s="237"/>
      <c r="G81" s="237"/>
      <c r="H81" s="237"/>
      <c r="I81" s="237"/>
      <c r="J81" s="394"/>
      <c r="K81" s="291">
        <f>COUNTA(K19:K79)</f>
        <v>13</v>
      </c>
      <c r="M81" s="462">
        <f>+SUM(M19:M79)</f>
        <v>0.22325000000000003</v>
      </c>
      <c r="N81" s="462">
        <f>+SUM(N19:N79)</f>
        <v>5.9990000000000006</v>
      </c>
      <c r="R81" s="292"/>
      <c r="Z81" s="294"/>
      <c r="AA81" s="290"/>
    </row>
    <row r="82" spans="1:27" ht="14.4" customHeight="1" x14ac:dyDescent="0.35">
      <c r="A82" s="550" t="s">
        <v>661</v>
      </c>
      <c r="B82" s="551"/>
      <c r="C82" s="317">
        <f>C81+N81</f>
        <v>192.27600000000004</v>
      </c>
      <c r="D82" s="237"/>
      <c r="E82" s="300"/>
      <c r="F82" s="237"/>
      <c r="G82" s="237"/>
      <c r="H82" s="237"/>
      <c r="I82" s="237"/>
      <c r="J82" s="394"/>
      <c r="K82" s="273"/>
      <c r="L82" s="237"/>
      <c r="M82" s="289"/>
      <c r="N82" s="291"/>
      <c r="O82" s="291"/>
      <c r="Q82" s="292"/>
      <c r="R82" s="292"/>
      <c r="Z82" s="294"/>
      <c r="AA82" s="290"/>
    </row>
    <row r="83" spans="1:27" ht="14.4" customHeight="1" x14ac:dyDescent="0.35">
      <c r="A83" s="552" t="s">
        <v>662</v>
      </c>
      <c r="B83" s="553"/>
      <c r="C83" s="318">
        <f t="array" ref="C83">SUMPRODUCT(IF(A19:A79&lt;&gt;"",1/COUNTIF(A19:A79,A19:A79)))</f>
        <v>13.000000000000004</v>
      </c>
      <c r="D83" s="237"/>
      <c r="E83" s="300"/>
      <c r="F83" s="237"/>
      <c r="G83" s="237"/>
      <c r="H83" s="237"/>
      <c r="I83" s="237"/>
      <c r="J83" s="394"/>
      <c r="K83" s="273"/>
      <c r="L83" s="237"/>
      <c r="M83" s="289"/>
      <c r="N83" s="291"/>
      <c r="O83" s="291"/>
      <c r="Q83" s="292"/>
      <c r="R83" s="292"/>
      <c r="Z83" s="294"/>
      <c r="AA83" s="290"/>
    </row>
    <row r="84" spans="1:27" x14ac:dyDescent="0.35">
      <c r="A84" s="554" t="s">
        <v>663</v>
      </c>
      <c r="B84" s="555"/>
      <c r="C84" s="319">
        <f>SUM(M19:M79)</f>
        <v>0.22325000000000003</v>
      </c>
      <c r="D84" s="237"/>
      <c r="E84" s="300"/>
      <c r="F84" s="307"/>
      <c r="G84" s="237"/>
      <c r="H84" s="237"/>
      <c r="I84" s="237"/>
      <c r="J84" s="394"/>
      <c r="K84" s="273"/>
      <c r="L84" s="338"/>
      <c r="M84" s="289"/>
      <c r="N84" s="291"/>
      <c r="O84" s="291"/>
      <c r="Q84" s="292"/>
      <c r="R84" s="292"/>
      <c r="Z84" s="294"/>
      <c r="AA84" s="290"/>
    </row>
    <row r="85" spans="1:27" ht="14.4" customHeight="1" x14ac:dyDescent="0.35">
      <c r="A85" s="541" t="s">
        <v>664</v>
      </c>
      <c r="B85" s="542"/>
      <c r="C85" s="339">
        <f>+SUM(D19:D79)</f>
        <v>40</v>
      </c>
      <c r="D85" s="237"/>
      <c r="E85" s="300"/>
      <c r="F85" s="237"/>
      <c r="G85" s="237"/>
      <c r="H85" s="308"/>
      <c r="I85" s="237"/>
      <c r="J85" s="394"/>
      <c r="K85" s="273"/>
      <c r="L85" s="237"/>
      <c r="M85" s="289"/>
      <c r="N85" s="291"/>
      <c r="O85" s="291"/>
      <c r="Q85" s="292"/>
      <c r="R85" s="292"/>
      <c r="Z85" s="294"/>
      <c r="AA85" s="290"/>
    </row>
    <row r="86" spans="1:27" ht="6" customHeight="1" x14ac:dyDescent="0.35">
      <c r="A86" s="237"/>
      <c r="B86" s="237"/>
      <c r="C86" s="282"/>
      <c r="D86" s="237"/>
      <c r="E86" s="300"/>
      <c r="F86" s="237"/>
      <c r="G86" s="237"/>
      <c r="H86" s="237"/>
      <c r="I86" s="307"/>
      <c r="J86" s="394"/>
      <c r="K86" s="273"/>
      <c r="L86" s="237"/>
      <c r="M86" s="289"/>
      <c r="N86" s="291"/>
      <c r="O86" s="291"/>
      <c r="Q86" s="292"/>
      <c r="R86" s="292"/>
      <c r="Z86" s="294"/>
      <c r="AA86" s="290"/>
    </row>
    <row r="87" spans="1:27" ht="14.4" customHeight="1" x14ac:dyDescent="0.35">
      <c r="A87" s="556" t="s">
        <v>579</v>
      </c>
      <c r="B87" s="556"/>
      <c r="C87" s="440"/>
      <c r="D87" s="440"/>
      <c r="E87" s="440"/>
      <c r="F87" s="440"/>
      <c r="G87" s="440"/>
      <c r="H87" s="440"/>
      <c r="I87" s="440"/>
      <c r="J87" s="394"/>
      <c r="K87" s="273"/>
      <c r="L87" s="237"/>
      <c r="M87" s="303"/>
      <c r="N87" s="291"/>
      <c r="O87" s="291"/>
      <c r="Q87" s="292"/>
      <c r="R87" s="292"/>
      <c r="Z87" s="294"/>
      <c r="AA87" s="290"/>
    </row>
    <row r="88" spans="1:27" ht="13.75" customHeight="1" x14ac:dyDescent="0.35">
      <c r="A88" s="532" t="s">
        <v>685</v>
      </c>
      <c r="B88" s="533"/>
      <c r="C88" s="533"/>
      <c r="D88" s="533"/>
      <c r="E88" s="533"/>
      <c r="F88" s="533"/>
      <c r="G88" s="533"/>
      <c r="H88" s="533"/>
      <c r="I88" s="534"/>
      <c r="J88" s="394"/>
      <c r="K88" s="273"/>
      <c r="L88" s="237"/>
      <c r="M88" s="303"/>
      <c r="N88" s="291"/>
      <c r="O88" s="291"/>
      <c r="Q88" s="292"/>
      <c r="R88" s="292"/>
      <c r="Z88" s="294"/>
      <c r="AA88" s="290"/>
    </row>
    <row r="89" spans="1:27" ht="13.75" customHeight="1" x14ac:dyDescent="0.35">
      <c r="A89" s="535"/>
      <c r="B89" s="536"/>
      <c r="C89" s="536"/>
      <c r="D89" s="536"/>
      <c r="E89" s="536"/>
      <c r="F89" s="536"/>
      <c r="G89" s="536"/>
      <c r="H89" s="536"/>
      <c r="I89" s="537"/>
      <c r="J89" s="394"/>
      <c r="K89" s="273"/>
      <c r="L89" s="237"/>
      <c r="M89" s="303"/>
      <c r="N89" s="291"/>
      <c r="O89" s="291"/>
      <c r="Q89" s="292"/>
      <c r="R89" s="292"/>
      <c r="Z89" s="294"/>
      <c r="AA89" s="290"/>
    </row>
    <row r="90" spans="1:27" ht="14.4" customHeight="1" x14ac:dyDescent="0.35">
      <c r="A90" s="535"/>
      <c r="B90" s="536"/>
      <c r="C90" s="536"/>
      <c r="D90" s="536"/>
      <c r="E90" s="536"/>
      <c r="F90" s="536"/>
      <c r="G90" s="536"/>
      <c r="H90" s="536"/>
      <c r="I90" s="537"/>
      <c r="J90" s="394"/>
      <c r="K90" s="273"/>
      <c r="L90" s="237"/>
      <c r="M90" s="303"/>
      <c r="N90" s="291"/>
      <c r="O90" s="291"/>
      <c r="Q90" s="292"/>
      <c r="R90" s="292"/>
      <c r="Z90" s="294"/>
      <c r="AA90" s="290"/>
    </row>
    <row r="91" spans="1:27" x14ac:dyDescent="0.35">
      <c r="A91" s="538"/>
      <c r="B91" s="539"/>
      <c r="C91" s="539"/>
      <c r="D91" s="539"/>
      <c r="E91" s="539"/>
      <c r="F91" s="539"/>
      <c r="G91" s="539"/>
      <c r="H91" s="539"/>
      <c r="I91" s="540"/>
      <c r="J91" s="394"/>
      <c r="K91" s="273"/>
      <c r="L91" s="237"/>
      <c r="M91" s="303"/>
      <c r="N91" s="291"/>
      <c r="O91" s="291"/>
      <c r="Q91" s="292"/>
      <c r="R91" s="292"/>
      <c r="Z91" s="294"/>
      <c r="AA91" s="290"/>
    </row>
    <row r="92" spans="1:27" x14ac:dyDescent="0.35">
      <c r="A92" s="290"/>
      <c r="B92" s="239"/>
      <c r="C92" s="260"/>
      <c r="D92" s="239"/>
      <c r="E92" s="300"/>
      <c r="F92" s="237"/>
      <c r="G92" s="237"/>
      <c r="H92" s="237"/>
      <c r="I92" s="237"/>
      <c r="J92" s="394"/>
      <c r="K92" s="273"/>
      <c r="L92" s="237"/>
      <c r="M92" s="303"/>
      <c r="N92" s="291"/>
      <c r="O92" s="291"/>
      <c r="Q92" s="292"/>
      <c r="R92" s="292"/>
      <c r="Z92" s="294"/>
      <c r="AA92" s="290"/>
    </row>
    <row r="93" spans="1:27" x14ac:dyDescent="0.35">
      <c r="A93" s="290"/>
      <c r="B93" s="239"/>
      <c r="C93" s="260"/>
      <c r="D93" s="239"/>
      <c r="E93" s="300"/>
      <c r="F93" s="305"/>
      <c r="G93" s="239"/>
      <c r="H93" s="239"/>
      <c r="I93" s="239"/>
      <c r="J93" s="395"/>
      <c r="K93" s="273"/>
      <c r="L93" s="239"/>
      <c r="M93" s="239"/>
      <c r="N93" s="289"/>
      <c r="O93" s="291"/>
      <c r="R93" s="292"/>
      <c r="Z93" s="292"/>
      <c r="AA93" s="290"/>
    </row>
    <row r="94" spans="1:27" x14ac:dyDescent="0.25">
      <c r="A94" s="290"/>
      <c r="B94" s="368" t="s">
        <v>581</v>
      </c>
      <c r="C94" s="63"/>
      <c r="D94" s="301"/>
      <c r="E94" s="300"/>
      <c r="F94" s="305"/>
      <c r="G94" s="239"/>
      <c r="H94" s="239"/>
      <c r="I94" s="239"/>
      <c r="J94" s="395"/>
      <c r="K94" s="273"/>
      <c r="L94" s="239"/>
      <c r="M94" s="239"/>
      <c r="N94" s="289"/>
      <c r="O94" s="291"/>
      <c r="R94" s="292"/>
      <c r="Z94" s="292"/>
      <c r="AA94" s="290"/>
    </row>
    <row r="95" spans="1:27" x14ac:dyDescent="0.25">
      <c r="A95" s="290"/>
      <c r="B95" s="295" t="s">
        <v>582</v>
      </c>
      <c r="C95" s="63"/>
      <c r="D95" s="301"/>
      <c r="E95" s="300"/>
      <c r="F95" s="305"/>
      <c r="G95" s="239"/>
      <c r="H95" s="239"/>
      <c r="I95" s="239"/>
      <c r="J95" s="395"/>
      <c r="K95" s="273"/>
      <c r="L95" s="239"/>
      <c r="M95" s="239"/>
      <c r="N95" s="289"/>
      <c r="O95" s="291"/>
      <c r="R95" s="292"/>
      <c r="Z95" s="292"/>
      <c r="AA95" s="290"/>
    </row>
    <row r="96" spans="1:27" x14ac:dyDescent="0.25">
      <c r="A96" s="290"/>
      <c r="B96" s="295" t="s">
        <v>583</v>
      </c>
      <c r="C96" s="63"/>
      <c r="D96" s="301"/>
      <c r="E96" s="300"/>
      <c r="F96" s="305"/>
      <c r="G96" s="301"/>
      <c r="H96" s="301"/>
      <c r="I96" s="305"/>
      <c r="J96" s="391"/>
      <c r="K96" s="306"/>
      <c r="L96" s="305"/>
      <c r="M96" s="305"/>
      <c r="N96" s="289"/>
      <c r="O96" s="291"/>
      <c r="R96" s="292"/>
      <c r="Z96" s="292"/>
      <c r="AA96" s="290"/>
    </row>
    <row r="97" spans="1:27" x14ac:dyDescent="0.25">
      <c r="A97" s="290"/>
      <c r="B97" s="295"/>
      <c r="C97" s="63"/>
      <c r="D97" s="301"/>
      <c r="E97" s="300"/>
      <c r="F97" s="305"/>
      <c r="G97" s="301"/>
      <c r="H97" s="301"/>
      <c r="I97" s="305"/>
      <c r="J97" s="391"/>
      <c r="K97" s="306"/>
      <c r="L97" s="305"/>
      <c r="M97" s="305"/>
      <c r="N97" s="289"/>
      <c r="O97" s="291"/>
      <c r="R97" s="292"/>
      <c r="Z97" s="292"/>
      <c r="AA97" s="290"/>
    </row>
    <row r="98" spans="1:27" x14ac:dyDescent="0.25">
      <c r="A98" s="290"/>
      <c r="B98" s="295" t="s">
        <v>584</v>
      </c>
      <c r="C98" s="63"/>
      <c r="D98" s="301"/>
      <c r="E98" s="300"/>
      <c r="F98" s="305"/>
      <c r="G98" s="301"/>
      <c r="H98" s="301"/>
      <c r="I98" s="305"/>
      <c r="J98" s="391"/>
      <c r="K98" s="306"/>
      <c r="L98" s="305"/>
      <c r="M98" s="305"/>
      <c r="N98" s="289"/>
      <c r="O98" s="291"/>
      <c r="R98" s="292"/>
      <c r="Z98" s="292"/>
      <c r="AA98" s="290"/>
    </row>
    <row r="99" spans="1:27" x14ac:dyDescent="0.25">
      <c r="A99" s="290"/>
      <c r="B99" s="295" t="s">
        <v>585</v>
      </c>
      <c r="C99" s="63"/>
      <c r="D99" s="301"/>
      <c r="E99" s="300"/>
      <c r="F99" s="305"/>
      <c r="G99" s="301"/>
      <c r="H99" s="301"/>
      <c r="I99" s="305"/>
      <c r="J99" s="391"/>
      <c r="K99" s="306"/>
      <c r="L99" s="305"/>
      <c r="M99" s="305"/>
      <c r="N99" s="289"/>
      <c r="O99" s="291"/>
      <c r="R99" s="292"/>
      <c r="Z99" s="292"/>
      <c r="AA99" s="290"/>
    </row>
    <row r="100" spans="1:27" x14ac:dyDescent="0.35">
      <c r="A100" s="290"/>
      <c r="B100" s="292" t="s">
        <v>586</v>
      </c>
      <c r="C100" s="63"/>
      <c r="D100" s="290"/>
      <c r="E100" s="293"/>
      <c r="G100" s="290"/>
      <c r="I100" s="292"/>
      <c r="J100" s="391"/>
      <c r="K100" s="306"/>
      <c r="L100" s="305"/>
      <c r="M100" s="305"/>
      <c r="N100" s="289"/>
      <c r="O100" s="291"/>
      <c r="R100" s="292"/>
      <c r="Z100" s="292"/>
      <c r="AA100" s="290"/>
    </row>
    <row r="101" spans="1:27" x14ac:dyDescent="0.35">
      <c r="A101" s="290"/>
      <c r="C101" s="63"/>
      <c r="D101" s="290"/>
      <c r="E101" s="293"/>
      <c r="G101" s="290"/>
      <c r="I101" s="292"/>
      <c r="J101" s="391"/>
      <c r="K101" s="306"/>
      <c r="L101" s="305"/>
      <c r="M101" s="305"/>
      <c r="N101" s="289"/>
      <c r="O101" s="291"/>
      <c r="R101" s="292"/>
      <c r="Z101" s="292"/>
      <c r="AA101" s="290"/>
    </row>
    <row r="102" spans="1:27" x14ac:dyDescent="0.35">
      <c r="A102" s="290"/>
      <c r="C102" s="63"/>
      <c r="D102" s="290"/>
      <c r="E102" s="293"/>
      <c r="G102" s="290"/>
      <c r="I102" s="292"/>
      <c r="K102" s="302"/>
      <c r="L102" s="292"/>
      <c r="N102" s="289"/>
      <c r="O102" s="291"/>
      <c r="R102" s="292"/>
      <c r="Z102" s="292"/>
      <c r="AA102" s="290"/>
    </row>
    <row r="103" spans="1:27" x14ac:dyDescent="0.35">
      <c r="A103" s="290"/>
      <c r="C103" s="63"/>
      <c r="D103" s="290"/>
      <c r="E103" s="293"/>
      <c r="G103" s="290"/>
      <c r="I103" s="292"/>
      <c r="K103" s="302"/>
      <c r="L103" s="292"/>
      <c r="N103" s="289"/>
      <c r="O103" s="291"/>
      <c r="R103" s="292"/>
      <c r="Z103" s="292"/>
      <c r="AA103" s="290"/>
    </row>
    <row r="104" spans="1:27" x14ac:dyDescent="0.35">
      <c r="A104" s="290"/>
      <c r="C104" s="63"/>
      <c r="D104" s="290"/>
      <c r="E104" s="293"/>
      <c r="G104" s="290"/>
      <c r="I104" s="292"/>
      <c r="K104" s="302"/>
      <c r="L104" s="292"/>
      <c r="N104" s="289"/>
      <c r="O104" s="291"/>
      <c r="R104" s="292"/>
      <c r="Z104" s="292"/>
      <c r="AA104" s="290"/>
    </row>
    <row r="105" spans="1:27" x14ac:dyDescent="0.35">
      <c r="A105" s="290"/>
      <c r="C105" s="63"/>
      <c r="D105" s="290"/>
      <c r="E105" s="293"/>
      <c r="G105" s="290"/>
      <c r="I105" s="292"/>
      <c r="K105" s="302"/>
      <c r="L105" s="292"/>
      <c r="N105" s="289"/>
      <c r="O105" s="291"/>
      <c r="R105" s="292"/>
      <c r="Z105" s="292"/>
      <c r="AA105" s="290"/>
    </row>
    <row r="106" spans="1:27" x14ac:dyDescent="0.35">
      <c r="A106" s="290"/>
      <c r="C106" s="63"/>
      <c r="D106" s="290"/>
      <c r="E106" s="293"/>
      <c r="G106" s="290"/>
      <c r="I106" s="292"/>
      <c r="K106" s="302"/>
      <c r="L106" s="292"/>
      <c r="N106" s="289"/>
      <c r="O106" s="291"/>
      <c r="R106" s="292"/>
      <c r="Z106" s="292"/>
      <c r="AA106" s="290"/>
    </row>
    <row r="107" spans="1:27" x14ac:dyDescent="0.35">
      <c r="A107" s="290"/>
      <c r="C107" s="63"/>
      <c r="D107" s="290"/>
      <c r="E107" s="293"/>
      <c r="G107" s="290"/>
      <c r="I107" s="292"/>
      <c r="K107" s="302"/>
      <c r="L107" s="292"/>
      <c r="N107" s="289"/>
      <c r="O107" s="291"/>
      <c r="R107" s="292"/>
      <c r="Z107" s="292"/>
      <c r="AA107" s="290"/>
    </row>
    <row r="108" spans="1:27" x14ac:dyDescent="0.35">
      <c r="A108" s="290"/>
      <c r="C108" s="63"/>
      <c r="D108" s="290"/>
      <c r="E108" s="293"/>
      <c r="G108" s="290"/>
      <c r="I108" s="292"/>
      <c r="K108" s="302"/>
      <c r="L108" s="292"/>
      <c r="N108" s="289"/>
      <c r="O108" s="291"/>
      <c r="R108" s="292"/>
      <c r="Z108" s="292"/>
      <c r="AA108" s="290"/>
    </row>
    <row r="109" spans="1:27" x14ac:dyDescent="0.35">
      <c r="A109" s="290"/>
      <c r="C109" s="63"/>
      <c r="D109" s="290"/>
      <c r="E109" s="293"/>
      <c r="G109" s="290"/>
      <c r="I109" s="292"/>
      <c r="K109" s="302"/>
      <c r="L109" s="292"/>
      <c r="N109" s="289"/>
      <c r="O109" s="291"/>
      <c r="R109" s="292"/>
      <c r="Z109" s="292"/>
      <c r="AA109" s="290"/>
    </row>
    <row r="110" spans="1:27" x14ac:dyDescent="0.35">
      <c r="A110" s="290"/>
      <c r="C110" s="63"/>
      <c r="D110" s="290"/>
      <c r="E110" s="293"/>
      <c r="G110" s="290"/>
      <c r="I110" s="292"/>
      <c r="K110" s="302"/>
      <c r="L110" s="292"/>
      <c r="N110" s="289"/>
      <c r="O110" s="291"/>
      <c r="R110" s="292"/>
      <c r="Z110" s="292"/>
      <c r="AA110" s="290"/>
    </row>
    <row r="111" spans="1:27" x14ac:dyDescent="0.35">
      <c r="A111" s="290"/>
      <c r="C111" s="63"/>
      <c r="D111" s="290"/>
      <c r="E111" s="293"/>
      <c r="G111" s="290"/>
      <c r="I111" s="292"/>
      <c r="K111" s="302"/>
      <c r="L111" s="292"/>
      <c r="N111" s="289"/>
      <c r="O111" s="291"/>
      <c r="R111" s="292"/>
      <c r="Z111" s="292"/>
      <c r="AA111" s="290"/>
    </row>
    <row r="112" spans="1:27" x14ac:dyDescent="0.35">
      <c r="A112" s="290"/>
      <c r="C112" s="63"/>
      <c r="D112" s="290"/>
      <c r="E112" s="293"/>
      <c r="G112" s="290"/>
      <c r="I112" s="292"/>
      <c r="K112" s="302"/>
      <c r="L112" s="292"/>
      <c r="N112" s="289"/>
      <c r="O112" s="291"/>
      <c r="R112" s="292"/>
      <c r="Z112" s="292"/>
      <c r="AA112" s="290"/>
    </row>
    <row r="113" spans="1:27" x14ac:dyDescent="0.35">
      <c r="A113" s="290"/>
      <c r="C113" s="63"/>
      <c r="D113" s="290"/>
      <c r="E113" s="293"/>
      <c r="G113" s="290"/>
      <c r="I113" s="292"/>
      <c r="K113" s="302"/>
      <c r="L113" s="292"/>
      <c r="N113" s="289"/>
      <c r="O113" s="291"/>
      <c r="R113" s="292"/>
      <c r="Z113" s="292"/>
      <c r="AA113" s="290"/>
    </row>
    <row r="114" spans="1:27" x14ac:dyDescent="0.35">
      <c r="A114" s="290"/>
      <c r="C114" s="63"/>
      <c r="D114" s="290"/>
      <c r="E114" s="293"/>
      <c r="G114" s="290"/>
      <c r="I114" s="292"/>
      <c r="K114" s="302"/>
      <c r="L114" s="292"/>
      <c r="N114" s="289"/>
      <c r="O114" s="291"/>
      <c r="R114" s="292"/>
      <c r="Z114" s="292"/>
      <c r="AA114" s="290"/>
    </row>
    <row r="115" spans="1:27" x14ac:dyDescent="0.35">
      <c r="A115" s="290"/>
      <c r="C115" s="63"/>
      <c r="D115" s="290"/>
      <c r="E115" s="293"/>
      <c r="G115" s="290"/>
      <c r="I115" s="292"/>
      <c r="K115" s="302"/>
      <c r="L115" s="292"/>
      <c r="N115" s="289"/>
      <c r="O115" s="291"/>
      <c r="R115" s="292"/>
      <c r="Z115" s="292"/>
      <c r="AA115" s="290"/>
    </row>
    <row r="116" spans="1:27" x14ac:dyDescent="0.35">
      <c r="A116" s="290"/>
      <c r="C116" s="63"/>
      <c r="D116" s="290"/>
      <c r="E116" s="293"/>
      <c r="G116" s="290"/>
      <c r="I116" s="292"/>
      <c r="K116" s="302"/>
      <c r="L116" s="292"/>
      <c r="N116" s="289"/>
      <c r="O116" s="291"/>
      <c r="R116" s="292"/>
      <c r="Z116" s="292"/>
      <c r="AA116" s="290"/>
    </row>
    <row r="117" spans="1:27" x14ac:dyDescent="0.35">
      <c r="A117" s="290"/>
      <c r="C117" s="63"/>
      <c r="D117" s="290"/>
      <c r="E117" s="293"/>
      <c r="G117" s="290"/>
      <c r="I117" s="292"/>
      <c r="K117" s="302"/>
      <c r="L117" s="292"/>
      <c r="N117" s="289"/>
      <c r="O117" s="291"/>
      <c r="R117" s="292"/>
      <c r="Z117" s="292"/>
      <c r="AA117" s="290"/>
    </row>
    <row r="118" spans="1:27" x14ac:dyDescent="0.35">
      <c r="A118" s="290"/>
      <c r="C118" s="63"/>
      <c r="D118" s="290"/>
      <c r="E118" s="293"/>
      <c r="G118" s="290"/>
      <c r="I118" s="292"/>
      <c r="K118" s="302"/>
      <c r="L118" s="292"/>
      <c r="N118" s="289"/>
      <c r="O118" s="291"/>
      <c r="R118" s="292"/>
      <c r="Z118" s="292"/>
      <c r="AA118" s="290"/>
    </row>
    <row r="119" spans="1:27" x14ac:dyDescent="0.35">
      <c r="A119" s="290"/>
      <c r="C119" s="63"/>
      <c r="D119" s="290"/>
      <c r="E119" s="293"/>
      <c r="G119" s="290"/>
      <c r="I119" s="292"/>
      <c r="K119" s="302"/>
      <c r="L119" s="292"/>
      <c r="N119" s="289"/>
      <c r="O119" s="291"/>
      <c r="R119" s="292"/>
      <c r="Z119" s="292"/>
      <c r="AA119" s="290"/>
    </row>
    <row r="120" spans="1:27" x14ac:dyDescent="0.35">
      <c r="A120" s="290"/>
      <c r="C120" s="63"/>
      <c r="D120" s="290"/>
      <c r="E120" s="293"/>
      <c r="G120" s="290"/>
      <c r="I120" s="292"/>
      <c r="K120" s="302"/>
      <c r="L120" s="292"/>
      <c r="N120" s="289"/>
      <c r="O120" s="291"/>
      <c r="R120" s="292"/>
      <c r="Z120" s="292"/>
      <c r="AA120" s="290"/>
    </row>
    <row r="121" spans="1:27" x14ac:dyDescent="0.35">
      <c r="A121" s="290"/>
      <c r="C121" s="63"/>
      <c r="D121" s="290"/>
      <c r="E121" s="293"/>
      <c r="G121" s="290"/>
      <c r="I121" s="292"/>
      <c r="K121" s="302"/>
      <c r="L121" s="292"/>
      <c r="N121" s="289"/>
      <c r="O121" s="291"/>
      <c r="R121" s="292"/>
      <c r="Z121" s="292"/>
      <c r="AA121" s="290"/>
    </row>
    <row r="122" spans="1:27" x14ac:dyDescent="0.35">
      <c r="A122" s="290"/>
      <c r="C122" s="63"/>
      <c r="D122" s="290"/>
      <c r="E122" s="293"/>
      <c r="G122" s="290"/>
      <c r="I122" s="292"/>
      <c r="K122" s="302"/>
      <c r="L122" s="292"/>
      <c r="N122" s="289"/>
      <c r="O122" s="291"/>
      <c r="R122" s="292"/>
      <c r="Z122" s="292"/>
      <c r="AA122" s="290"/>
    </row>
    <row r="123" spans="1:27" x14ac:dyDescent="0.35">
      <c r="A123" s="290"/>
      <c r="C123" s="63"/>
      <c r="D123" s="290"/>
      <c r="E123" s="293"/>
      <c r="G123" s="290"/>
      <c r="I123" s="292"/>
      <c r="K123" s="302"/>
      <c r="L123" s="292"/>
      <c r="N123" s="289"/>
      <c r="O123" s="291"/>
      <c r="R123" s="292"/>
      <c r="Z123" s="292"/>
      <c r="AA123" s="290"/>
    </row>
    <row r="124" spans="1:27" x14ac:dyDescent="0.35">
      <c r="A124" s="290"/>
      <c r="C124" s="63"/>
      <c r="D124" s="290"/>
      <c r="E124" s="293"/>
      <c r="G124" s="290"/>
      <c r="I124" s="292"/>
      <c r="K124" s="302"/>
      <c r="L124" s="292"/>
      <c r="N124" s="289"/>
      <c r="O124" s="291"/>
      <c r="R124" s="292"/>
      <c r="Z124" s="292"/>
      <c r="AA124" s="290"/>
    </row>
    <row r="125" spans="1:27" x14ac:dyDescent="0.35">
      <c r="A125" s="290"/>
      <c r="C125" s="63"/>
      <c r="D125" s="290"/>
      <c r="E125" s="293"/>
      <c r="G125" s="290"/>
      <c r="I125" s="292"/>
      <c r="K125" s="302"/>
      <c r="L125" s="292"/>
      <c r="N125" s="289"/>
      <c r="O125" s="291"/>
      <c r="R125" s="292"/>
      <c r="Z125" s="292"/>
      <c r="AA125" s="290"/>
    </row>
    <row r="126" spans="1:27" x14ac:dyDescent="0.35">
      <c r="A126" s="290"/>
      <c r="C126" s="63"/>
      <c r="D126" s="290"/>
      <c r="E126" s="293"/>
      <c r="G126" s="290"/>
      <c r="I126" s="292"/>
      <c r="K126" s="302"/>
      <c r="L126" s="292"/>
      <c r="N126" s="289"/>
      <c r="O126" s="291"/>
      <c r="R126" s="292"/>
      <c r="Z126" s="292"/>
      <c r="AA126" s="290"/>
    </row>
    <row r="127" spans="1:27" x14ac:dyDescent="0.35">
      <c r="A127" s="290"/>
      <c r="C127" s="63"/>
      <c r="D127" s="290"/>
      <c r="E127" s="293"/>
      <c r="G127" s="290"/>
      <c r="I127" s="292"/>
      <c r="K127" s="302"/>
      <c r="L127" s="292"/>
      <c r="N127" s="289"/>
      <c r="O127" s="291"/>
      <c r="R127" s="292"/>
      <c r="Z127" s="292"/>
      <c r="AA127" s="290"/>
    </row>
    <row r="128" spans="1:27" x14ac:dyDescent="0.35">
      <c r="A128" s="290"/>
      <c r="C128" s="63"/>
      <c r="D128" s="290"/>
      <c r="E128" s="293"/>
      <c r="G128" s="290"/>
      <c r="I128" s="292"/>
      <c r="K128" s="302"/>
      <c r="L128" s="292"/>
      <c r="N128" s="289"/>
      <c r="O128" s="291"/>
      <c r="R128" s="292"/>
      <c r="Z128" s="292"/>
      <c r="AA128" s="290"/>
    </row>
    <row r="129" spans="1:27" x14ac:dyDescent="0.35">
      <c r="A129" s="290"/>
      <c r="C129" s="63"/>
      <c r="D129" s="290"/>
      <c r="E129" s="293"/>
      <c r="G129" s="290"/>
      <c r="I129" s="292"/>
      <c r="K129" s="302"/>
      <c r="L129" s="292"/>
      <c r="N129" s="289"/>
      <c r="O129" s="291"/>
      <c r="R129" s="292"/>
      <c r="Z129" s="292"/>
      <c r="AA129" s="290"/>
    </row>
    <row r="130" spans="1:27" x14ac:dyDescent="0.35">
      <c r="A130" s="290"/>
      <c r="C130" s="63"/>
      <c r="D130" s="290"/>
      <c r="E130" s="293"/>
      <c r="G130" s="290"/>
      <c r="I130" s="292"/>
      <c r="K130" s="302"/>
      <c r="L130" s="292"/>
      <c r="N130" s="289"/>
      <c r="O130" s="291"/>
      <c r="R130" s="292"/>
      <c r="Z130" s="292"/>
      <c r="AA130" s="290"/>
    </row>
    <row r="131" spans="1:27" x14ac:dyDescent="0.35">
      <c r="A131" s="290"/>
      <c r="C131" s="63"/>
      <c r="D131" s="290"/>
      <c r="E131" s="293"/>
      <c r="G131" s="290"/>
      <c r="I131" s="292"/>
      <c r="K131" s="302"/>
      <c r="L131" s="292"/>
      <c r="N131" s="289"/>
      <c r="O131" s="291"/>
      <c r="R131" s="292"/>
      <c r="Z131" s="292"/>
      <c r="AA131" s="290"/>
    </row>
    <row r="132" spans="1:27" x14ac:dyDescent="0.35">
      <c r="A132" s="290"/>
      <c r="C132" s="63"/>
      <c r="D132" s="290"/>
      <c r="E132" s="293"/>
      <c r="G132" s="290"/>
      <c r="I132" s="292"/>
      <c r="K132" s="302"/>
      <c r="L132" s="292"/>
      <c r="N132" s="289"/>
      <c r="O132" s="291"/>
      <c r="R132" s="292"/>
      <c r="Z132" s="292"/>
      <c r="AA132" s="290"/>
    </row>
    <row r="133" spans="1:27" x14ac:dyDescent="0.35">
      <c r="A133" s="290"/>
      <c r="C133" s="63"/>
      <c r="D133" s="290"/>
      <c r="E133" s="293"/>
      <c r="G133" s="290"/>
      <c r="I133" s="292"/>
      <c r="K133" s="302"/>
      <c r="L133" s="292"/>
      <c r="N133" s="289"/>
      <c r="O133" s="291"/>
      <c r="R133" s="292"/>
      <c r="Z133" s="292"/>
      <c r="AA133" s="290"/>
    </row>
    <row r="134" spans="1:27" x14ac:dyDescent="0.35">
      <c r="A134" s="290"/>
      <c r="C134" s="63"/>
      <c r="D134" s="290"/>
      <c r="E134" s="293"/>
      <c r="G134" s="290"/>
      <c r="I134" s="292"/>
      <c r="K134" s="302"/>
      <c r="L134" s="292"/>
      <c r="N134" s="289"/>
      <c r="O134" s="291"/>
      <c r="R134" s="292"/>
      <c r="Z134" s="292"/>
      <c r="AA134" s="290"/>
    </row>
    <row r="135" spans="1:27" x14ac:dyDescent="0.35">
      <c r="A135" s="290"/>
      <c r="C135" s="63"/>
      <c r="D135" s="290"/>
      <c r="E135" s="293"/>
      <c r="G135" s="290"/>
      <c r="I135" s="292"/>
      <c r="K135" s="302"/>
      <c r="L135" s="292"/>
      <c r="N135" s="289"/>
      <c r="O135" s="291"/>
      <c r="R135" s="292"/>
      <c r="Z135" s="292"/>
      <c r="AA135" s="290"/>
    </row>
    <row r="136" spans="1:27" x14ac:dyDescent="0.35">
      <c r="A136" s="290"/>
      <c r="C136" s="63"/>
      <c r="D136" s="290"/>
      <c r="E136" s="293"/>
      <c r="G136" s="290"/>
      <c r="I136" s="292"/>
      <c r="K136" s="302"/>
      <c r="L136" s="292"/>
      <c r="N136" s="289"/>
      <c r="O136" s="291"/>
      <c r="R136" s="292"/>
      <c r="Z136" s="292"/>
      <c r="AA136" s="290"/>
    </row>
    <row r="137" spans="1:27" x14ac:dyDescent="0.35">
      <c r="A137" s="290"/>
      <c r="C137" s="63"/>
      <c r="D137" s="290"/>
      <c r="E137" s="293"/>
      <c r="G137" s="290"/>
      <c r="I137" s="292"/>
      <c r="K137" s="302"/>
      <c r="L137" s="292"/>
      <c r="N137" s="289"/>
      <c r="O137" s="291"/>
      <c r="R137" s="292"/>
      <c r="Z137" s="292"/>
      <c r="AA137" s="290"/>
    </row>
    <row r="138" spans="1:27" x14ac:dyDescent="0.35">
      <c r="A138" s="290"/>
      <c r="C138" s="63"/>
      <c r="D138" s="290"/>
      <c r="E138" s="293"/>
      <c r="G138" s="290"/>
      <c r="I138" s="292"/>
      <c r="K138" s="302"/>
      <c r="L138" s="292"/>
      <c r="N138" s="289"/>
      <c r="O138" s="291"/>
      <c r="R138" s="292"/>
      <c r="Z138" s="292"/>
      <c r="AA138" s="290"/>
    </row>
    <row r="139" spans="1:27" x14ac:dyDescent="0.35">
      <c r="A139" s="290"/>
      <c r="C139" s="63"/>
      <c r="D139" s="290"/>
      <c r="E139" s="293"/>
      <c r="G139" s="290"/>
      <c r="I139" s="292"/>
      <c r="K139" s="302"/>
      <c r="L139" s="292"/>
      <c r="N139" s="289"/>
      <c r="O139" s="291"/>
      <c r="R139" s="292"/>
      <c r="Z139" s="292"/>
      <c r="AA139" s="290"/>
    </row>
    <row r="140" spans="1:27" x14ac:dyDescent="0.35">
      <c r="A140" s="290"/>
      <c r="C140" s="63"/>
      <c r="D140" s="290"/>
      <c r="E140" s="293"/>
      <c r="G140" s="290"/>
      <c r="I140" s="292"/>
      <c r="K140" s="302"/>
      <c r="L140" s="292"/>
      <c r="N140" s="289"/>
      <c r="O140" s="291"/>
      <c r="R140" s="292"/>
      <c r="Z140" s="292"/>
      <c r="AA140" s="290"/>
    </row>
    <row r="141" spans="1:27" x14ac:dyDescent="0.35">
      <c r="A141" s="290"/>
      <c r="C141" s="63"/>
      <c r="D141" s="290"/>
      <c r="E141" s="293"/>
      <c r="G141" s="290"/>
      <c r="I141" s="292"/>
      <c r="K141" s="302"/>
      <c r="L141" s="292"/>
      <c r="N141" s="289"/>
      <c r="O141" s="291"/>
      <c r="R141" s="292"/>
      <c r="Z141" s="292"/>
      <c r="AA141" s="290"/>
    </row>
    <row r="142" spans="1:27" x14ac:dyDescent="0.35">
      <c r="A142" s="290"/>
      <c r="C142" s="63"/>
      <c r="D142" s="290"/>
      <c r="E142" s="293"/>
      <c r="G142" s="290"/>
      <c r="I142" s="292"/>
      <c r="K142" s="302"/>
      <c r="L142" s="292"/>
      <c r="N142" s="289"/>
      <c r="O142" s="291"/>
      <c r="R142" s="292"/>
      <c r="Z142" s="292"/>
      <c r="AA142" s="290"/>
    </row>
    <row r="143" spans="1:27" x14ac:dyDescent="0.35">
      <c r="A143" s="290"/>
      <c r="C143" s="63"/>
      <c r="D143" s="290"/>
      <c r="E143" s="293"/>
      <c r="G143" s="290"/>
      <c r="I143" s="292"/>
      <c r="K143" s="302"/>
      <c r="L143" s="292"/>
      <c r="N143" s="289"/>
      <c r="O143" s="291"/>
      <c r="R143" s="292"/>
      <c r="Z143" s="292"/>
      <c r="AA143" s="290"/>
    </row>
    <row r="144" spans="1:27" x14ac:dyDescent="0.35">
      <c r="A144" s="290"/>
      <c r="C144" s="63"/>
      <c r="D144" s="290"/>
      <c r="E144" s="293"/>
      <c r="G144" s="290"/>
      <c r="I144" s="292"/>
      <c r="K144" s="302"/>
      <c r="L144" s="292"/>
      <c r="N144" s="289"/>
      <c r="O144" s="291"/>
      <c r="R144" s="292"/>
      <c r="Z144" s="292"/>
      <c r="AA144" s="290"/>
    </row>
    <row r="145" spans="1:27" x14ac:dyDescent="0.35">
      <c r="A145" s="290"/>
      <c r="C145" s="63"/>
      <c r="D145" s="290"/>
      <c r="E145" s="293"/>
      <c r="G145" s="290"/>
      <c r="I145" s="292"/>
      <c r="K145" s="302"/>
      <c r="L145" s="292"/>
      <c r="N145" s="289"/>
      <c r="O145" s="291"/>
      <c r="R145" s="292"/>
      <c r="Z145" s="292"/>
      <c r="AA145" s="290"/>
    </row>
    <row r="146" spans="1:27" x14ac:dyDescent="0.35">
      <c r="A146" s="290"/>
      <c r="C146" s="63"/>
      <c r="D146" s="290"/>
      <c r="E146" s="293"/>
      <c r="G146" s="290"/>
      <c r="I146" s="292"/>
      <c r="K146" s="302"/>
      <c r="L146" s="292"/>
      <c r="N146" s="289"/>
      <c r="O146" s="291"/>
      <c r="R146" s="292"/>
      <c r="Z146" s="292"/>
      <c r="AA146" s="290"/>
    </row>
    <row r="147" spans="1:27" x14ac:dyDescent="0.35">
      <c r="A147" s="290"/>
      <c r="C147" s="63"/>
      <c r="D147" s="290"/>
      <c r="E147" s="293"/>
      <c r="G147" s="290"/>
      <c r="I147" s="292"/>
      <c r="K147" s="302"/>
      <c r="L147" s="292"/>
      <c r="N147" s="289"/>
      <c r="O147" s="291"/>
      <c r="R147" s="292"/>
      <c r="Z147" s="292"/>
      <c r="AA147" s="290"/>
    </row>
    <row r="148" spans="1:27" x14ac:dyDescent="0.35">
      <c r="A148" s="290"/>
      <c r="C148" s="63"/>
      <c r="D148" s="290"/>
      <c r="E148" s="293"/>
      <c r="G148" s="290"/>
      <c r="I148" s="292"/>
      <c r="K148" s="302"/>
      <c r="L148" s="292"/>
      <c r="N148" s="289"/>
      <c r="O148" s="291"/>
      <c r="R148" s="292"/>
      <c r="Z148" s="292"/>
      <c r="AA148" s="290"/>
    </row>
    <row r="149" spans="1:27" x14ac:dyDescent="0.35">
      <c r="A149" s="290"/>
      <c r="C149" s="63"/>
      <c r="D149" s="290"/>
      <c r="E149" s="293"/>
      <c r="G149" s="290"/>
      <c r="I149" s="292"/>
      <c r="K149" s="302"/>
      <c r="L149" s="292"/>
      <c r="N149" s="289"/>
      <c r="O149" s="291"/>
      <c r="R149" s="292"/>
      <c r="Z149" s="292"/>
      <c r="AA149" s="290"/>
    </row>
    <row r="150" spans="1:27" x14ac:dyDescent="0.35">
      <c r="A150" s="290"/>
      <c r="C150" s="63"/>
      <c r="D150" s="290"/>
      <c r="E150" s="293"/>
      <c r="G150" s="290"/>
      <c r="I150" s="292"/>
      <c r="K150" s="302"/>
      <c r="L150" s="292"/>
      <c r="N150" s="289"/>
      <c r="O150" s="291"/>
      <c r="R150" s="292"/>
      <c r="Z150" s="292"/>
      <c r="AA150" s="290"/>
    </row>
    <row r="151" spans="1:27" x14ac:dyDescent="0.35">
      <c r="A151" s="290"/>
      <c r="C151" s="63"/>
      <c r="D151" s="290"/>
      <c r="E151" s="293"/>
      <c r="G151" s="290"/>
      <c r="I151" s="292"/>
      <c r="K151" s="302"/>
      <c r="L151" s="292"/>
      <c r="N151" s="289"/>
      <c r="O151" s="291"/>
      <c r="R151" s="292"/>
      <c r="Z151" s="292"/>
      <c r="AA151" s="290"/>
    </row>
    <row r="152" spans="1:27" x14ac:dyDescent="0.35">
      <c r="A152" s="290"/>
      <c r="C152" s="63"/>
      <c r="D152" s="290"/>
      <c r="E152" s="293"/>
      <c r="G152" s="290"/>
      <c r="I152" s="292"/>
      <c r="K152" s="302"/>
      <c r="L152" s="292"/>
      <c r="N152" s="289"/>
      <c r="O152" s="291"/>
      <c r="R152" s="292"/>
      <c r="Z152" s="292"/>
      <c r="AA152" s="290"/>
    </row>
    <row r="153" spans="1:27" x14ac:dyDescent="0.35">
      <c r="A153" s="290"/>
      <c r="C153" s="63"/>
      <c r="D153" s="290"/>
      <c r="E153" s="293"/>
      <c r="G153" s="290"/>
      <c r="I153" s="292"/>
      <c r="K153" s="302"/>
      <c r="L153" s="292"/>
      <c r="N153" s="289"/>
      <c r="O153" s="291"/>
      <c r="R153" s="292"/>
      <c r="Z153" s="292"/>
      <c r="AA153" s="290"/>
    </row>
    <row r="154" spans="1:27" x14ac:dyDescent="0.35">
      <c r="A154" s="290"/>
      <c r="C154" s="63"/>
      <c r="D154" s="290"/>
      <c r="E154" s="293"/>
      <c r="G154" s="290"/>
      <c r="I154" s="292"/>
      <c r="K154" s="302"/>
      <c r="L154" s="292"/>
      <c r="N154" s="289"/>
      <c r="O154" s="291"/>
      <c r="R154" s="292"/>
      <c r="Z154" s="292"/>
      <c r="AA154" s="290"/>
    </row>
    <row r="155" spans="1:27" x14ac:dyDescent="0.35">
      <c r="A155" s="290"/>
      <c r="C155" s="63"/>
      <c r="D155" s="290"/>
      <c r="E155" s="293"/>
      <c r="G155" s="290"/>
      <c r="I155" s="292"/>
      <c r="K155" s="302"/>
      <c r="L155" s="292"/>
      <c r="N155" s="289"/>
      <c r="O155" s="291"/>
      <c r="R155" s="292"/>
      <c r="Z155" s="292"/>
      <c r="AA155" s="290"/>
    </row>
    <row r="156" spans="1:27" x14ac:dyDescent="0.35">
      <c r="A156" s="290"/>
      <c r="C156" s="63"/>
      <c r="D156" s="290"/>
      <c r="E156" s="293"/>
      <c r="G156" s="290"/>
      <c r="I156" s="292"/>
      <c r="K156" s="302"/>
      <c r="L156" s="292"/>
      <c r="N156" s="289"/>
      <c r="O156" s="291"/>
      <c r="R156" s="292"/>
      <c r="Z156" s="292"/>
      <c r="AA156" s="290"/>
    </row>
    <row r="157" spans="1:27" x14ac:dyDescent="0.35">
      <c r="A157" s="290"/>
      <c r="C157" s="63"/>
      <c r="D157" s="290"/>
      <c r="E157" s="293"/>
      <c r="G157" s="290"/>
      <c r="I157" s="292"/>
      <c r="K157" s="302"/>
      <c r="L157" s="292"/>
      <c r="N157" s="289"/>
      <c r="O157" s="291"/>
      <c r="R157" s="292"/>
      <c r="Z157" s="292"/>
      <c r="AA157" s="290"/>
    </row>
    <row r="158" spans="1:27" x14ac:dyDescent="0.35">
      <c r="A158" s="290"/>
      <c r="C158" s="63"/>
      <c r="D158" s="290"/>
      <c r="E158" s="293"/>
      <c r="G158" s="290"/>
      <c r="I158" s="292"/>
      <c r="K158" s="302"/>
      <c r="L158" s="292"/>
      <c r="N158" s="289"/>
      <c r="O158" s="291"/>
      <c r="R158" s="292"/>
      <c r="Z158" s="292"/>
      <c r="AA158" s="290"/>
    </row>
    <row r="159" spans="1:27" x14ac:dyDescent="0.35">
      <c r="A159" s="290"/>
      <c r="C159" s="63"/>
      <c r="D159" s="290"/>
      <c r="E159" s="293"/>
      <c r="G159" s="290"/>
      <c r="I159" s="292"/>
      <c r="K159" s="302"/>
      <c r="L159" s="292"/>
      <c r="N159" s="289"/>
      <c r="O159" s="291"/>
      <c r="R159" s="292"/>
      <c r="Z159" s="292"/>
      <c r="AA159" s="290"/>
    </row>
    <row r="160" spans="1:27" x14ac:dyDescent="0.35">
      <c r="A160" s="290"/>
      <c r="C160" s="63"/>
      <c r="D160" s="290"/>
      <c r="E160" s="293"/>
      <c r="G160" s="290"/>
      <c r="I160" s="292"/>
      <c r="K160" s="302"/>
      <c r="L160" s="292"/>
      <c r="N160" s="289"/>
      <c r="O160" s="291"/>
      <c r="R160" s="292"/>
      <c r="Z160" s="292"/>
      <c r="AA160" s="290"/>
    </row>
    <row r="161" spans="1:27" x14ac:dyDescent="0.35">
      <c r="A161" s="290"/>
      <c r="C161" s="63"/>
      <c r="D161" s="290"/>
      <c r="E161" s="293"/>
      <c r="G161" s="290"/>
      <c r="I161" s="292"/>
      <c r="K161" s="302"/>
      <c r="L161" s="292"/>
      <c r="N161" s="289"/>
      <c r="O161" s="291"/>
      <c r="R161" s="292"/>
      <c r="Z161" s="292"/>
      <c r="AA161" s="290"/>
    </row>
    <row r="162" spans="1:27" x14ac:dyDescent="0.35">
      <c r="A162" s="290"/>
      <c r="C162" s="63"/>
      <c r="D162" s="290"/>
      <c r="E162" s="293"/>
      <c r="G162" s="290"/>
      <c r="I162" s="292"/>
      <c r="K162" s="302"/>
      <c r="L162" s="292"/>
      <c r="N162" s="289"/>
      <c r="O162" s="291"/>
      <c r="R162" s="292"/>
      <c r="Z162" s="292"/>
      <c r="AA162" s="290"/>
    </row>
    <row r="163" spans="1:27" x14ac:dyDescent="0.35">
      <c r="A163" s="290"/>
      <c r="C163" s="63"/>
      <c r="D163" s="290"/>
      <c r="E163" s="293"/>
      <c r="G163" s="290"/>
      <c r="I163" s="292"/>
      <c r="K163" s="302"/>
      <c r="L163" s="292"/>
      <c r="N163" s="289"/>
      <c r="O163" s="291"/>
      <c r="R163" s="292"/>
      <c r="Z163" s="292"/>
      <c r="AA163" s="290"/>
    </row>
    <row r="164" spans="1:27" x14ac:dyDescent="0.35">
      <c r="A164" s="290"/>
      <c r="C164" s="63"/>
      <c r="D164" s="290"/>
      <c r="E164" s="293"/>
      <c r="G164" s="290"/>
      <c r="I164" s="292"/>
      <c r="K164" s="302"/>
      <c r="L164" s="292"/>
      <c r="N164" s="289"/>
      <c r="O164" s="291"/>
      <c r="R164" s="292"/>
      <c r="Z164" s="292"/>
      <c r="AA164" s="290"/>
    </row>
    <row r="165" spans="1:27" x14ac:dyDescent="0.35">
      <c r="A165" s="290"/>
      <c r="C165" s="63"/>
      <c r="D165" s="290"/>
      <c r="E165" s="293"/>
      <c r="G165" s="290"/>
      <c r="I165" s="292"/>
      <c r="K165" s="302"/>
      <c r="L165" s="292"/>
      <c r="N165" s="289"/>
      <c r="O165" s="291"/>
      <c r="R165" s="292"/>
      <c r="Z165" s="292"/>
      <c r="AA165" s="290"/>
    </row>
    <row r="166" spans="1:27" x14ac:dyDescent="0.35">
      <c r="A166" s="290"/>
      <c r="C166" s="63"/>
      <c r="D166" s="290"/>
      <c r="E166" s="293"/>
      <c r="G166" s="290"/>
      <c r="I166" s="292"/>
      <c r="K166" s="302"/>
      <c r="L166" s="292"/>
      <c r="N166" s="289"/>
      <c r="O166" s="291"/>
      <c r="R166" s="292"/>
      <c r="Z166" s="292"/>
      <c r="AA166" s="290"/>
    </row>
    <row r="167" spans="1:27" x14ac:dyDescent="0.35">
      <c r="A167" s="290"/>
      <c r="C167" s="63"/>
      <c r="D167" s="290"/>
      <c r="E167" s="293"/>
      <c r="G167" s="290"/>
      <c r="I167" s="292"/>
      <c r="K167" s="302"/>
      <c r="L167" s="292"/>
      <c r="N167" s="289"/>
      <c r="O167" s="291"/>
      <c r="R167" s="292"/>
      <c r="Z167" s="292"/>
      <c r="AA167" s="290"/>
    </row>
    <row r="168" spans="1:27" x14ac:dyDescent="0.35">
      <c r="A168" s="290"/>
      <c r="C168" s="63"/>
      <c r="D168" s="290"/>
      <c r="E168" s="293"/>
      <c r="G168" s="290"/>
      <c r="I168" s="292"/>
      <c r="K168" s="302"/>
      <c r="L168" s="292"/>
      <c r="N168" s="289"/>
      <c r="O168" s="291"/>
      <c r="R168" s="292"/>
      <c r="Z168" s="292"/>
      <c r="AA168" s="290"/>
    </row>
    <row r="169" spans="1:27" x14ac:dyDescent="0.35">
      <c r="A169" s="290"/>
      <c r="C169" s="63"/>
      <c r="D169" s="290"/>
      <c r="E169" s="293"/>
      <c r="G169" s="290"/>
      <c r="I169" s="292"/>
      <c r="K169" s="302"/>
      <c r="L169" s="292"/>
      <c r="N169" s="289"/>
      <c r="O169" s="291"/>
      <c r="R169" s="292"/>
      <c r="Z169" s="292"/>
      <c r="AA169" s="290"/>
    </row>
    <row r="170" spans="1:27" x14ac:dyDescent="0.35">
      <c r="A170" s="290"/>
      <c r="C170" s="63"/>
      <c r="D170" s="290"/>
      <c r="E170" s="293"/>
      <c r="G170" s="290"/>
      <c r="I170" s="292"/>
      <c r="K170" s="302"/>
      <c r="L170" s="292"/>
      <c r="N170" s="289"/>
      <c r="O170" s="291"/>
      <c r="R170" s="292"/>
      <c r="Z170" s="292"/>
      <c r="AA170" s="290"/>
    </row>
    <row r="171" spans="1:27" x14ac:dyDescent="0.35">
      <c r="A171" s="290"/>
      <c r="C171" s="63"/>
      <c r="D171" s="290"/>
      <c r="E171" s="293"/>
      <c r="G171" s="290"/>
      <c r="I171" s="292"/>
      <c r="K171" s="302"/>
      <c r="L171" s="292"/>
      <c r="N171" s="289"/>
      <c r="O171" s="291"/>
      <c r="R171" s="292"/>
      <c r="Z171" s="292"/>
      <c r="AA171" s="290"/>
    </row>
    <row r="172" spans="1:27" x14ac:dyDescent="0.35">
      <c r="A172" s="290"/>
      <c r="C172" s="63"/>
      <c r="D172" s="290"/>
      <c r="E172" s="293"/>
      <c r="G172" s="290"/>
      <c r="I172" s="292"/>
      <c r="K172" s="302"/>
      <c r="L172" s="292"/>
      <c r="N172" s="289"/>
      <c r="O172" s="291"/>
      <c r="R172" s="292"/>
      <c r="Z172" s="292"/>
      <c r="AA172" s="290"/>
    </row>
    <row r="173" spans="1:27" x14ac:dyDescent="0.35">
      <c r="A173" s="290"/>
      <c r="C173" s="63"/>
      <c r="D173" s="290"/>
      <c r="E173" s="293"/>
      <c r="G173" s="290"/>
      <c r="I173" s="292"/>
      <c r="K173" s="302"/>
      <c r="L173" s="292"/>
      <c r="N173" s="289"/>
      <c r="O173" s="291"/>
      <c r="R173" s="292"/>
      <c r="Z173" s="292"/>
      <c r="AA173" s="290"/>
    </row>
    <row r="174" spans="1:27" x14ac:dyDescent="0.35">
      <c r="A174" s="290"/>
      <c r="C174" s="63"/>
      <c r="D174" s="290"/>
      <c r="E174" s="293"/>
      <c r="G174" s="290"/>
      <c r="I174" s="292"/>
      <c r="K174" s="302"/>
      <c r="L174" s="292"/>
      <c r="N174" s="289"/>
      <c r="O174" s="291"/>
      <c r="R174" s="292"/>
      <c r="Z174" s="292"/>
      <c r="AA174" s="290"/>
    </row>
    <row r="175" spans="1:27" x14ac:dyDescent="0.35">
      <c r="A175" s="290"/>
      <c r="C175" s="63"/>
      <c r="D175" s="290"/>
      <c r="E175" s="293"/>
      <c r="G175" s="290"/>
      <c r="I175" s="292"/>
      <c r="K175" s="302"/>
      <c r="L175" s="292"/>
      <c r="N175" s="289"/>
      <c r="O175" s="291"/>
      <c r="R175" s="292"/>
      <c r="Z175" s="292"/>
      <c r="AA175" s="290"/>
    </row>
    <row r="176" spans="1:27" x14ac:dyDescent="0.35">
      <c r="A176" s="290"/>
      <c r="C176" s="63"/>
      <c r="D176" s="290"/>
      <c r="E176" s="293"/>
      <c r="G176" s="290"/>
      <c r="I176" s="292"/>
      <c r="K176" s="302"/>
      <c r="L176" s="292"/>
      <c r="N176" s="289"/>
      <c r="O176" s="291"/>
      <c r="R176" s="292"/>
      <c r="Z176" s="292"/>
      <c r="AA176" s="290"/>
    </row>
    <row r="177" spans="1:27" x14ac:dyDescent="0.35">
      <c r="A177" s="290"/>
      <c r="C177" s="63"/>
      <c r="D177" s="290"/>
      <c r="E177" s="293"/>
      <c r="G177" s="290"/>
      <c r="I177" s="292"/>
      <c r="K177" s="302"/>
      <c r="L177" s="292"/>
      <c r="N177" s="289"/>
      <c r="O177" s="291"/>
      <c r="R177" s="292"/>
      <c r="Z177" s="292"/>
      <c r="AA177" s="290"/>
    </row>
    <row r="178" spans="1:27" x14ac:dyDescent="0.35">
      <c r="A178" s="290"/>
      <c r="C178" s="63"/>
      <c r="D178" s="290"/>
      <c r="E178" s="293"/>
      <c r="G178" s="290"/>
      <c r="I178" s="292"/>
      <c r="K178" s="302"/>
      <c r="L178" s="292"/>
      <c r="N178" s="289"/>
      <c r="O178" s="291"/>
      <c r="R178" s="292"/>
      <c r="Z178" s="292"/>
      <c r="AA178" s="290"/>
    </row>
    <row r="179" spans="1:27" x14ac:dyDescent="0.35">
      <c r="A179" s="290"/>
      <c r="C179" s="63"/>
      <c r="D179" s="290"/>
      <c r="E179" s="293"/>
      <c r="G179" s="290"/>
      <c r="I179" s="292"/>
      <c r="K179" s="302"/>
      <c r="L179" s="292"/>
      <c r="N179" s="289"/>
      <c r="O179" s="291"/>
      <c r="R179" s="292"/>
      <c r="Z179" s="292"/>
      <c r="AA179" s="290"/>
    </row>
    <row r="180" spans="1:27" x14ac:dyDescent="0.35">
      <c r="A180" s="290"/>
      <c r="C180" s="63"/>
      <c r="D180" s="290"/>
      <c r="E180" s="293"/>
      <c r="G180" s="290"/>
      <c r="I180" s="292"/>
      <c r="K180" s="302"/>
      <c r="L180" s="292"/>
      <c r="N180" s="289"/>
      <c r="O180" s="291"/>
      <c r="R180" s="292"/>
      <c r="Z180" s="292"/>
      <c r="AA180" s="290"/>
    </row>
    <row r="181" spans="1:27" x14ac:dyDescent="0.35">
      <c r="A181" s="290"/>
      <c r="C181" s="63"/>
      <c r="D181" s="290"/>
      <c r="E181" s="293"/>
      <c r="G181" s="290"/>
      <c r="I181" s="292"/>
      <c r="K181" s="302"/>
      <c r="L181" s="292"/>
      <c r="N181" s="289"/>
      <c r="O181" s="291"/>
      <c r="R181" s="292"/>
      <c r="Z181" s="292"/>
      <c r="AA181" s="290"/>
    </row>
    <row r="182" spans="1:27" x14ac:dyDescent="0.35">
      <c r="A182" s="290"/>
      <c r="C182" s="63"/>
      <c r="D182" s="290"/>
      <c r="E182" s="293"/>
      <c r="G182" s="290"/>
      <c r="I182" s="292"/>
      <c r="K182" s="302"/>
      <c r="L182" s="292"/>
      <c r="N182" s="289"/>
      <c r="O182" s="291"/>
      <c r="R182" s="292"/>
      <c r="Z182" s="292"/>
      <c r="AA182" s="290"/>
    </row>
    <row r="183" spans="1:27" x14ac:dyDescent="0.35">
      <c r="A183" s="290"/>
      <c r="C183" s="63"/>
      <c r="D183" s="290"/>
      <c r="E183" s="293"/>
      <c r="G183" s="290"/>
      <c r="I183" s="292"/>
      <c r="K183" s="302"/>
      <c r="L183" s="292"/>
      <c r="N183" s="289"/>
      <c r="O183" s="291"/>
      <c r="R183" s="292"/>
      <c r="Z183" s="292"/>
      <c r="AA183" s="290"/>
    </row>
    <row r="184" spans="1:27" x14ac:dyDescent="0.35">
      <c r="A184" s="290"/>
      <c r="C184" s="63"/>
      <c r="D184" s="290"/>
      <c r="E184" s="293"/>
      <c r="G184" s="290"/>
      <c r="I184" s="292"/>
      <c r="K184" s="302"/>
      <c r="L184" s="292"/>
      <c r="N184" s="289"/>
      <c r="O184" s="291"/>
      <c r="R184" s="292"/>
      <c r="Z184" s="292"/>
      <c r="AA184" s="290"/>
    </row>
    <row r="185" spans="1:27" x14ac:dyDescent="0.35">
      <c r="K185" s="302"/>
      <c r="L185" s="292"/>
      <c r="N185" s="289"/>
      <c r="O185" s="291"/>
      <c r="R185" s="292"/>
      <c r="Z185" s="292"/>
      <c r="AA185" s="290"/>
    </row>
    <row r="186" spans="1:27" x14ac:dyDescent="0.35">
      <c r="K186" s="302"/>
      <c r="L186" s="292"/>
      <c r="N186" s="289"/>
      <c r="O186" s="291"/>
      <c r="R186" s="292"/>
      <c r="Z186" s="292"/>
      <c r="AA186" s="290"/>
    </row>
  </sheetData>
  <mergeCells count="35">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6:I6"/>
    <mergeCell ref="G10:I10"/>
    <mergeCell ref="A1:I1"/>
    <mergeCell ref="G4:I4"/>
    <mergeCell ref="G7:I7"/>
    <mergeCell ref="G8:I8"/>
    <mergeCell ref="D8:F8"/>
    <mergeCell ref="G9:I9"/>
    <mergeCell ref="D10:F10"/>
    <mergeCell ref="A9:C9"/>
    <mergeCell ref="A10:C10"/>
    <mergeCell ref="G16:I16"/>
    <mergeCell ref="D11:F11"/>
    <mergeCell ref="D12:F12"/>
    <mergeCell ref="G13:I13"/>
    <mergeCell ref="D9:F9"/>
    <mergeCell ref="G12:I12"/>
    <mergeCell ref="G14:I14"/>
    <mergeCell ref="G15:I15"/>
    <mergeCell ref="G11:I11"/>
    <mergeCell ref="D13:F13"/>
  </mergeCells>
  <conditionalFormatting sqref="E19:E30">
    <cfRule type="expression" priority="36">
      <formula>D19="U"</formula>
    </cfRule>
    <cfRule type="expression" dxfId="11" priority="37">
      <formula>D19="Kg"</formula>
    </cfRule>
  </conditionalFormatting>
  <conditionalFormatting sqref="E31">
    <cfRule type="expression" priority="34">
      <formula>D31="U"</formula>
    </cfRule>
    <cfRule type="expression" dxfId="10" priority="35">
      <formula>D31="Kg"</formula>
    </cfRule>
  </conditionalFormatting>
  <conditionalFormatting sqref="E19:E30">
    <cfRule type="expression" priority="24">
      <formula>D19="U"</formula>
    </cfRule>
    <cfRule type="expression" dxfId="9" priority="25">
      <formula>D19="Kg"</formula>
    </cfRule>
  </conditionalFormatting>
  <conditionalFormatting sqref="E31">
    <cfRule type="expression" priority="22">
      <formula>D31="U"</formula>
    </cfRule>
    <cfRule type="expression" dxfId="8" priority="23">
      <formula>D31="Kg"</formula>
    </cfRule>
  </conditionalFormatting>
  <conditionalFormatting sqref="A9:C16">
    <cfRule type="expression" dxfId="7" priority="41">
      <formula>$K$1&lt;1</formula>
    </cfRule>
  </conditionalFormatting>
  <conditionalFormatting sqref="G12:I12">
    <cfRule type="containsBlanks" dxfId="6" priority="17">
      <formula>LEN(TRIM(G12))=0</formula>
    </cfRule>
  </conditionalFormatting>
  <conditionalFormatting sqref="G10:I10">
    <cfRule type="expression" dxfId="5" priority="44">
      <formula>$L$1&lt;1</formula>
    </cfRule>
  </conditionalFormatting>
  <conditionalFormatting sqref="E19:E30">
    <cfRule type="expression" priority="7">
      <formula>D19="U"</formula>
    </cfRule>
    <cfRule type="expression" dxfId="4" priority="8">
      <formula>D19="Kg"</formula>
    </cfRule>
  </conditionalFormatting>
  <conditionalFormatting sqref="E31">
    <cfRule type="expression" priority="5">
      <formula>D31="U"</formula>
    </cfRule>
    <cfRule type="expression" dxfId="3" priority="6">
      <formula>D31="Kg"</formula>
    </cfRule>
  </conditionalFormatting>
  <conditionalFormatting sqref="E19:E30">
    <cfRule type="expression" priority="3">
      <formula>D19="U"</formula>
    </cfRule>
    <cfRule type="expression" dxfId="2" priority="4">
      <formula>D19="Kg"</formula>
    </cfRule>
  </conditionalFormatting>
  <conditionalFormatting sqref="E31">
    <cfRule type="expression" priority="1">
      <formula>D31="U"</formula>
    </cfRule>
    <cfRule type="expression" dxfId="1" priority="2">
      <formula>D31="Kg"</formula>
    </cfRule>
  </conditionalFormatting>
  <conditionalFormatting sqref="C83">
    <cfRule type="expression" dxfId="0" priority="46">
      <formula>$C$83&lt;&gt;$K$81</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formula1>ListePierres</formula1>
    </dataValidation>
    <dataValidation type="list" allowBlank="1" showInputMessage="1" showErrorMessage="1" sqref="K19:K79 A19:A68">
      <formula1>$H$19:$H$68</formula1>
    </dataValidation>
    <dataValidation type="list" allowBlank="1" showInputMessage="1" showErrorMessage="1" sqref="B19:B65">
      <formula1>Produits</formula1>
    </dataValidation>
    <dataValidation type="list" allowBlank="1" showInputMessage="1" showErrorMessage="1" sqref="L19:L79">
      <formula1>Référence_Carton</formula1>
    </dataValidation>
    <dataValidation type="list" allowBlank="1" showInputMessage="1" showErrorMessage="1" sqref="G12:I12">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84" r:id="rId4" name="Button 36">
              <controlPr defaultSize="0" print="0" autoFill="0" autoPict="0" macro="[0]!Aperçu_packing_List">
                <anchor moveWithCells="1" sizeWithCells="1">
                  <from>
                    <xdr:col>4</xdr:col>
                    <xdr:colOff>247650</xdr:colOff>
                    <xdr:row>80</xdr:row>
                    <xdr:rowOff>63500</xdr:rowOff>
                  </from>
                  <to>
                    <xdr:col>8</xdr:col>
                    <xdr:colOff>527050</xdr:colOff>
                    <xdr:row>85</xdr:row>
                    <xdr:rowOff>44450</xdr:rowOff>
                  </to>
                </anchor>
              </controlPr>
            </control>
          </mc:Choice>
        </mc:AlternateContent>
        <mc:AlternateContent xmlns:mc="http://schemas.openxmlformats.org/markup-compatibility/2006">
          <mc:Choice Requires="x14">
            <control shapeId="2089" r:id="rId5" name="Button 41">
              <controlPr defaultSize="0" print="0" autoFill="0" autoPict="0" macro="[0]!Réinitialiser_Packing_List">
                <anchor moveWithCells="1" sizeWithCells="1">
                  <from>
                    <xdr:col>9</xdr:col>
                    <xdr:colOff>222250</xdr:colOff>
                    <xdr:row>88</xdr:row>
                    <xdr:rowOff>12700</xdr:rowOff>
                  </from>
                  <to>
                    <xdr:col>13</xdr:col>
                    <xdr:colOff>25400</xdr:colOff>
                    <xdr:row>92</xdr:row>
                    <xdr:rowOff>101600</xdr:rowOff>
                  </to>
                </anchor>
              </controlPr>
            </control>
          </mc:Choice>
        </mc:AlternateContent>
        <mc:AlternateContent xmlns:mc="http://schemas.openxmlformats.org/markup-compatibility/2006">
          <mc:Choice Requires="x14">
            <control shapeId="2090" r:id="rId6" name="Button 42">
              <controlPr defaultSize="0" print="0" autoFill="0" autoPict="0" macro="[0]!Enregistre_Packing_List">
                <anchor moveWithCells="1" sizeWithCells="1">
                  <from>
                    <xdr:col>9</xdr:col>
                    <xdr:colOff>222250</xdr:colOff>
                    <xdr:row>81</xdr:row>
                    <xdr:rowOff>31750</xdr:rowOff>
                  </from>
                  <to>
                    <xdr:col>13</xdr:col>
                    <xdr:colOff>12700</xdr:colOff>
                    <xdr:row>87</xdr:row>
                    <xdr:rowOff>50800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4:M41"/>
  <sheetViews>
    <sheetView showGridLines="0" topLeftCell="B1" workbookViewId="0">
      <selection activeCell="E25" sqref="E25"/>
    </sheetView>
  </sheetViews>
  <sheetFormatPr baseColWidth="10" defaultColWidth="11.54296875" defaultRowHeight="12.5" x14ac:dyDescent="0.25"/>
  <cols>
    <col min="1" max="1" width="4" style="56" customWidth="1"/>
    <col min="2" max="2" width="23.36328125" style="57" customWidth="1"/>
    <col min="3" max="3" width="16.6328125" style="57" bestFit="1" customWidth="1"/>
    <col min="4" max="4" width="6.81640625" style="57" customWidth="1"/>
    <col min="5" max="5" width="11.90625" style="58" customWidth="1"/>
    <col min="6" max="6" width="13.36328125" style="58" bestFit="1" customWidth="1"/>
    <col min="7" max="7" width="12.453125" style="59" bestFit="1" customWidth="1"/>
    <col min="8" max="8" width="7.1796875" style="57" bestFit="1" customWidth="1"/>
    <col min="9" max="9" width="12.453125" style="57" bestFit="1" customWidth="1"/>
    <col min="10" max="10" width="15.453125" style="60" bestFit="1" customWidth="1"/>
    <col min="11" max="11" width="8.90625" style="53" bestFit="1" customWidth="1"/>
    <col min="12" max="12" width="12.453125" style="54" bestFit="1" customWidth="1"/>
    <col min="13" max="13" width="12.453125" style="55" bestFit="1" customWidth="1"/>
    <col min="14" max="16384" width="11.54296875" style="56"/>
  </cols>
  <sheetData>
    <row r="4" spans="2:13" s="3" customFormat="1" ht="25" x14ac:dyDescent="0.5">
      <c r="B4" s="7" t="s">
        <v>16</v>
      </c>
      <c r="C4" s="7" t="s">
        <v>17</v>
      </c>
      <c r="D4" s="6"/>
      <c r="E4" s="7" t="s">
        <v>18</v>
      </c>
      <c r="F4" s="8" t="s">
        <v>16</v>
      </c>
      <c r="G4" s="9" t="s">
        <v>17</v>
      </c>
      <c r="H4" s="6"/>
      <c r="I4" s="4" t="s">
        <v>17</v>
      </c>
      <c r="J4" s="5" t="s">
        <v>16</v>
      </c>
      <c r="K4" s="50"/>
      <c r="L4" s="25"/>
      <c r="M4" s="49"/>
    </row>
    <row r="5" spans="2:13" ht="25" x14ac:dyDescent="0.25">
      <c r="B5" s="11">
        <v>23</v>
      </c>
      <c r="C5" s="12">
        <f>+B5/1000</f>
        <v>2.3E-2</v>
      </c>
      <c r="D5" s="10"/>
      <c r="E5" s="11">
        <v>7</v>
      </c>
      <c r="F5" s="13">
        <f>+E5/5</f>
        <v>1.4</v>
      </c>
      <c r="G5" s="12">
        <f>+F5/1000</f>
        <v>1.4E-3</v>
      </c>
      <c r="H5" s="10"/>
      <c r="I5" s="14">
        <v>1.2346999999999999</v>
      </c>
      <c r="J5" s="15">
        <f>+I5*1000</f>
        <v>1234.6999999999998</v>
      </c>
    </row>
    <row r="7" spans="2:13" x14ac:dyDescent="0.25">
      <c r="L7" s="57"/>
      <c r="M7" s="57"/>
    </row>
    <row r="8" spans="2:13" ht="14" x14ac:dyDescent="0.3">
      <c r="B8" s="61"/>
      <c r="C8" s="21" t="s">
        <v>405</v>
      </c>
      <c r="D8" s="62"/>
      <c r="E8" s="63"/>
      <c r="F8" s="25" t="s">
        <v>238</v>
      </c>
      <c r="L8" s="59"/>
    </row>
    <row r="9" spans="2:13" s="3" customFormat="1" ht="13" x14ac:dyDescent="0.3">
      <c r="B9" s="20"/>
      <c r="C9" s="52" t="s">
        <v>235</v>
      </c>
      <c r="D9" s="23" t="s">
        <v>16</v>
      </c>
      <c r="E9" s="52" t="s">
        <v>236</v>
      </c>
      <c r="F9" s="25">
        <v>1.8</v>
      </c>
      <c r="G9" s="23" t="s">
        <v>364</v>
      </c>
      <c r="H9" s="52"/>
      <c r="I9" s="52"/>
      <c r="J9" s="31"/>
      <c r="K9" s="53"/>
      <c r="L9" s="64"/>
      <c r="M9" s="55"/>
    </row>
    <row r="10" spans="2:13" ht="14" x14ac:dyDescent="0.25">
      <c r="B10" s="22" t="s">
        <v>6</v>
      </c>
      <c r="C10" s="65">
        <v>2.65</v>
      </c>
      <c r="D10" s="24">
        <v>5000</v>
      </c>
      <c r="E10" s="66">
        <f>+D10/C10</f>
        <v>1886.7924528301887</v>
      </c>
      <c r="F10" s="26">
        <f t="shared" ref="F10:F16" si="0">E10*$F$9</f>
        <v>3396.2264150943397</v>
      </c>
      <c r="G10" s="44">
        <f>F10/1000</f>
        <v>3.3962264150943398</v>
      </c>
      <c r="L10" s="59"/>
    </row>
    <row r="11" spans="2:13" ht="14" x14ac:dyDescent="0.25">
      <c r="B11" s="22" t="s">
        <v>7</v>
      </c>
      <c r="C11" s="65">
        <v>3.1950000000000003</v>
      </c>
      <c r="D11" s="24">
        <v>5000</v>
      </c>
      <c r="E11" s="66">
        <f t="shared" ref="E11:E18" si="1">+D11/C11</f>
        <v>1564.9452269170577</v>
      </c>
      <c r="F11" s="26">
        <f t="shared" si="0"/>
        <v>2816.9014084507039</v>
      </c>
      <c r="G11" s="44">
        <f t="shared" ref="G11:G18" si="2">F11/1000</f>
        <v>2.816901408450704</v>
      </c>
      <c r="L11" s="59"/>
      <c r="M11" s="59"/>
    </row>
    <row r="12" spans="2:13" ht="14" x14ac:dyDescent="0.25">
      <c r="B12" s="22" t="s">
        <v>8</v>
      </c>
      <c r="C12" s="65">
        <v>2.71</v>
      </c>
      <c r="D12" s="24">
        <v>5000</v>
      </c>
      <c r="E12" s="66">
        <f t="shared" si="1"/>
        <v>1845.0184501845019</v>
      </c>
      <c r="F12" s="26">
        <f t="shared" si="0"/>
        <v>3321.0332103321034</v>
      </c>
      <c r="G12" s="44">
        <f t="shared" si="2"/>
        <v>3.3210332103321032</v>
      </c>
      <c r="L12" s="57"/>
      <c r="M12" s="57"/>
    </row>
    <row r="13" spans="2:13" ht="14" x14ac:dyDescent="0.25">
      <c r="B13" s="22" t="s">
        <v>9</v>
      </c>
      <c r="C13" s="65">
        <v>2.65</v>
      </c>
      <c r="D13" s="24">
        <v>5000</v>
      </c>
      <c r="E13" s="66">
        <f t="shared" si="1"/>
        <v>1886.7924528301887</v>
      </c>
      <c r="F13" s="26">
        <f t="shared" si="0"/>
        <v>3396.2264150943397</v>
      </c>
      <c r="G13" s="44">
        <f t="shared" si="2"/>
        <v>3.3962264150943398</v>
      </c>
    </row>
    <row r="14" spans="2:13" ht="14" x14ac:dyDescent="0.25">
      <c r="B14" s="22" t="s">
        <v>10</v>
      </c>
      <c r="C14" s="65">
        <v>3.7450000000000001</v>
      </c>
      <c r="D14" s="24">
        <v>5000</v>
      </c>
      <c r="E14" s="66">
        <f t="shared" si="1"/>
        <v>1335.1134846461948</v>
      </c>
      <c r="F14" s="26">
        <f t="shared" si="0"/>
        <v>2403.2042723631507</v>
      </c>
      <c r="G14" s="44">
        <f t="shared" si="2"/>
        <v>2.4032042723631508</v>
      </c>
    </row>
    <row r="15" spans="2:13" ht="14" x14ac:dyDescent="0.25">
      <c r="B15" s="22" t="s">
        <v>237</v>
      </c>
      <c r="C15" s="65">
        <v>2.62</v>
      </c>
      <c r="D15" s="24">
        <v>5000</v>
      </c>
      <c r="E15" s="66">
        <f>+D15/C15</f>
        <v>1908.3969465648854</v>
      </c>
      <c r="F15" s="26">
        <f>E15*$F$9</f>
        <v>3435.1145038167938</v>
      </c>
      <c r="G15" s="44">
        <f t="shared" si="2"/>
        <v>3.4351145038167936</v>
      </c>
    </row>
    <row r="16" spans="2:13" ht="14" x14ac:dyDescent="0.25">
      <c r="B16" s="22" t="s">
        <v>11</v>
      </c>
      <c r="C16" s="65">
        <v>2.7</v>
      </c>
      <c r="D16" s="24">
        <v>5000</v>
      </c>
      <c r="E16" s="66">
        <f t="shared" si="1"/>
        <v>1851.8518518518517</v>
      </c>
      <c r="F16" s="26">
        <f t="shared" si="0"/>
        <v>3333.333333333333</v>
      </c>
      <c r="G16" s="44">
        <f t="shared" si="2"/>
        <v>3.333333333333333</v>
      </c>
    </row>
    <row r="17" spans="2:10" ht="13.5" thickBot="1" x14ac:dyDescent="0.3">
      <c r="B17" s="60"/>
      <c r="C17" s="56"/>
      <c r="D17" s="67"/>
      <c r="E17" s="56"/>
      <c r="F17" s="25" t="s">
        <v>236</v>
      </c>
      <c r="G17" s="44"/>
    </row>
    <row r="18" spans="2:10" ht="14.5" thickBot="1" x14ac:dyDescent="0.3">
      <c r="B18" s="48" t="s">
        <v>407</v>
      </c>
      <c r="C18" s="65">
        <v>2.65</v>
      </c>
      <c r="D18" s="24">
        <v>1000</v>
      </c>
      <c r="E18" s="66">
        <f t="shared" si="1"/>
        <v>377.35849056603774</v>
      </c>
      <c r="F18" s="46">
        <f>E18*$F$9</f>
        <v>679.24528301886801</v>
      </c>
      <c r="G18" s="47">
        <f t="shared" si="2"/>
        <v>0.679245283018868</v>
      </c>
    </row>
    <row r="19" spans="2:10" ht="14" x14ac:dyDescent="0.3">
      <c r="B19" s="61"/>
    </row>
    <row r="20" spans="2:10" ht="14" x14ac:dyDescent="0.3">
      <c r="B20" s="68"/>
    </row>
    <row r="21" spans="2:10" ht="14" x14ac:dyDescent="0.3">
      <c r="B21" s="68"/>
      <c r="F21" s="59"/>
    </row>
    <row r="22" spans="2:10" ht="14" x14ac:dyDescent="0.25">
      <c r="I22" s="63"/>
    </row>
    <row r="23" spans="2:10" x14ac:dyDescent="0.25">
      <c r="E23" s="69"/>
    </row>
    <row r="24" spans="2:10" x14ac:dyDescent="0.25">
      <c r="D24" s="70"/>
      <c r="J24" s="70"/>
    </row>
    <row r="25" spans="2:10" ht="14" x14ac:dyDescent="0.3">
      <c r="C25" s="59"/>
      <c r="G25" s="71"/>
      <c r="H25" s="71"/>
      <c r="I25" s="59"/>
    </row>
    <row r="27" spans="2:10" x14ac:dyDescent="0.25">
      <c r="B27" s="59"/>
      <c r="E27" s="57"/>
    </row>
    <row r="28" spans="2:10" x14ac:dyDescent="0.25">
      <c r="E28" s="57"/>
    </row>
    <row r="30" spans="2:10" x14ac:dyDescent="0.25">
      <c r="C30" s="59"/>
    </row>
    <row r="32" spans="2:10" x14ac:dyDescent="0.25">
      <c r="H32" s="70"/>
    </row>
    <row r="35" spans="6:7" x14ac:dyDescent="0.25">
      <c r="F35" s="60"/>
    </row>
    <row r="39" spans="6:7" x14ac:dyDescent="0.25">
      <c r="G39" s="72"/>
    </row>
    <row r="41" spans="6:7" x14ac:dyDescent="0.25">
      <c r="G41" s="72"/>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D70"/>
  <sheetViews>
    <sheetView showGridLines="0" workbookViewId="0">
      <selection activeCell="Q1" sqref="Q1"/>
    </sheetView>
  </sheetViews>
  <sheetFormatPr baseColWidth="10" defaultColWidth="11.54296875" defaultRowHeight="12.5" x14ac:dyDescent="0.25"/>
  <cols>
    <col min="1" max="1" width="5.6328125" style="171" customWidth="1"/>
    <col min="2" max="2" width="15.6328125" style="182" bestFit="1" customWidth="1"/>
    <col min="3" max="3" width="11.54296875" style="171"/>
    <col min="4" max="10" width="8.81640625" style="171" customWidth="1"/>
    <col min="11" max="11" width="6.36328125" style="191" customWidth="1"/>
    <col min="12" max="12" width="11.54296875" style="205"/>
    <col min="13" max="15" width="11.54296875" style="206"/>
    <col min="16" max="16" width="11.54296875" style="207"/>
    <col min="17" max="17" width="11.54296875" style="208"/>
    <col min="18" max="18" width="8.90625" style="208" bestFit="1" customWidth="1"/>
    <col min="19" max="19" width="9.90625" style="209" bestFit="1" customWidth="1"/>
    <col min="20" max="20" width="9.54296875" style="210" customWidth="1"/>
    <col min="21" max="24" width="11.54296875" style="206"/>
    <col min="25" max="25" width="15" style="206" customWidth="1"/>
    <col min="26" max="27" width="11.54296875" style="206"/>
    <col min="28" max="28" width="15.81640625" style="171" customWidth="1"/>
    <col min="29" max="29" width="12" style="182" bestFit="1" customWidth="1"/>
    <col min="30" max="30" width="11.54296875" style="182"/>
    <col min="31" max="16384" width="11.54296875" style="171"/>
  </cols>
  <sheetData>
    <row r="1" spans="1:30" x14ac:dyDescent="0.25">
      <c r="B1" s="171"/>
    </row>
    <row r="2" spans="1:30" x14ac:dyDescent="0.25">
      <c r="B2" s="182">
        <v>1</v>
      </c>
      <c r="C2" s="182">
        <v>2</v>
      </c>
      <c r="D2" s="182">
        <v>3</v>
      </c>
      <c r="E2" s="182">
        <v>4</v>
      </c>
      <c r="F2" s="182">
        <v>5</v>
      </c>
      <c r="G2" s="182">
        <v>6</v>
      </c>
      <c r="H2" s="182">
        <v>7</v>
      </c>
      <c r="I2" s="182">
        <v>8</v>
      </c>
      <c r="J2" s="182">
        <v>9</v>
      </c>
    </row>
    <row r="3" spans="1:30" ht="26.5" thickBot="1" x14ac:dyDescent="0.3">
      <c r="C3" s="558" t="s">
        <v>476</v>
      </c>
      <c r="D3" s="558"/>
      <c r="E3" s="558"/>
      <c r="F3" s="558"/>
      <c r="G3" s="558"/>
      <c r="H3" s="558"/>
      <c r="I3" s="558"/>
      <c r="J3" s="558"/>
      <c r="K3" s="106"/>
      <c r="L3" s="177" t="s">
        <v>174</v>
      </c>
      <c r="M3" s="20" t="s">
        <v>175</v>
      </c>
      <c r="N3" s="20" t="s">
        <v>176</v>
      </c>
      <c r="O3" s="20" t="s">
        <v>177</v>
      </c>
      <c r="P3" s="178" t="s">
        <v>234</v>
      </c>
      <c r="Q3" s="179" t="s">
        <v>185</v>
      </c>
      <c r="R3" s="179" t="s">
        <v>364</v>
      </c>
      <c r="S3" s="180" t="s">
        <v>358</v>
      </c>
      <c r="T3" s="181" t="s">
        <v>363</v>
      </c>
      <c r="U3" s="20" t="s">
        <v>178</v>
      </c>
      <c r="V3" s="20" t="s">
        <v>179</v>
      </c>
      <c r="W3" s="20" t="s">
        <v>180</v>
      </c>
      <c r="X3" s="20" t="s">
        <v>181</v>
      </c>
      <c r="Y3" s="20" t="s">
        <v>182</v>
      </c>
      <c r="Z3" s="20" t="s">
        <v>183</v>
      </c>
      <c r="AA3" s="20" t="s">
        <v>184</v>
      </c>
    </row>
    <row r="4" spans="1:30" ht="13.5" thickBot="1" x14ac:dyDescent="0.3">
      <c r="B4" s="211" t="s">
        <v>384</v>
      </c>
      <c r="C4" s="125" t="s">
        <v>358</v>
      </c>
      <c r="D4" s="125" t="s">
        <v>387</v>
      </c>
      <c r="E4" s="125" t="s">
        <v>410</v>
      </c>
      <c r="F4" s="126" t="s">
        <v>411</v>
      </c>
      <c r="G4" s="127" t="s">
        <v>236</v>
      </c>
      <c r="H4" s="108" t="s">
        <v>413</v>
      </c>
      <c r="I4" s="128" t="s">
        <v>364</v>
      </c>
      <c r="J4" s="129" t="s">
        <v>412</v>
      </c>
      <c r="K4" s="107"/>
      <c r="L4" s="183" t="s">
        <v>239</v>
      </c>
      <c r="M4" s="184">
        <v>16</v>
      </c>
      <c r="N4" s="184">
        <v>12</v>
      </c>
      <c r="O4" s="184">
        <v>11</v>
      </c>
      <c r="P4" s="185">
        <f t="shared" ref="P4:P35" si="0">+M4*N4*O4</f>
        <v>2112</v>
      </c>
      <c r="Q4" s="186">
        <f t="shared" ref="Q4:Q35" si="1">(M4*N4*O4)/1000000</f>
        <v>2.1120000000000002E-3</v>
      </c>
      <c r="R4" s="186">
        <f>P4/1000</f>
        <v>2.1120000000000001</v>
      </c>
      <c r="S4" s="187">
        <v>2</v>
      </c>
      <c r="T4" s="186">
        <f t="shared" ref="T4:T33" si="2">+P4*$AC$6</f>
        <v>5.6789333333333331E-2</v>
      </c>
      <c r="U4" s="184">
        <v>2400</v>
      </c>
      <c r="V4" s="184" t="s">
        <v>240</v>
      </c>
      <c r="W4" s="184">
        <v>20</v>
      </c>
      <c r="X4" s="184" t="s">
        <v>241</v>
      </c>
      <c r="Y4" s="184" t="s">
        <v>242</v>
      </c>
      <c r="Z4" s="184" t="s">
        <v>243</v>
      </c>
      <c r="AA4" s="184" t="s">
        <v>244</v>
      </c>
      <c r="AB4" s="188" t="s">
        <v>359</v>
      </c>
    </row>
    <row r="5" spans="1:30" ht="13" x14ac:dyDescent="0.25">
      <c r="A5" s="171">
        <v>1</v>
      </c>
      <c r="B5" s="216" t="s">
        <v>576</v>
      </c>
      <c r="C5" s="162">
        <v>0</v>
      </c>
      <c r="D5" s="162">
        <v>0</v>
      </c>
      <c r="E5" s="162">
        <v>0</v>
      </c>
      <c r="F5" s="163">
        <v>0</v>
      </c>
      <c r="G5" s="83">
        <f>+IF(ISBLANK(C5)," ",D5*E5*F5)</f>
        <v>0</v>
      </c>
      <c r="H5" s="164">
        <f>IF(ISBLANK(C5)," ",+G5/1000000)</f>
        <v>0</v>
      </c>
      <c r="I5" s="165">
        <f>IF(ISBLANK(C5)," ",G5/1000)</f>
        <v>0</v>
      </c>
      <c r="J5" s="217">
        <v>0</v>
      </c>
      <c r="K5" s="166"/>
      <c r="L5" s="183" t="s">
        <v>245</v>
      </c>
      <c r="M5" s="184">
        <v>20</v>
      </c>
      <c r="N5" s="184">
        <v>15</v>
      </c>
      <c r="O5" s="184">
        <v>12</v>
      </c>
      <c r="P5" s="185">
        <f t="shared" si="0"/>
        <v>3600</v>
      </c>
      <c r="Q5" s="186">
        <f t="shared" si="1"/>
        <v>3.5999999999999999E-3</v>
      </c>
      <c r="R5" s="186">
        <f t="shared" ref="R5:R68" si="3">P5/1000</f>
        <v>3.6</v>
      </c>
      <c r="S5" s="187">
        <v>2</v>
      </c>
      <c r="T5" s="186">
        <f t="shared" si="2"/>
        <v>9.6799999999999997E-2</v>
      </c>
      <c r="U5" s="184">
        <v>1200</v>
      </c>
      <c r="V5" s="184" t="s">
        <v>240</v>
      </c>
      <c r="W5" s="184">
        <v>20</v>
      </c>
      <c r="X5" s="184" t="s">
        <v>246</v>
      </c>
      <c r="Y5" s="184" t="s">
        <v>247</v>
      </c>
      <c r="Z5" s="184" t="s">
        <v>248</v>
      </c>
      <c r="AA5" s="184" t="s">
        <v>249</v>
      </c>
      <c r="AB5" s="188" t="s">
        <v>360</v>
      </c>
    </row>
    <row r="6" spans="1:30" ht="13" x14ac:dyDescent="0.25">
      <c r="A6" s="171">
        <v>2</v>
      </c>
      <c r="B6" s="216" t="str">
        <f>D6&amp;" x "&amp;E6&amp;" x "&amp;F6&amp;"       "&amp;C6</f>
        <v>30 x 30 x 15       2</v>
      </c>
      <c r="C6" s="167">
        <v>2</v>
      </c>
      <c r="D6" s="167">
        <v>30</v>
      </c>
      <c r="E6" s="167">
        <v>30</v>
      </c>
      <c r="F6" s="168">
        <v>15</v>
      </c>
      <c r="G6" s="76">
        <f>+F6*E6*D6</f>
        <v>13500</v>
      </c>
      <c r="H6" s="169">
        <f>+G6/1000000</f>
        <v>1.35E-2</v>
      </c>
      <c r="I6" s="170">
        <f>+G6/1000</f>
        <v>13.5</v>
      </c>
      <c r="J6" s="218">
        <v>0.36299999999999999</v>
      </c>
      <c r="K6" s="166"/>
      <c r="L6" s="183" t="s">
        <v>250</v>
      </c>
      <c r="M6" s="184">
        <v>20</v>
      </c>
      <c r="N6" s="184">
        <v>15</v>
      </c>
      <c r="O6" s="184">
        <v>15</v>
      </c>
      <c r="P6" s="185">
        <f t="shared" si="0"/>
        <v>4500</v>
      </c>
      <c r="Q6" s="186">
        <f t="shared" si="1"/>
        <v>4.4999999999999997E-3</v>
      </c>
      <c r="R6" s="186">
        <f t="shared" si="3"/>
        <v>4.5</v>
      </c>
      <c r="S6" s="187">
        <v>2</v>
      </c>
      <c r="T6" s="186">
        <f t="shared" si="2"/>
        <v>0.121</v>
      </c>
      <c r="U6" s="184">
        <v>900</v>
      </c>
      <c r="V6" s="184" t="s">
        <v>240</v>
      </c>
      <c r="W6" s="184">
        <v>20</v>
      </c>
      <c r="X6" s="184" t="s">
        <v>247</v>
      </c>
      <c r="Y6" s="184" t="s">
        <v>249</v>
      </c>
      <c r="Z6" s="184" t="s">
        <v>251</v>
      </c>
      <c r="AA6" s="184" t="s">
        <v>252</v>
      </c>
      <c r="AB6" s="188" t="s">
        <v>361</v>
      </c>
      <c r="AC6" s="182">
        <v>2.6888888888888887E-5</v>
      </c>
    </row>
    <row r="7" spans="1:30" ht="13" x14ac:dyDescent="0.25">
      <c r="A7" s="171">
        <v>3</v>
      </c>
      <c r="B7" s="216" t="str">
        <f>D7&amp;" x "&amp;E7&amp;" x "&amp;F7&amp;"       "&amp;C7</f>
        <v>30 x 25 x 20       2</v>
      </c>
      <c r="C7" s="167">
        <v>2</v>
      </c>
      <c r="D7" s="167">
        <v>30</v>
      </c>
      <c r="E7" s="167">
        <v>25</v>
      </c>
      <c r="F7" s="168">
        <v>20</v>
      </c>
      <c r="G7" s="76">
        <f>+F7*E7*D7</f>
        <v>15000</v>
      </c>
      <c r="H7" s="169">
        <f>+G7/1000000</f>
        <v>1.4999999999999999E-2</v>
      </c>
      <c r="I7" s="170">
        <f>+G7/1000</f>
        <v>15</v>
      </c>
      <c r="J7" s="218">
        <v>0.40300000000000002</v>
      </c>
      <c r="K7" s="166"/>
      <c r="L7" s="183" t="s">
        <v>264</v>
      </c>
      <c r="M7" s="184">
        <v>25</v>
      </c>
      <c r="N7" s="184">
        <v>25</v>
      </c>
      <c r="O7" s="184">
        <v>10</v>
      </c>
      <c r="P7" s="185">
        <f t="shared" si="0"/>
        <v>6250</v>
      </c>
      <c r="Q7" s="186">
        <f t="shared" si="1"/>
        <v>6.2500000000000003E-3</v>
      </c>
      <c r="R7" s="186">
        <f t="shared" si="3"/>
        <v>6.25</v>
      </c>
      <c r="S7" s="187">
        <v>2</v>
      </c>
      <c r="T7" s="186">
        <f t="shared" si="2"/>
        <v>0.16805555555555554</v>
      </c>
      <c r="U7" s="184">
        <v>900</v>
      </c>
      <c r="V7" s="184" t="s">
        <v>240</v>
      </c>
      <c r="W7" s="184">
        <v>20</v>
      </c>
      <c r="X7" s="184" t="s">
        <v>265</v>
      </c>
      <c r="Y7" s="184" t="s">
        <v>266</v>
      </c>
      <c r="Z7" s="184" t="s">
        <v>267</v>
      </c>
      <c r="AA7" s="184" t="s">
        <v>268</v>
      </c>
      <c r="AB7" s="188" t="s">
        <v>362</v>
      </c>
      <c r="AC7" s="182">
        <v>4.2617361657487543E-5</v>
      </c>
    </row>
    <row r="8" spans="1:30" ht="13" x14ac:dyDescent="0.25">
      <c r="A8" s="171">
        <v>4</v>
      </c>
      <c r="B8" s="216" t="str">
        <f>D8&amp;" x "&amp;E8&amp;" x "&amp;F8&amp;"       "&amp;C8</f>
        <v>25 x 25 x 25       2</v>
      </c>
      <c r="C8" s="167">
        <v>2</v>
      </c>
      <c r="D8" s="167">
        <v>25</v>
      </c>
      <c r="E8" s="167">
        <v>25</v>
      </c>
      <c r="F8" s="168">
        <v>25</v>
      </c>
      <c r="G8" s="76">
        <f>+IF(ISBLANK(C8)," ",D8*E8*F8)</f>
        <v>15625</v>
      </c>
      <c r="H8" s="169">
        <f>IF(ISBLANK(C8)," ",+G8/1000000)</f>
        <v>1.5625E-2</v>
      </c>
      <c r="I8" s="170">
        <f>IF(ISBLANK(C8)," ",G8/1000)</f>
        <v>15.625</v>
      </c>
      <c r="J8" s="218">
        <v>0.42</v>
      </c>
      <c r="K8" s="166"/>
      <c r="L8" s="183" t="s">
        <v>256</v>
      </c>
      <c r="M8" s="184">
        <v>25</v>
      </c>
      <c r="N8" s="184">
        <v>18</v>
      </c>
      <c r="O8" s="184">
        <v>14</v>
      </c>
      <c r="P8" s="185">
        <f t="shared" si="0"/>
        <v>6300</v>
      </c>
      <c r="Q8" s="186">
        <f t="shared" si="1"/>
        <v>6.3E-3</v>
      </c>
      <c r="R8" s="186">
        <f t="shared" si="3"/>
        <v>6.3</v>
      </c>
      <c r="S8" s="187">
        <v>2</v>
      </c>
      <c r="T8" s="186">
        <f t="shared" si="2"/>
        <v>0.1694</v>
      </c>
      <c r="U8" s="184">
        <v>1200</v>
      </c>
      <c r="V8" s="184" t="s">
        <v>240</v>
      </c>
      <c r="W8" s="184">
        <v>20</v>
      </c>
      <c r="X8" s="184" t="s">
        <v>257</v>
      </c>
      <c r="Y8" s="184" t="s">
        <v>247</v>
      </c>
      <c r="Z8" s="184" t="s">
        <v>258</v>
      </c>
      <c r="AA8" s="184" t="s">
        <v>259</v>
      </c>
      <c r="AB8" s="188"/>
    </row>
    <row r="9" spans="1:30" ht="13" x14ac:dyDescent="0.25">
      <c r="A9" s="171">
        <v>5</v>
      </c>
      <c r="B9" s="216" t="str">
        <f>D9&amp;" x "&amp;E9&amp;" x "&amp;F9&amp;"       "&amp;C9</f>
        <v>30 x 30 x 20       2</v>
      </c>
      <c r="C9" s="167">
        <v>2</v>
      </c>
      <c r="D9" s="167">
        <v>30</v>
      </c>
      <c r="E9" s="167">
        <v>30</v>
      </c>
      <c r="F9" s="168">
        <v>20</v>
      </c>
      <c r="G9" s="76">
        <f>+F9*E9*D9</f>
        <v>18000</v>
      </c>
      <c r="H9" s="169">
        <f>+G9/1000000</f>
        <v>1.7999999999999999E-2</v>
      </c>
      <c r="I9" s="170">
        <f>+G9/1000</f>
        <v>18</v>
      </c>
      <c r="J9" s="218">
        <v>0.48399999999999999</v>
      </c>
      <c r="K9" s="166"/>
      <c r="L9" s="183" t="s">
        <v>299</v>
      </c>
      <c r="M9" s="184">
        <v>31</v>
      </c>
      <c r="N9" s="184">
        <v>21.5</v>
      </c>
      <c r="O9" s="184">
        <v>10</v>
      </c>
      <c r="P9" s="185">
        <f t="shared" si="0"/>
        <v>6665</v>
      </c>
      <c r="Q9" s="186">
        <f t="shared" si="1"/>
        <v>6.6649999999999999E-3</v>
      </c>
      <c r="R9" s="186">
        <f t="shared" si="3"/>
        <v>6.665</v>
      </c>
      <c r="S9" s="187">
        <v>2</v>
      </c>
      <c r="T9" s="186">
        <f t="shared" si="2"/>
        <v>0.17921444444444443</v>
      </c>
      <c r="U9" s="184">
        <v>900</v>
      </c>
      <c r="V9" s="184" t="s">
        <v>240</v>
      </c>
      <c r="W9" s="184">
        <v>20</v>
      </c>
      <c r="X9" s="184" t="s">
        <v>278</v>
      </c>
      <c r="Y9" s="184" t="s">
        <v>300</v>
      </c>
      <c r="Z9" s="184" t="s">
        <v>301</v>
      </c>
      <c r="AA9" s="184" t="s">
        <v>302</v>
      </c>
      <c r="AB9" s="188"/>
    </row>
    <row r="10" spans="1:30" ht="13" x14ac:dyDescent="0.25">
      <c r="A10" s="171">
        <v>6</v>
      </c>
      <c r="B10" s="216" t="str">
        <f>D10&amp;" x "&amp;E10&amp;" x "&amp;F10&amp;"       "&amp;C10</f>
        <v>40 x 30 x 20       2</v>
      </c>
      <c r="C10" s="167">
        <v>2</v>
      </c>
      <c r="D10" s="167">
        <v>40</v>
      </c>
      <c r="E10" s="167">
        <v>30</v>
      </c>
      <c r="F10" s="168">
        <v>20</v>
      </c>
      <c r="G10" s="76">
        <f>+IF(ISBLANK(C10)," ",D10*E10*F10)</f>
        <v>24000</v>
      </c>
      <c r="H10" s="169">
        <f>IF(ISBLANK(C10)," ",+G10/1000000)</f>
        <v>2.4E-2</v>
      </c>
      <c r="I10" s="170">
        <f>IF(ISBLANK(C10)," ",G10/1000)</f>
        <v>24</v>
      </c>
      <c r="J10" s="218">
        <v>0.64500000000000002</v>
      </c>
      <c r="K10" s="166"/>
      <c r="L10" s="183" t="s">
        <v>260</v>
      </c>
      <c r="M10" s="184">
        <v>25</v>
      </c>
      <c r="N10" s="184">
        <v>20</v>
      </c>
      <c r="O10" s="184">
        <v>15</v>
      </c>
      <c r="P10" s="185">
        <f t="shared" si="0"/>
        <v>7500</v>
      </c>
      <c r="Q10" s="186">
        <f t="shared" si="1"/>
        <v>7.4999999999999997E-3</v>
      </c>
      <c r="R10" s="186">
        <f t="shared" si="3"/>
        <v>7.5</v>
      </c>
      <c r="S10" s="187">
        <v>2</v>
      </c>
      <c r="T10" s="186">
        <f t="shared" si="2"/>
        <v>0.20166666666666666</v>
      </c>
      <c r="U10" s="184">
        <v>900</v>
      </c>
      <c r="V10" s="184" t="s">
        <v>240</v>
      </c>
      <c r="W10" s="184">
        <v>20</v>
      </c>
      <c r="X10" s="184" t="s">
        <v>261</v>
      </c>
      <c r="Y10" s="184" t="s">
        <v>262</v>
      </c>
      <c r="Z10" s="184" t="s">
        <v>263</v>
      </c>
      <c r="AA10" s="184" t="s">
        <v>254</v>
      </c>
      <c r="AB10" s="171" t="s">
        <v>365</v>
      </c>
      <c r="AC10" s="171">
        <v>450</v>
      </c>
      <c r="AD10" s="171" t="s">
        <v>366</v>
      </c>
    </row>
    <row r="11" spans="1:30" ht="13" x14ac:dyDescent="0.25">
      <c r="A11" s="171">
        <v>7</v>
      </c>
      <c r="B11" s="216" t="str">
        <f t="shared" ref="B11:B61" si="4">D11&amp;" x "&amp;E11&amp;" x "&amp;F11&amp;"       "&amp;C11</f>
        <v xml:space="preserve"> x  x        </v>
      </c>
      <c r="C11" s="167"/>
      <c r="D11" s="167"/>
      <c r="E11" s="167"/>
      <c r="F11" s="168"/>
      <c r="G11" s="76" t="str">
        <f t="shared" ref="G11:G16" si="5">+IF(ISBLANK(C11)," ",D11*E11*F11)</f>
        <v xml:space="preserve"> </v>
      </c>
      <c r="H11" s="169" t="str">
        <f t="shared" ref="H11:H16" si="6">IF(ISBLANK(C11)," ",+G11/1000000)</f>
        <v xml:space="preserve"> </v>
      </c>
      <c r="I11" s="170" t="str">
        <f t="shared" ref="I11:I16" si="7">IF(ISBLANK(C11)," ",G11/1000)</f>
        <v xml:space="preserve"> </v>
      </c>
      <c r="J11" s="218"/>
      <c r="K11" s="166"/>
      <c r="L11" s="183" t="s">
        <v>253</v>
      </c>
      <c r="M11" s="184">
        <v>20</v>
      </c>
      <c r="N11" s="184">
        <v>20</v>
      </c>
      <c r="O11" s="184">
        <v>20</v>
      </c>
      <c r="P11" s="185">
        <f t="shared" si="0"/>
        <v>8000</v>
      </c>
      <c r="Q11" s="186">
        <f t="shared" si="1"/>
        <v>8.0000000000000002E-3</v>
      </c>
      <c r="R11" s="186">
        <f t="shared" si="3"/>
        <v>8</v>
      </c>
      <c r="S11" s="187">
        <v>2</v>
      </c>
      <c r="T11" s="186">
        <f t="shared" si="2"/>
        <v>0.21511111111111109</v>
      </c>
      <c r="U11" s="184">
        <v>900</v>
      </c>
      <c r="V11" s="184" t="s">
        <v>240</v>
      </c>
      <c r="W11" s="184">
        <v>20</v>
      </c>
      <c r="X11" s="184" t="s">
        <v>254</v>
      </c>
      <c r="Y11" s="189" t="s">
        <v>255</v>
      </c>
      <c r="Z11" s="189"/>
      <c r="AA11" s="189"/>
      <c r="AB11" s="171" t="s">
        <v>367</v>
      </c>
      <c r="AC11" s="171">
        <v>840</v>
      </c>
      <c r="AD11" s="171" t="s">
        <v>366</v>
      </c>
    </row>
    <row r="12" spans="1:30" ht="13" x14ac:dyDescent="0.25">
      <c r="A12" s="171">
        <v>8</v>
      </c>
      <c r="B12" s="216" t="str">
        <f t="shared" si="4"/>
        <v xml:space="preserve"> x  x        </v>
      </c>
      <c r="C12" s="167"/>
      <c r="D12" s="167"/>
      <c r="E12" s="167"/>
      <c r="F12" s="168"/>
      <c r="G12" s="76" t="str">
        <f t="shared" si="5"/>
        <v xml:space="preserve"> </v>
      </c>
      <c r="H12" s="169" t="str">
        <f t="shared" si="6"/>
        <v xml:space="preserve"> </v>
      </c>
      <c r="I12" s="170" t="str">
        <f t="shared" si="7"/>
        <v xml:space="preserve"> </v>
      </c>
      <c r="J12" s="218"/>
      <c r="K12" s="166"/>
      <c r="L12" s="183" t="s">
        <v>317</v>
      </c>
      <c r="M12" s="184">
        <v>35</v>
      </c>
      <c r="N12" s="184">
        <v>22</v>
      </c>
      <c r="O12" s="184">
        <v>12</v>
      </c>
      <c r="P12" s="185">
        <f t="shared" si="0"/>
        <v>9240</v>
      </c>
      <c r="Q12" s="186">
        <f t="shared" si="1"/>
        <v>9.2399999999999999E-3</v>
      </c>
      <c r="R12" s="186">
        <f t="shared" si="3"/>
        <v>9.24</v>
      </c>
      <c r="S12" s="187">
        <v>2</v>
      </c>
      <c r="T12" s="186">
        <f t="shared" si="2"/>
        <v>0.2484533333333333</v>
      </c>
      <c r="U12" s="184">
        <v>900</v>
      </c>
      <c r="V12" s="184" t="s">
        <v>240</v>
      </c>
      <c r="W12" s="184">
        <v>20</v>
      </c>
      <c r="X12" s="184" t="s">
        <v>307</v>
      </c>
      <c r="Y12" s="184" t="s">
        <v>277</v>
      </c>
      <c r="Z12" s="184" t="s">
        <v>278</v>
      </c>
      <c r="AA12" s="184" t="s">
        <v>267</v>
      </c>
      <c r="AB12" s="171" t="s">
        <v>368</v>
      </c>
      <c r="AC12" s="190">
        <v>1370</v>
      </c>
      <c r="AD12" s="171" t="s">
        <v>366</v>
      </c>
    </row>
    <row r="13" spans="1:30" ht="13" x14ac:dyDescent="0.25">
      <c r="A13" s="171">
        <v>9</v>
      </c>
      <c r="B13" s="216" t="str">
        <f t="shared" si="4"/>
        <v xml:space="preserve"> x  x        </v>
      </c>
      <c r="C13" s="167"/>
      <c r="D13" s="167"/>
      <c r="E13" s="167"/>
      <c r="F13" s="168"/>
      <c r="G13" s="76" t="str">
        <f t="shared" si="5"/>
        <v xml:space="preserve"> </v>
      </c>
      <c r="H13" s="169" t="str">
        <f t="shared" si="6"/>
        <v xml:space="preserve"> </v>
      </c>
      <c r="I13" s="170" t="str">
        <f t="shared" si="7"/>
        <v xml:space="preserve"> </v>
      </c>
      <c r="J13" s="218"/>
      <c r="K13" s="166"/>
      <c r="L13" s="183" t="s">
        <v>269</v>
      </c>
      <c r="M13" s="184">
        <v>25</v>
      </c>
      <c r="N13" s="184">
        <v>25</v>
      </c>
      <c r="O13" s="184">
        <v>16</v>
      </c>
      <c r="P13" s="185">
        <f t="shared" si="0"/>
        <v>10000</v>
      </c>
      <c r="Q13" s="186">
        <f t="shared" si="1"/>
        <v>0.01</v>
      </c>
      <c r="R13" s="186">
        <f t="shared" si="3"/>
        <v>10</v>
      </c>
      <c r="S13" s="187">
        <v>2</v>
      </c>
      <c r="T13" s="186">
        <f t="shared" si="2"/>
        <v>0.26888888888888884</v>
      </c>
      <c r="U13" s="184">
        <v>900</v>
      </c>
      <c r="V13" s="184" t="s">
        <v>240</v>
      </c>
      <c r="W13" s="184">
        <v>20</v>
      </c>
      <c r="X13" s="184" t="s">
        <v>270</v>
      </c>
      <c r="Y13" s="184" t="s">
        <v>271</v>
      </c>
      <c r="Z13" s="184" t="s">
        <v>272</v>
      </c>
      <c r="AA13" s="184" t="s">
        <v>273</v>
      </c>
    </row>
    <row r="14" spans="1:30" ht="13" x14ac:dyDescent="0.25">
      <c r="A14" s="171">
        <v>10</v>
      </c>
      <c r="B14" s="216" t="str">
        <f t="shared" si="4"/>
        <v xml:space="preserve"> x  x        </v>
      </c>
      <c r="C14" s="172"/>
      <c r="D14" s="172"/>
      <c r="E14" s="172"/>
      <c r="F14" s="173"/>
      <c r="G14" s="76" t="str">
        <f t="shared" si="5"/>
        <v xml:space="preserve"> </v>
      </c>
      <c r="H14" s="169" t="str">
        <f t="shared" si="6"/>
        <v xml:space="preserve"> </v>
      </c>
      <c r="I14" s="170" t="str">
        <f t="shared" si="7"/>
        <v xml:space="preserve"> </v>
      </c>
      <c r="J14" s="218"/>
      <c r="K14" s="174"/>
      <c r="L14" s="183" t="s">
        <v>279</v>
      </c>
      <c r="M14" s="184">
        <v>30</v>
      </c>
      <c r="N14" s="184">
        <v>20</v>
      </c>
      <c r="O14" s="184">
        <v>17</v>
      </c>
      <c r="P14" s="185">
        <f t="shared" si="0"/>
        <v>10200</v>
      </c>
      <c r="Q14" s="186">
        <f t="shared" si="1"/>
        <v>1.0200000000000001E-2</v>
      </c>
      <c r="R14" s="186">
        <f t="shared" si="3"/>
        <v>10.199999999999999</v>
      </c>
      <c r="S14" s="187">
        <v>2</v>
      </c>
      <c r="T14" s="186">
        <f t="shared" si="2"/>
        <v>0.27426666666666666</v>
      </c>
      <c r="U14" s="184">
        <v>900</v>
      </c>
      <c r="V14" s="184" t="s">
        <v>240</v>
      </c>
      <c r="W14" s="184">
        <v>20</v>
      </c>
      <c r="X14" s="184" t="s">
        <v>257</v>
      </c>
      <c r="Y14" s="184" t="s">
        <v>247</v>
      </c>
      <c r="Z14" s="184" t="s">
        <v>258</v>
      </c>
      <c r="AA14" s="184" t="s">
        <v>259</v>
      </c>
    </row>
    <row r="15" spans="1:30" ht="13" x14ac:dyDescent="0.25">
      <c r="A15" s="171">
        <v>11</v>
      </c>
      <c r="B15" s="216" t="str">
        <f t="shared" si="4"/>
        <v xml:space="preserve"> x  x        </v>
      </c>
      <c r="C15" s="172"/>
      <c r="D15" s="172"/>
      <c r="E15" s="175"/>
      <c r="F15" s="168"/>
      <c r="G15" s="76" t="str">
        <f t="shared" si="5"/>
        <v xml:space="preserve"> </v>
      </c>
      <c r="H15" s="169" t="str">
        <f t="shared" si="6"/>
        <v xml:space="preserve"> </v>
      </c>
      <c r="I15" s="170" t="str">
        <f t="shared" si="7"/>
        <v xml:space="preserve"> </v>
      </c>
      <c r="J15" s="218"/>
      <c r="K15" s="174"/>
      <c r="L15" s="183" t="s">
        <v>303</v>
      </c>
      <c r="M15" s="184">
        <v>31</v>
      </c>
      <c r="N15" s="184">
        <v>22</v>
      </c>
      <c r="O15" s="184">
        <v>15</v>
      </c>
      <c r="P15" s="185">
        <f t="shared" si="0"/>
        <v>10230</v>
      </c>
      <c r="Q15" s="186">
        <f t="shared" si="1"/>
        <v>1.023E-2</v>
      </c>
      <c r="R15" s="186">
        <f t="shared" si="3"/>
        <v>10.23</v>
      </c>
      <c r="S15" s="187">
        <v>2</v>
      </c>
      <c r="T15" s="186">
        <f t="shared" si="2"/>
        <v>0.27507333333333334</v>
      </c>
      <c r="U15" s="184">
        <v>900</v>
      </c>
      <c r="V15" s="184" t="s">
        <v>240</v>
      </c>
      <c r="W15" s="184">
        <v>20</v>
      </c>
      <c r="X15" s="184" t="s">
        <v>295</v>
      </c>
      <c r="Y15" s="184" t="s">
        <v>296</v>
      </c>
      <c r="Z15" s="184" t="s">
        <v>297</v>
      </c>
      <c r="AA15" s="184" t="s">
        <v>298</v>
      </c>
    </row>
    <row r="16" spans="1:30" ht="13" x14ac:dyDescent="0.25">
      <c r="A16" s="171">
        <v>12</v>
      </c>
      <c r="B16" s="216" t="str">
        <f t="shared" si="4"/>
        <v xml:space="preserve"> x  x        </v>
      </c>
      <c r="C16" s="172"/>
      <c r="D16" s="172"/>
      <c r="E16" s="75"/>
      <c r="F16" s="176"/>
      <c r="G16" s="212" t="str">
        <f t="shared" si="5"/>
        <v xml:space="preserve"> </v>
      </c>
      <c r="H16" s="213" t="str">
        <f t="shared" si="6"/>
        <v xml:space="preserve"> </v>
      </c>
      <c r="I16" s="214" t="str">
        <f t="shared" si="7"/>
        <v xml:space="preserve"> </v>
      </c>
      <c r="J16" s="218"/>
      <c r="K16" s="174"/>
      <c r="L16" s="183" t="s">
        <v>312</v>
      </c>
      <c r="M16" s="184">
        <v>34</v>
      </c>
      <c r="N16" s="184">
        <v>21</v>
      </c>
      <c r="O16" s="184">
        <v>15.5</v>
      </c>
      <c r="P16" s="185">
        <f t="shared" si="0"/>
        <v>11067</v>
      </c>
      <c r="Q16" s="186">
        <f t="shared" si="1"/>
        <v>1.1067E-2</v>
      </c>
      <c r="R16" s="186">
        <f t="shared" si="3"/>
        <v>11.067</v>
      </c>
      <c r="S16" s="187">
        <v>2</v>
      </c>
      <c r="T16" s="186">
        <f t="shared" si="2"/>
        <v>0.29757933333333331</v>
      </c>
      <c r="U16" s="184">
        <v>1440</v>
      </c>
      <c r="V16" s="184" t="s">
        <v>240</v>
      </c>
      <c r="W16" s="184">
        <v>20</v>
      </c>
      <c r="X16" s="184" t="s">
        <v>313</v>
      </c>
      <c r="Y16" s="189" t="s">
        <v>314</v>
      </c>
      <c r="Z16" s="189"/>
      <c r="AA16" s="189"/>
    </row>
    <row r="17" spans="1:28" ht="13" x14ac:dyDescent="0.25">
      <c r="A17" s="171">
        <v>13</v>
      </c>
      <c r="B17" s="216" t="str">
        <f t="shared" si="4"/>
        <v xml:space="preserve"> x  x        </v>
      </c>
      <c r="C17" s="172"/>
      <c r="D17" s="172"/>
      <c r="E17" s="75"/>
      <c r="F17" s="176"/>
      <c r="G17" s="76" t="str">
        <f t="shared" ref="G17:G31" si="8">+IF(ISBLANK(C17)," ",D17*E17*F17)</f>
        <v xml:space="preserve"> </v>
      </c>
      <c r="H17" s="169" t="str">
        <f t="shared" ref="H17:H31" si="9">IF(ISBLANK(C17)," ",+G17/1000000)</f>
        <v xml:space="preserve"> </v>
      </c>
      <c r="I17" s="170" t="str">
        <f t="shared" ref="I17:I31" si="10">IF(ISBLANK(C17)," ",G17/1000)</f>
        <v xml:space="preserve"> </v>
      </c>
      <c r="J17" s="218"/>
      <c r="L17" s="183" t="s">
        <v>280</v>
      </c>
      <c r="M17" s="184">
        <v>30</v>
      </c>
      <c r="N17" s="184">
        <v>20</v>
      </c>
      <c r="O17" s="184">
        <v>20</v>
      </c>
      <c r="P17" s="185">
        <f t="shared" si="0"/>
        <v>12000</v>
      </c>
      <c r="Q17" s="186">
        <f t="shared" si="1"/>
        <v>1.2E-2</v>
      </c>
      <c r="R17" s="186">
        <f t="shared" si="3"/>
        <v>12</v>
      </c>
      <c r="S17" s="187">
        <v>2</v>
      </c>
      <c r="T17" s="186">
        <f t="shared" si="2"/>
        <v>0.32266666666666666</v>
      </c>
      <c r="U17" s="184">
        <v>900</v>
      </c>
      <c r="V17" s="184" t="s">
        <v>240</v>
      </c>
      <c r="W17" s="184">
        <v>20</v>
      </c>
      <c r="X17" s="184" t="s">
        <v>265</v>
      </c>
      <c r="Y17" s="184" t="s">
        <v>266</v>
      </c>
      <c r="Z17" s="184" t="s">
        <v>267</v>
      </c>
      <c r="AA17" s="184" t="s">
        <v>268</v>
      </c>
    </row>
    <row r="18" spans="1:28" ht="13" x14ac:dyDescent="0.25">
      <c r="A18" s="171">
        <v>14</v>
      </c>
      <c r="B18" s="216" t="str">
        <f t="shared" si="4"/>
        <v xml:space="preserve"> x  x        </v>
      </c>
      <c r="C18" s="172"/>
      <c r="D18" s="172"/>
      <c r="E18" s="75"/>
      <c r="F18" s="176"/>
      <c r="G18" s="76" t="str">
        <f t="shared" si="8"/>
        <v xml:space="preserve"> </v>
      </c>
      <c r="H18" s="169" t="str">
        <f t="shared" si="9"/>
        <v xml:space="preserve"> </v>
      </c>
      <c r="I18" s="170" t="str">
        <f t="shared" si="10"/>
        <v xml:space="preserve"> </v>
      </c>
      <c r="J18" s="218"/>
      <c r="L18" s="171" t="s">
        <v>323</v>
      </c>
      <c r="M18" s="184">
        <v>35</v>
      </c>
      <c r="N18" s="184">
        <v>27</v>
      </c>
      <c r="O18" s="184">
        <v>14</v>
      </c>
      <c r="P18" s="185">
        <f t="shared" si="0"/>
        <v>13230</v>
      </c>
      <c r="Q18" s="186">
        <f t="shared" si="1"/>
        <v>1.323E-2</v>
      </c>
      <c r="R18" s="186">
        <f t="shared" si="3"/>
        <v>13.23</v>
      </c>
      <c r="S18" s="187">
        <v>2</v>
      </c>
      <c r="T18" s="186">
        <f t="shared" si="2"/>
        <v>0.35574</v>
      </c>
      <c r="U18" s="184">
        <v>600</v>
      </c>
      <c r="V18" s="184" t="s">
        <v>240</v>
      </c>
      <c r="W18" s="184">
        <v>20</v>
      </c>
      <c r="X18" s="184" t="s">
        <v>324</v>
      </c>
      <c r="Y18" s="184" t="s">
        <v>289</v>
      </c>
      <c r="Z18" s="184" t="s">
        <v>290</v>
      </c>
      <c r="AA18" s="184" t="s">
        <v>325</v>
      </c>
    </row>
    <row r="19" spans="1:28" ht="13" x14ac:dyDescent="0.25">
      <c r="A19" s="171">
        <v>15</v>
      </c>
      <c r="B19" s="216" t="str">
        <f t="shared" si="4"/>
        <v xml:space="preserve"> x  x        </v>
      </c>
      <c r="C19" s="172"/>
      <c r="D19" s="172"/>
      <c r="E19" s="75"/>
      <c r="F19" s="176"/>
      <c r="G19" s="76" t="str">
        <f t="shared" si="8"/>
        <v xml:space="preserve"> </v>
      </c>
      <c r="H19" s="169" t="str">
        <f t="shared" si="9"/>
        <v xml:space="preserve"> </v>
      </c>
      <c r="I19" s="170" t="str">
        <f t="shared" si="10"/>
        <v xml:space="preserve"> </v>
      </c>
      <c r="J19" s="218"/>
      <c r="L19" s="192" t="s">
        <v>286</v>
      </c>
      <c r="M19" s="193">
        <v>30</v>
      </c>
      <c r="N19" s="193">
        <v>30</v>
      </c>
      <c r="O19" s="193">
        <v>15</v>
      </c>
      <c r="P19" s="194">
        <f t="shared" si="0"/>
        <v>13500</v>
      </c>
      <c r="Q19" s="195">
        <f t="shared" si="1"/>
        <v>1.35E-2</v>
      </c>
      <c r="R19" s="195">
        <f t="shared" si="3"/>
        <v>13.5</v>
      </c>
      <c r="S19" s="196">
        <v>2</v>
      </c>
      <c r="T19" s="195">
        <f t="shared" si="2"/>
        <v>0.36299999999999999</v>
      </c>
      <c r="U19" s="193">
        <v>600</v>
      </c>
      <c r="V19" s="193" t="s">
        <v>240</v>
      </c>
      <c r="W19" s="193">
        <v>20</v>
      </c>
      <c r="X19" s="193" t="s">
        <v>287</v>
      </c>
      <c r="Y19" s="193" t="s">
        <v>288</v>
      </c>
      <c r="Z19" s="193" t="s">
        <v>289</v>
      </c>
      <c r="AA19" s="193" t="s">
        <v>290</v>
      </c>
    </row>
    <row r="20" spans="1:28" ht="13" x14ac:dyDescent="0.25">
      <c r="A20" s="171">
        <v>16</v>
      </c>
      <c r="B20" s="216" t="str">
        <f t="shared" si="4"/>
        <v xml:space="preserve"> x  x        </v>
      </c>
      <c r="C20" s="172"/>
      <c r="D20" s="172"/>
      <c r="E20" s="75"/>
      <c r="F20" s="176"/>
      <c r="G20" s="76" t="str">
        <f t="shared" si="8"/>
        <v xml:space="preserve"> </v>
      </c>
      <c r="H20" s="169" t="str">
        <f t="shared" si="9"/>
        <v xml:space="preserve"> </v>
      </c>
      <c r="I20" s="170" t="str">
        <f t="shared" si="10"/>
        <v xml:space="preserve"> </v>
      </c>
      <c r="J20" s="219"/>
      <c r="L20" s="192" t="s">
        <v>281</v>
      </c>
      <c r="M20" s="193">
        <v>30</v>
      </c>
      <c r="N20" s="193">
        <v>25</v>
      </c>
      <c r="O20" s="193">
        <v>20</v>
      </c>
      <c r="P20" s="194">
        <f t="shared" si="0"/>
        <v>15000</v>
      </c>
      <c r="Q20" s="195">
        <f t="shared" si="1"/>
        <v>1.4999999999999999E-2</v>
      </c>
      <c r="R20" s="195">
        <f t="shared" si="3"/>
        <v>15</v>
      </c>
      <c r="S20" s="196">
        <v>2</v>
      </c>
      <c r="T20" s="195">
        <f t="shared" si="2"/>
        <v>0.40333333333333332</v>
      </c>
      <c r="U20" s="193">
        <v>600</v>
      </c>
      <c r="V20" s="193" t="s">
        <v>240</v>
      </c>
      <c r="W20" s="193">
        <v>20</v>
      </c>
      <c r="X20" s="193" t="s">
        <v>282</v>
      </c>
      <c r="Y20" s="193" t="s">
        <v>283</v>
      </c>
      <c r="Z20" s="193" t="s">
        <v>284</v>
      </c>
      <c r="AA20" s="193" t="s">
        <v>285</v>
      </c>
    </row>
    <row r="21" spans="1:28" ht="13" x14ac:dyDescent="0.25">
      <c r="A21" s="171">
        <v>17</v>
      </c>
      <c r="B21" s="216" t="str">
        <f t="shared" si="4"/>
        <v xml:space="preserve"> x  x        </v>
      </c>
      <c r="C21" s="172"/>
      <c r="D21" s="172"/>
      <c r="E21" s="75"/>
      <c r="F21" s="176"/>
      <c r="G21" s="76" t="str">
        <f t="shared" si="8"/>
        <v xml:space="preserve"> </v>
      </c>
      <c r="H21" s="169" t="str">
        <f t="shared" si="9"/>
        <v xml:space="preserve"> </v>
      </c>
      <c r="I21" s="170" t="str">
        <f t="shared" si="10"/>
        <v xml:space="preserve"> </v>
      </c>
      <c r="J21" s="219"/>
      <c r="L21" s="197" t="s">
        <v>321</v>
      </c>
      <c r="M21" s="198">
        <v>35</v>
      </c>
      <c r="N21" s="198">
        <v>26</v>
      </c>
      <c r="O21" s="198">
        <v>16.5</v>
      </c>
      <c r="P21" s="199">
        <f t="shared" si="0"/>
        <v>15015</v>
      </c>
      <c r="Q21" s="200">
        <f t="shared" si="1"/>
        <v>1.5015000000000001E-2</v>
      </c>
      <c r="R21" s="200">
        <f t="shared" si="3"/>
        <v>15.015000000000001</v>
      </c>
      <c r="S21" s="201">
        <v>2</v>
      </c>
      <c r="T21" s="200">
        <f t="shared" si="2"/>
        <v>0.40373666666666663</v>
      </c>
      <c r="U21" s="198">
        <v>600</v>
      </c>
      <c r="V21" s="198" t="s">
        <v>240</v>
      </c>
      <c r="W21" s="198">
        <v>20</v>
      </c>
      <c r="X21" s="198" t="s">
        <v>311</v>
      </c>
      <c r="Y21" s="198" t="s">
        <v>322</v>
      </c>
      <c r="Z21" s="198" t="s">
        <v>295</v>
      </c>
      <c r="AA21" s="198" t="s">
        <v>276</v>
      </c>
    </row>
    <row r="22" spans="1:28" ht="13" x14ac:dyDescent="0.25">
      <c r="A22" s="171">
        <v>18</v>
      </c>
      <c r="B22" s="216" t="str">
        <f t="shared" si="4"/>
        <v xml:space="preserve"> x  x        </v>
      </c>
      <c r="C22" s="172"/>
      <c r="D22" s="172"/>
      <c r="E22" s="75"/>
      <c r="F22" s="176"/>
      <c r="G22" s="76" t="str">
        <f t="shared" si="8"/>
        <v xml:space="preserve"> </v>
      </c>
      <c r="H22" s="169" t="str">
        <f t="shared" si="9"/>
        <v xml:space="preserve"> </v>
      </c>
      <c r="I22" s="170" t="str">
        <f t="shared" si="10"/>
        <v xml:space="preserve"> </v>
      </c>
      <c r="J22" s="219"/>
      <c r="L22" s="202" t="s">
        <v>315</v>
      </c>
      <c r="M22" s="198">
        <v>35</v>
      </c>
      <c r="N22" s="198">
        <v>22</v>
      </c>
      <c r="O22" s="198">
        <v>20</v>
      </c>
      <c r="P22" s="199">
        <f t="shared" si="0"/>
        <v>15400</v>
      </c>
      <c r="Q22" s="200">
        <f t="shared" si="1"/>
        <v>1.54E-2</v>
      </c>
      <c r="R22" s="200">
        <f t="shared" si="3"/>
        <v>15.4</v>
      </c>
      <c r="S22" s="201">
        <v>2</v>
      </c>
      <c r="T22" s="200">
        <f t="shared" si="2"/>
        <v>0.41408888888888884</v>
      </c>
      <c r="U22" s="198">
        <v>900</v>
      </c>
      <c r="V22" s="198" t="s">
        <v>240</v>
      </c>
      <c r="W22" s="198">
        <v>20</v>
      </c>
      <c r="X22" s="198" t="s">
        <v>295</v>
      </c>
      <c r="Y22" s="203" t="s">
        <v>316</v>
      </c>
      <c r="Z22" s="203"/>
      <c r="AA22" s="203"/>
    </row>
    <row r="23" spans="1:28" ht="13" x14ac:dyDescent="0.25">
      <c r="A23" s="171">
        <v>19</v>
      </c>
      <c r="B23" s="216" t="str">
        <f t="shared" si="4"/>
        <v xml:space="preserve"> x  x        </v>
      </c>
      <c r="C23" s="172"/>
      <c r="D23" s="172"/>
      <c r="E23" s="75"/>
      <c r="F23" s="176"/>
      <c r="G23" s="76" t="str">
        <f t="shared" si="8"/>
        <v xml:space="preserve"> </v>
      </c>
      <c r="H23" s="169" t="str">
        <f t="shared" si="9"/>
        <v xml:space="preserve"> </v>
      </c>
      <c r="I23" s="170" t="str">
        <f t="shared" si="10"/>
        <v xml:space="preserve"> </v>
      </c>
      <c r="J23" s="219"/>
      <c r="L23" s="202" t="s">
        <v>339</v>
      </c>
      <c r="M23" s="198">
        <v>36</v>
      </c>
      <c r="N23" s="198">
        <v>24</v>
      </c>
      <c r="O23" s="198">
        <v>18</v>
      </c>
      <c r="P23" s="199">
        <f t="shared" si="0"/>
        <v>15552</v>
      </c>
      <c r="Q23" s="200">
        <f t="shared" si="1"/>
        <v>1.5552E-2</v>
      </c>
      <c r="R23" s="200">
        <f t="shared" si="3"/>
        <v>15.552</v>
      </c>
      <c r="S23" s="201">
        <v>2</v>
      </c>
      <c r="T23" s="200">
        <f t="shared" si="2"/>
        <v>0.41817599999999999</v>
      </c>
      <c r="U23" s="198">
        <v>600</v>
      </c>
      <c r="V23" s="198" t="s">
        <v>240</v>
      </c>
      <c r="W23" s="198">
        <v>20</v>
      </c>
      <c r="X23" s="198" t="s">
        <v>324</v>
      </c>
      <c r="Y23" s="198" t="s">
        <v>289</v>
      </c>
      <c r="Z23" s="198" t="s">
        <v>290</v>
      </c>
      <c r="AA23" s="198" t="s">
        <v>325</v>
      </c>
    </row>
    <row r="24" spans="1:28" ht="13" x14ac:dyDescent="0.25">
      <c r="A24" s="171">
        <v>20</v>
      </c>
      <c r="B24" s="216" t="str">
        <f t="shared" si="4"/>
        <v xml:space="preserve"> x  x        </v>
      </c>
      <c r="C24" s="172"/>
      <c r="D24" s="172"/>
      <c r="E24" s="75"/>
      <c r="F24" s="176"/>
      <c r="G24" s="76" t="str">
        <f t="shared" si="8"/>
        <v xml:space="preserve"> </v>
      </c>
      <c r="H24" s="169" t="str">
        <f t="shared" si="9"/>
        <v xml:space="preserve"> </v>
      </c>
      <c r="I24" s="170" t="str">
        <f t="shared" si="10"/>
        <v xml:space="preserve"> </v>
      </c>
      <c r="J24" s="219"/>
      <c r="L24" s="202" t="s">
        <v>274</v>
      </c>
      <c r="M24" s="198">
        <v>25</v>
      </c>
      <c r="N24" s="198">
        <v>25</v>
      </c>
      <c r="O24" s="198">
        <v>25</v>
      </c>
      <c r="P24" s="199">
        <f t="shared" si="0"/>
        <v>15625</v>
      </c>
      <c r="Q24" s="200">
        <f t="shared" si="1"/>
        <v>1.5625E-2</v>
      </c>
      <c r="R24" s="200">
        <f t="shared" si="3"/>
        <v>15.625</v>
      </c>
      <c r="S24" s="201">
        <v>2</v>
      </c>
      <c r="T24" s="200">
        <f t="shared" si="2"/>
        <v>0.42013888888888884</v>
      </c>
      <c r="U24" s="198">
        <v>900</v>
      </c>
      <c r="V24" s="198" t="s">
        <v>240</v>
      </c>
      <c r="W24" s="198">
        <v>20</v>
      </c>
      <c r="X24" s="198" t="s">
        <v>275</v>
      </c>
      <c r="Y24" s="198" t="s">
        <v>276</v>
      </c>
      <c r="Z24" s="198" t="s">
        <v>277</v>
      </c>
      <c r="AA24" s="198" t="s">
        <v>278</v>
      </c>
      <c r="AB24" s="188"/>
    </row>
    <row r="25" spans="1:28" ht="13" x14ac:dyDescent="0.25">
      <c r="A25" s="171">
        <v>21</v>
      </c>
      <c r="B25" s="216" t="str">
        <f t="shared" si="4"/>
        <v xml:space="preserve"> x  x        </v>
      </c>
      <c r="C25" s="172"/>
      <c r="D25" s="172"/>
      <c r="E25" s="75"/>
      <c r="F25" s="176"/>
      <c r="G25" s="76" t="str">
        <f t="shared" si="8"/>
        <v xml:space="preserve"> </v>
      </c>
      <c r="H25" s="169" t="str">
        <f t="shared" si="9"/>
        <v xml:space="preserve"> </v>
      </c>
      <c r="I25" s="170" t="str">
        <f t="shared" si="10"/>
        <v xml:space="preserve"> </v>
      </c>
      <c r="J25" s="219"/>
      <c r="L25" s="202" t="s">
        <v>304</v>
      </c>
      <c r="M25" s="198">
        <v>31</v>
      </c>
      <c r="N25" s="198">
        <v>22</v>
      </c>
      <c r="O25" s="198">
        <v>25</v>
      </c>
      <c r="P25" s="199">
        <f t="shared" si="0"/>
        <v>17050</v>
      </c>
      <c r="Q25" s="200">
        <f t="shared" si="1"/>
        <v>1.7049999999999999E-2</v>
      </c>
      <c r="R25" s="200">
        <f t="shared" si="3"/>
        <v>17.05</v>
      </c>
      <c r="S25" s="201">
        <v>2</v>
      </c>
      <c r="T25" s="200">
        <f t="shared" si="2"/>
        <v>0.45845555555555551</v>
      </c>
      <c r="U25" s="198">
        <v>900</v>
      </c>
      <c r="V25" s="198" t="s">
        <v>240</v>
      </c>
      <c r="W25" s="198">
        <v>20</v>
      </c>
      <c r="X25" s="198" t="s">
        <v>305</v>
      </c>
      <c r="Y25" s="198" t="s">
        <v>306</v>
      </c>
      <c r="Z25" s="198" t="s">
        <v>275</v>
      </c>
      <c r="AA25" s="198" t="s">
        <v>307</v>
      </c>
      <c r="AB25" s="188"/>
    </row>
    <row r="26" spans="1:28" ht="13" x14ac:dyDescent="0.25">
      <c r="A26" s="171">
        <v>22</v>
      </c>
      <c r="B26" s="216" t="str">
        <f t="shared" si="4"/>
        <v xml:space="preserve"> x  x        </v>
      </c>
      <c r="C26" s="172"/>
      <c r="D26" s="172"/>
      <c r="E26" s="75"/>
      <c r="F26" s="176"/>
      <c r="G26" s="76" t="str">
        <f t="shared" si="8"/>
        <v xml:space="preserve"> </v>
      </c>
      <c r="H26" s="169" t="str">
        <f t="shared" si="9"/>
        <v xml:space="preserve"> </v>
      </c>
      <c r="I26" s="170" t="str">
        <f t="shared" si="10"/>
        <v xml:space="preserve"> </v>
      </c>
      <c r="J26" s="219"/>
      <c r="L26" s="192" t="s">
        <v>294</v>
      </c>
      <c r="M26" s="193">
        <v>30</v>
      </c>
      <c r="N26" s="193">
        <v>30</v>
      </c>
      <c r="O26" s="193">
        <v>20</v>
      </c>
      <c r="P26" s="194">
        <f t="shared" si="0"/>
        <v>18000</v>
      </c>
      <c r="Q26" s="195">
        <f t="shared" si="1"/>
        <v>1.7999999999999999E-2</v>
      </c>
      <c r="R26" s="195">
        <f t="shared" si="3"/>
        <v>18</v>
      </c>
      <c r="S26" s="196">
        <v>2</v>
      </c>
      <c r="T26" s="195">
        <f t="shared" si="2"/>
        <v>0.48399999999999999</v>
      </c>
      <c r="U26" s="193">
        <v>600</v>
      </c>
      <c r="V26" s="193" t="s">
        <v>240</v>
      </c>
      <c r="W26" s="193">
        <v>10</v>
      </c>
      <c r="X26" s="193" t="s">
        <v>295</v>
      </c>
      <c r="Y26" s="193" t="s">
        <v>296</v>
      </c>
      <c r="Z26" s="193" t="s">
        <v>297</v>
      </c>
      <c r="AA26" s="193" t="s">
        <v>298</v>
      </c>
      <c r="AB26" s="188"/>
    </row>
    <row r="27" spans="1:28" ht="13" x14ac:dyDescent="0.25">
      <c r="A27" s="171">
        <v>23</v>
      </c>
      <c r="B27" s="216" t="str">
        <f t="shared" si="4"/>
        <v xml:space="preserve"> x  x        </v>
      </c>
      <c r="C27" s="172"/>
      <c r="D27" s="172"/>
      <c r="E27" s="75"/>
      <c r="F27" s="176"/>
      <c r="G27" s="76" t="str">
        <f t="shared" si="8"/>
        <v xml:space="preserve"> </v>
      </c>
      <c r="H27" s="169" t="str">
        <f t="shared" si="9"/>
        <v xml:space="preserve"> </v>
      </c>
      <c r="I27" s="170" t="str">
        <f t="shared" si="10"/>
        <v xml:space="preserve"> </v>
      </c>
      <c r="J27" s="219"/>
      <c r="L27" s="197" t="s">
        <v>318</v>
      </c>
      <c r="M27" s="198">
        <v>35</v>
      </c>
      <c r="N27" s="198">
        <v>22</v>
      </c>
      <c r="O27" s="198">
        <v>25</v>
      </c>
      <c r="P27" s="199">
        <f t="shared" si="0"/>
        <v>19250</v>
      </c>
      <c r="Q27" s="200">
        <f t="shared" si="1"/>
        <v>1.925E-2</v>
      </c>
      <c r="R27" s="200">
        <f t="shared" si="3"/>
        <v>19.25</v>
      </c>
      <c r="S27" s="201">
        <v>2</v>
      </c>
      <c r="T27" s="200">
        <f t="shared" si="2"/>
        <v>0.51761111111111102</v>
      </c>
      <c r="U27" s="198">
        <v>600</v>
      </c>
      <c r="V27" s="198" t="s">
        <v>240</v>
      </c>
      <c r="W27" s="198">
        <v>20</v>
      </c>
      <c r="X27" s="198" t="s">
        <v>292</v>
      </c>
      <c r="Y27" s="198" t="s">
        <v>275</v>
      </c>
      <c r="Z27" s="198" t="s">
        <v>295</v>
      </c>
      <c r="AA27" s="198" t="s">
        <v>319</v>
      </c>
      <c r="AB27" s="188"/>
    </row>
    <row r="28" spans="1:28" ht="13" x14ac:dyDescent="0.25">
      <c r="A28" s="171">
        <v>24</v>
      </c>
      <c r="B28" s="216" t="str">
        <f t="shared" si="4"/>
        <v xml:space="preserve"> x  x        </v>
      </c>
      <c r="C28" s="172"/>
      <c r="D28" s="172"/>
      <c r="E28" s="75"/>
      <c r="F28" s="176"/>
      <c r="G28" s="76" t="str">
        <f t="shared" si="8"/>
        <v xml:space="preserve"> </v>
      </c>
      <c r="H28" s="169" t="str">
        <f t="shared" si="9"/>
        <v xml:space="preserve"> </v>
      </c>
      <c r="I28" s="170" t="str">
        <f t="shared" si="10"/>
        <v xml:space="preserve"> </v>
      </c>
      <c r="J28" s="219"/>
      <c r="L28" s="202" t="s">
        <v>308</v>
      </c>
      <c r="M28" s="198">
        <v>31</v>
      </c>
      <c r="N28" s="198">
        <v>22</v>
      </c>
      <c r="O28" s="198">
        <v>30</v>
      </c>
      <c r="P28" s="199">
        <f t="shared" si="0"/>
        <v>20460</v>
      </c>
      <c r="Q28" s="200">
        <f t="shared" si="1"/>
        <v>2.0459999999999999E-2</v>
      </c>
      <c r="R28" s="200">
        <f t="shared" si="3"/>
        <v>20.46</v>
      </c>
      <c r="S28" s="201">
        <v>2</v>
      </c>
      <c r="T28" s="200">
        <f t="shared" si="2"/>
        <v>0.55014666666666667</v>
      </c>
      <c r="U28" s="198">
        <v>600</v>
      </c>
      <c r="V28" s="198" t="s">
        <v>240</v>
      </c>
      <c r="W28" s="198">
        <v>20</v>
      </c>
      <c r="X28" s="198" t="s">
        <v>309</v>
      </c>
      <c r="Y28" s="198" t="s">
        <v>310</v>
      </c>
      <c r="Z28" s="198" t="s">
        <v>311</v>
      </c>
      <c r="AA28" s="198" t="s">
        <v>306</v>
      </c>
      <c r="AB28" s="188"/>
    </row>
    <row r="29" spans="1:28" ht="13" x14ac:dyDescent="0.25">
      <c r="A29" s="171">
        <v>25</v>
      </c>
      <c r="B29" s="216" t="str">
        <f t="shared" si="4"/>
        <v xml:space="preserve"> x  x        </v>
      </c>
      <c r="C29" s="172"/>
      <c r="D29" s="172"/>
      <c r="E29" s="75"/>
      <c r="F29" s="176"/>
      <c r="G29" s="76" t="str">
        <f t="shared" si="8"/>
        <v xml:space="preserve"> </v>
      </c>
      <c r="H29" s="169" t="str">
        <f t="shared" si="9"/>
        <v xml:space="preserve"> </v>
      </c>
      <c r="I29" s="170" t="str">
        <f t="shared" si="10"/>
        <v xml:space="preserve"> </v>
      </c>
      <c r="J29" s="219"/>
      <c r="L29" s="183" t="s">
        <v>320</v>
      </c>
      <c r="M29" s="184">
        <v>35</v>
      </c>
      <c r="N29" s="184">
        <v>23</v>
      </c>
      <c r="O29" s="184">
        <v>26</v>
      </c>
      <c r="P29" s="185">
        <f t="shared" si="0"/>
        <v>20930</v>
      </c>
      <c r="Q29" s="186">
        <f t="shared" si="1"/>
        <v>2.0930000000000001E-2</v>
      </c>
      <c r="R29" s="186">
        <f t="shared" si="3"/>
        <v>20.93</v>
      </c>
      <c r="S29" s="187">
        <v>2</v>
      </c>
      <c r="T29" s="186">
        <f t="shared" si="2"/>
        <v>0.56278444444444442</v>
      </c>
      <c r="U29" s="184">
        <v>720</v>
      </c>
      <c r="V29" s="184" t="s">
        <v>240</v>
      </c>
      <c r="W29" s="184">
        <v>20</v>
      </c>
      <c r="X29" s="184" t="s">
        <v>292</v>
      </c>
      <c r="Y29" s="184" t="s">
        <v>275</v>
      </c>
      <c r="Z29" s="184" t="s">
        <v>295</v>
      </c>
      <c r="AA29" s="184" t="s">
        <v>319</v>
      </c>
      <c r="AB29" s="188"/>
    </row>
    <row r="30" spans="1:28" ht="13" x14ac:dyDescent="0.25">
      <c r="A30" s="171">
        <v>26</v>
      </c>
      <c r="B30" s="216" t="str">
        <f t="shared" si="4"/>
        <v xml:space="preserve"> x  x        </v>
      </c>
      <c r="C30" s="172"/>
      <c r="D30" s="172"/>
      <c r="E30" s="75"/>
      <c r="F30" s="176"/>
      <c r="G30" s="76" t="str">
        <f t="shared" si="8"/>
        <v xml:space="preserve"> </v>
      </c>
      <c r="H30" s="169" t="str">
        <f t="shared" si="9"/>
        <v xml:space="preserve"> </v>
      </c>
      <c r="I30" s="170" t="str">
        <f t="shared" si="10"/>
        <v xml:space="preserve"> </v>
      </c>
      <c r="J30" s="219"/>
      <c r="L30" s="171" t="s">
        <v>345</v>
      </c>
      <c r="M30" s="184">
        <v>40</v>
      </c>
      <c r="N30" s="184">
        <v>27</v>
      </c>
      <c r="O30" s="184">
        <v>20</v>
      </c>
      <c r="P30" s="185">
        <f t="shared" si="0"/>
        <v>21600</v>
      </c>
      <c r="Q30" s="186">
        <f t="shared" si="1"/>
        <v>2.1600000000000001E-2</v>
      </c>
      <c r="R30" s="186">
        <f t="shared" si="3"/>
        <v>21.6</v>
      </c>
      <c r="S30" s="187">
        <v>2</v>
      </c>
      <c r="T30" s="186">
        <f t="shared" si="2"/>
        <v>0.58079999999999998</v>
      </c>
      <c r="U30" s="184">
        <v>600</v>
      </c>
      <c r="V30" s="184" t="s">
        <v>240</v>
      </c>
      <c r="W30" s="184">
        <v>20</v>
      </c>
      <c r="X30" s="184" t="s">
        <v>330</v>
      </c>
      <c r="Y30" s="184" t="s">
        <v>287</v>
      </c>
      <c r="Z30" s="184" t="s">
        <v>324</v>
      </c>
      <c r="AA30" s="184" t="s">
        <v>346</v>
      </c>
      <c r="AB30" s="188"/>
    </row>
    <row r="31" spans="1:28" ht="13" x14ac:dyDescent="0.25">
      <c r="A31" s="171">
        <v>27</v>
      </c>
      <c r="B31" s="216" t="str">
        <f t="shared" si="4"/>
        <v xml:space="preserve"> x  x        </v>
      </c>
      <c r="C31" s="172"/>
      <c r="D31" s="172"/>
      <c r="E31" s="75"/>
      <c r="F31" s="176"/>
      <c r="G31" s="76" t="str">
        <f t="shared" si="8"/>
        <v xml:space="preserve"> </v>
      </c>
      <c r="H31" s="169" t="str">
        <f t="shared" si="9"/>
        <v xml:space="preserve"> </v>
      </c>
      <c r="I31" s="170" t="str">
        <f t="shared" si="10"/>
        <v xml:space="preserve"> </v>
      </c>
      <c r="J31" s="219"/>
      <c r="L31" s="171" t="s">
        <v>347</v>
      </c>
      <c r="M31" s="184">
        <v>40</v>
      </c>
      <c r="N31" s="184">
        <v>30</v>
      </c>
      <c r="O31" s="184">
        <v>20</v>
      </c>
      <c r="P31" s="185">
        <f t="shared" si="0"/>
        <v>24000</v>
      </c>
      <c r="Q31" s="186">
        <f t="shared" si="1"/>
        <v>2.4E-2</v>
      </c>
      <c r="R31" s="186">
        <f t="shared" si="3"/>
        <v>24</v>
      </c>
      <c r="S31" s="187">
        <v>2</v>
      </c>
      <c r="T31" s="186">
        <f t="shared" si="2"/>
        <v>0.64533333333333331</v>
      </c>
      <c r="U31" s="184">
        <v>300</v>
      </c>
      <c r="V31" s="184" t="s">
        <v>240</v>
      </c>
      <c r="W31" s="184">
        <v>20</v>
      </c>
      <c r="X31" s="184" t="s">
        <v>309</v>
      </c>
      <c r="Y31" s="184" t="s">
        <v>310</v>
      </c>
      <c r="Z31" s="184" t="s">
        <v>311</v>
      </c>
      <c r="AA31" s="184" t="s">
        <v>306</v>
      </c>
      <c r="AB31" s="188"/>
    </row>
    <row r="32" spans="1:28" ht="13" x14ac:dyDescent="0.25">
      <c r="A32" s="171">
        <v>28</v>
      </c>
      <c r="B32" s="216" t="str">
        <f t="shared" si="4"/>
        <v xml:space="preserve"> x  x        </v>
      </c>
      <c r="C32" s="172"/>
      <c r="D32" s="172"/>
      <c r="E32" s="75"/>
      <c r="F32" s="176"/>
      <c r="G32" s="76" t="str">
        <f t="shared" ref="G32:G61" si="11">+IF(ISBLANK(C32)," ",D32*E32*F32)</f>
        <v xml:space="preserve"> </v>
      </c>
      <c r="H32" s="169" t="str">
        <f t="shared" ref="H32:H61" si="12">IF(ISBLANK(C32)," ",+G32/1000000)</f>
        <v xml:space="preserve"> </v>
      </c>
      <c r="I32" s="170" t="str">
        <f t="shared" ref="I32:I61" si="13">IF(ISBLANK(C32)," ",G32/1000)</f>
        <v xml:space="preserve"> </v>
      </c>
      <c r="J32" s="219"/>
      <c r="L32" s="183" t="s">
        <v>326</v>
      </c>
      <c r="M32" s="184">
        <v>35</v>
      </c>
      <c r="N32" s="184">
        <v>35</v>
      </c>
      <c r="O32" s="184">
        <v>20</v>
      </c>
      <c r="P32" s="185">
        <f t="shared" si="0"/>
        <v>24500</v>
      </c>
      <c r="Q32" s="186">
        <f t="shared" si="1"/>
        <v>2.4500000000000001E-2</v>
      </c>
      <c r="R32" s="186">
        <f t="shared" si="3"/>
        <v>24.5</v>
      </c>
      <c r="S32" s="187">
        <v>2</v>
      </c>
      <c r="T32" s="186">
        <f t="shared" si="2"/>
        <v>0.65877777777777768</v>
      </c>
      <c r="U32" s="184">
        <v>300</v>
      </c>
      <c r="V32" s="184" t="s">
        <v>240</v>
      </c>
      <c r="W32" s="184">
        <v>20</v>
      </c>
      <c r="X32" s="184" t="s">
        <v>327</v>
      </c>
      <c r="Y32" s="184" t="s">
        <v>328</v>
      </c>
      <c r="Z32" s="184" t="s">
        <v>329</v>
      </c>
      <c r="AA32" s="184" t="s">
        <v>330</v>
      </c>
      <c r="AB32" s="188"/>
    </row>
    <row r="33" spans="1:28" ht="13" x14ac:dyDescent="0.25">
      <c r="A33" s="171">
        <v>29</v>
      </c>
      <c r="B33" s="216" t="str">
        <f t="shared" si="4"/>
        <v xml:space="preserve"> x  x        </v>
      </c>
      <c r="C33" s="172"/>
      <c r="D33" s="172"/>
      <c r="E33" s="75"/>
      <c r="F33" s="176"/>
      <c r="G33" s="76" t="str">
        <f t="shared" si="11"/>
        <v xml:space="preserve"> </v>
      </c>
      <c r="H33" s="169" t="str">
        <f t="shared" si="12"/>
        <v xml:space="preserve"> </v>
      </c>
      <c r="I33" s="170" t="str">
        <f t="shared" si="13"/>
        <v xml:space="preserve"> </v>
      </c>
      <c r="J33" s="219"/>
      <c r="L33" s="183" t="s">
        <v>291</v>
      </c>
      <c r="M33" s="184">
        <v>30</v>
      </c>
      <c r="N33" s="184">
        <v>30</v>
      </c>
      <c r="O33" s="184">
        <v>30</v>
      </c>
      <c r="P33" s="185">
        <f t="shared" si="0"/>
        <v>27000</v>
      </c>
      <c r="Q33" s="186">
        <f t="shared" si="1"/>
        <v>2.7E-2</v>
      </c>
      <c r="R33" s="186">
        <f t="shared" si="3"/>
        <v>27</v>
      </c>
      <c r="S33" s="187">
        <v>2</v>
      </c>
      <c r="T33" s="186">
        <f t="shared" si="2"/>
        <v>0.72599999999999998</v>
      </c>
      <c r="U33" s="184">
        <v>600</v>
      </c>
      <c r="V33" s="184" t="s">
        <v>240</v>
      </c>
      <c r="W33" s="184">
        <v>20</v>
      </c>
      <c r="X33" s="184" t="s">
        <v>292</v>
      </c>
      <c r="Y33" s="189" t="s">
        <v>293</v>
      </c>
      <c r="Z33" s="189"/>
      <c r="AA33" s="189"/>
      <c r="AB33" s="188"/>
    </row>
    <row r="34" spans="1:28" ht="13" x14ac:dyDescent="0.25">
      <c r="A34" s="171">
        <v>30</v>
      </c>
      <c r="B34" s="216" t="str">
        <f t="shared" si="4"/>
        <v xml:space="preserve"> x  x        </v>
      </c>
      <c r="C34" s="172"/>
      <c r="D34" s="172"/>
      <c r="E34" s="75"/>
      <c r="F34" s="176"/>
      <c r="G34" s="76" t="str">
        <f t="shared" si="11"/>
        <v xml:space="preserve"> </v>
      </c>
      <c r="H34" s="169" t="str">
        <f t="shared" si="12"/>
        <v xml:space="preserve"> </v>
      </c>
      <c r="I34" s="170" t="str">
        <f t="shared" si="13"/>
        <v xml:space="preserve"> </v>
      </c>
      <c r="J34" s="219"/>
      <c r="L34" s="183" t="s">
        <v>27</v>
      </c>
      <c r="M34" s="204">
        <v>41</v>
      </c>
      <c r="N34" s="204">
        <v>31</v>
      </c>
      <c r="O34" s="204">
        <v>24</v>
      </c>
      <c r="P34" s="185">
        <f t="shared" si="0"/>
        <v>30504</v>
      </c>
      <c r="Q34" s="186">
        <f t="shared" si="1"/>
        <v>3.0504E-2</v>
      </c>
      <c r="R34" s="186">
        <f t="shared" si="3"/>
        <v>30.504000000000001</v>
      </c>
      <c r="S34" s="187">
        <v>3</v>
      </c>
      <c r="T34" s="186">
        <f>+P34*$AC$7</f>
        <v>1.3</v>
      </c>
      <c r="U34" s="204">
        <v>108</v>
      </c>
      <c r="V34" s="204" t="s">
        <v>22</v>
      </c>
      <c r="W34" s="204">
        <v>1</v>
      </c>
      <c r="X34" s="204" t="s">
        <v>28</v>
      </c>
      <c r="Y34" s="204" t="s">
        <v>29</v>
      </c>
      <c r="Z34" s="204" t="s">
        <v>30</v>
      </c>
      <c r="AA34" s="204" t="s">
        <v>31</v>
      </c>
    </row>
    <row r="35" spans="1:28" ht="13" x14ac:dyDescent="0.25">
      <c r="A35" s="171">
        <v>31</v>
      </c>
      <c r="B35" s="216" t="str">
        <f t="shared" si="4"/>
        <v xml:space="preserve"> x  x        </v>
      </c>
      <c r="C35" s="172"/>
      <c r="D35" s="172"/>
      <c r="E35" s="75"/>
      <c r="F35" s="176"/>
      <c r="G35" s="76" t="str">
        <f t="shared" si="11"/>
        <v xml:space="preserve"> </v>
      </c>
      <c r="H35" s="169" t="str">
        <f t="shared" si="12"/>
        <v xml:space="preserve"> </v>
      </c>
      <c r="I35" s="170" t="str">
        <f t="shared" si="13"/>
        <v xml:space="preserve"> </v>
      </c>
      <c r="J35" s="219"/>
      <c r="L35" s="183" t="s">
        <v>331</v>
      </c>
      <c r="M35" s="184">
        <v>35</v>
      </c>
      <c r="N35" s="184">
        <v>35</v>
      </c>
      <c r="O35" s="184">
        <v>25</v>
      </c>
      <c r="P35" s="185">
        <f t="shared" si="0"/>
        <v>30625</v>
      </c>
      <c r="Q35" s="186">
        <f t="shared" si="1"/>
        <v>3.0624999999999999E-2</v>
      </c>
      <c r="R35" s="186">
        <f t="shared" si="3"/>
        <v>30.625</v>
      </c>
      <c r="S35" s="187">
        <v>2</v>
      </c>
      <c r="T35" s="186">
        <f>+P35*$AC$6</f>
        <v>0.82347222222222216</v>
      </c>
      <c r="U35" s="184">
        <v>300</v>
      </c>
      <c r="V35" s="184" t="s">
        <v>240</v>
      </c>
      <c r="W35" s="184">
        <v>20</v>
      </c>
      <c r="X35" s="184" t="s">
        <v>332</v>
      </c>
      <c r="Y35" s="184" t="s">
        <v>333</v>
      </c>
      <c r="Z35" s="184" t="s">
        <v>334</v>
      </c>
      <c r="AA35" s="184" t="s">
        <v>305</v>
      </c>
    </row>
    <row r="36" spans="1:28" ht="13" x14ac:dyDescent="0.25">
      <c r="A36" s="171">
        <v>32</v>
      </c>
      <c r="B36" s="216" t="str">
        <f t="shared" si="4"/>
        <v xml:space="preserve"> x  x        </v>
      </c>
      <c r="C36" s="172"/>
      <c r="D36" s="172"/>
      <c r="E36" s="75"/>
      <c r="F36" s="176"/>
      <c r="G36" s="76" t="str">
        <f t="shared" si="11"/>
        <v xml:space="preserve"> </v>
      </c>
      <c r="H36" s="169" t="str">
        <f t="shared" si="12"/>
        <v xml:space="preserve"> </v>
      </c>
      <c r="I36" s="170" t="str">
        <f t="shared" si="13"/>
        <v xml:space="preserve"> </v>
      </c>
      <c r="J36" s="219"/>
      <c r="L36" s="183" t="s">
        <v>32</v>
      </c>
      <c r="M36" s="204">
        <v>46</v>
      </c>
      <c r="N36" s="204">
        <v>26</v>
      </c>
      <c r="O36" s="204">
        <v>26</v>
      </c>
      <c r="P36" s="185">
        <f t="shared" ref="P36:P67" si="14">+M36*N36*O36</f>
        <v>31096</v>
      </c>
      <c r="Q36" s="186">
        <f t="shared" ref="Q36:Q70" si="15">(M36*N36*O36)/1000000</f>
        <v>3.1095999999999999E-2</v>
      </c>
      <c r="R36" s="186">
        <f t="shared" si="3"/>
        <v>31.096</v>
      </c>
      <c r="S36" s="187">
        <v>3</v>
      </c>
      <c r="T36" s="186">
        <f>+P36*$AC$7</f>
        <v>1.3252294781012326</v>
      </c>
      <c r="U36" s="204">
        <v>140</v>
      </c>
      <c r="V36" s="204" t="s">
        <v>22</v>
      </c>
      <c r="W36" s="204">
        <v>1</v>
      </c>
      <c r="X36" s="204" t="s">
        <v>33</v>
      </c>
      <c r="Y36" s="204" t="s">
        <v>34</v>
      </c>
      <c r="Z36" s="204" t="s">
        <v>35</v>
      </c>
      <c r="AA36" s="204" t="s">
        <v>36</v>
      </c>
    </row>
    <row r="37" spans="1:28" ht="13" x14ac:dyDescent="0.25">
      <c r="A37" s="171">
        <v>33</v>
      </c>
      <c r="B37" s="216" t="str">
        <f t="shared" si="4"/>
        <v xml:space="preserve"> x  x        </v>
      </c>
      <c r="C37" s="172"/>
      <c r="D37" s="172"/>
      <c r="E37" s="75"/>
      <c r="F37" s="176"/>
      <c r="G37" s="76" t="str">
        <f t="shared" si="11"/>
        <v xml:space="preserve"> </v>
      </c>
      <c r="H37" s="169" t="str">
        <f t="shared" si="12"/>
        <v xml:space="preserve"> </v>
      </c>
      <c r="I37" s="170" t="str">
        <f t="shared" si="13"/>
        <v xml:space="preserve"> </v>
      </c>
      <c r="J37" s="219"/>
      <c r="L37" s="171" t="s">
        <v>352</v>
      </c>
      <c r="M37" s="184">
        <v>40</v>
      </c>
      <c r="N37" s="184">
        <v>40</v>
      </c>
      <c r="O37" s="184">
        <v>20</v>
      </c>
      <c r="P37" s="185">
        <f t="shared" si="14"/>
        <v>32000</v>
      </c>
      <c r="Q37" s="186">
        <f t="shared" si="15"/>
        <v>3.2000000000000001E-2</v>
      </c>
      <c r="R37" s="186">
        <f t="shared" si="3"/>
        <v>32</v>
      </c>
      <c r="S37" s="187">
        <v>2</v>
      </c>
      <c r="T37" s="186">
        <f>+P37*$AC$6</f>
        <v>0.86044444444444435</v>
      </c>
      <c r="U37" s="184">
        <v>300</v>
      </c>
      <c r="V37" s="184" t="s">
        <v>240</v>
      </c>
      <c r="W37" s="184">
        <v>10</v>
      </c>
      <c r="X37" s="184" t="s">
        <v>353</v>
      </c>
      <c r="Y37" s="189" t="s">
        <v>354</v>
      </c>
      <c r="Z37" s="189"/>
      <c r="AA37" s="189"/>
    </row>
    <row r="38" spans="1:28" ht="13" x14ac:dyDescent="0.25">
      <c r="A38" s="171">
        <v>34</v>
      </c>
      <c r="B38" s="216" t="str">
        <f t="shared" si="4"/>
        <v xml:space="preserve"> x  x        </v>
      </c>
      <c r="C38" s="172"/>
      <c r="D38" s="172"/>
      <c r="E38" s="75"/>
      <c r="F38" s="176"/>
      <c r="G38" s="76" t="str">
        <f t="shared" si="11"/>
        <v xml:space="preserve"> </v>
      </c>
      <c r="H38" s="169" t="str">
        <f t="shared" si="12"/>
        <v xml:space="preserve"> </v>
      </c>
      <c r="I38" s="170" t="str">
        <f t="shared" si="13"/>
        <v xml:space="preserve"> </v>
      </c>
      <c r="J38" s="219"/>
      <c r="L38" s="171" t="s">
        <v>340</v>
      </c>
      <c r="M38" s="184">
        <v>37</v>
      </c>
      <c r="N38" s="184">
        <v>35</v>
      </c>
      <c r="O38" s="184">
        <v>25</v>
      </c>
      <c r="P38" s="185">
        <f t="shared" si="14"/>
        <v>32375</v>
      </c>
      <c r="Q38" s="186">
        <f t="shared" si="15"/>
        <v>3.2375000000000001E-2</v>
      </c>
      <c r="R38" s="186">
        <f t="shared" si="3"/>
        <v>32.375</v>
      </c>
      <c r="S38" s="187">
        <v>2</v>
      </c>
      <c r="T38" s="186">
        <f>+P38*$AC$6</f>
        <v>0.87052777777777768</v>
      </c>
      <c r="U38" s="184">
        <v>300</v>
      </c>
      <c r="V38" s="184" t="s">
        <v>240</v>
      </c>
      <c r="W38" s="184">
        <v>20</v>
      </c>
      <c r="X38" s="184" t="s">
        <v>341</v>
      </c>
      <c r="Y38" s="184" t="s">
        <v>342</v>
      </c>
      <c r="Z38" s="184" t="s">
        <v>343</v>
      </c>
      <c r="AA38" s="184" t="s">
        <v>344</v>
      </c>
    </row>
    <row r="39" spans="1:28" ht="13" x14ac:dyDescent="0.25">
      <c r="A39" s="171">
        <v>35</v>
      </c>
      <c r="B39" s="216" t="str">
        <f t="shared" si="4"/>
        <v xml:space="preserve"> x  x        </v>
      </c>
      <c r="C39" s="172"/>
      <c r="D39" s="172"/>
      <c r="E39" s="75"/>
      <c r="F39" s="176"/>
      <c r="G39" s="76" t="str">
        <f t="shared" si="11"/>
        <v xml:space="preserve"> </v>
      </c>
      <c r="H39" s="169" t="str">
        <f t="shared" si="12"/>
        <v xml:space="preserve"> </v>
      </c>
      <c r="I39" s="170" t="str">
        <f t="shared" si="13"/>
        <v xml:space="preserve"> </v>
      </c>
      <c r="J39" s="219"/>
      <c r="L39" s="171" t="s">
        <v>348</v>
      </c>
      <c r="M39" s="184">
        <v>40</v>
      </c>
      <c r="N39" s="184">
        <v>30</v>
      </c>
      <c r="O39" s="184">
        <v>30</v>
      </c>
      <c r="P39" s="185">
        <f t="shared" si="14"/>
        <v>36000</v>
      </c>
      <c r="Q39" s="186">
        <f t="shared" si="15"/>
        <v>3.5999999999999997E-2</v>
      </c>
      <c r="R39" s="186">
        <f t="shared" si="3"/>
        <v>36</v>
      </c>
      <c r="S39" s="187">
        <v>2</v>
      </c>
      <c r="T39" s="186">
        <f>+P39*$AC$6</f>
        <v>0.96799999999999997</v>
      </c>
      <c r="U39" s="184">
        <v>300</v>
      </c>
      <c r="V39" s="184" t="s">
        <v>240</v>
      </c>
      <c r="W39" s="184">
        <v>10</v>
      </c>
      <c r="X39" s="184" t="s">
        <v>349</v>
      </c>
      <c r="Y39" s="184" t="s">
        <v>309</v>
      </c>
      <c r="Z39" s="184" t="s">
        <v>350</v>
      </c>
      <c r="AA39" s="184" t="s">
        <v>351</v>
      </c>
    </row>
    <row r="40" spans="1:28" ht="13" x14ac:dyDescent="0.25">
      <c r="A40" s="171">
        <v>36</v>
      </c>
      <c r="B40" s="216" t="str">
        <f t="shared" si="4"/>
        <v xml:space="preserve"> x  x        </v>
      </c>
      <c r="C40" s="172"/>
      <c r="D40" s="172"/>
      <c r="E40" s="75"/>
      <c r="F40" s="176"/>
      <c r="G40" s="76" t="str">
        <f t="shared" si="11"/>
        <v xml:space="preserve"> </v>
      </c>
      <c r="H40" s="169" t="str">
        <f t="shared" si="12"/>
        <v xml:space="preserve"> </v>
      </c>
      <c r="I40" s="170" t="str">
        <f t="shared" si="13"/>
        <v xml:space="preserve"> </v>
      </c>
      <c r="J40" s="219"/>
      <c r="L40" s="183" t="s">
        <v>47</v>
      </c>
      <c r="M40" s="204">
        <v>50</v>
      </c>
      <c r="N40" s="204">
        <v>33</v>
      </c>
      <c r="O40" s="204">
        <v>25</v>
      </c>
      <c r="P40" s="185">
        <f t="shared" si="14"/>
        <v>41250</v>
      </c>
      <c r="Q40" s="186">
        <f t="shared" si="15"/>
        <v>4.1250000000000002E-2</v>
      </c>
      <c r="R40" s="186">
        <f t="shared" si="3"/>
        <v>41.25</v>
      </c>
      <c r="S40" s="187">
        <v>3</v>
      </c>
      <c r="T40" s="186">
        <f>+P40*$AC$7</f>
        <v>1.7579661683713612</v>
      </c>
      <c r="U40" s="204">
        <v>140</v>
      </c>
      <c r="V40" s="204" t="s">
        <v>22</v>
      </c>
      <c r="W40" s="204">
        <v>1</v>
      </c>
      <c r="X40" s="204" t="s">
        <v>48</v>
      </c>
      <c r="Y40" s="204" t="s">
        <v>49</v>
      </c>
      <c r="Z40" s="204" t="s">
        <v>50</v>
      </c>
      <c r="AA40" s="204" t="s">
        <v>51</v>
      </c>
    </row>
    <row r="41" spans="1:28" ht="13" x14ac:dyDescent="0.25">
      <c r="A41" s="171">
        <v>37</v>
      </c>
      <c r="B41" s="216" t="str">
        <f t="shared" si="4"/>
        <v xml:space="preserve"> x  x        </v>
      </c>
      <c r="C41" s="172"/>
      <c r="D41" s="172"/>
      <c r="E41" s="75"/>
      <c r="F41" s="176"/>
      <c r="G41" s="76" t="str">
        <f t="shared" si="11"/>
        <v xml:space="preserve"> </v>
      </c>
      <c r="H41" s="169" t="str">
        <f t="shared" si="12"/>
        <v xml:space="preserve"> </v>
      </c>
      <c r="I41" s="170" t="str">
        <f t="shared" si="13"/>
        <v xml:space="preserve"> </v>
      </c>
      <c r="J41" s="219"/>
      <c r="L41" s="183" t="s">
        <v>335</v>
      </c>
      <c r="M41" s="184">
        <v>35</v>
      </c>
      <c r="N41" s="184">
        <v>35</v>
      </c>
      <c r="O41" s="184">
        <v>35</v>
      </c>
      <c r="P41" s="185">
        <f t="shared" si="14"/>
        <v>42875</v>
      </c>
      <c r="Q41" s="186">
        <f t="shared" si="15"/>
        <v>4.2875000000000003E-2</v>
      </c>
      <c r="R41" s="186">
        <f t="shared" si="3"/>
        <v>42.875</v>
      </c>
      <c r="S41" s="187">
        <v>2</v>
      </c>
      <c r="T41" s="186">
        <f>+P41*$AC$6</f>
        <v>1.1528611111111111</v>
      </c>
      <c r="U41" s="184">
        <v>300</v>
      </c>
      <c r="V41" s="184" t="s">
        <v>240</v>
      </c>
      <c r="W41" s="184">
        <v>20</v>
      </c>
      <c r="X41" s="184" t="s">
        <v>336</v>
      </c>
      <c r="Y41" s="184" t="s">
        <v>329</v>
      </c>
      <c r="Z41" s="184" t="s">
        <v>337</v>
      </c>
      <c r="AA41" s="184" t="s">
        <v>338</v>
      </c>
    </row>
    <row r="42" spans="1:28" ht="13" x14ac:dyDescent="0.25">
      <c r="A42" s="171">
        <v>38</v>
      </c>
      <c r="B42" s="216" t="str">
        <f t="shared" si="4"/>
        <v xml:space="preserve"> x  x        </v>
      </c>
      <c r="C42" s="172"/>
      <c r="D42" s="172"/>
      <c r="E42" s="75"/>
      <c r="F42" s="176"/>
      <c r="G42" s="76" t="str">
        <f t="shared" si="11"/>
        <v xml:space="preserve"> </v>
      </c>
      <c r="H42" s="169" t="str">
        <f t="shared" si="12"/>
        <v xml:space="preserve"> </v>
      </c>
      <c r="I42" s="170" t="str">
        <f t="shared" si="13"/>
        <v xml:space="preserve"> </v>
      </c>
      <c r="J42" s="219"/>
      <c r="L42" s="183" t="s">
        <v>42</v>
      </c>
      <c r="M42" s="204">
        <v>48</v>
      </c>
      <c r="N42" s="204">
        <v>30</v>
      </c>
      <c r="O42" s="204">
        <v>33</v>
      </c>
      <c r="P42" s="185">
        <f t="shared" si="14"/>
        <v>47520</v>
      </c>
      <c r="Q42" s="186">
        <f t="shared" si="15"/>
        <v>4.752E-2</v>
      </c>
      <c r="R42" s="186">
        <f t="shared" si="3"/>
        <v>47.52</v>
      </c>
      <c r="S42" s="187">
        <v>3</v>
      </c>
      <c r="T42" s="186">
        <f>+P42*$AC$7</f>
        <v>2.0251770259638082</v>
      </c>
      <c r="U42" s="204">
        <v>108</v>
      </c>
      <c r="V42" s="204" t="s">
        <v>22</v>
      </c>
      <c r="W42" s="204">
        <v>1</v>
      </c>
      <c r="X42" s="204" t="s">
        <v>43</v>
      </c>
      <c r="Y42" s="204" t="s">
        <v>44</v>
      </c>
      <c r="Z42" s="204" t="s">
        <v>45</v>
      </c>
      <c r="AA42" s="204" t="s">
        <v>46</v>
      </c>
    </row>
    <row r="43" spans="1:28" ht="13" x14ac:dyDescent="0.25">
      <c r="A43" s="171">
        <v>39</v>
      </c>
      <c r="B43" s="216" t="str">
        <f t="shared" si="4"/>
        <v xml:space="preserve"> x  x        </v>
      </c>
      <c r="C43" s="172"/>
      <c r="D43" s="172"/>
      <c r="E43" s="75"/>
      <c r="F43" s="176"/>
      <c r="G43" s="76" t="str">
        <f t="shared" si="11"/>
        <v xml:space="preserve"> </v>
      </c>
      <c r="H43" s="169" t="str">
        <f t="shared" si="12"/>
        <v xml:space="preserve"> </v>
      </c>
      <c r="I43" s="170" t="str">
        <f t="shared" si="13"/>
        <v xml:space="preserve"> </v>
      </c>
      <c r="J43" s="219"/>
      <c r="L43" s="183" t="s">
        <v>75</v>
      </c>
      <c r="M43" s="204">
        <v>60</v>
      </c>
      <c r="N43" s="204">
        <v>31</v>
      </c>
      <c r="O43" s="204">
        <v>31</v>
      </c>
      <c r="P43" s="185">
        <f t="shared" si="14"/>
        <v>57660</v>
      </c>
      <c r="Q43" s="186">
        <f t="shared" si="15"/>
        <v>5.7660000000000003E-2</v>
      </c>
      <c r="R43" s="186">
        <f t="shared" si="3"/>
        <v>57.66</v>
      </c>
      <c r="S43" s="187">
        <v>3</v>
      </c>
      <c r="T43" s="186">
        <f>+P43*$AC$7</f>
        <v>2.4573170731707319</v>
      </c>
      <c r="U43" s="204">
        <v>70</v>
      </c>
      <c r="V43" s="204" t="s">
        <v>22</v>
      </c>
      <c r="W43" s="204">
        <v>1</v>
      </c>
      <c r="X43" s="204" t="s">
        <v>76</v>
      </c>
      <c r="Y43" s="204" t="s">
        <v>77</v>
      </c>
      <c r="Z43" s="204" t="s">
        <v>78</v>
      </c>
      <c r="AA43" s="204" t="s">
        <v>43</v>
      </c>
    </row>
    <row r="44" spans="1:28" ht="13" x14ac:dyDescent="0.25">
      <c r="A44" s="171">
        <v>40</v>
      </c>
      <c r="B44" s="216" t="str">
        <f t="shared" si="4"/>
        <v xml:space="preserve"> x  x        </v>
      </c>
      <c r="C44" s="172"/>
      <c r="D44" s="172"/>
      <c r="E44" s="75"/>
      <c r="F44" s="176"/>
      <c r="G44" s="76" t="str">
        <f t="shared" si="11"/>
        <v xml:space="preserve"> </v>
      </c>
      <c r="H44" s="169" t="str">
        <f t="shared" si="12"/>
        <v xml:space="preserve"> </v>
      </c>
      <c r="I44" s="170" t="str">
        <f t="shared" si="13"/>
        <v xml:space="preserve"> </v>
      </c>
      <c r="J44" s="219"/>
      <c r="L44" s="183" t="s">
        <v>37</v>
      </c>
      <c r="M44" s="204">
        <v>47</v>
      </c>
      <c r="N44" s="204">
        <v>37</v>
      </c>
      <c r="O44" s="204">
        <v>34</v>
      </c>
      <c r="P44" s="185">
        <f t="shared" si="14"/>
        <v>59126</v>
      </c>
      <c r="Q44" s="186">
        <f t="shared" si="15"/>
        <v>5.9125999999999998E-2</v>
      </c>
      <c r="R44" s="186">
        <f t="shared" si="3"/>
        <v>59.125999999999998</v>
      </c>
      <c r="S44" s="187">
        <v>3</v>
      </c>
      <c r="T44" s="186">
        <f>+P44*$AC$7</f>
        <v>2.5197941253606086</v>
      </c>
      <c r="U44" s="204">
        <v>54</v>
      </c>
      <c r="V44" s="204" t="s">
        <v>22</v>
      </c>
      <c r="W44" s="204">
        <v>1</v>
      </c>
      <c r="X44" s="204" t="s">
        <v>38</v>
      </c>
      <c r="Y44" s="204" t="s">
        <v>39</v>
      </c>
      <c r="Z44" s="204" t="s">
        <v>40</v>
      </c>
      <c r="AA44" s="204" t="s">
        <v>41</v>
      </c>
    </row>
    <row r="45" spans="1:28" ht="13" x14ac:dyDescent="0.25">
      <c r="A45" s="171">
        <v>41</v>
      </c>
      <c r="B45" s="216" t="str">
        <f t="shared" si="4"/>
        <v xml:space="preserve"> x  x        </v>
      </c>
      <c r="C45" s="172"/>
      <c r="D45" s="172"/>
      <c r="E45" s="75"/>
      <c r="F45" s="176"/>
      <c r="G45" s="76" t="str">
        <f t="shared" si="11"/>
        <v xml:space="preserve"> </v>
      </c>
      <c r="H45" s="169" t="str">
        <f t="shared" si="12"/>
        <v xml:space="preserve"> </v>
      </c>
      <c r="I45" s="170" t="str">
        <f t="shared" si="13"/>
        <v xml:space="preserve"> </v>
      </c>
      <c r="J45" s="219"/>
      <c r="L45" s="171" t="s">
        <v>355</v>
      </c>
      <c r="M45" s="184">
        <v>40</v>
      </c>
      <c r="N45" s="184">
        <v>40</v>
      </c>
      <c r="O45" s="184">
        <v>40</v>
      </c>
      <c r="P45" s="185">
        <f t="shared" si="14"/>
        <v>64000</v>
      </c>
      <c r="Q45" s="186">
        <f t="shared" si="15"/>
        <v>6.4000000000000001E-2</v>
      </c>
      <c r="R45" s="186">
        <f t="shared" si="3"/>
        <v>64</v>
      </c>
      <c r="S45" s="187">
        <v>2</v>
      </c>
      <c r="T45" s="186">
        <f>+P45*$AC$6</f>
        <v>1.7208888888888887</v>
      </c>
      <c r="U45" s="184">
        <v>150</v>
      </c>
      <c r="V45" s="184" t="s">
        <v>240</v>
      </c>
      <c r="W45" s="184">
        <v>20</v>
      </c>
      <c r="X45" s="184" t="s">
        <v>356</v>
      </c>
      <c r="Y45" s="184" t="s">
        <v>357</v>
      </c>
      <c r="Z45" s="184" t="s">
        <v>342</v>
      </c>
      <c r="AA45" s="184" t="s">
        <v>343</v>
      </c>
    </row>
    <row r="46" spans="1:28" ht="13" x14ac:dyDescent="0.25">
      <c r="A46" s="171">
        <v>42</v>
      </c>
      <c r="B46" s="216" t="str">
        <f t="shared" si="4"/>
        <v xml:space="preserve"> x  x        </v>
      </c>
      <c r="C46" s="172"/>
      <c r="D46" s="172"/>
      <c r="E46" s="75"/>
      <c r="F46" s="176"/>
      <c r="G46" s="76" t="str">
        <f t="shared" si="11"/>
        <v xml:space="preserve"> </v>
      </c>
      <c r="H46" s="169" t="str">
        <f t="shared" si="12"/>
        <v xml:space="preserve"> </v>
      </c>
      <c r="I46" s="170" t="str">
        <f t="shared" si="13"/>
        <v xml:space="preserve"> </v>
      </c>
      <c r="J46" s="219"/>
      <c r="L46" s="183" t="s">
        <v>21</v>
      </c>
      <c r="M46" s="204">
        <v>40</v>
      </c>
      <c r="N46" s="204">
        <v>40</v>
      </c>
      <c r="O46" s="204">
        <v>40</v>
      </c>
      <c r="P46" s="185">
        <f t="shared" si="14"/>
        <v>64000</v>
      </c>
      <c r="Q46" s="186">
        <f t="shared" si="15"/>
        <v>6.4000000000000001E-2</v>
      </c>
      <c r="R46" s="186">
        <f t="shared" si="3"/>
        <v>64</v>
      </c>
      <c r="S46" s="187">
        <v>3</v>
      </c>
      <c r="T46" s="186">
        <f t="shared" ref="T46:T70" si="16">+P46*$AC$7</f>
        <v>2.7275111460792028</v>
      </c>
      <c r="U46" s="204">
        <v>54</v>
      </c>
      <c r="V46" s="204" t="s">
        <v>22</v>
      </c>
      <c r="W46" s="204">
        <v>1</v>
      </c>
      <c r="X46" s="204" t="s">
        <v>23</v>
      </c>
      <c r="Y46" s="204" t="s">
        <v>24</v>
      </c>
      <c r="Z46" s="204" t="s">
        <v>25</v>
      </c>
      <c r="AA46" s="204" t="s">
        <v>26</v>
      </c>
    </row>
    <row r="47" spans="1:28" ht="13" x14ac:dyDescent="0.25">
      <c r="A47" s="171">
        <v>43</v>
      </c>
      <c r="B47" s="216" t="str">
        <f t="shared" si="4"/>
        <v xml:space="preserve"> x  x        </v>
      </c>
      <c r="C47" s="172"/>
      <c r="D47" s="172"/>
      <c r="E47" s="75"/>
      <c r="F47" s="176"/>
      <c r="G47" s="76" t="str">
        <f t="shared" si="11"/>
        <v xml:space="preserve"> </v>
      </c>
      <c r="H47" s="169" t="str">
        <f t="shared" si="12"/>
        <v xml:space="preserve"> </v>
      </c>
      <c r="I47" s="170" t="str">
        <f t="shared" si="13"/>
        <v xml:space="preserve"> </v>
      </c>
      <c r="J47" s="219"/>
      <c r="L47" s="183" t="s">
        <v>61</v>
      </c>
      <c r="M47" s="204">
        <v>54</v>
      </c>
      <c r="N47" s="204">
        <v>39</v>
      </c>
      <c r="O47" s="204">
        <v>36</v>
      </c>
      <c r="P47" s="185">
        <f t="shared" si="14"/>
        <v>75816</v>
      </c>
      <c r="Q47" s="186">
        <f t="shared" si="15"/>
        <v>7.5815999999999995E-2</v>
      </c>
      <c r="R47" s="186">
        <f t="shared" si="3"/>
        <v>75.816000000000003</v>
      </c>
      <c r="S47" s="187">
        <v>3</v>
      </c>
      <c r="T47" s="186">
        <f t="shared" si="16"/>
        <v>3.2310778914240754</v>
      </c>
      <c r="U47" s="204">
        <v>70</v>
      </c>
      <c r="V47" s="204" t="s">
        <v>22</v>
      </c>
      <c r="W47" s="204">
        <v>1</v>
      </c>
      <c r="X47" s="204" t="s">
        <v>62</v>
      </c>
      <c r="Y47" s="204" t="s">
        <v>63</v>
      </c>
      <c r="Z47" s="204" t="s">
        <v>64</v>
      </c>
      <c r="AA47" s="204" t="s">
        <v>38</v>
      </c>
    </row>
    <row r="48" spans="1:28" ht="13" x14ac:dyDescent="0.25">
      <c r="A48" s="171">
        <v>44</v>
      </c>
      <c r="B48" s="216" t="str">
        <f t="shared" si="4"/>
        <v xml:space="preserve"> x  x        </v>
      </c>
      <c r="C48" s="172"/>
      <c r="D48" s="172"/>
      <c r="E48" s="75"/>
      <c r="F48" s="176"/>
      <c r="G48" s="76" t="str">
        <f t="shared" si="11"/>
        <v xml:space="preserve"> </v>
      </c>
      <c r="H48" s="169" t="str">
        <f t="shared" si="12"/>
        <v xml:space="preserve"> </v>
      </c>
      <c r="I48" s="170" t="str">
        <f t="shared" si="13"/>
        <v xml:space="preserve"> </v>
      </c>
      <c r="J48" s="219"/>
      <c r="L48" s="183" t="s">
        <v>65</v>
      </c>
      <c r="M48" s="204">
        <v>57</v>
      </c>
      <c r="N48" s="204">
        <v>37</v>
      </c>
      <c r="O48" s="204">
        <v>36</v>
      </c>
      <c r="P48" s="185">
        <f t="shared" si="14"/>
        <v>75924</v>
      </c>
      <c r="Q48" s="186">
        <f t="shared" si="15"/>
        <v>7.5924000000000005E-2</v>
      </c>
      <c r="R48" s="186">
        <f t="shared" si="3"/>
        <v>75.924000000000007</v>
      </c>
      <c r="S48" s="187">
        <v>3</v>
      </c>
      <c r="T48" s="186">
        <f t="shared" si="16"/>
        <v>3.2356805664830843</v>
      </c>
      <c r="U48" s="204">
        <v>54</v>
      </c>
      <c r="V48" s="204" t="s">
        <v>22</v>
      </c>
      <c r="W48" s="204">
        <v>1</v>
      </c>
      <c r="X48" s="204" t="s">
        <v>66</v>
      </c>
      <c r="Y48" s="204" t="s">
        <v>67</v>
      </c>
      <c r="Z48" s="204" t="s">
        <v>68</v>
      </c>
      <c r="AA48" s="204" t="s">
        <v>69</v>
      </c>
    </row>
    <row r="49" spans="1:27" ht="13" x14ac:dyDescent="0.25">
      <c r="A49" s="171">
        <v>45</v>
      </c>
      <c r="B49" s="216" t="str">
        <f t="shared" si="4"/>
        <v xml:space="preserve"> x  x        </v>
      </c>
      <c r="C49" s="172"/>
      <c r="D49" s="172"/>
      <c r="E49" s="75"/>
      <c r="F49" s="176"/>
      <c r="G49" s="76" t="str">
        <f t="shared" si="11"/>
        <v xml:space="preserve"> </v>
      </c>
      <c r="H49" s="169" t="str">
        <f t="shared" si="12"/>
        <v xml:space="preserve"> </v>
      </c>
      <c r="I49" s="170" t="str">
        <f t="shared" si="13"/>
        <v xml:space="preserve"> </v>
      </c>
      <c r="J49" s="219"/>
      <c r="L49" s="183" t="s">
        <v>52</v>
      </c>
      <c r="M49" s="204">
        <v>50</v>
      </c>
      <c r="N49" s="204">
        <v>40</v>
      </c>
      <c r="O49" s="204">
        <v>40</v>
      </c>
      <c r="P49" s="185">
        <f t="shared" si="14"/>
        <v>80000</v>
      </c>
      <c r="Q49" s="186">
        <f t="shared" si="15"/>
        <v>0.08</v>
      </c>
      <c r="R49" s="186">
        <f t="shared" si="3"/>
        <v>80</v>
      </c>
      <c r="S49" s="187">
        <v>3</v>
      </c>
      <c r="T49" s="186">
        <f t="shared" si="16"/>
        <v>3.4093889325990032</v>
      </c>
      <c r="U49" s="204">
        <v>70</v>
      </c>
      <c r="V49" s="204" t="s">
        <v>22</v>
      </c>
      <c r="W49" s="204">
        <v>1</v>
      </c>
      <c r="X49" s="204" t="s">
        <v>53</v>
      </c>
      <c r="Y49" s="204" t="s">
        <v>54</v>
      </c>
      <c r="Z49" s="204" t="s">
        <v>44</v>
      </c>
      <c r="AA49" s="204" t="s">
        <v>55</v>
      </c>
    </row>
    <row r="50" spans="1:27" ht="13" x14ac:dyDescent="0.25">
      <c r="A50" s="171">
        <v>46</v>
      </c>
      <c r="B50" s="216" t="str">
        <f t="shared" si="4"/>
        <v xml:space="preserve"> x  x        </v>
      </c>
      <c r="C50" s="172"/>
      <c r="D50" s="172"/>
      <c r="E50" s="75"/>
      <c r="F50" s="176"/>
      <c r="G50" s="76" t="str">
        <f t="shared" si="11"/>
        <v xml:space="preserve"> </v>
      </c>
      <c r="H50" s="169" t="str">
        <f t="shared" si="12"/>
        <v xml:space="preserve"> </v>
      </c>
      <c r="I50" s="170" t="str">
        <f t="shared" si="13"/>
        <v xml:space="preserve"> </v>
      </c>
      <c r="J50" s="219"/>
      <c r="L50" s="183" t="s">
        <v>93</v>
      </c>
      <c r="M50" s="204">
        <v>70</v>
      </c>
      <c r="N50" s="204">
        <v>40</v>
      </c>
      <c r="O50" s="204">
        <v>32</v>
      </c>
      <c r="P50" s="185">
        <f t="shared" si="14"/>
        <v>89600</v>
      </c>
      <c r="Q50" s="186">
        <f t="shared" si="15"/>
        <v>8.9599999999999999E-2</v>
      </c>
      <c r="R50" s="186">
        <f t="shared" si="3"/>
        <v>89.6</v>
      </c>
      <c r="S50" s="187">
        <v>3</v>
      </c>
      <c r="T50" s="186">
        <f t="shared" si="16"/>
        <v>3.8185156045108837</v>
      </c>
      <c r="U50" s="204">
        <v>70</v>
      </c>
      <c r="V50" s="204" t="s">
        <v>22</v>
      </c>
      <c r="W50" s="204">
        <v>1</v>
      </c>
      <c r="X50" s="204" t="s">
        <v>94</v>
      </c>
      <c r="Y50" s="204" t="s">
        <v>95</v>
      </c>
      <c r="Z50" s="204" t="s">
        <v>96</v>
      </c>
      <c r="AA50" s="204" t="s">
        <v>97</v>
      </c>
    </row>
    <row r="51" spans="1:27" ht="13" x14ac:dyDescent="0.25">
      <c r="A51" s="171">
        <v>47</v>
      </c>
      <c r="B51" s="216" t="str">
        <f t="shared" si="4"/>
        <v xml:space="preserve"> x  x        </v>
      </c>
      <c r="C51" s="172"/>
      <c r="D51" s="172"/>
      <c r="E51" s="75"/>
      <c r="F51" s="176"/>
      <c r="G51" s="76" t="str">
        <f t="shared" si="11"/>
        <v xml:space="preserve"> </v>
      </c>
      <c r="H51" s="169" t="str">
        <f t="shared" si="12"/>
        <v xml:space="preserve"> </v>
      </c>
      <c r="I51" s="170" t="str">
        <f t="shared" si="13"/>
        <v xml:space="preserve"> </v>
      </c>
      <c r="J51" s="219"/>
      <c r="L51" s="183" t="s">
        <v>108</v>
      </c>
      <c r="M51" s="204">
        <v>77</v>
      </c>
      <c r="N51" s="204">
        <v>37</v>
      </c>
      <c r="O51" s="204">
        <v>37</v>
      </c>
      <c r="P51" s="185">
        <f t="shared" si="14"/>
        <v>105413</v>
      </c>
      <c r="Q51" s="186">
        <f t="shared" si="15"/>
        <v>0.10541300000000001</v>
      </c>
      <c r="R51" s="186">
        <f t="shared" si="3"/>
        <v>105.413</v>
      </c>
      <c r="S51" s="187">
        <v>3</v>
      </c>
      <c r="T51" s="186">
        <f t="shared" si="16"/>
        <v>4.4924239444007341</v>
      </c>
      <c r="U51" s="204">
        <v>54</v>
      </c>
      <c r="V51" s="204" t="s">
        <v>22</v>
      </c>
      <c r="W51" s="204">
        <v>1</v>
      </c>
      <c r="X51" s="204" t="s">
        <v>109</v>
      </c>
      <c r="Y51" s="204" t="s">
        <v>110</v>
      </c>
      <c r="Z51" s="204" t="s">
        <v>111</v>
      </c>
      <c r="AA51" s="204" t="s">
        <v>112</v>
      </c>
    </row>
    <row r="52" spans="1:27" ht="13" x14ac:dyDescent="0.25">
      <c r="A52" s="171">
        <v>48</v>
      </c>
      <c r="B52" s="216" t="str">
        <f t="shared" si="4"/>
        <v xml:space="preserve"> x  x        </v>
      </c>
      <c r="C52" s="172"/>
      <c r="D52" s="172"/>
      <c r="E52" s="75"/>
      <c r="F52" s="176"/>
      <c r="G52" s="76" t="str">
        <f t="shared" si="11"/>
        <v xml:space="preserve"> </v>
      </c>
      <c r="H52" s="169" t="str">
        <f t="shared" si="12"/>
        <v xml:space="preserve"> </v>
      </c>
      <c r="I52" s="170" t="str">
        <f t="shared" si="13"/>
        <v xml:space="preserve"> </v>
      </c>
      <c r="J52" s="219"/>
      <c r="L52" s="183" t="s">
        <v>79</v>
      </c>
      <c r="M52" s="204">
        <v>63</v>
      </c>
      <c r="N52" s="204">
        <v>42</v>
      </c>
      <c r="O52" s="204">
        <v>42</v>
      </c>
      <c r="P52" s="185">
        <f t="shared" si="14"/>
        <v>111132</v>
      </c>
      <c r="Q52" s="186">
        <f t="shared" si="15"/>
        <v>0.11113199999999999</v>
      </c>
      <c r="R52" s="186">
        <f t="shared" si="3"/>
        <v>111.13200000000001</v>
      </c>
      <c r="S52" s="187">
        <v>3</v>
      </c>
      <c r="T52" s="186">
        <f t="shared" si="16"/>
        <v>4.7361526357199057</v>
      </c>
      <c r="U52" s="204">
        <v>70</v>
      </c>
      <c r="V52" s="204" t="s">
        <v>22</v>
      </c>
      <c r="W52" s="204">
        <v>1</v>
      </c>
      <c r="X52" s="204" t="s">
        <v>80</v>
      </c>
      <c r="Y52" s="204" t="s">
        <v>81</v>
      </c>
      <c r="Z52" s="204" t="s">
        <v>76</v>
      </c>
      <c r="AA52" s="204" t="s">
        <v>82</v>
      </c>
    </row>
    <row r="53" spans="1:27" ht="13" x14ac:dyDescent="0.25">
      <c r="A53" s="171">
        <v>49</v>
      </c>
      <c r="B53" s="216" t="str">
        <f t="shared" si="4"/>
        <v xml:space="preserve"> x  x        </v>
      </c>
      <c r="C53" s="172"/>
      <c r="D53" s="172"/>
      <c r="E53" s="75"/>
      <c r="F53" s="176"/>
      <c r="G53" s="76" t="str">
        <f t="shared" si="11"/>
        <v xml:space="preserve"> </v>
      </c>
      <c r="H53" s="169" t="str">
        <f t="shared" si="12"/>
        <v xml:space="preserve"> </v>
      </c>
      <c r="I53" s="170" t="str">
        <f t="shared" si="13"/>
        <v xml:space="preserve"> </v>
      </c>
      <c r="J53" s="219"/>
      <c r="L53" s="183" t="s">
        <v>98</v>
      </c>
      <c r="M53" s="204">
        <v>70</v>
      </c>
      <c r="N53" s="204">
        <v>42</v>
      </c>
      <c r="O53" s="204">
        <v>40</v>
      </c>
      <c r="P53" s="185">
        <f t="shared" si="14"/>
        <v>117600</v>
      </c>
      <c r="Q53" s="186">
        <f t="shared" si="15"/>
        <v>0.1176</v>
      </c>
      <c r="R53" s="186">
        <f t="shared" si="3"/>
        <v>117.6</v>
      </c>
      <c r="S53" s="187">
        <v>3</v>
      </c>
      <c r="T53" s="186">
        <f t="shared" si="16"/>
        <v>5.0118017309205349</v>
      </c>
      <c r="U53" s="204">
        <v>54</v>
      </c>
      <c r="V53" s="204" t="s">
        <v>22</v>
      </c>
      <c r="W53" s="204">
        <v>1</v>
      </c>
      <c r="X53" s="204" t="s">
        <v>99</v>
      </c>
      <c r="Y53" s="204" t="s">
        <v>100</v>
      </c>
      <c r="Z53" s="204" t="s">
        <v>101</v>
      </c>
      <c r="AA53" s="204" t="s">
        <v>102</v>
      </c>
    </row>
    <row r="54" spans="1:27" ht="13" x14ac:dyDescent="0.25">
      <c r="A54" s="171">
        <v>50</v>
      </c>
      <c r="B54" s="216" t="str">
        <f t="shared" si="4"/>
        <v xml:space="preserve"> x  x        </v>
      </c>
      <c r="C54" s="172"/>
      <c r="D54" s="172"/>
      <c r="E54" s="75"/>
      <c r="F54" s="176"/>
      <c r="G54" s="76" t="str">
        <f t="shared" si="11"/>
        <v xml:space="preserve"> </v>
      </c>
      <c r="H54" s="169" t="str">
        <f t="shared" si="12"/>
        <v xml:space="preserve"> </v>
      </c>
      <c r="I54" s="170" t="str">
        <f t="shared" si="13"/>
        <v xml:space="preserve"> </v>
      </c>
      <c r="J54" s="219"/>
      <c r="L54" s="183" t="s">
        <v>56</v>
      </c>
      <c r="M54" s="204">
        <v>50</v>
      </c>
      <c r="N54" s="204">
        <v>50</v>
      </c>
      <c r="O54" s="204">
        <v>50</v>
      </c>
      <c r="P54" s="185">
        <f t="shared" si="14"/>
        <v>125000</v>
      </c>
      <c r="Q54" s="186">
        <f t="shared" si="15"/>
        <v>0.125</v>
      </c>
      <c r="R54" s="186">
        <f t="shared" si="3"/>
        <v>125</v>
      </c>
      <c r="S54" s="187">
        <v>3</v>
      </c>
      <c r="T54" s="186">
        <f t="shared" si="16"/>
        <v>5.3271702071859428</v>
      </c>
      <c r="U54" s="204">
        <v>54</v>
      </c>
      <c r="V54" s="204" t="s">
        <v>22</v>
      </c>
      <c r="W54" s="204">
        <v>1</v>
      </c>
      <c r="X54" s="204" t="s">
        <v>57</v>
      </c>
      <c r="Y54" s="204" t="s">
        <v>58</v>
      </c>
      <c r="Z54" s="204" t="s">
        <v>59</v>
      </c>
      <c r="AA54" s="204" t="s">
        <v>60</v>
      </c>
    </row>
    <row r="55" spans="1:27" ht="13" x14ac:dyDescent="0.25">
      <c r="A55" s="171">
        <v>51</v>
      </c>
      <c r="B55" s="216" t="str">
        <f t="shared" si="4"/>
        <v xml:space="preserve"> x  x        </v>
      </c>
      <c r="C55" s="172"/>
      <c r="D55" s="172"/>
      <c r="E55" s="75"/>
      <c r="F55" s="176"/>
      <c r="G55" s="76" t="str">
        <f t="shared" si="11"/>
        <v xml:space="preserve"> </v>
      </c>
      <c r="H55" s="169" t="str">
        <f t="shared" si="12"/>
        <v xml:space="preserve"> </v>
      </c>
      <c r="I55" s="170" t="str">
        <f t="shared" si="13"/>
        <v xml:space="preserve"> </v>
      </c>
      <c r="J55" s="219"/>
      <c r="L55" s="183" t="s">
        <v>70</v>
      </c>
      <c r="M55" s="204">
        <v>57</v>
      </c>
      <c r="N55" s="204">
        <v>47</v>
      </c>
      <c r="O55" s="204">
        <v>49</v>
      </c>
      <c r="P55" s="185">
        <f t="shared" si="14"/>
        <v>131271</v>
      </c>
      <c r="Q55" s="186">
        <f t="shared" si="15"/>
        <v>0.131271</v>
      </c>
      <c r="R55" s="186">
        <f t="shared" si="3"/>
        <v>131.27099999999999</v>
      </c>
      <c r="S55" s="187">
        <v>3</v>
      </c>
      <c r="T55" s="186">
        <f t="shared" si="16"/>
        <v>5.5944236821400475</v>
      </c>
      <c r="U55" s="204">
        <v>54</v>
      </c>
      <c r="V55" s="204" t="s">
        <v>22</v>
      </c>
      <c r="W55" s="204">
        <v>1</v>
      </c>
      <c r="X55" s="204" t="s">
        <v>71</v>
      </c>
      <c r="Y55" s="204" t="s">
        <v>72</v>
      </c>
      <c r="Z55" s="204" t="s">
        <v>73</v>
      </c>
      <c r="AA55" s="204" t="s">
        <v>74</v>
      </c>
    </row>
    <row r="56" spans="1:27" ht="13" x14ac:dyDescent="0.25">
      <c r="A56" s="171">
        <v>52</v>
      </c>
      <c r="B56" s="216" t="str">
        <f t="shared" si="4"/>
        <v xml:space="preserve"> x  x        </v>
      </c>
      <c r="C56" s="172"/>
      <c r="D56" s="172"/>
      <c r="E56" s="75"/>
      <c r="F56" s="176"/>
      <c r="G56" s="76" t="str">
        <f t="shared" si="11"/>
        <v xml:space="preserve"> </v>
      </c>
      <c r="H56" s="169" t="str">
        <f t="shared" si="12"/>
        <v xml:space="preserve"> </v>
      </c>
      <c r="I56" s="170" t="str">
        <f t="shared" si="13"/>
        <v xml:space="preserve"> </v>
      </c>
      <c r="J56" s="219"/>
      <c r="L56" s="183" t="s">
        <v>113</v>
      </c>
      <c r="M56" s="204">
        <v>77</v>
      </c>
      <c r="N56" s="204">
        <v>38</v>
      </c>
      <c r="O56" s="204">
        <v>45</v>
      </c>
      <c r="P56" s="185">
        <f t="shared" si="14"/>
        <v>131670</v>
      </c>
      <c r="Q56" s="186">
        <f t="shared" si="15"/>
        <v>0.13167000000000001</v>
      </c>
      <c r="R56" s="186">
        <f t="shared" si="3"/>
        <v>131.66999999999999</v>
      </c>
      <c r="S56" s="187">
        <v>3</v>
      </c>
      <c r="T56" s="186">
        <f t="shared" si="16"/>
        <v>5.6114280094413846</v>
      </c>
      <c r="U56" s="204">
        <v>54</v>
      </c>
      <c r="V56" s="204" t="s">
        <v>22</v>
      </c>
      <c r="W56" s="204">
        <v>1</v>
      </c>
      <c r="X56" s="204" t="s">
        <v>114</v>
      </c>
      <c r="Y56" s="204" t="s">
        <v>115</v>
      </c>
      <c r="Z56" s="204" t="s">
        <v>116</v>
      </c>
      <c r="AA56" s="204" t="s">
        <v>117</v>
      </c>
    </row>
    <row r="57" spans="1:27" ht="13" x14ac:dyDescent="0.25">
      <c r="A57" s="171">
        <v>53</v>
      </c>
      <c r="B57" s="216" t="str">
        <f t="shared" si="4"/>
        <v xml:space="preserve"> x  x        </v>
      </c>
      <c r="C57" s="172"/>
      <c r="D57" s="172"/>
      <c r="E57" s="75"/>
      <c r="F57" s="176"/>
      <c r="G57" s="76" t="str">
        <f t="shared" si="11"/>
        <v xml:space="preserve"> </v>
      </c>
      <c r="H57" s="169" t="str">
        <f t="shared" si="12"/>
        <v xml:space="preserve"> </v>
      </c>
      <c r="I57" s="170" t="str">
        <f t="shared" si="13"/>
        <v xml:space="preserve"> </v>
      </c>
      <c r="J57" s="219"/>
      <c r="L57" s="183" t="s">
        <v>83</v>
      </c>
      <c r="M57" s="204">
        <v>66</v>
      </c>
      <c r="N57" s="204">
        <v>40</v>
      </c>
      <c r="O57" s="204">
        <v>51</v>
      </c>
      <c r="P57" s="185">
        <f t="shared" si="14"/>
        <v>134640</v>
      </c>
      <c r="Q57" s="186">
        <f t="shared" si="15"/>
        <v>0.13464000000000001</v>
      </c>
      <c r="R57" s="186">
        <f t="shared" si="3"/>
        <v>134.63999999999999</v>
      </c>
      <c r="S57" s="187">
        <v>3</v>
      </c>
      <c r="T57" s="186">
        <f t="shared" si="16"/>
        <v>5.738001573564123</v>
      </c>
      <c r="U57" s="204">
        <v>70</v>
      </c>
      <c r="V57" s="204" t="s">
        <v>22</v>
      </c>
      <c r="W57" s="204">
        <v>1</v>
      </c>
      <c r="X57" s="204" t="s">
        <v>84</v>
      </c>
      <c r="Y57" s="204" t="s">
        <v>85</v>
      </c>
      <c r="Z57" s="204" t="s">
        <v>86</v>
      </c>
      <c r="AA57" s="204" t="s">
        <v>87</v>
      </c>
    </row>
    <row r="58" spans="1:27" ht="13" x14ac:dyDescent="0.25">
      <c r="A58" s="171">
        <v>54</v>
      </c>
      <c r="B58" s="216" t="str">
        <f t="shared" si="4"/>
        <v xml:space="preserve"> x  x        </v>
      </c>
      <c r="C58" s="172"/>
      <c r="D58" s="172"/>
      <c r="E58" s="75"/>
      <c r="F58" s="176"/>
      <c r="G58" s="76" t="str">
        <f t="shared" si="11"/>
        <v xml:space="preserve"> </v>
      </c>
      <c r="H58" s="169" t="str">
        <f t="shared" si="12"/>
        <v xml:space="preserve"> </v>
      </c>
      <c r="I58" s="170" t="str">
        <f t="shared" si="13"/>
        <v xml:space="preserve"> </v>
      </c>
      <c r="J58" s="219"/>
      <c r="L58" s="183" t="s">
        <v>88</v>
      </c>
      <c r="M58" s="204">
        <v>67</v>
      </c>
      <c r="N58" s="204">
        <v>54</v>
      </c>
      <c r="O58" s="204">
        <v>54</v>
      </c>
      <c r="P58" s="185">
        <f t="shared" si="14"/>
        <v>195372</v>
      </c>
      <c r="Q58" s="186">
        <f t="shared" si="15"/>
        <v>0.19537199999999999</v>
      </c>
      <c r="R58" s="186">
        <f t="shared" si="3"/>
        <v>195.37200000000001</v>
      </c>
      <c r="S58" s="187">
        <v>3</v>
      </c>
      <c r="T58" s="186">
        <f t="shared" si="16"/>
        <v>8.3262391817466561</v>
      </c>
      <c r="U58" s="204">
        <v>70</v>
      </c>
      <c r="V58" s="204" t="s">
        <v>22</v>
      </c>
      <c r="W58" s="204">
        <v>1</v>
      </c>
      <c r="X58" s="204" t="s">
        <v>89</v>
      </c>
      <c r="Y58" s="204" t="s">
        <v>90</v>
      </c>
      <c r="Z58" s="204" t="s">
        <v>91</v>
      </c>
      <c r="AA58" s="204" t="s">
        <v>92</v>
      </c>
    </row>
    <row r="59" spans="1:27" ht="13" x14ac:dyDescent="0.25">
      <c r="A59" s="171">
        <v>55</v>
      </c>
      <c r="B59" s="216" t="str">
        <f t="shared" si="4"/>
        <v xml:space="preserve"> x  x        </v>
      </c>
      <c r="C59" s="172"/>
      <c r="D59" s="172"/>
      <c r="E59" s="75"/>
      <c r="F59" s="176"/>
      <c r="G59" s="76" t="str">
        <f t="shared" si="11"/>
        <v xml:space="preserve"> </v>
      </c>
      <c r="H59" s="169" t="str">
        <f t="shared" si="12"/>
        <v xml:space="preserve"> </v>
      </c>
      <c r="I59" s="170" t="str">
        <f t="shared" si="13"/>
        <v xml:space="preserve"> </v>
      </c>
      <c r="J59" s="219"/>
      <c r="L59" s="183" t="s">
        <v>118</v>
      </c>
      <c r="M59" s="204">
        <v>77</v>
      </c>
      <c r="N59" s="204">
        <v>57</v>
      </c>
      <c r="O59" s="204">
        <v>45</v>
      </c>
      <c r="P59" s="185">
        <f t="shared" si="14"/>
        <v>197505</v>
      </c>
      <c r="Q59" s="186">
        <f t="shared" si="15"/>
        <v>0.19750499999999999</v>
      </c>
      <c r="R59" s="186">
        <f t="shared" si="3"/>
        <v>197.505</v>
      </c>
      <c r="S59" s="187">
        <v>3</v>
      </c>
      <c r="T59" s="186">
        <f t="shared" si="16"/>
        <v>8.4171420141620779</v>
      </c>
      <c r="U59" s="204">
        <v>54</v>
      </c>
      <c r="V59" s="204" t="s">
        <v>22</v>
      </c>
      <c r="W59" s="204">
        <v>1</v>
      </c>
      <c r="X59" s="204" t="s">
        <v>119</v>
      </c>
      <c r="Y59" s="204" t="s">
        <v>120</v>
      </c>
      <c r="Z59" s="204" t="s">
        <v>121</v>
      </c>
      <c r="AA59" s="204" t="s">
        <v>122</v>
      </c>
    </row>
    <row r="60" spans="1:27" ht="13" x14ac:dyDescent="0.25">
      <c r="A60" s="171">
        <v>56</v>
      </c>
      <c r="B60" s="216" t="str">
        <f t="shared" si="4"/>
        <v xml:space="preserve"> x  x        </v>
      </c>
      <c r="C60" s="172"/>
      <c r="D60" s="172"/>
      <c r="E60" s="75"/>
      <c r="F60" s="176"/>
      <c r="G60" s="76" t="str">
        <f t="shared" si="11"/>
        <v xml:space="preserve"> </v>
      </c>
      <c r="H60" s="169" t="str">
        <f t="shared" si="12"/>
        <v xml:space="preserve"> </v>
      </c>
      <c r="I60" s="170" t="str">
        <f t="shared" si="13"/>
        <v xml:space="preserve"> </v>
      </c>
      <c r="J60" s="219"/>
      <c r="L60" s="183" t="s">
        <v>128</v>
      </c>
      <c r="M60" s="204">
        <v>80</v>
      </c>
      <c r="N60" s="204">
        <v>50</v>
      </c>
      <c r="O60" s="204">
        <v>50</v>
      </c>
      <c r="P60" s="185">
        <f t="shared" si="14"/>
        <v>200000</v>
      </c>
      <c r="Q60" s="186">
        <f t="shared" si="15"/>
        <v>0.2</v>
      </c>
      <c r="R60" s="186">
        <f t="shared" si="3"/>
        <v>200</v>
      </c>
      <c r="S60" s="187">
        <v>3</v>
      </c>
      <c r="T60" s="186">
        <f t="shared" si="16"/>
        <v>8.5234723314975085</v>
      </c>
      <c r="U60" s="204">
        <v>70</v>
      </c>
      <c r="V60" s="204" t="s">
        <v>22</v>
      </c>
      <c r="W60" s="204">
        <v>1</v>
      </c>
      <c r="X60" s="204" t="s">
        <v>129</v>
      </c>
      <c r="Y60" s="204" t="s">
        <v>130</v>
      </c>
      <c r="Z60" s="204" t="s">
        <v>131</v>
      </c>
      <c r="AA60" s="204" t="s">
        <v>132</v>
      </c>
    </row>
    <row r="61" spans="1:27" ht="13" x14ac:dyDescent="0.25">
      <c r="A61" s="171">
        <v>57</v>
      </c>
      <c r="B61" s="216" t="str">
        <f t="shared" si="4"/>
        <v xml:space="preserve"> x  x        </v>
      </c>
      <c r="C61" s="172"/>
      <c r="D61" s="172"/>
      <c r="E61" s="75"/>
      <c r="F61" s="176"/>
      <c r="G61" s="76" t="str">
        <f t="shared" si="11"/>
        <v xml:space="preserve"> </v>
      </c>
      <c r="H61" s="169" t="str">
        <f t="shared" si="12"/>
        <v xml:space="preserve"> </v>
      </c>
      <c r="I61" s="170" t="str">
        <f t="shared" si="13"/>
        <v xml:space="preserve"> </v>
      </c>
      <c r="J61" s="219"/>
      <c r="L61" s="183" t="s">
        <v>133</v>
      </c>
      <c r="M61" s="204">
        <v>97</v>
      </c>
      <c r="N61" s="204">
        <v>57</v>
      </c>
      <c r="O61" s="204">
        <v>42</v>
      </c>
      <c r="P61" s="185">
        <f t="shared" si="14"/>
        <v>232218</v>
      </c>
      <c r="Q61" s="186">
        <f t="shared" si="15"/>
        <v>0.23221800000000001</v>
      </c>
      <c r="R61" s="186">
        <f t="shared" si="3"/>
        <v>232.21799999999999</v>
      </c>
      <c r="S61" s="187">
        <v>3</v>
      </c>
      <c r="T61" s="186">
        <f t="shared" si="16"/>
        <v>9.8965184893784421</v>
      </c>
      <c r="U61" s="204">
        <v>54</v>
      </c>
      <c r="V61" s="204" t="s">
        <v>22</v>
      </c>
      <c r="W61" s="204">
        <v>1</v>
      </c>
      <c r="X61" s="204" t="s">
        <v>134</v>
      </c>
      <c r="Y61" s="204" t="s">
        <v>135</v>
      </c>
      <c r="Z61" s="204" t="s">
        <v>136</v>
      </c>
      <c r="AA61" s="204" t="s">
        <v>137</v>
      </c>
    </row>
    <row r="62" spans="1:27" x14ac:dyDescent="0.25">
      <c r="L62" s="183" t="s">
        <v>103</v>
      </c>
      <c r="M62" s="204">
        <v>75</v>
      </c>
      <c r="N62" s="204">
        <v>55</v>
      </c>
      <c r="O62" s="204">
        <v>60</v>
      </c>
      <c r="P62" s="185">
        <f t="shared" si="14"/>
        <v>247500</v>
      </c>
      <c r="Q62" s="186">
        <f t="shared" si="15"/>
        <v>0.2475</v>
      </c>
      <c r="R62" s="186">
        <f t="shared" si="3"/>
        <v>247.5</v>
      </c>
      <c r="S62" s="187">
        <v>3</v>
      </c>
      <c r="T62" s="186">
        <f t="shared" si="16"/>
        <v>10.547797010228166</v>
      </c>
      <c r="U62" s="204">
        <v>70</v>
      </c>
      <c r="V62" s="204" t="s">
        <v>22</v>
      </c>
      <c r="W62" s="204">
        <v>1</v>
      </c>
      <c r="X62" s="204" t="s">
        <v>104</v>
      </c>
      <c r="Y62" s="204" t="s">
        <v>105</v>
      </c>
      <c r="Z62" s="204" t="s">
        <v>106</v>
      </c>
      <c r="AA62" s="204" t="s">
        <v>107</v>
      </c>
    </row>
    <row r="63" spans="1:27" x14ac:dyDescent="0.25">
      <c r="L63" s="183" t="s">
        <v>123</v>
      </c>
      <c r="M63" s="204">
        <v>77</v>
      </c>
      <c r="N63" s="204">
        <v>57</v>
      </c>
      <c r="O63" s="204">
        <v>57</v>
      </c>
      <c r="P63" s="185">
        <f t="shared" si="14"/>
        <v>250173</v>
      </c>
      <c r="Q63" s="186">
        <f t="shared" si="15"/>
        <v>0.25017299999999998</v>
      </c>
      <c r="R63" s="186">
        <f t="shared" si="3"/>
        <v>250.173</v>
      </c>
      <c r="S63" s="187">
        <v>3</v>
      </c>
      <c r="T63" s="186">
        <f t="shared" si="16"/>
        <v>10.661713217938631</v>
      </c>
      <c r="U63" s="204">
        <v>54</v>
      </c>
      <c r="V63" s="204" t="s">
        <v>22</v>
      </c>
      <c r="W63" s="204">
        <v>1</v>
      </c>
      <c r="X63" s="204" t="s">
        <v>124</v>
      </c>
      <c r="Y63" s="204" t="s">
        <v>125</v>
      </c>
      <c r="Z63" s="204" t="s">
        <v>126</v>
      </c>
      <c r="AA63" s="204" t="s">
        <v>127</v>
      </c>
    </row>
    <row r="64" spans="1:27" x14ac:dyDescent="0.25">
      <c r="L64" s="183" t="s">
        <v>138</v>
      </c>
      <c r="M64" s="204">
        <v>101</v>
      </c>
      <c r="N64" s="204">
        <v>54</v>
      </c>
      <c r="O64" s="204">
        <v>54</v>
      </c>
      <c r="P64" s="185">
        <f t="shared" si="14"/>
        <v>294516</v>
      </c>
      <c r="Q64" s="186">
        <f t="shared" si="15"/>
        <v>0.294516</v>
      </c>
      <c r="R64" s="186">
        <f t="shared" si="3"/>
        <v>294.51600000000002</v>
      </c>
      <c r="S64" s="187">
        <v>3</v>
      </c>
      <c r="T64" s="186">
        <f t="shared" si="16"/>
        <v>12.5514948859166</v>
      </c>
      <c r="U64" s="204">
        <v>70</v>
      </c>
      <c r="V64" s="204" t="s">
        <v>22</v>
      </c>
      <c r="W64" s="204">
        <v>1</v>
      </c>
      <c r="X64" s="204" t="s">
        <v>139</v>
      </c>
      <c r="Y64" s="204" t="s">
        <v>140</v>
      </c>
      <c r="Z64" s="204" t="s">
        <v>141</v>
      </c>
      <c r="AA64" s="204" t="s">
        <v>142</v>
      </c>
    </row>
    <row r="65" spans="12:27" x14ac:dyDescent="0.25">
      <c r="L65" s="183" t="s">
        <v>148</v>
      </c>
      <c r="M65" s="204">
        <v>110</v>
      </c>
      <c r="N65" s="204">
        <v>60</v>
      </c>
      <c r="O65" s="204">
        <v>65</v>
      </c>
      <c r="P65" s="185">
        <f t="shared" si="14"/>
        <v>429000</v>
      </c>
      <c r="Q65" s="186">
        <f t="shared" si="15"/>
        <v>0.42899999999999999</v>
      </c>
      <c r="R65" s="186">
        <f t="shared" si="3"/>
        <v>429</v>
      </c>
      <c r="S65" s="187">
        <v>3</v>
      </c>
      <c r="T65" s="186">
        <f t="shared" si="16"/>
        <v>18.282848151062154</v>
      </c>
      <c r="U65" s="204">
        <v>54</v>
      </c>
      <c r="V65" s="204" t="s">
        <v>22</v>
      </c>
      <c r="W65" s="204">
        <v>1</v>
      </c>
      <c r="X65" s="204" t="s">
        <v>149</v>
      </c>
      <c r="Y65" s="204" t="s">
        <v>150</v>
      </c>
      <c r="Z65" s="204" t="s">
        <v>151</v>
      </c>
      <c r="AA65" s="204" t="s">
        <v>152</v>
      </c>
    </row>
    <row r="66" spans="12:27" x14ac:dyDescent="0.25">
      <c r="L66" s="183" t="s">
        <v>143</v>
      </c>
      <c r="M66" s="204">
        <v>104</v>
      </c>
      <c r="N66" s="204">
        <v>71</v>
      </c>
      <c r="O66" s="204">
        <v>59</v>
      </c>
      <c r="P66" s="185">
        <f t="shared" si="14"/>
        <v>435656</v>
      </c>
      <c r="Q66" s="186">
        <f t="shared" si="15"/>
        <v>0.43565599999999999</v>
      </c>
      <c r="R66" s="186">
        <f t="shared" si="3"/>
        <v>435.65600000000001</v>
      </c>
      <c r="S66" s="187">
        <v>3</v>
      </c>
      <c r="T66" s="186">
        <f t="shared" si="16"/>
        <v>18.566509310254393</v>
      </c>
      <c r="U66" s="204">
        <v>54</v>
      </c>
      <c r="V66" s="204" t="s">
        <v>22</v>
      </c>
      <c r="W66" s="204">
        <v>1</v>
      </c>
      <c r="X66" s="204" t="s">
        <v>144</v>
      </c>
      <c r="Y66" s="204" t="s">
        <v>145</v>
      </c>
      <c r="Z66" s="204" t="s">
        <v>146</v>
      </c>
      <c r="AA66" s="204" t="s">
        <v>147</v>
      </c>
    </row>
    <row r="67" spans="12:27" x14ac:dyDescent="0.25">
      <c r="L67" s="183" t="s">
        <v>159</v>
      </c>
      <c r="M67" s="204">
        <v>120</v>
      </c>
      <c r="N67" s="204">
        <v>80</v>
      </c>
      <c r="O67" s="204">
        <v>71</v>
      </c>
      <c r="P67" s="185">
        <f t="shared" si="14"/>
        <v>681600</v>
      </c>
      <c r="Q67" s="186">
        <f t="shared" si="15"/>
        <v>0.68159999999999998</v>
      </c>
      <c r="R67" s="186">
        <f t="shared" si="3"/>
        <v>681.6</v>
      </c>
      <c r="S67" s="187">
        <v>3</v>
      </c>
      <c r="T67" s="186">
        <f t="shared" si="16"/>
        <v>29.047993705743508</v>
      </c>
      <c r="U67" s="204">
        <v>54</v>
      </c>
      <c r="V67" s="204" t="s">
        <v>22</v>
      </c>
      <c r="W67" s="204">
        <v>1</v>
      </c>
      <c r="X67" s="204" t="s">
        <v>160</v>
      </c>
      <c r="Y67" s="204" t="s">
        <v>161</v>
      </c>
      <c r="Z67" s="204" t="s">
        <v>162</v>
      </c>
      <c r="AA67" s="204" t="s">
        <v>163</v>
      </c>
    </row>
    <row r="68" spans="12:27" x14ac:dyDescent="0.25">
      <c r="L68" s="183" t="s">
        <v>164</v>
      </c>
      <c r="M68" s="204">
        <v>120</v>
      </c>
      <c r="N68" s="204">
        <v>80</v>
      </c>
      <c r="O68" s="204">
        <v>85</v>
      </c>
      <c r="P68" s="185">
        <f t="shared" ref="P68:P70" si="17">+M68*N68*O68</f>
        <v>816000</v>
      </c>
      <c r="Q68" s="186">
        <f t="shared" si="15"/>
        <v>0.81599999999999995</v>
      </c>
      <c r="R68" s="186">
        <f t="shared" si="3"/>
        <v>816</v>
      </c>
      <c r="S68" s="187">
        <v>3</v>
      </c>
      <c r="T68" s="186">
        <f t="shared" si="16"/>
        <v>34.775767112509833</v>
      </c>
      <c r="U68" s="204">
        <v>70</v>
      </c>
      <c r="V68" s="204" t="s">
        <v>22</v>
      </c>
      <c r="W68" s="204">
        <v>1</v>
      </c>
      <c r="X68" s="204" t="s">
        <v>165</v>
      </c>
      <c r="Y68" s="204" t="s">
        <v>166</v>
      </c>
      <c r="Z68" s="204" t="s">
        <v>167</v>
      </c>
      <c r="AA68" s="204" t="s">
        <v>168</v>
      </c>
    </row>
    <row r="69" spans="12:27" x14ac:dyDescent="0.25">
      <c r="L69" s="183" t="s">
        <v>153</v>
      </c>
      <c r="M69" s="204">
        <v>119</v>
      </c>
      <c r="N69" s="204">
        <v>99</v>
      </c>
      <c r="O69" s="204">
        <v>83</v>
      </c>
      <c r="P69" s="185">
        <f t="shared" si="17"/>
        <v>977823</v>
      </c>
      <c r="Q69" s="186">
        <f t="shared" si="15"/>
        <v>0.977823</v>
      </c>
      <c r="R69" s="186">
        <f t="shared" ref="R69:R70" si="18">P69/1000</f>
        <v>977.82299999999998</v>
      </c>
      <c r="S69" s="187">
        <v>3</v>
      </c>
      <c r="T69" s="186">
        <f t="shared" si="16"/>
        <v>41.672236428009441</v>
      </c>
      <c r="U69" s="204">
        <v>54</v>
      </c>
      <c r="V69" s="204" t="s">
        <v>154</v>
      </c>
      <c r="W69" s="204">
        <v>1</v>
      </c>
      <c r="X69" s="204" t="s">
        <v>155</v>
      </c>
      <c r="Y69" s="204" t="s">
        <v>156</v>
      </c>
      <c r="Z69" s="204" t="s">
        <v>157</v>
      </c>
      <c r="AA69" s="204" t="s">
        <v>158</v>
      </c>
    </row>
    <row r="70" spans="12:27" x14ac:dyDescent="0.25">
      <c r="L70" s="183" t="s">
        <v>169</v>
      </c>
      <c r="M70" s="204">
        <v>120</v>
      </c>
      <c r="N70" s="204">
        <v>80</v>
      </c>
      <c r="O70" s="204">
        <v>116</v>
      </c>
      <c r="P70" s="185">
        <f t="shared" si="17"/>
        <v>1113600</v>
      </c>
      <c r="Q70" s="186">
        <f t="shared" si="15"/>
        <v>1.1135999999999999</v>
      </c>
      <c r="R70" s="186">
        <f t="shared" si="18"/>
        <v>1113.5999999999999</v>
      </c>
      <c r="S70" s="187">
        <v>3</v>
      </c>
      <c r="T70" s="186">
        <f t="shared" si="16"/>
        <v>47.458693941778129</v>
      </c>
      <c r="U70" s="204">
        <v>54</v>
      </c>
      <c r="V70" s="204" t="s">
        <v>22</v>
      </c>
      <c r="W70" s="204">
        <v>1</v>
      </c>
      <c r="X70" s="204" t="s">
        <v>170</v>
      </c>
      <c r="Y70" s="204" t="s">
        <v>171</v>
      </c>
      <c r="Z70" s="204" t="s">
        <v>172</v>
      </c>
      <c r="AA70" s="204" t="s">
        <v>173</v>
      </c>
    </row>
  </sheetData>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2:L82"/>
  <sheetViews>
    <sheetView showGridLines="0" workbookViewId="0">
      <selection activeCell="C9" sqref="C9"/>
    </sheetView>
  </sheetViews>
  <sheetFormatPr baseColWidth="10" defaultColWidth="11.54296875" defaultRowHeight="12.5" x14ac:dyDescent="0.35"/>
  <cols>
    <col min="1" max="1" width="3" style="113" customWidth="1"/>
    <col min="2" max="2" width="11.54296875" style="78"/>
    <col min="3" max="5" width="30.90625" style="113" customWidth="1"/>
    <col min="6" max="6" width="30.90625" style="80" customWidth="1"/>
    <col min="7" max="9" width="30.90625" style="113" customWidth="1"/>
    <col min="10" max="11" width="13.81640625" style="117" customWidth="1"/>
    <col min="12" max="12" width="30.90625" style="113" customWidth="1"/>
    <col min="13" max="16384" width="11.54296875" style="113"/>
  </cols>
  <sheetData>
    <row r="2" spans="2:12" x14ac:dyDescent="0.35">
      <c r="B2" s="157" t="s">
        <v>533</v>
      </c>
      <c r="C2" s="157" t="s">
        <v>534</v>
      </c>
      <c r="D2" s="157" t="s">
        <v>535</v>
      </c>
      <c r="E2" s="157" t="s">
        <v>536</v>
      </c>
      <c r="F2" s="157" t="s">
        <v>537</v>
      </c>
      <c r="G2" s="157" t="s">
        <v>538</v>
      </c>
      <c r="H2" s="157" t="s">
        <v>539</v>
      </c>
      <c r="I2" s="157" t="s">
        <v>540</v>
      </c>
      <c r="J2" s="157" t="s">
        <v>541</v>
      </c>
      <c r="K2" s="157" t="s">
        <v>421</v>
      </c>
      <c r="L2" s="157" t="s">
        <v>422</v>
      </c>
    </row>
    <row r="3" spans="2:12" s="87" customFormat="1" ht="13" x14ac:dyDescent="0.35">
      <c r="B3" s="81" t="s">
        <v>414</v>
      </c>
      <c r="C3" s="37" t="s">
        <v>415</v>
      </c>
      <c r="D3" s="37" t="s">
        <v>528</v>
      </c>
      <c r="E3" s="37" t="s">
        <v>527</v>
      </c>
      <c r="F3" s="37" t="s">
        <v>485</v>
      </c>
      <c r="G3" s="37" t="s">
        <v>416</v>
      </c>
      <c r="H3" s="37" t="s">
        <v>488</v>
      </c>
      <c r="I3" s="37" t="s">
        <v>417</v>
      </c>
      <c r="J3" s="81" t="s">
        <v>419</v>
      </c>
      <c r="K3" s="81" t="s">
        <v>418</v>
      </c>
      <c r="L3" s="37" t="s">
        <v>420</v>
      </c>
    </row>
    <row r="4" spans="2:12" x14ac:dyDescent="0.35">
      <c r="B4" s="119" t="s">
        <v>19</v>
      </c>
      <c r="C4" s="100" t="s">
        <v>483</v>
      </c>
      <c r="D4" s="100" t="s">
        <v>484</v>
      </c>
      <c r="E4" s="159" t="s">
        <v>548</v>
      </c>
      <c r="F4" s="99">
        <v>85190</v>
      </c>
      <c r="G4" s="100" t="s">
        <v>486</v>
      </c>
      <c r="H4" s="159" t="s">
        <v>548</v>
      </c>
      <c r="I4" s="100" t="s">
        <v>487</v>
      </c>
      <c r="J4" s="118" t="s">
        <v>489</v>
      </c>
      <c r="K4" s="118" t="s">
        <v>490</v>
      </c>
      <c r="L4" s="100" t="s">
        <v>491</v>
      </c>
    </row>
    <row r="5" spans="2:12" x14ac:dyDescent="0.35">
      <c r="B5" s="84" t="s">
        <v>390</v>
      </c>
      <c r="C5" s="156" t="s">
        <v>529</v>
      </c>
      <c r="D5" s="156" t="s">
        <v>530</v>
      </c>
      <c r="E5" s="156" t="s">
        <v>531</v>
      </c>
      <c r="F5" s="114">
        <v>13001</v>
      </c>
      <c r="G5" s="156" t="s">
        <v>532</v>
      </c>
      <c r="H5" s="159" t="s">
        <v>548</v>
      </c>
      <c r="I5" s="156" t="s">
        <v>487</v>
      </c>
      <c r="J5" s="341" t="s">
        <v>548</v>
      </c>
      <c r="K5" s="341" t="s">
        <v>548</v>
      </c>
      <c r="L5" s="342" t="s">
        <v>548</v>
      </c>
    </row>
    <row r="6" spans="2:12" x14ac:dyDescent="0.35">
      <c r="B6" s="84" t="s">
        <v>391</v>
      </c>
      <c r="C6" s="156" t="s">
        <v>542</v>
      </c>
      <c r="D6" s="156" t="s">
        <v>543</v>
      </c>
      <c r="E6" s="156" t="s">
        <v>549</v>
      </c>
      <c r="F6" s="114">
        <v>12204</v>
      </c>
      <c r="G6" s="156" t="s">
        <v>544</v>
      </c>
      <c r="H6" s="159" t="s">
        <v>548</v>
      </c>
      <c r="I6" s="156" t="s">
        <v>545</v>
      </c>
      <c r="J6" s="340" t="s">
        <v>658</v>
      </c>
      <c r="K6" s="341" t="s">
        <v>548</v>
      </c>
      <c r="L6" s="342" t="s">
        <v>548</v>
      </c>
    </row>
    <row r="7" spans="2:12" x14ac:dyDescent="0.35">
      <c r="B7" s="84" t="s">
        <v>392</v>
      </c>
      <c r="C7" s="156" t="s">
        <v>546</v>
      </c>
      <c r="D7" s="156" t="s">
        <v>547</v>
      </c>
      <c r="E7" s="159" t="s">
        <v>548</v>
      </c>
      <c r="F7" s="114">
        <v>1225</v>
      </c>
      <c r="G7" s="156" t="s">
        <v>550</v>
      </c>
      <c r="H7" s="159" t="s">
        <v>548</v>
      </c>
      <c r="I7" s="156" t="s">
        <v>551</v>
      </c>
      <c r="J7" s="341" t="s">
        <v>548</v>
      </c>
      <c r="K7" s="341" t="s">
        <v>548</v>
      </c>
      <c r="L7" s="342" t="s">
        <v>548</v>
      </c>
    </row>
    <row r="8" spans="2:12" x14ac:dyDescent="0.35">
      <c r="B8" s="84" t="s">
        <v>393</v>
      </c>
      <c r="C8" s="156" t="s">
        <v>554</v>
      </c>
      <c r="D8" s="156" t="s">
        <v>552</v>
      </c>
      <c r="E8" s="159" t="s">
        <v>548</v>
      </c>
      <c r="F8" s="114">
        <v>85000</v>
      </c>
      <c r="G8" s="156" t="s">
        <v>553</v>
      </c>
      <c r="H8" s="159" t="s">
        <v>548</v>
      </c>
      <c r="I8" s="156" t="s">
        <v>487</v>
      </c>
      <c r="J8" s="341" t="s">
        <v>548</v>
      </c>
      <c r="K8" s="341" t="s">
        <v>548</v>
      </c>
      <c r="L8" s="342" t="s">
        <v>548</v>
      </c>
    </row>
    <row r="9" spans="2:12" x14ac:dyDescent="0.35">
      <c r="B9" s="84" t="s">
        <v>394</v>
      </c>
      <c r="C9" s="156" t="s">
        <v>555</v>
      </c>
      <c r="D9" s="156" t="s">
        <v>556</v>
      </c>
      <c r="E9" s="156" t="s">
        <v>557</v>
      </c>
      <c r="F9" s="114">
        <v>12152</v>
      </c>
      <c r="G9" s="156" t="s">
        <v>544</v>
      </c>
      <c r="H9" s="159" t="s">
        <v>548</v>
      </c>
      <c r="I9" s="156" t="s">
        <v>545</v>
      </c>
      <c r="J9" s="341" t="s">
        <v>548</v>
      </c>
      <c r="K9" s="341" t="s">
        <v>548</v>
      </c>
      <c r="L9" s="342" t="s">
        <v>548</v>
      </c>
    </row>
    <row r="10" spans="2:12" x14ac:dyDescent="0.35">
      <c r="B10" s="84" t="s">
        <v>395</v>
      </c>
      <c r="C10" s="115"/>
      <c r="D10" s="112"/>
      <c r="E10" s="112"/>
      <c r="F10" s="114"/>
      <c r="G10" s="112"/>
      <c r="H10" s="112"/>
      <c r="I10" s="112"/>
      <c r="J10" s="341" t="s">
        <v>548</v>
      </c>
      <c r="K10" s="116"/>
      <c r="L10" s="112"/>
    </row>
    <row r="11" spans="2:12" x14ac:dyDescent="0.35">
      <c r="B11" s="84" t="s">
        <v>396</v>
      </c>
      <c r="C11" s="115"/>
      <c r="D11" s="112"/>
      <c r="E11" s="112"/>
      <c r="F11" s="114"/>
      <c r="G11" s="112"/>
      <c r="H11" s="112"/>
      <c r="I11" s="112"/>
      <c r="J11" s="341" t="s">
        <v>548</v>
      </c>
      <c r="K11" s="116"/>
      <c r="L11" s="112"/>
    </row>
    <row r="12" spans="2:12" x14ac:dyDescent="0.35">
      <c r="B12" s="84" t="s">
        <v>409</v>
      </c>
      <c r="C12" s="115"/>
      <c r="D12" s="112"/>
      <c r="E12" s="112"/>
      <c r="F12" s="114"/>
      <c r="G12" s="112"/>
      <c r="H12" s="112"/>
      <c r="I12" s="112"/>
      <c r="J12" s="341" t="s">
        <v>548</v>
      </c>
      <c r="K12" s="116"/>
      <c r="L12" s="112"/>
    </row>
    <row r="13" spans="2:12" x14ac:dyDescent="0.35">
      <c r="B13" s="84" t="s">
        <v>421</v>
      </c>
      <c r="C13" s="115"/>
      <c r="D13" s="112"/>
      <c r="E13" s="112"/>
      <c r="F13" s="114"/>
      <c r="G13" s="112"/>
      <c r="H13" s="112"/>
      <c r="I13" s="112"/>
      <c r="J13" s="341" t="s">
        <v>548</v>
      </c>
      <c r="K13" s="116"/>
      <c r="L13" s="112"/>
    </row>
    <row r="14" spans="2:12" x14ac:dyDescent="0.35">
      <c r="B14" s="82" t="s">
        <v>422</v>
      </c>
      <c r="C14" s="115"/>
      <c r="D14" s="112"/>
      <c r="E14" s="112"/>
      <c r="F14" s="114"/>
      <c r="G14" s="112"/>
      <c r="H14" s="112"/>
      <c r="I14" s="112"/>
      <c r="J14" s="341" t="s">
        <v>548</v>
      </c>
      <c r="K14" s="116"/>
      <c r="L14" s="112"/>
    </row>
    <row r="15" spans="2:12" x14ac:dyDescent="0.35">
      <c r="B15" s="82" t="s">
        <v>423</v>
      </c>
      <c r="C15" s="115"/>
      <c r="D15" s="112"/>
      <c r="E15" s="112"/>
      <c r="F15" s="114"/>
      <c r="G15" s="112"/>
      <c r="H15" s="112"/>
      <c r="I15" s="112"/>
      <c r="J15" s="341" t="s">
        <v>548</v>
      </c>
      <c r="K15" s="116"/>
      <c r="L15" s="112"/>
    </row>
    <row r="16" spans="2:12" x14ac:dyDescent="0.35">
      <c r="B16" s="82" t="s">
        <v>424</v>
      </c>
      <c r="C16" s="115"/>
      <c r="D16" s="112"/>
      <c r="E16" s="112"/>
      <c r="F16" s="114"/>
      <c r="G16" s="112"/>
      <c r="H16" s="112"/>
      <c r="I16" s="112"/>
      <c r="J16" s="341" t="s">
        <v>548</v>
      </c>
      <c r="K16" s="116"/>
      <c r="L16" s="112"/>
    </row>
    <row r="17" spans="2:12" x14ac:dyDescent="0.35">
      <c r="B17" s="82" t="s">
        <v>425</v>
      </c>
      <c r="C17" s="115"/>
      <c r="D17" s="112"/>
      <c r="E17" s="112"/>
      <c r="F17" s="114"/>
      <c r="G17" s="112"/>
      <c r="H17" s="112"/>
      <c r="I17" s="112"/>
      <c r="J17" s="341" t="s">
        <v>548</v>
      </c>
      <c r="K17" s="116"/>
      <c r="L17" s="112"/>
    </row>
    <row r="18" spans="2:12" x14ac:dyDescent="0.35">
      <c r="B18" s="82" t="s">
        <v>426</v>
      </c>
      <c r="C18" s="115"/>
      <c r="D18" s="112"/>
      <c r="E18" s="112"/>
      <c r="F18" s="114"/>
      <c r="G18" s="112"/>
      <c r="H18" s="112"/>
      <c r="I18" s="112"/>
      <c r="J18" s="341" t="s">
        <v>548</v>
      </c>
      <c r="K18" s="116"/>
      <c r="L18" s="112"/>
    </row>
    <row r="19" spans="2:12" x14ac:dyDescent="0.35">
      <c r="B19" s="82" t="s">
        <v>427</v>
      </c>
      <c r="C19" s="115"/>
      <c r="D19" s="112"/>
      <c r="E19" s="112"/>
      <c r="F19" s="114"/>
      <c r="G19" s="112"/>
      <c r="H19" s="112"/>
      <c r="I19" s="112"/>
      <c r="J19" s="341" t="s">
        <v>548</v>
      </c>
      <c r="K19" s="116"/>
      <c r="L19" s="112"/>
    </row>
    <row r="20" spans="2:12" x14ac:dyDescent="0.35">
      <c r="B20" s="82" t="s">
        <v>428</v>
      </c>
      <c r="C20" s="115"/>
      <c r="D20" s="112"/>
      <c r="E20" s="112"/>
      <c r="F20" s="114"/>
      <c r="G20" s="112"/>
      <c r="H20" s="112"/>
      <c r="I20" s="112"/>
      <c r="J20" s="341" t="s">
        <v>548</v>
      </c>
      <c r="K20" s="116"/>
      <c r="L20" s="112"/>
    </row>
    <row r="21" spans="2:12" ht="14.5" x14ac:dyDescent="0.35">
      <c r="B21" s="82" t="s">
        <v>429</v>
      </c>
      <c r="C21" s="115"/>
      <c r="D21" s="158"/>
      <c r="E21" s="112"/>
      <c r="F21" s="114"/>
      <c r="G21" s="112"/>
      <c r="H21" s="112"/>
      <c r="I21" s="112"/>
      <c r="J21" s="341" t="s">
        <v>548</v>
      </c>
      <c r="K21" s="116"/>
      <c r="L21" s="112"/>
    </row>
    <row r="22" spans="2:12" x14ac:dyDescent="0.35">
      <c r="B22" s="82" t="s">
        <v>430</v>
      </c>
      <c r="C22" s="115"/>
      <c r="D22" s="112"/>
      <c r="E22" s="112"/>
      <c r="F22" s="114"/>
      <c r="G22" s="112"/>
      <c r="H22" s="112"/>
      <c r="I22" s="112"/>
      <c r="J22" s="341" t="s">
        <v>548</v>
      </c>
      <c r="K22" s="116"/>
      <c r="L22" s="112"/>
    </row>
    <row r="23" spans="2:12" x14ac:dyDescent="0.35">
      <c r="B23" s="82" t="s">
        <v>431</v>
      </c>
      <c r="C23" s="115"/>
      <c r="D23" s="112"/>
      <c r="E23" s="112"/>
      <c r="F23" s="114"/>
      <c r="G23" s="112"/>
      <c r="H23" s="112"/>
      <c r="I23" s="112"/>
      <c r="J23" s="341" t="s">
        <v>548</v>
      </c>
      <c r="K23" s="116"/>
      <c r="L23" s="112"/>
    </row>
    <row r="24" spans="2:12" x14ac:dyDescent="0.35">
      <c r="B24" s="82" t="s">
        <v>432</v>
      </c>
      <c r="C24" s="115"/>
      <c r="D24" s="112"/>
      <c r="E24" s="112"/>
      <c r="F24" s="114"/>
      <c r="G24" s="112"/>
      <c r="H24" s="112"/>
      <c r="I24" s="112"/>
      <c r="J24" s="341" t="s">
        <v>548</v>
      </c>
      <c r="K24" s="116"/>
      <c r="L24" s="112"/>
    </row>
    <row r="25" spans="2:12" x14ac:dyDescent="0.35">
      <c r="B25" s="82" t="s">
        <v>433</v>
      </c>
      <c r="C25" s="115"/>
      <c r="D25" s="112"/>
      <c r="E25" s="112"/>
      <c r="F25" s="114"/>
      <c r="G25" s="112"/>
      <c r="H25" s="112"/>
      <c r="I25" s="112"/>
      <c r="J25" s="341" t="s">
        <v>548</v>
      </c>
      <c r="K25" s="116"/>
      <c r="L25" s="112"/>
    </row>
    <row r="26" spans="2:12" x14ac:dyDescent="0.35">
      <c r="B26" s="82" t="s">
        <v>434</v>
      </c>
      <c r="C26" s="115"/>
      <c r="D26" s="112"/>
      <c r="E26" s="112"/>
      <c r="F26" s="114"/>
      <c r="G26" s="112"/>
      <c r="H26" s="112"/>
      <c r="I26" s="112"/>
      <c r="J26" s="341" t="s">
        <v>548</v>
      </c>
      <c r="K26" s="116"/>
      <c r="L26" s="112"/>
    </row>
    <row r="27" spans="2:12" x14ac:dyDescent="0.35">
      <c r="B27" s="82" t="s">
        <v>435</v>
      </c>
      <c r="C27" s="115"/>
      <c r="D27" s="112"/>
      <c r="E27" s="112"/>
      <c r="F27" s="114"/>
      <c r="G27" s="112"/>
      <c r="H27" s="112"/>
      <c r="I27" s="112"/>
      <c r="J27" s="341" t="s">
        <v>548</v>
      </c>
      <c r="K27" s="116"/>
      <c r="L27" s="112"/>
    </row>
    <row r="28" spans="2:12" x14ac:dyDescent="0.35">
      <c r="B28" s="82" t="s">
        <v>436</v>
      </c>
      <c r="C28" s="115"/>
      <c r="D28" s="112"/>
      <c r="E28" s="112"/>
      <c r="F28" s="114"/>
      <c r="G28" s="112"/>
      <c r="H28" s="112"/>
      <c r="I28" s="112"/>
      <c r="J28" s="341" t="s">
        <v>548</v>
      </c>
      <c r="K28" s="116"/>
      <c r="L28" s="112"/>
    </row>
    <row r="29" spans="2:12" x14ac:dyDescent="0.35">
      <c r="B29" s="82" t="s">
        <v>438</v>
      </c>
      <c r="C29" s="112"/>
      <c r="D29" s="112"/>
      <c r="E29" s="112"/>
      <c r="F29" s="114"/>
      <c r="G29" s="112"/>
      <c r="H29" s="112"/>
      <c r="I29" s="112"/>
      <c r="J29" s="341" t="s">
        <v>548</v>
      </c>
      <c r="K29" s="116"/>
      <c r="L29" s="112"/>
    </row>
    <row r="30" spans="2:12" x14ac:dyDescent="0.35">
      <c r="B30" s="82" t="s">
        <v>439</v>
      </c>
      <c r="C30" s="112"/>
      <c r="D30" s="112"/>
      <c r="E30" s="112"/>
      <c r="F30" s="114"/>
      <c r="G30" s="112"/>
      <c r="H30" s="112"/>
      <c r="I30" s="112"/>
      <c r="J30" s="341" t="s">
        <v>548</v>
      </c>
      <c r="K30" s="116"/>
      <c r="L30" s="112"/>
    </row>
    <row r="31" spans="2:12" x14ac:dyDescent="0.35">
      <c r="B31" s="82" t="s">
        <v>440</v>
      </c>
      <c r="C31" s="112"/>
      <c r="D31" s="112"/>
      <c r="E31" s="112"/>
      <c r="F31" s="114"/>
      <c r="G31" s="112"/>
      <c r="H31" s="112"/>
      <c r="I31" s="112"/>
      <c r="J31" s="341" t="s">
        <v>548</v>
      </c>
      <c r="K31" s="116"/>
      <c r="L31" s="112"/>
    </row>
    <row r="32" spans="2:12" x14ac:dyDescent="0.35">
      <c r="B32" s="82" t="s">
        <v>441</v>
      </c>
      <c r="C32" s="112"/>
      <c r="D32" s="112"/>
      <c r="E32" s="112"/>
      <c r="F32" s="114"/>
      <c r="G32" s="112"/>
      <c r="H32" s="112"/>
      <c r="I32" s="112"/>
      <c r="J32" s="341" t="s">
        <v>548</v>
      </c>
      <c r="K32" s="116"/>
      <c r="L32" s="112"/>
    </row>
    <row r="33" spans="2:12" x14ac:dyDescent="0.35">
      <c r="B33" s="82" t="s">
        <v>442</v>
      </c>
      <c r="C33" s="112"/>
      <c r="D33" s="112"/>
      <c r="E33" s="112"/>
      <c r="F33" s="114"/>
      <c r="G33" s="112"/>
      <c r="H33" s="112"/>
      <c r="I33" s="112"/>
      <c r="J33" s="341" t="s">
        <v>548</v>
      </c>
      <c r="K33" s="116"/>
      <c r="L33" s="112"/>
    </row>
    <row r="34" spans="2:12" x14ac:dyDescent="0.35">
      <c r="B34" s="82" t="s">
        <v>443</v>
      </c>
      <c r="C34" s="112"/>
      <c r="D34" s="112"/>
      <c r="E34" s="112"/>
      <c r="F34" s="114"/>
      <c r="G34" s="112"/>
      <c r="H34" s="112"/>
      <c r="I34" s="112"/>
      <c r="J34" s="116"/>
      <c r="K34" s="116"/>
      <c r="L34" s="112"/>
    </row>
    <row r="35" spans="2:12" x14ac:dyDescent="0.35">
      <c r="B35" s="82" t="s">
        <v>444</v>
      </c>
      <c r="C35" s="112"/>
      <c r="D35" s="112"/>
      <c r="E35" s="112"/>
      <c r="F35" s="114"/>
      <c r="G35" s="112"/>
      <c r="H35" s="112"/>
      <c r="I35" s="112"/>
      <c r="J35" s="116"/>
      <c r="K35" s="116"/>
      <c r="L35" s="112"/>
    </row>
    <row r="36" spans="2:12" x14ac:dyDescent="0.35">
      <c r="B36" s="82" t="s">
        <v>445</v>
      </c>
      <c r="C36" s="112"/>
      <c r="D36" s="112"/>
      <c r="E36" s="112"/>
      <c r="F36" s="114"/>
      <c r="G36" s="112"/>
      <c r="H36" s="112"/>
      <c r="I36" s="112"/>
      <c r="J36" s="116"/>
      <c r="K36" s="116"/>
      <c r="L36" s="112"/>
    </row>
    <row r="37" spans="2:12" x14ac:dyDescent="0.35">
      <c r="B37" s="82" t="s">
        <v>446</v>
      </c>
      <c r="C37" s="112"/>
      <c r="D37" s="112"/>
      <c r="E37" s="112"/>
      <c r="F37" s="114"/>
      <c r="G37" s="112"/>
      <c r="H37" s="112"/>
      <c r="I37" s="112"/>
      <c r="J37" s="116"/>
      <c r="K37" s="116"/>
      <c r="L37" s="112"/>
    </row>
    <row r="38" spans="2:12" x14ac:dyDescent="0.35">
      <c r="B38" s="82" t="s">
        <v>447</v>
      </c>
      <c r="C38" s="112"/>
      <c r="D38" s="112"/>
      <c r="E38" s="112"/>
      <c r="F38" s="114"/>
      <c r="G38" s="112"/>
      <c r="H38" s="112"/>
      <c r="I38" s="112"/>
      <c r="J38" s="116"/>
      <c r="K38" s="116"/>
      <c r="L38" s="112"/>
    </row>
    <row r="39" spans="2:12" x14ac:dyDescent="0.35">
      <c r="B39" s="82" t="s">
        <v>448</v>
      </c>
      <c r="C39" s="112"/>
      <c r="D39" s="112"/>
      <c r="E39" s="112"/>
      <c r="F39" s="114"/>
      <c r="G39" s="112"/>
      <c r="H39" s="112"/>
      <c r="I39" s="112"/>
      <c r="J39" s="116"/>
      <c r="K39" s="116"/>
      <c r="L39" s="112"/>
    </row>
    <row r="40" spans="2:12" x14ac:dyDescent="0.35">
      <c r="B40" s="82" t="s">
        <v>449</v>
      </c>
      <c r="C40" s="112"/>
      <c r="D40" s="112"/>
      <c r="E40" s="112"/>
      <c r="F40" s="114"/>
      <c r="G40" s="112"/>
      <c r="H40" s="112"/>
      <c r="I40" s="112"/>
      <c r="J40" s="116"/>
      <c r="K40" s="116"/>
      <c r="L40" s="112"/>
    </row>
    <row r="41" spans="2:12" x14ac:dyDescent="0.35">
      <c r="B41" s="82" t="s">
        <v>450</v>
      </c>
      <c r="C41" s="112"/>
      <c r="D41" s="112"/>
      <c r="E41" s="112"/>
      <c r="F41" s="114"/>
      <c r="G41" s="112"/>
      <c r="H41" s="112"/>
      <c r="I41" s="112"/>
      <c r="J41" s="116"/>
      <c r="K41" s="116"/>
      <c r="L41" s="112"/>
    </row>
    <row r="42" spans="2:12" x14ac:dyDescent="0.35">
      <c r="B42" s="82" t="s">
        <v>451</v>
      </c>
      <c r="C42" s="112"/>
      <c r="D42" s="112"/>
      <c r="E42" s="112"/>
      <c r="F42" s="114"/>
      <c r="G42" s="112"/>
      <c r="H42" s="112"/>
      <c r="I42" s="112"/>
      <c r="J42" s="116"/>
      <c r="K42" s="116"/>
      <c r="L42" s="112"/>
    </row>
    <row r="43" spans="2:12" x14ac:dyDescent="0.35">
      <c r="B43" s="82" t="s">
        <v>452</v>
      </c>
      <c r="C43" s="112"/>
      <c r="D43" s="112"/>
      <c r="E43" s="112"/>
      <c r="F43" s="114"/>
      <c r="G43" s="112"/>
      <c r="H43" s="112"/>
      <c r="I43" s="112"/>
      <c r="J43" s="116"/>
      <c r="K43" s="116"/>
      <c r="L43" s="112"/>
    </row>
    <row r="44" spans="2:12" x14ac:dyDescent="0.35">
      <c r="B44" s="82" t="s">
        <v>453</v>
      </c>
      <c r="C44" s="112"/>
      <c r="D44" s="112"/>
      <c r="E44" s="112"/>
      <c r="F44" s="114"/>
      <c r="G44" s="112"/>
      <c r="H44" s="112"/>
      <c r="I44" s="112"/>
      <c r="J44" s="116"/>
      <c r="K44" s="116"/>
      <c r="L44" s="112"/>
    </row>
    <row r="45" spans="2:12" x14ac:dyDescent="0.35">
      <c r="B45" s="82" t="s">
        <v>454</v>
      </c>
      <c r="C45" s="112"/>
      <c r="D45" s="112"/>
      <c r="E45" s="112"/>
      <c r="F45" s="114"/>
      <c r="G45" s="112"/>
      <c r="H45" s="112"/>
      <c r="I45" s="112"/>
      <c r="J45" s="116"/>
      <c r="K45" s="116"/>
      <c r="L45" s="112"/>
    </row>
    <row r="46" spans="2:12" x14ac:dyDescent="0.35">
      <c r="B46" s="82" t="s">
        <v>455</v>
      </c>
      <c r="C46" s="112"/>
      <c r="D46" s="112"/>
      <c r="E46" s="112"/>
      <c r="F46" s="114"/>
      <c r="G46" s="112"/>
      <c r="H46" s="112"/>
      <c r="I46" s="112"/>
      <c r="J46" s="116"/>
      <c r="K46" s="116"/>
      <c r="L46" s="112"/>
    </row>
    <row r="47" spans="2:12" x14ac:dyDescent="0.35">
      <c r="B47" s="82" t="s">
        <v>456</v>
      </c>
      <c r="C47" s="112"/>
      <c r="D47" s="112"/>
      <c r="E47" s="112"/>
      <c r="F47" s="114"/>
      <c r="G47" s="112"/>
      <c r="H47" s="112"/>
      <c r="I47" s="112"/>
      <c r="J47" s="116"/>
      <c r="K47" s="116"/>
      <c r="L47" s="112"/>
    </row>
    <row r="48" spans="2:12" x14ac:dyDescent="0.35">
      <c r="B48" s="82" t="s">
        <v>457</v>
      </c>
      <c r="C48" s="112"/>
      <c r="D48" s="112"/>
      <c r="E48" s="112"/>
      <c r="F48" s="114"/>
      <c r="G48" s="112"/>
      <c r="H48" s="112"/>
      <c r="I48" s="112"/>
      <c r="J48" s="116"/>
      <c r="K48" s="116"/>
      <c r="L48" s="112"/>
    </row>
    <row r="49" spans="2:12" x14ac:dyDescent="0.35">
      <c r="B49" s="82" t="s">
        <v>458</v>
      </c>
      <c r="C49" s="112"/>
      <c r="D49" s="112"/>
      <c r="E49" s="112"/>
      <c r="F49" s="114"/>
      <c r="G49" s="112"/>
      <c r="H49" s="112"/>
      <c r="I49" s="112"/>
      <c r="J49" s="116"/>
      <c r="K49" s="116"/>
      <c r="L49" s="112"/>
    </row>
    <row r="50" spans="2:12" x14ac:dyDescent="0.35">
      <c r="B50" s="82" t="s">
        <v>459</v>
      </c>
      <c r="C50" s="112"/>
      <c r="D50" s="112"/>
      <c r="E50" s="112"/>
      <c r="F50" s="114"/>
      <c r="G50" s="112"/>
      <c r="H50" s="112"/>
      <c r="I50" s="112"/>
      <c r="J50" s="116"/>
      <c r="K50" s="116"/>
      <c r="L50" s="112"/>
    </row>
    <row r="51" spans="2:12" x14ac:dyDescent="0.35">
      <c r="B51" s="82" t="s">
        <v>460</v>
      </c>
      <c r="C51" s="112"/>
      <c r="D51" s="112"/>
      <c r="E51" s="112"/>
      <c r="F51" s="114"/>
      <c r="G51" s="112"/>
      <c r="H51" s="112"/>
      <c r="I51" s="112"/>
      <c r="J51" s="116"/>
      <c r="K51" s="116"/>
      <c r="L51" s="112"/>
    </row>
    <row r="52" spans="2:12" x14ac:dyDescent="0.35">
      <c r="B52" s="82" t="s">
        <v>461</v>
      </c>
      <c r="C52" s="112"/>
      <c r="D52" s="112"/>
      <c r="E52" s="112"/>
      <c r="F52" s="114"/>
      <c r="G52" s="112"/>
      <c r="H52" s="112"/>
      <c r="I52" s="112"/>
      <c r="J52" s="116"/>
      <c r="K52" s="116"/>
      <c r="L52" s="112"/>
    </row>
    <row r="53" spans="2:12" x14ac:dyDescent="0.35">
      <c r="B53" s="82" t="s">
        <v>462</v>
      </c>
      <c r="C53" s="112"/>
      <c r="D53" s="112"/>
      <c r="E53" s="112"/>
      <c r="F53" s="114"/>
      <c r="G53" s="112"/>
      <c r="H53" s="112"/>
      <c r="I53" s="112"/>
      <c r="J53" s="116"/>
      <c r="K53" s="116"/>
      <c r="L53" s="112"/>
    </row>
    <row r="54" spans="2:12" x14ac:dyDescent="0.35">
      <c r="B54" s="79"/>
    </row>
    <row r="55" spans="2:12" x14ac:dyDescent="0.35">
      <c r="B55" s="79"/>
    </row>
    <row r="56" spans="2:12" x14ac:dyDescent="0.35">
      <c r="B56" s="79"/>
    </row>
    <row r="57" spans="2:12" x14ac:dyDescent="0.35">
      <c r="B57" s="79"/>
    </row>
    <row r="58" spans="2:12" x14ac:dyDescent="0.35">
      <c r="B58" s="79"/>
    </row>
    <row r="59" spans="2:12" x14ac:dyDescent="0.35">
      <c r="B59" s="79"/>
    </row>
    <row r="60" spans="2:12" x14ac:dyDescent="0.35">
      <c r="B60" s="79"/>
    </row>
    <row r="61" spans="2:12" x14ac:dyDescent="0.35">
      <c r="B61" s="79"/>
    </row>
    <row r="62" spans="2:12" x14ac:dyDescent="0.35">
      <c r="B62" s="79"/>
    </row>
    <row r="63" spans="2:12" x14ac:dyDescent="0.35">
      <c r="B63" s="79"/>
    </row>
    <row r="64" spans="2:12" x14ac:dyDescent="0.35">
      <c r="B64" s="79"/>
    </row>
    <row r="65" spans="2:2" x14ac:dyDescent="0.35">
      <c r="B65" s="79"/>
    </row>
    <row r="66" spans="2:2" x14ac:dyDescent="0.35">
      <c r="B66" s="79"/>
    </row>
    <row r="67" spans="2:2" x14ac:dyDescent="0.35">
      <c r="B67" s="79"/>
    </row>
    <row r="68" spans="2:2" x14ac:dyDescent="0.35">
      <c r="B68" s="79"/>
    </row>
    <row r="69" spans="2:2" x14ac:dyDescent="0.35">
      <c r="B69" s="79"/>
    </row>
    <row r="70" spans="2:2" x14ac:dyDescent="0.35">
      <c r="B70" s="79"/>
    </row>
    <row r="71" spans="2:2" x14ac:dyDescent="0.35">
      <c r="B71" s="79"/>
    </row>
    <row r="72" spans="2:2" x14ac:dyDescent="0.35">
      <c r="B72" s="79"/>
    </row>
    <row r="73" spans="2:2" x14ac:dyDescent="0.35">
      <c r="B73" s="79"/>
    </row>
    <row r="74" spans="2:2" x14ac:dyDescent="0.35">
      <c r="B74" s="79"/>
    </row>
    <row r="75" spans="2:2" x14ac:dyDescent="0.35">
      <c r="B75" s="79"/>
    </row>
    <row r="76" spans="2:2" x14ac:dyDescent="0.35">
      <c r="B76" s="79"/>
    </row>
    <row r="77" spans="2:2" x14ac:dyDescent="0.35">
      <c r="B77" s="79"/>
    </row>
    <row r="78" spans="2:2" x14ac:dyDescent="0.35">
      <c r="B78" s="79"/>
    </row>
    <row r="79" spans="2:2" x14ac:dyDescent="0.35">
      <c r="B79" s="79"/>
    </row>
    <row r="80" spans="2:2" x14ac:dyDescent="0.35">
      <c r="B80" s="79"/>
    </row>
    <row r="81" spans="2:2" x14ac:dyDescent="0.35">
      <c r="B81" s="79"/>
    </row>
    <row r="82" spans="2:2" x14ac:dyDescent="0.35">
      <c r="B82" s="79"/>
    </row>
  </sheetData>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F106"/>
  <sheetViews>
    <sheetView showGridLines="0" zoomScale="110" zoomScaleNormal="110" workbookViewId="0">
      <selection activeCell="D23" sqref="D23"/>
    </sheetView>
  </sheetViews>
  <sheetFormatPr baseColWidth="10" defaultColWidth="11.54296875" defaultRowHeight="12.5" x14ac:dyDescent="0.35"/>
  <cols>
    <col min="1" max="1" width="4.90625" style="98" customWidth="1"/>
    <col min="2" max="2" width="44.6328125" style="97" customWidth="1"/>
    <col min="3" max="3" width="6.1796875" style="98" bestFit="1" customWidth="1"/>
    <col min="4" max="4" width="44.6328125" style="97" customWidth="1"/>
    <col min="5" max="5" width="7" style="98" bestFit="1" customWidth="1"/>
    <col min="6" max="6" width="13.36328125" style="98" bestFit="1" customWidth="1"/>
    <col min="7" max="16384" width="11.54296875" style="97"/>
  </cols>
  <sheetData>
    <row r="2" spans="1:6" s="87" customFormat="1" ht="26" x14ac:dyDescent="0.35">
      <c r="B2" s="37" t="s">
        <v>464</v>
      </c>
      <c r="C2" s="334" t="s">
        <v>652</v>
      </c>
      <c r="D2" s="37" t="s">
        <v>472</v>
      </c>
      <c r="E2" s="37" t="s">
        <v>466</v>
      </c>
      <c r="F2" s="332" t="s">
        <v>388</v>
      </c>
    </row>
    <row r="3" spans="1:6" x14ac:dyDescent="0.35">
      <c r="A3" s="98">
        <v>1</v>
      </c>
      <c r="B3" s="100" t="s">
        <v>12</v>
      </c>
      <c r="C3" s="377" t="s">
        <v>16</v>
      </c>
      <c r="D3" s="335" t="s">
        <v>653</v>
      </c>
      <c r="E3" s="99" t="s">
        <v>467</v>
      </c>
      <c r="F3" s="333">
        <v>71031000</v>
      </c>
    </row>
    <row r="4" spans="1:6" x14ac:dyDescent="0.35">
      <c r="A4" s="98">
        <v>2</v>
      </c>
      <c r="B4" s="100" t="s">
        <v>7</v>
      </c>
      <c r="C4" s="377" t="s">
        <v>16</v>
      </c>
      <c r="D4" s="335" t="s">
        <v>653</v>
      </c>
      <c r="E4" s="99" t="s">
        <v>467</v>
      </c>
      <c r="F4" s="333">
        <v>71031000</v>
      </c>
    </row>
    <row r="5" spans="1:6" x14ac:dyDescent="0.35">
      <c r="A5" s="98">
        <v>3</v>
      </c>
      <c r="B5" s="100" t="s">
        <v>13</v>
      </c>
      <c r="C5" s="377" t="s">
        <v>16</v>
      </c>
      <c r="D5" s="335" t="s">
        <v>653</v>
      </c>
      <c r="E5" s="99" t="s">
        <v>467</v>
      </c>
      <c r="F5" s="333">
        <v>71031000</v>
      </c>
    </row>
    <row r="6" spans="1:6" x14ac:dyDescent="0.35">
      <c r="A6" s="98">
        <v>4</v>
      </c>
      <c r="B6" s="100" t="s">
        <v>9</v>
      </c>
      <c r="C6" s="377" t="s">
        <v>16</v>
      </c>
      <c r="D6" s="335" t="s">
        <v>653</v>
      </c>
      <c r="E6" s="99" t="s">
        <v>467</v>
      </c>
      <c r="F6" s="333">
        <v>71031000</v>
      </c>
    </row>
    <row r="7" spans="1:6" x14ac:dyDescent="0.35">
      <c r="A7" s="98">
        <v>5</v>
      </c>
      <c r="B7" s="100" t="s">
        <v>15</v>
      </c>
      <c r="C7" s="377" t="s">
        <v>16</v>
      </c>
      <c r="D7" s="335" t="s">
        <v>653</v>
      </c>
      <c r="E7" s="99" t="s">
        <v>467</v>
      </c>
      <c r="F7" s="333">
        <v>71031000</v>
      </c>
    </row>
    <row r="8" spans="1:6" x14ac:dyDescent="0.35">
      <c r="A8" s="98">
        <v>6</v>
      </c>
      <c r="B8" s="100" t="s">
        <v>14</v>
      </c>
      <c r="C8" s="377" t="s">
        <v>16</v>
      </c>
      <c r="D8" s="335" t="s">
        <v>653</v>
      </c>
      <c r="E8" s="99" t="s">
        <v>467</v>
      </c>
      <c r="F8" s="333">
        <v>71031000</v>
      </c>
    </row>
    <row r="9" spans="1:6" x14ac:dyDescent="0.35">
      <c r="A9" s="98">
        <v>7</v>
      </c>
      <c r="B9" s="100" t="s">
        <v>11</v>
      </c>
      <c r="C9" s="377" t="s">
        <v>16</v>
      </c>
      <c r="D9" s="335" t="s">
        <v>653</v>
      </c>
      <c r="E9" s="99" t="s">
        <v>467</v>
      </c>
      <c r="F9" s="333">
        <v>71031000</v>
      </c>
    </row>
    <row r="10" spans="1:6" x14ac:dyDescent="0.35">
      <c r="A10" s="98">
        <v>8</v>
      </c>
      <c r="B10" s="101" t="s">
        <v>493</v>
      </c>
      <c r="C10" s="250" t="s">
        <v>17</v>
      </c>
      <c r="D10" s="104" t="s">
        <v>474</v>
      </c>
      <c r="E10" s="99" t="s">
        <v>473</v>
      </c>
      <c r="F10" s="333" t="s">
        <v>480</v>
      </c>
    </row>
    <row r="11" spans="1:6" x14ac:dyDescent="0.35">
      <c r="A11" s="98">
        <v>9</v>
      </c>
      <c r="B11" s="101" t="s">
        <v>494</v>
      </c>
      <c r="C11" s="250" t="s">
        <v>17</v>
      </c>
      <c r="D11" s="104" t="s">
        <v>468</v>
      </c>
      <c r="E11" s="99" t="s">
        <v>473</v>
      </c>
      <c r="F11" s="333" t="s">
        <v>641</v>
      </c>
    </row>
    <row r="12" spans="1:6" x14ac:dyDescent="0.35">
      <c r="A12" s="98">
        <v>10</v>
      </c>
      <c r="B12" s="101" t="s">
        <v>495</v>
      </c>
      <c r="C12" s="250" t="s">
        <v>17</v>
      </c>
      <c r="D12" s="104" t="s">
        <v>469</v>
      </c>
      <c r="E12" s="99" t="s">
        <v>473</v>
      </c>
      <c r="F12" s="333" t="s">
        <v>642</v>
      </c>
    </row>
    <row r="13" spans="1:6" x14ac:dyDescent="0.35">
      <c r="A13" s="98">
        <v>11</v>
      </c>
      <c r="B13" s="102" t="s">
        <v>496</v>
      </c>
      <c r="C13" s="250" t="s">
        <v>17</v>
      </c>
      <c r="D13" s="105" t="s">
        <v>471</v>
      </c>
      <c r="E13" s="99" t="s">
        <v>473</v>
      </c>
      <c r="F13" s="333" t="s">
        <v>643</v>
      </c>
    </row>
    <row r="14" spans="1:6" x14ac:dyDescent="0.35">
      <c r="A14" s="98">
        <v>12</v>
      </c>
      <c r="B14" s="102" t="s">
        <v>497</v>
      </c>
      <c r="C14" s="250" t="s">
        <v>17</v>
      </c>
      <c r="D14" s="103" t="s">
        <v>475</v>
      </c>
      <c r="E14" s="99" t="s">
        <v>473</v>
      </c>
      <c r="F14" s="333" t="s">
        <v>644</v>
      </c>
    </row>
    <row r="15" spans="1:6" x14ac:dyDescent="0.35">
      <c r="A15" s="98">
        <v>13</v>
      </c>
      <c r="B15" s="102" t="s">
        <v>498</v>
      </c>
      <c r="C15" s="250" t="s">
        <v>17</v>
      </c>
      <c r="D15" s="104" t="s">
        <v>470</v>
      </c>
      <c r="E15" s="99" t="s">
        <v>473</v>
      </c>
      <c r="F15" s="333" t="s">
        <v>645</v>
      </c>
    </row>
    <row r="16" spans="1:6" x14ac:dyDescent="0.35">
      <c r="A16" s="98">
        <v>14</v>
      </c>
      <c r="B16" s="102" t="s">
        <v>499</v>
      </c>
      <c r="C16" s="250" t="s">
        <v>17</v>
      </c>
      <c r="D16" s="104" t="s">
        <v>475</v>
      </c>
      <c r="E16" s="99" t="s">
        <v>473</v>
      </c>
      <c r="F16" s="333" t="s">
        <v>646</v>
      </c>
    </row>
    <row r="17" spans="1:6" x14ac:dyDescent="0.35">
      <c r="A17" s="98">
        <v>15</v>
      </c>
      <c r="B17" s="102" t="s">
        <v>500</v>
      </c>
      <c r="C17" s="250" t="s">
        <v>17</v>
      </c>
      <c r="D17" s="104" t="s">
        <v>470</v>
      </c>
      <c r="E17" s="99" t="s">
        <v>473</v>
      </c>
      <c r="F17" s="333" t="s">
        <v>647</v>
      </c>
    </row>
    <row r="18" spans="1:6" x14ac:dyDescent="0.35">
      <c r="A18" s="98">
        <v>16</v>
      </c>
      <c r="B18" s="102" t="s">
        <v>501</v>
      </c>
      <c r="C18" s="250" t="s">
        <v>17</v>
      </c>
      <c r="D18" s="104" t="s">
        <v>475</v>
      </c>
      <c r="E18" s="99" t="s">
        <v>473</v>
      </c>
      <c r="F18" s="333" t="s">
        <v>648</v>
      </c>
    </row>
    <row r="19" spans="1:6" x14ac:dyDescent="0.35">
      <c r="A19" s="98">
        <v>17</v>
      </c>
      <c r="B19" s="102" t="s">
        <v>502</v>
      </c>
      <c r="C19" s="250" t="s">
        <v>17</v>
      </c>
      <c r="D19" s="104" t="s">
        <v>470</v>
      </c>
      <c r="E19" s="99" t="s">
        <v>473</v>
      </c>
      <c r="F19" s="333" t="s">
        <v>649</v>
      </c>
    </row>
    <row r="20" spans="1:6" x14ac:dyDescent="0.35">
      <c r="A20" s="98">
        <v>18</v>
      </c>
      <c r="B20" s="102" t="s">
        <v>503</v>
      </c>
      <c r="C20" s="250" t="s">
        <v>17</v>
      </c>
      <c r="D20" s="104" t="s">
        <v>475</v>
      </c>
      <c r="E20" s="99" t="s">
        <v>473</v>
      </c>
      <c r="F20" s="333" t="s">
        <v>650</v>
      </c>
    </row>
    <row r="21" spans="1:6" x14ac:dyDescent="0.35">
      <c r="A21" s="98">
        <v>19</v>
      </c>
      <c r="B21" s="102" t="s">
        <v>504</v>
      </c>
      <c r="C21" s="250" t="s">
        <v>17</v>
      </c>
      <c r="D21" s="104" t="s">
        <v>470</v>
      </c>
      <c r="E21" s="99" t="s">
        <v>473</v>
      </c>
      <c r="F21" s="333" t="s">
        <v>651</v>
      </c>
    </row>
    <row r="22" spans="1:6" x14ac:dyDescent="0.35">
      <c r="A22" s="98">
        <v>20</v>
      </c>
      <c r="B22" s="246" t="s">
        <v>587</v>
      </c>
      <c r="C22" s="250" t="s">
        <v>578</v>
      </c>
      <c r="D22" s="100"/>
      <c r="E22" s="99"/>
      <c r="F22" s="333"/>
    </row>
    <row r="23" spans="1:6" x14ac:dyDescent="0.35">
      <c r="A23" s="98">
        <v>21</v>
      </c>
      <c r="B23" s="246" t="s">
        <v>588</v>
      </c>
      <c r="C23" s="250" t="s">
        <v>578</v>
      </c>
      <c r="D23" s="100"/>
      <c r="E23" s="99"/>
      <c r="F23" s="333"/>
    </row>
    <row r="24" spans="1:6" x14ac:dyDescent="0.35">
      <c r="A24" s="98">
        <v>22</v>
      </c>
      <c r="B24" s="120">
        <v>1</v>
      </c>
      <c r="C24" s="251"/>
      <c r="D24" s="100"/>
      <c r="E24" s="99"/>
      <c r="F24" s="333"/>
    </row>
    <row r="25" spans="1:6" x14ac:dyDescent="0.35">
      <c r="A25" s="98">
        <v>23</v>
      </c>
      <c r="B25" s="120">
        <v>1</v>
      </c>
      <c r="C25" s="251"/>
      <c r="D25" s="100"/>
      <c r="E25" s="99"/>
      <c r="F25" s="333"/>
    </row>
    <row r="26" spans="1:6" x14ac:dyDescent="0.35">
      <c r="A26" s="98">
        <v>24</v>
      </c>
      <c r="B26" s="120">
        <v>1</v>
      </c>
      <c r="C26" s="251"/>
      <c r="D26" s="104"/>
      <c r="E26" s="99"/>
      <c r="F26" s="333"/>
    </row>
    <row r="27" spans="1:6" x14ac:dyDescent="0.35">
      <c r="A27" s="98">
        <v>25</v>
      </c>
      <c r="B27" s="120">
        <v>1</v>
      </c>
      <c r="C27" s="251"/>
      <c r="D27" s="104"/>
      <c r="E27" s="99"/>
      <c r="F27" s="333"/>
    </row>
    <row r="28" spans="1:6" x14ac:dyDescent="0.35">
      <c r="A28" s="98">
        <v>26</v>
      </c>
      <c r="B28" s="120">
        <v>1</v>
      </c>
      <c r="C28" s="251"/>
      <c r="D28" s="104"/>
      <c r="E28" s="99"/>
      <c r="F28" s="333"/>
    </row>
    <row r="29" spans="1:6" x14ac:dyDescent="0.35">
      <c r="A29" s="98">
        <v>27</v>
      </c>
      <c r="B29" s="120">
        <v>1</v>
      </c>
      <c r="C29" s="251"/>
      <c r="D29" s="104"/>
      <c r="E29" s="99"/>
      <c r="F29" s="333"/>
    </row>
    <row r="30" spans="1:6" x14ac:dyDescent="0.35">
      <c r="A30" s="98">
        <v>28</v>
      </c>
      <c r="B30" s="120">
        <v>1</v>
      </c>
      <c r="C30" s="251"/>
      <c r="D30" s="104"/>
      <c r="E30" s="99"/>
      <c r="F30" s="333"/>
    </row>
    <row r="31" spans="1:6" x14ac:dyDescent="0.35">
      <c r="A31" s="98">
        <v>29</v>
      </c>
      <c r="B31" s="120">
        <v>1</v>
      </c>
      <c r="C31" s="251"/>
      <c r="D31" s="104"/>
      <c r="E31" s="99"/>
      <c r="F31" s="333"/>
    </row>
    <row r="32" spans="1:6" x14ac:dyDescent="0.35">
      <c r="A32" s="98">
        <v>30</v>
      </c>
      <c r="B32" s="120">
        <v>1</v>
      </c>
      <c r="C32" s="251"/>
      <c r="D32" s="104"/>
      <c r="E32" s="99"/>
      <c r="F32" s="333"/>
    </row>
    <row r="33" spans="1:6" x14ac:dyDescent="0.35">
      <c r="A33" s="98">
        <v>31</v>
      </c>
      <c r="B33" s="120">
        <v>1</v>
      </c>
      <c r="C33" s="251"/>
      <c r="D33" s="104"/>
      <c r="E33" s="99"/>
      <c r="F33" s="333"/>
    </row>
    <row r="34" spans="1:6" x14ac:dyDescent="0.35">
      <c r="A34" s="98">
        <v>32</v>
      </c>
      <c r="B34" s="120">
        <v>1</v>
      </c>
      <c r="C34" s="251"/>
      <c r="D34" s="104"/>
      <c r="E34" s="99"/>
      <c r="F34" s="333"/>
    </row>
    <row r="35" spans="1:6" x14ac:dyDescent="0.35">
      <c r="A35" s="98">
        <v>33</v>
      </c>
      <c r="B35" s="120">
        <v>1</v>
      </c>
      <c r="C35" s="251"/>
      <c r="D35" s="104"/>
      <c r="E35" s="99"/>
      <c r="F35" s="333"/>
    </row>
    <row r="36" spans="1:6" x14ac:dyDescent="0.35">
      <c r="A36" s="98">
        <v>34</v>
      </c>
      <c r="B36" s="120">
        <v>1</v>
      </c>
      <c r="C36" s="251"/>
      <c r="D36" s="104"/>
      <c r="E36" s="99"/>
      <c r="F36" s="333"/>
    </row>
    <row r="37" spans="1:6" x14ac:dyDescent="0.35">
      <c r="A37" s="98">
        <v>35</v>
      </c>
      <c r="B37" s="120">
        <v>1</v>
      </c>
      <c r="C37" s="251"/>
      <c r="D37" s="104"/>
      <c r="E37" s="99"/>
      <c r="F37" s="333"/>
    </row>
    <row r="38" spans="1:6" x14ac:dyDescent="0.35">
      <c r="A38" s="98">
        <v>36</v>
      </c>
      <c r="B38" s="120">
        <v>1</v>
      </c>
      <c r="C38" s="251"/>
      <c r="D38" s="104"/>
      <c r="E38" s="99"/>
      <c r="F38" s="333"/>
    </row>
    <row r="39" spans="1:6" x14ac:dyDescent="0.35">
      <c r="A39" s="98">
        <v>37</v>
      </c>
      <c r="B39" s="120">
        <v>1</v>
      </c>
      <c r="C39" s="251"/>
      <c r="D39" s="104"/>
      <c r="E39" s="99"/>
      <c r="F39" s="333"/>
    </row>
    <row r="40" spans="1:6" x14ac:dyDescent="0.35">
      <c r="A40" s="98">
        <v>38</v>
      </c>
      <c r="B40" s="120">
        <v>1</v>
      </c>
      <c r="C40" s="251"/>
      <c r="D40" s="104"/>
      <c r="E40" s="99"/>
      <c r="F40" s="333"/>
    </row>
    <row r="41" spans="1:6" x14ac:dyDescent="0.35">
      <c r="A41" s="98">
        <v>39</v>
      </c>
      <c r="B41" s="120">
        <v>1</v>
      </c>
      <c r="C41" s="251"/>
      <c r="D41" s="104"/>
      <c r="E41" s="99"/>
      <c r="F41" s="333"/>
    </row>
    <row r="42" spans="1:6" x14ac:dyDescent="0.35">
      <c r="A42" s="98">
        <v>40</v>
      </c>
      <c r="B42" s="120">
        <v>1</v>
      </c>
      <c r="C42" s="251"/>
      <c r="D42" s="104"/>
      <c r="E42" s="99"/>
      <c r="F42" s="333"/>
    </row>
    <row r="43" spans="1:6" x14ac:dyDescent="0.35">
      <c r="A43" s="98">
        <v>41</v>
      </c>
      <c r="B43" s="120">
        <v>1</v>
      </c>
      <c r="C43" s="251"/>
      <c r="D43" s="104"/>
      <c r="E43" s="99"/>
      <c r="F43" s="333"/>
    </row>
    <row r="44" spans="1:6" x14ac:dyDescent="0.35">
      <c r="A44" s="98">
        <v>42</v>
      </c>
      <c r="B44" s="120">
        <v>1</v>
      </c>
      <c r="C44" s="251"/>
      <c r="D44" s="104"/>
      <c r="E44" s="99"/>
      <c r="F44" s="333"/>
    </row>
    <row r="45" spans="1:6" x14ac:dyDescent="0.35">
      <c r="A45" s="98">
        <v>43</v>
      </c>
      <c r="B45" s="120">
        <v>1</v>
      </c>
      <c r="C45" s="251"/>
      <c r="D45" s="104"/>
      <c r="E45" s="99"/>
      <c r="F45" s="333"/>
    </row>
    <row r="46" spans="1:6" x14ac:dyDescent="0.35">
      <c r="A46" s="98">
        <v>44</v>
      </c>
      <c r="B46" s="120">
        <v>1</v>
      </c>
      <c r="C46" s="251"/>
      <c r="D46" s="104"/>
      <c r="E46" s="99"/>
      <c r="F46" s="333"/>
    </row>
    <row r="47" spans="1:6" x14ac:dyDescent="0.35">
      <c r="A47" s="98">
        <v>45</v>
      </c>
      <c r="B47" s="120">
        <v>1</v>
      </c>
      <c r="C47" s="251"/>
      <c r="D47" s="104"/>
      <c r="E47" s="99"/>
      <c r="F47" s="333"/>
    </row>
    <row r="48" spans="1:6" x14ac:dyDescent="0.35">
      <c r="A48" s="98">
        <v>46</v>
      </c>
      <c r="B48" s="120">
        <v>1</v>
      </c>
      <c r="C48" s="251"/>
      <c r="D48" s="104"/>
      <c r="E48" s="99"/>
      <c r="F48" s="333"/>
    </row>
    <row r="49" spans="1:6" x14ac:dyDescent="0.35">
      <c r="A49" s="98">
        <v>47</v>
      </c>
      <c r="B49" s="120">
        <v>1</v>
      </c>
      <c r="C49" s="251"/>
      <c r="D49" s="104"/>
      <c r="E49" s="99"/>
      <c r="F49" s="333"/>
    </row>
    <row r="50" spans="1:6" x14ac:dyDescent="0.35">
      <c r="A50" s="98">
        <v>48</v>
      </c>
      <c r="B50" s="120">
        <v>1</v>
      </c>
      <c r="C50" s="251"/>
      <c r="D50" s="104"/>
      <c r="E50" s="99"/>
      <c r="F50" s="333"/>
    </row>
    <row r="51" spans="1:6" x14ac:dyDescent="0.35">
      <c r="A51" s="98">
        <v>49</v>
      </c>
      <c r="B51" s="120">
        <v>1</v>
      </c>
      <c r="C51" s="251"/>
      <c r="D51" s="104"/>
      <c r="E51" s="99"/>
      <c r="F51" s="333"/>
    </row>
    <row r="52" spans="1:6" x14ac:dyDescent="0.35">
      <c r="A52" s="98">
        <v>50</v>
      </c>
      <c r="B52" s="120">
        <v>1</v>
      </c>
      <c r="C52" s="251"/>
      <c r="D52" s="104"/>
      <c r="E52" s="99"/>
      <c r="F52" s="333"/>
    </row>
    <row r="53" spans="1:6" x14ac:dyDescent="0.35">
      <c r="A53" s="98">
        <v>51</v>
      </c>
      <c r="B53" s="120">
        <v>1</v>
      </c>
      <c r="C53" s="251"/>
      <c r="D53" s="104"/>
      <c r="E53" s="99"/>
      <c r="F53" s="333"/>
    </row>
    <row r="54" spans="1:6" x14ac:dyDescent="0.35">
      <c r="A54" s="98">
        <v>52</v>
      </c>
      <c r="B54" s="120">
        <v>1</v>
      </c>
      <c r="C54" s="251"/>
      <c r="D54" s="104"/>
      <c r="E54" s="99"/>
      <c r="F54" s="333"/>
    </row>
    <row r="55" spans="1:6" x14ac:dyDescent="0.35">
      <c r="A55" s="98">
        <v>53</v>
      </c>
      <c r="B55" s="120">
        <v>1</v>
      </c>
      <c r="C55" s="251"/>
      <c r="D55" s="104"/>
      <c r="E55" s="99"/>
      <c r="F55" s="333"/>
    </row>
    <row r="56" spans="1:6" x14ac:dyDescent="0.35">
      <c r="A56" s="98">
        <v>54</v>
      </c>
      <c r="B56" s="120">
        <v>1</v>
      </c>
      <c r="C56" s="251"/>
      <c r="D56" s="104"/>
      <c r="E56" s="99"/>
      <c r="F56" s="333"/>
    </row>
    <row r="57" spans="1:6" x14ac:dyDescent="0.35">
      <c r="A57" s="98">
        <v>55</v>
      </c>
      <c r="B57" s="120">
        <v>1</v>
      </c>
      <c r="C57" s="251"/>
      <c r="D57" s="104"/>
      <c r="E57" s="99"/>
      <c r="F57" s="333"/>
    </row>
    <row r="58" spans="1:6" x14ac:dyDescent="0.35">
      <c r="A58" s="98">
        <v>56</v>
      </c>
      <c r="B58" s="120">
        <v>1</v>
      </c>
      <c r="C58" s="251"/>
      <c r="D58" s="104"/>
      <c r="E58" s="99"/>
      <c r="F58" s="333"/>
    </row>
    <row r="59" spans="1:6" x14ac:dyDescent="0.35">
      <c r="A59" s="98">
        <v>57</v>
      </c>
      <c r="B59" s="120">
        <v>1</v>
      </c>
      <c r="C59" s="251"/>
      <c r="D59" s="104"/>
      <c r="E59" s="99"/>
      <c r="F59" s="333"/>
    </row>
    <row r="60" spans="1:6" x14ac:dyDescent="0.35">
      <c r="A60" s="98">
        <v>58</v>
      </c>
      <c r="B60" s="120">
        <v>1</v>
      </c>
      <c r="C60" s="251"/>
      <c r="D60" s="104"/>
      <c r="E60" s="99"/>
      <c r="F60" s="333"/>
    </row>
    <row r="61" spans="1:6" x14ac:dyDescent="0.35">
      <c r="A61" s="98">
        <v>59</v>
      </c>
      <c r="B61" s="120">
        <v>1</v>
      </c>
      <c r="C61" s="251"/>
      <c r="D61" s="104"/>
      <c r="E61" s="99"/>
      <c r="F61" s="333"/>
    </row>
    <row r="62" spans="1:6" x14ac:dyDescent="0.35">
      <c r="A62" s="98">
        <v>60</v>
      </c>
      <c r="B62" s="120">
        <v>1</v>
      </c>
      <c r="C62" s="251"/>
      <c r="D62" s="104"/>
      <c r="E62" s="99"/>
      <c r="F62" s="333"/>
    </row>
    <row r="63" spans="1:6" x14ac:dyDescent="0.35">
      <c r="A63" s="98">
        <v>61</v>
      </c>
      <c r="B63" s="120">
        <v>1</v>
      </c>
      <c r="C63" s="251"/>
      <c r="D63" s="104"/>
      <c r="E63" s="99"/>
      <c r="F63" s="333"/>
    </row>
    <row r="64" spans="1:6" x14ac:dyDescent="0.35">
      <c r="A64" s="98">
        <v>62</v>
      </c>
      <c r="B64" s="120">
        <v>1</v>
      </c>
      <c r="C64" s="251"/>
      <c r="D64" s="104"/>
      <c r="E64" s="99"/>
      <c r="F64" s="333"/>
    </row>
    <row r="65" spans="1:6" x14ac:dyDescent="0.35">
      <c r="A65" s="98">
        <v>63</v>
      </c>
      <c r="B65" s="120">
        <v>1</v>
      </c>
      <c r="C65" s="251"/>
      <c r="D65" s="104"/>
      <c r="E65" s="99"/>
      <c r="F65" s="333"/>
    </row>
    <row r="66" spans="1:6" x14ac:dyDescent="0.35">
      <c r="A66" s="98">
        <v>64</v>
      </c>
      <c r="B66" s="120">
        <v>1</v>
      </c>
      <c r="C66" s="251"/>
      <c r="D66" s="104"/>
      <c r="E66" s="99"/>
      <c r="F66" s="333"/>
    </row>
    <row r="67" spans="1:6" x14ac:dyDescent="0.35">
      <c r="A67" s="98">
        <v>65</v>
      </c>
      <c r="B67" s="120">
        <v>1</v>
      </c>
      <c r="C67" s="251"/>
      <c r="D67" s="104"/>
      <c r="E67" s="99"/>
      <c r="F67" s="333"/>
    </row>
    <row r="68" spans="1:6" x14ac:dyDescent="0.35">
      <c r="A68" s="98">
        <v>66</v>
      </c>
      <c r="B68" s="120">
        <v>1</v>
      </c>
      <c r="C68" s="251"/>
      <c r="D68" s="104"/>
      <c r="E68" s="99"/>
      <c r="F68" s="333"/>
    </row>
    <row r="69" spans="1:6" x14ac:dyDescent="0.35">
      <c r="A69" s="98">
        <v>67</v>
      </c>
      <c r="B69" s="120">
        <v>1</v>
      </c>
      <c r="C69" s="251"/>
      <c r="D69" s="104"/>
      <c r="E69" s="99"/>
      <c r="F69" s="333"/>
    </row>
    <row r="70" spans="1:6" x14ac:dyDescent="0.35">
      <c r="A70" s="98">
        <v>68</v>
      </c>
      <c r="B70" s="120">
        <v>1</v>
      </c>
      <c r="C70" s="251"/>
      <c r="D70" s="104"/>
      <c r="E70" s="99"/>
      <c r="F70" s="333"/>
    </row>
    <row r="71" spans="1:6" x14ac:dyDescent="0.35">
      <c r="A71" s="98">
        <v>69</v>
      </c>
      <c r="B71" s="120">
        <v>1</v>
      </c>
      <c r="C71" s="251"/>
      <c r="D71" s="104"/>
      <c r="E71" s="99"/>
      <c r="F71" s="333"/>
    </row>
    <row r="72" spans="1:6" x14ac:dyDescent="0.35">
      <c r="A72" s="98">
        <v>70</v>
      </c>
      <c r="B72" s="120">
        <v>1</v>
      </c>
      <c r="C72" s="251"/>
      <c r="D72" s="104"/>
      <c r="E72" s="99"/>
      <c r="F72" s="333"/>
    </row>
    <row r="73" spans="1:6" x14ac:dyDescent="0.35">
      <c r="A73" s="98">
        <v>71</v>
      </c>
      <c r="B73" s="120">
        <v>1</v>
      </c>
      <c r="C73" s="251"/>
      <c r="D73" s="104"/>
      <c r="E73" s="99"/>
      <c r="F73" s="333"/>
    </row>
    <row r="74" spans="1:6" x14ac:dyDescent="0.35">
      <c r="A74" s="98">
        <v>72</v>
      </c>
      <c r="B74" s="120">
        <v>1</v>
      </c>
      <c r="C74" s="251"/>
      <c r="D74" s="104"/>
      <c r="E74" s="99"/>
      <c r="F74" s="333"/>
    </row>
    <row r="75" spans="1:6" x14ac:dyDescent="0.35">
      <c r="A75" s="98">
        <v>73</v>
      </c>
      <c r="B75" s="120">
        <v>1</v>
      </c>
      <c r="C75" s="251"/>
      <c r="D75" s="104"/>
      <c r="E75" s="99"/>
      <c r="F75" s="333"/>
    </row>
    <row r="76" spans="1:6" x14ac:dyDescent="0.35">
      <c r="A76" s="98">
        <v>74</v>
      </c>
      <c r="B76" s="120">
        <v>1</v>
      </c>
      <c r="C76" s="251"/>
      <c r="D76" s="104"/>
      <c r="E76" s="99"/>
      <c r="F76" s="333"/>
    </row>
    <row r="77" spans="1:6" x14ac:dyDescent="0.35">
      <c r="A77" s="98">
        <v>75</v>
      </c>
      <c r="B77" s="120">
        <v>1</v>
      </c>
      <c r="C77" s="251"/>
      <c r="D77" s="104"/>
      <c r="E77" s="99"/>
      <c r="F77" s="333"/>
    </row>
    <row r="78" spans="1:6" x14ac:dyDescent="0.35">
      <c r="A78" s="98">
        <v>76</v>
      </c>
      <c r="B78" s="120">
        <v>1</v>
      </c>
      <c r="C78" s="251"/>
      <c r="D78" s="104"/>
      <c r="E78" s="99"/>
      <c r="F78" s="333"/>
    </row>
    <row r="79" spans="1:6" x14ac:dyDescent="0.35">
      <c r="A79" s="98">
        <v>77</v>
      </c>
      <c r="B79" s="120">
        <v>1</v>
      </c>
      <c r="C79" s="251"/>
      <c r="D79" s="104"/>
      <c r="E79" s="99"/>
      <c r="F79" s="333"/>
    </row>
    <row r="80" spans="1:6" x14ac:dyDescent="0.35">
      <c r="A80" s="98">
        <v>78</v>
      </c>
      <c r="B80" s="120">
        <v>1</v>
      </c>
      <c r="C80" s="251"/>
      <c r="D80" s="104"/>
      <c r="E80" s="99"/>
      <c r="F80" s="333"/>
    </row>
    <row r="81" spans="1:6" x14ac:dyDescent="0.35">
      <c r="A81" s="98">
        <v>79</v>
      </c>
      <c r="B81" s="120">
        <v>1</v>
      </c>
      <c r="C81" s="251"/>
      <c r="D81" s="104"/>
      <c r="E81" s="99"/>
      <c r="F81" s="333"/>
    </row>
    <row r="82" spans="1:6" x14ac:dyDescent="0.35">
      <c r="A82" s="98">
        <v>80</v>
      </c>
      <c r="B82" s="120">
        <v>1</v>
      </c>
      <c r="C82" s="251"/>
      <c r="D82" s="104"/>
      <c r="E82" s="99"/>
      <c r="F82" s="333"/>
    </row>
    <row r="83" spans="1:6" x14ac:dyDescent="0.35">
      <c r="A83" s="98">
        <v>81</v>
      </c>
      <c r="B83" s="120">
        <v>1</v>
      </c>
      <c r="C83" s="251"/>
      <c r="D83" s="104"/>
      <c r="E83" s="99"/>
      <c r="F83" s="333"/>
    </row>
    <row r="84" spans="1:6" x14ac:dyDescent="0.35">
      <c r="A84" s="98">
        <v>82</v>
      </c>
      <c r="B84" s="120">
        <v>1</v>
      </c>
      <c r="C84" s="251"/>
      <c r="D84" s="104"/>
      <c r="E84" s="99"/>
      <c r="F84" s="333"/>
    </row>
    <row r="85" spans="1:6" x14ac:dyDescent="0.35">
      <c r="A85" s="98">
        <v>83</v>
      </c>
      <c r="B85" s="120">
        <v>1</v>
      </c>
      <c r="C85" s="251"/>
      <c r="D85" s="104"/>
      <c r="E85" s="99"/>
      <c r="F85" s="333"/>
    </row>
    <row r="86" spans="1:6" x14ac:dyDescent="0.35">
      <c r="A86" s="98">
        <v>84</v>
      </c>
      <c r="B86" s="120">
        <v>1</v>
      </c>
      <c r="C86" s="251"/>
      <c r="D86" s="104"/>
      <c r="E86" s="99"/>
      <c r="F86" s="333"/>
    </row>
    <row r="87" spans="1:6" x14ac:dyDescent="0.35">
      <c r="A87" s="98">
        <v>85</v>
      </c>
      <c r="B87" s="120">
        <v>1</v>
      </c>
      <c r="C87" s="251"/>
      <c r="D87" s="104"/>
      <c r="E87" s="99"/>
      <c r="F87" s="333"/>
    </row>
    <row r="88" spans="1:6" x14ac:dyDescent="0.35">
      <c r="A88" s="98">
        <v>86</v>
      </c>
      <c r="B88" s="120">
        <v>1</v>
      </c>
      <c r="C88" s="251"/>
      <c r="D88" s="104"/>
      <c r="E88" s="99"/>
      <c r="F88" s="333"/>
    </row>
    <row r="89" spans="1:6" x14ac:dyDescent="0.35">
      <c r="A89" s="98">
        <v>87</v>
      </c>
      <c r="B89" s="120">
        <v>1</v>
      </c>
      <c r="C89" s="251"/>
      <c r="D89" s="104"/>
      <c r="E89" s="99"/>
      <c r="F89" s="333"/>
    </row>
    <row r="90" spans="1:6" x14ac:dyDescent="0.35">
      <c r="A90" s="98">
        <v>88</v>
      </c>
      <c r="B90" s="120">
        <v>1</v>
      </c>
      <c r="C90" s="251"/>
      <c r="D90" s="104"/>
      <c r="E90" s="99"/>
      <c r="F90" s="333"/>
    </row>
    <row r="91" spans="1:6" x14ac:dyDescent="0.35">
      <c r="A91" s="98">
        <v>89</v>
      </c>
      <c r="B91" s="120">
        <v>1</v>
      </c>
      <c r="C91" s="251"/>
      <c r="D91" s="104"/>
      <c r="E91" s="99"/>
      <c r="F91" s="333"/>
    </row>
    <row r="92" spans="1:6" x14ac:dyDescent="0.35">
      <c r="A92" s="98">
        <v>90</v>
      </c>
      <c r="B92" s="120">
        <v>1</v>
      </c>
      <c r="C92" s="251"/>
      <c r="D92" s="104"/>
      <c r="E92" s="99"/>
      <c r="F92" s="333"/>
    </row>
    <row r="93" spans="1:6" x14ac:dyDescent="0.35">
      <c r="A93" s="98">
        <v>91</v>
      </c>
      <c r="B93" s="120">
        <v>1</v>
      </c>
      <c r="C93" s="251"/>
      <c r="D93" s="104"/>
      <c r="E93" s="99"/>
      <c r="F93" s="333"/>
    </row>
    <row r="94" spans="1:6" x14ac:dyDescent="0.35">
      <c r="A94" s="98">
        <v>92</v>
      </c>
      <c r="B94" s="120">
        <v>1</v>
      </c>
      <c r="C94" s="251"/>
      <c r="D94" s="104"/>
      <c r="E94" s="99"/>
      <c r="F94" s="333"/>
    </row>
    <row r="95" spans="1:6" x14ac:dyDescent="0.35">
      <c r="A95" s="98">
        <v>93</v>
      </c>
      <c r="B95" s="120">
        <v>1</v>
      </c>
      <c r="C95" s="251"/>
      <c r="D95" s="104"/>
      <c r="E95" s="99"/>
      <c r="F95" s="333"/>
    </row>
    <row r="96" spans="1:6" x14ac:dyDescent="0.35">
      <c r="A96" s="98">
        <v>94</v>
      </c>
      <c r="B96" s="120">
        <v>1</v>
      </c>
      <c r="C96" s="251"/>
      <c r="D96" s="104"/>
      <c r="E96" s="99"/>
      <c r="F96" s="333"/>
    </row>
    <row r="97" spans="1:6" x14ac:dyDescent="0.35">
      <c r="A97" s="98">
        <v>95</v>
      </c>
      <c r="B97" s="120">
        <v>1</v>
      </c>
      <c r="C97" s="251"/>
      <c r="D97" s="104"/>
      <c r="E97" s="99"/>
      <c r="F97" s="333"/>
    </row>
    <row r="98" spans="1:6" x14ac:dyDescent="0.35">
      <c r="A98" s="98">
        <v>96</v>
      </c>
      <c r="B98" s="120">
        <v>1</v>
      </c>
      <c r="C98" s="251"/>
      <c r="D98" s="104"/>
      <c r="E98" s="99"/>
      <c r="F98" s="333"/>
    </row>
    <row r="99" spans="1:6" x14ac:dyDescent="0.35">
      <c r="A99" s="98">
        <v>97</v>
      </c>
      <c r="B99" s="120">
        <v>1</v>
      </c>
      <c r="C99" s="251"/>
      <c r="D99" s="104"/>
      <c r="E99" s="99"/>
      <c r="F99" s="333"/>
    </row>
    <row r="100" spans="1:6" x14ac:dyDescent="0.35">
      <c r="A100" s="98">
        <v>98</v>
      </c>
      <c r="B100" s="120">
        <v>1</v>
      </c>
      <c r="C100" s="251"/>
      <c r="D100" s="104"/>
      <c r="E100" s="99"/>
      <c r="F100" s="333"/>
    </row>
    <row r="101" spans="1:6" x14ac:dyDescent="0.35">
      <c r="A101" s="98">
        <v>99</v>
      </c>
      <c r="B101" s="120">
        <v>1</v>
      </c>
      <c r="C101" s="251"/>
      <c r="D101" s="104"/>
      <c r="E101" s="99"/>
      <c r="F101" s="333"/>
    </row>
    <row r="102" spans="1:6" x14ac:dyDescent="0.35">
      <c r="A102" s="98">
        <v>100</v>
      </c>
      <c r="B102" s="120">
        <v>1</v>
      </c>
      <c r="C102" s="251"/>
      <c r="D102" s="104"/>
      <c r="E102" s="99"/>
      <c r="F102" s="333"/>
    </row>
    <row r="106" spans="1:6" x14ac:dyDescent="0.35">
      <c r="B106" s="121"/>
      <c r="C106" s="252"/>
    </row>
  </sheetData>
  <sortState ref="B3:E26">
    <sortCondition ref="E3:E26"/>
    <sortCondition ref="B3:B26"/>
  </sortState>
  <dataValidations count="1">
    <dataValidation type="list" allowBlank="1" showInputMessage="1" showErrorMessage="1" sqref="F3:F102">
      <formula1>Customs_Nomenclature</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3:F100"/>
  <sheetViews>
    <sheetView showGridLines="0" workbookViewId="0">
      <selection activeCell="B9" sqref="B9"/>
    </sheetView>
  </sheetViews>
  <sheetFormatPr baseColWidth="10" defaultColWidth="11.54296875" defaultRowHeight="13" x14ac:dyDescent="0.35"/>
  <cols>
    <col min="1" max="1" width="2.6328125" style="91" customWidth="1"/>
    <col min="2" max="2" width="11.54296875" style="109"/>
    <col min="3" max="3" width="99.6328125" style="91" customWidth="1"/>
    <col min="4" max="4" width="3.54296875" style="91" customWidth="1"/>
    <col min="5" max="5" width="8.453125" style="109" bestFit="1" customWidth="1"/>
    <col min="6" max="6" width="190.54296875" style="91" bestFit="1" customWidth="1"/>
    <col min="7" max="16384" width="11.54296875" style="91"/>
  </cols>
  <sheetData>
    <row r="3" spans="2:6" x14ac:dyDescent="0.35">
      <c r="B3" s="493" t="s">
        <v>388</v>
      </c>
      <c r="C3" s="494"/>
      <c r="E3" s="109" t="s">
        <v>479</v>
      </c>
    </row>
    <row r="4" spans="2:6" ht="25" x14ac:dyDescent="0.35">
      <c r="B4" s="81">
        <v>71031000</v>
      </c>
      <c r="C4" s="88" t="s">
        <v>465</v>
      </c>
      <c r="E4" s="81" t="s">
        <v>409</v>
      </c>
      <c r="F4" s="100" t="s">
        <v>478</v>
      </c>
    </row>
    <row r="5" spans="2:6" x14ac:dyDescent="0.25">
      <c r="B5" s="81" t="s">
        <v>480</v>
      </c>
      <c r="C5" s="90" t="s">
        <v>477</v>
      </c>
      <c r="E5" s="81" t="s">
        <v>481</v>
      </c>
      <c r="F5" s="110" t="s">
        <v>482</v>
      </c>
    </row>
    <row r="6" spans="2:6" x14ac:dyDescent="0.35">
      <c r="B6" s="81" t="s">
        <v>492</v>
      </c>
      <c r="C6" s="89"/>
    </row>
    <row r="7" spans="2:6" x14ac:dyDescent="0.35">
      <c r="B7" s="81" t="s">
        <v>492</v>
      </c>
      <c r="C7" s="89"/>
    </row>
    <row r="8" spans="2:6" x14ac:dyDescent="0.35">
      <c r="B8" s="81" t="s">
        <v>492</v>
      </c>
      <c r="C8" s="89"/>
    </row>
    <row r="9" spans="2:6" x14ac:dyDescent="0.35">
      <c r="B9" s="81" t="s">
        <v>492</v>
      </c>
      <c r="C9" s="89"/>
    </row>
    <row r="10" spans="2:6" x14ac:dyDescent="0.35">
      <c r="B10" s="81" t="s">
        <v>492</v>
      </c>
      <c r="C10" s="89"/>
    </row>
    <row r="11" spans="2:6" x14ac:dyDescent="0.35">
      <c r="B11" s="81" t="s">
        <v>492</v>
      </c>
      <c r="C11" s="89"/>
    </row>
    <row r="12" spans="2:6" x14ac:dyDescent="0.35">
      <c r="B12" s="81" t="s">
        <v>492</v>
      </c>
      <c r="C12" s="89"/>
    </row>
    <row r="13" spans="2:6" x14ac:dyDescent="0.35">
      <c r="B13" s="81" t="s">
        <v>492</v>
      </c>
      <c r="C13" s="89"/>
    </row>
    <row r="14" spans="2:6" x14ac:dyDescent="0.35">
      <c r="B14" s="81" t="s">
        <v>492</v>
      </c>
      <c r="C14" s="89"/>
    </row>
    <row r="15" spans="2:6" x14ac:dyDescent="0.35">
      <c r="B15" s="81" t="s">
        <v>492</v>
      </c>
      <c r="C15" s="89"/>
    </row>
    <row r="16" spans="2:6" x14ac:dyDescent="0.35">
      <c r="B16" s="81" t="s">
        <v>492</v>
      </c>
      <c r="C16" s="92"/>
    </row>
    <row r="17" spans="2:3" x14ac:dyDescent="0.35">
      <c r="B17" s="81" t="s">
        <v>492</v>
      </c>
      <c r="C17" s="92"/>
    </row>
    <row r="18" spans="2:3" x14ac:dyDescent="0.35">
      <c r="B18" s="81" t="s">
        <v>492</v>
      </c>
      <c r="C18" s="92"/>
    </row>
    <row r="19" spans="2:3" x14ac:dyDescent="0.35">
      <c r="B19" s="81" t="s">
        <v>492</v>
      </c>
      <c r="C19" s="90"/>
    </row>
    <row r="20" spans="2:3" x14ac:dyDescent="0.35">
      <c r="B20" s="81" t="s">
        <v>492</v>
      </c>
      <c r="C20" s="90"/>
    </row>
    <row r="21" spans="2:3" x14ac:dyDescent="0.35">
      <c r="B21" s="81" t="s">
        <v>492</v>
      </c>
      <c r="C21" s="90"/>
    </row>
    <row r="22" spans="2:3" x14ac:dyDescent="0.35">
      <c r="B22" s="81" t="s">
        <v>492</v>
      </c>
      <c r="C22" s="92"/>
    </row>
    <row r="23" spans="2:3" x14ac:dyDescent="0.35">
      <c r="B23" s="81" t="s">
        <v>492</v>
      </c>
      <c r="C23" s="92"/>
    </row>
    <row r="24" spans="2:3" x14ac:dyDescent="0.35">
      <c r="B24" s="81" t="s">
        <v>492</v>
      </c>
      <c r="C24" s="92"/>
    </row>
    <row r="25" spans="2:3" x14ac:dyDescent="0.35">
      <c r="B25" s="81" t="s">
        <v>492</v>
      </c>
      <c r="C25" s="92"/>
    </row>
    <row r="26" spans="2:3" x14ac:dyDescent="0.35">
      <c r="B26" s="81" t="s">
        <v>492</v>
      </c>
      <c r="C26" s="92"/>
    </row>
    <row r="27" spans="2:3" x14ac:dyDescent="0.35">
      <c r="B27" s="81" t="s">
        <v>492</v>
      </c>
      <c r="C27" s="92"/>
    </row>
    <row r="28" spans="2:3" x14ac:dyDescent="0.35">
      <c r="B28" s="81" t="s">
        <v>492</v>
      </c>
      <c r="C28" s="92"/>
    </row>
    <row r="29" spans="2:3" x14ac:dyDescent="0.35">
      <c r="B29" s="81" t="s">
        <v>492</v>
      </c>
      <c r="C29" s="92"/>
    </row>
    <row r="30" spans="2:3" x14ac:dyDescent="0.35">
      <c r="B30" s="81" t="s">
        <v>492</v>
      </c>
      <c r="C30" s="92"/>
    </row>
    <row r="31" spans="2:3" x14ac:dyDescent="0.35">
      <c r="B31" s="81" t="s">
        <v>492</v>
      </c>
      <c r="C31" s="92"/>
    </row>
    <row r="32" spans="2:3" x14ac:dyDescent="0.35">
      <c r="B32" s="81" t="s">
        <v>492</v>
      </c>
      <c r="C32" s="92"/>
    </row>
    <row r="33" spans="2:3" x14ac:dyDescent="0.35">
      <c r="B33" s="81" t="s">
        <v>492</v>
      </c>
      <c r="C33" s="92"/>
    </row>
    <row r="34" spans="2:3" x14ac:dyDescent="0.35">
      <c r="B34" s="81" t="s">
        <v>492</v>
      </c>
      <c r="C34" s="92"/>
    </row>
    <row r="35" spans="2:3" x14ac:dyDescent="0.35">
      <c r="B35" s="81" t="s">
        <v>492</v>
      </c>
      <c r="C35" s="92"/>
    </row>
    <row r="36" spans="2:3" x14ac:dyDescent="0.35">
      <c r="B36" s="81" t="s">
        <v>492</v>
      </c>
      <c r="C36" s="92"/>
    </row>
    <row r="37" spans="2:3" x14ac:dyDescent="0.35">
      <c r="B37" s="81" t="s">
        <v>492</v>
      </c>
      <c r="C37" s="92"/>
    </row>
    <row r="38" spans="2:3" x14ac:dyDescent="0.35">
      <c r="B38" s="81" t="s">
        <v>492</v>
      </c>
      <c r="C38" s="92"/>
    </row>
    <row r="39" spans="2:3" x14ac:dyDescent="0.35">
      <c r="B39" s="81" t="s">
        <v>492</v>
      </c>
      <c r="C39" s="92"/>
    </row>
    <row r="40" spans="2:3" x14ac:dyDescent="0.35">
      <c r="B40" s="81" t="s">
        <v>492</v>
      </c>
      <c r="C40" s="92"/>
    </row>
    <row r="41" spans="2:3" x14ac:dyDescent="0.35">
      <c r="B41" s="81" t="s">
        <v>492</v>
      </c>
      <c r="C41" s="92"/>
    </row>
    <row r="42" spans="2:3" x14ac:dyDescent="0.35">
      <c r="B42" s="81" t="s">
        <v>492</v>
      </c>
      <c r="C42" s="92"/>
    </row>
    <row r="43" spans="2:3" x14ac:dyDescent="0.35">
      <c r="B43" s="81" t="s">
        <v>492</v>
      </c>
      <c r="C43" s="92"/>
    </row>
    <row r="44" spans="2:3" x14ac:dyDescent="0.35">
      <c r="B44" s="81" t="s">
        <v>492</v>
      </c>
      <c r="C44" s="92"/>
    </row>
    <row r="45" spans="2:3" x14ac:dyDescent="0.35">
      <c r="B45" s="81" t="s">
        <v>492</v>
      </c>
      <c r="C45" s="92"/>
    </row>
    <row r="46" spans="2:3" x14ac:dyDescent="0.35">
      <c r="B46" s="81" t="s">
        <v>492</v>
      </c>
      <c r="C46" s="92"/>
    </row>
    <row r="47" spans="2:3" x14ac:dyDescent="0.35">
      <c r="B47" s="81" t="s">
        <v>492</v>
      </c>
      <c r="C47" s="92"/>
    </row>
    <row r="48" spans="2:3" x14ac:dyDescent="0.35">
      <c r="B48" s="81" t="s">
        <v>492</v>
      </c>
      <c r="C48" s="92"/>
    </row>
    <row r="49" spans="2:3" x14ac:dyDescent="0.35">
      <c r="B49" s="81" t="s">
        <v>492</v>
      </c>
      <c r="C49" s="92"/>
    </row>
    <row r="50" spans="2:3" x14ac:dyDescent="0.35">
      <c r="B50" s="81" t="s">
        <v>492</v>
      </c>
      <c r="C50" s="92"/>
    </row>
    <row r="51" spans="2:3" x14ac:dyDescent="0.35">
      <c r="B51" s="81" t="s">
        <v>492</v>
      </c>
      <c r="C51" s="92"/>
    </row>
    <row r="52" spans="2:3" x14ac:dyDescent="0.35">
      <c r="B52" s="81" t="s">
        <v>492</v>
      </c>
      <c r="C52" s="92"/>
    </row>
    <row r="53" spans="2:3" x14ac:dyDescent="0.35">
      <c r="B53" s="81" t="s">
        <v>492</v>
      </c>
      <c r="C53" s="92"/>
    </row>
    <row r="54" spans="2:3" x14ac:dyDescent="0.35">
      <c r="B54" s="81" t="s">
        <v>492</v>
      </c>
      <c r="C54" s="92"/>
    </row>
    <row r="55" spans="2:3" x14ac:dyDescent="0.35">
      <c r="B55" s="81" t="s">
        <v>492</v>
      </c>
      <c r="C55" s="92"/>
    </row>
    <row r="56" spans="2:3" x14ac:dyDescent="0.35">
      <c r="B56" s="81" t="s">
        <v>492</v>
      </c>
      <c r="C56" s="92"/>
    </row>
    <row r="57" spans="2:3" x14ac:dyDescent="0.35">
      <c r="B57" s="81" t="s">
        <v>492</v>
      </c>
      <c r="C57" s="92"/>
    </row>
    <row r="58" spans="2:3" x14ac:dyDescent="0.35">
      <c r="B58" s="81" t="s">
        <v>492</v>
      </c>
      <c r="C58" s="92"/>
    </row>
    <row r="59" spans="2:3" x14ac:dyDescent="0.35">
      <c r="B59" s="81" t="s">
        <v>492</v>
      </c>
      <c r="C59" s="92"/>
    </row>
    <row r="60" spans="2:3" x14ac:dyDescent="0.35">
      <c r="B60" s="81" t="s">
        <v>492</v>
      </c>
      <c r="C60" s="92"/>
    </row>
    <row r="61" spans="2:3" x14ac:dyDescent="0.35">
      <c r="B61" s="81" t="s">
        <v>492</v>
      </c>
      <c r="C61" s="92"/>
    </row>
    <row r="62" spans="2:3" x14ac:dyDescent="0.35">
      <c r="B62" s="81" t="s">
        <v>492</v>
      </c>
      <c r="C62" s="92"/>
    </row>
    <row r="63" spans="2:3" x14ac:dyDescent="0.35">
      <c r="B63" s="81" t="s">
        <v>492</v>
      </c>
      <c r="C63" s="92"/>
    </row>
    <row r="64" spans="2:3" x14ac:dyDescent="0.35">
      <c r="B64" s="81" t="s">
        <v>492</v>
      </c>
      <c r="C64" s="92"/>
    </row>
    <row r="65" spans="2:3" x14ac:dyDescent="0.35">
      <c r="B65" s="81" t="s">
        <v>492</v>
      </c>
      <c r="C65" s="92"/>
    </row>
    <row r="66" spans="2:3" x14ac:dyDescent="0.35">
      <c r="B66" s="81" t="s">
        <v>492</v>
      </c>
      <c r="C66" s="92"/>
    </row>
    <row r="67" spans="2:3" x14ac:dyDescent="0.35">
      <c r="B67" s="81" t="s">
        <v>492</v>
      </c>
      <c r="C67" s="92"/>
    </row>
    <row r="68" spans="2:3" x14ac:dyDescent="0.35">
      <c r="B68" s="81" t="s">
        <v>492</v>
      </c>
      <c r="C68" s="92"/>
    </row>
    <row r="69" spans="2:3" x14ac:dyDescent="0.35">
      <c r="B69" s="81" t="s">
        <v>492</v>
      </c>
      <c r="C69" s="92"/>
    </row>
    <row r="70" spans="2:3" x14ac:dyDescent="0.35">
      <c r="B70" s="81" t="s">
        <v>492</v>
      </c>
      <c r="C70" s="92"/>
    </row>
    <row r="71" spans="2:3" x14ac:dyDescent="0.35">
      <c r="B71" s="81" t="s">
        <v>492</v>
      </c>
      <c r="C71" s="92"/>
    </row>
    <row r="72" spans="2:3" x14ac:dyDescent="0.35">
      <c r="B72" s="81" t="s">
        <v>492</v>
      </c>
      <c r="C72" s="92"/>
    </row>
    <row r="73" spans="2:3" x14ac:dyDescent="0.35">
      <c r="B73" s="81" t="s">
        <v>492</v>
      </c>
      <c r="C73" s="92"/>
    </row>
    <row r="74" spans="2:3" x14ac:dyDescent="0.35">
      <c r="B74" s="81" t="s">
        <v>492</v>
      </c>
      <c r="C74" s="92"/>
    </row>
    <row r="75" spans="2:3" x14ac:dyDescent="0.35">
      <c r="B75" s="81" t="s">
        <v>492</v>
      </c>
      <c r="C75" s="92"/>
    </row>
    <row r="76" spans="2:3" x14ac:dyDescent="0.35">
      <c r="B76" s="81" t="s">
        <v>492</v>
      </c>
      <c r="C76" s="92"/>
    </row>
    <row r="77" spans="2:3" x14ac:dyDescent="0.35">
      <c r="B77" s="81" t="s">
        <v>492</v>
      </c>
      <c r="C77" s="92"/>
    </row>
    <row r="78" spans="2:3" x14ac:dyDescent="0.35">
      <c r="B78" s="81" t="s">
        <v>492</v>
      </c>
      <c r="C78" s="92"/>
    </row>
    <row r="79" spans="2:3" x14ac:dyDescent="0.35">
      <c r="B79" s="81" t="s">
        <v>492</v>
      </c>
      <c r="C79" s="92"/>
    </row>
    <row r="80" spans="2:3" x14ac:dyDescent="0.35">
      <c r="B80" s="81" t="s">
        <v>492</v>
      </c>
      <c r="C80" s="92"/>
    </row>
    <row r="81" spans="2:3" x14ac:dyDescent="0.35">
      <c r="B81" s="81" t="s">
        <v>492</v>
      </c>
      <c r="C81" s="92"/>
    </row>
    <row r="82" spans="2:3" x14ac:dyDescent="0.35">
      <c r="B82" s="81" t="s">
        <v>492</v>
      </c>
      <c r="C82" s="92"/>
    </row>
    <row r="83" spans="2:3" x14ac:dyDescent="0.35">
      <c r="B83" s="81" t="s">
        <v>492</v>
      </c>
      <c r="C83" s="92"/>
    </row>
    <row r="84" spans="2:3" x14ac:dyDescent="0.35">
      <c r="B84" s="81" t="s">
        <v>492</v>
      </c>
      <c r="C84" s="92"/>
    </row>
    <row r="85" spans="2:3" x14ac:dyDescent="0.35">
      <c r="B85" s="81" t="s">
        <v>492</v>
      </c>
      <c r="C85" s="92"/>
    </row>
    <row r="86" spans="2:3" x14ac:dyDescent="0.35">
      <c r="B86" s="81" t="s">
        <v>492</v>
      </c>
      <c r="C86" s="92"/>
    </row>
    <row r="87" spans="2:3" x14ac:dyDescent="0.35">
      <c r="B87" s="81" t="s">
        <v>492</v>
      </c>
      <c r="C87" s="92"/>
    </row>
    <row r="88" spans="2:3" x14ac:dyDescent="0.35">
      <c r="B88" s="81" t="s">
        <v>492</v>
      </c>
      <c r="C88" s="92"/>
    </row>
    <row r="89" spans="2:3" x14ac:dyDescent="0.35">
      <c r="B89" s="81" t="s">
        <v>492</v>
      </c>
      <c r="C89" s="92"/>
    </row>
    <row r="90" spans="2:3" x14ac:dyDescent="0.35">
      <c r="B90" s="81" t="s">
        <v>492</v>
      </c>
      <c r="C90" s="92"/>
    </row>
    <row r="91" spans="2:3" x14ac:dyDescent="0.35">
      <c r="B91" s="81" t="s">
        <v>492</v>
      </c>
      <c r="C91" s="92"/>
    </row>
    <row r="92" spans="2:3" x14ac:dyDescent="0.35">
      <c r="B92" s="81" t="s">
        <v>492</v>
      </c>
      <c r="C92" s="92"/>
    </row>
    <row r="93" spans="2:3" x14ac:dyDescent="0.35">
      <c r="B93" s="81" t="s">
        <v>492</v>
      </c>
      <c r="C93" s="92"/>
    </row>
    <row r="94" spans="2:3" x14ac:dyDescent="0.35">
      <c r="B94" s="81" t="s">
        <v>492</v>
      </c>
      <c r="C94" s="92"/>
    </row>
    <row r="95" spans="2:3" x14ac:dyDescent="0.35">
      <c r="B95" s="81" t="s">
        <v>492</v>
      </c>
      <c r="C95" s="92"/>
    </row>
    <row r="96" spans="2:3" x14ac:dyDescent="0.35">
      <c r="B96" s="81" t="s">
        <v>492</v>
      </c>
      <c r="C96" s="92"/>
    </row>
    <row r="97" spans="2:3" x14ac:dyDescent="0.35">
      <c r="B97" s="81" t="s">
        <v>492</v>
      </c>
      <c r="C97" s="92"/>
    </row>
    <row r="98" spans="2:3" x14ac:dyDescent="0.35">
      <c r="B98" s="81" t="s">
        <v>492</v>
      </c>
      <c r="C98" s="92"/>
    </row>
    <row r="99" spans="2:3" x14ac:dyDescent="0.35">
      <c r="B99" s="81" t="s">
        <v>492</v>
      </c>
      <c r="C99" s="92"/>
    </row>
    <row r="100" spans="2:3" x14ac:dyDescent="0.35">
      <c r="B100" s="81" t="s">
        <v>492</v>
      </c>
      <c r="C100" s="92"/>
    </row>
  </sheetData>
  <mergeCells count="1">
    <mergeCell ref="B3:C3"/>
  </mergeCells>
  <pageMargins left="0.7" right="0.7" top="0.75" bottom="0.75" header="0.3" footer="0.3"/>
  <ignoredErrors>
    <ignoredError sqref="E4:E5 B5" numberStoredAsText="1"/>
  </ignoredError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R39"/>
  <sheetViews>
    <sheetView workbookViewId="0">
      <selection activeCell="L17" sqref="L17:L18"/>
    </sheetView>
  </sheetViews>
  <sheetFormatPr baseColWidth="10" defaultRowHeight="14.5" x14ac:dyDescent="0.35"/>
  <cols>
    <col min="2" max="2" width="11.54296875" style="18"/>
    <col min="3" max="3" width="9.36328125" style="2" bestFit="1" customWidth="1"/>
    <col min="4" max="4" width="9.08984375" style="2" bestFit="1" customWidth="1"/>
    <col min="5" max="5" width="4.6328125" style="2" bestFit="1" customWidth="1"/>
    <col min="6" max="8" width="8.6328125" style="2" bestFit="1" customWidth="1"/>
    <col min="9" max="9" width="9.6328125" style="2" bestFit="1" customWidth="1"/>
    <col min="10" max="10" width="7.90625" style="17" bestFit="1" customWidth="1"/>
    <col min="13" max="13" width="17.36328125" style="2" bestFit="1" customWidth="1"/>
    <col min="14" max="14" width="13.1796875" style="2" bestFit="1" customWidth="1"/>
    <col min="15" max="15" width="11.6328125" style="2" customWidth="1"/>
    <col min="16" max="16" width="9.453125" style="2" customWidth="1"/>
    <col min="17" max="17" width="6.54296875" style="2" bestFit="1" customWidth="1"/>
    <col min="18" max="18" width="3" style="2" bestFit="1" customWidth="1"/>
  </cols>
  <sheetData>
    <row r="1" spans="2:18" x14ac:dyDescent="0.35">
      <c r="L1" s="16"/>
    </row>
    <row r="2" spans="2:18" x14ac:dyDescent="0.35">
      <c r="B2" s="559" t="s">
        <v>233</v>
      </c>
      <c r="C2" s="559"/>
      <c r="D2" s="559"/>
      <c r="E2" s="559"/>
      <c r="F2" s="559"/>
      <c r="G2" s="559"/>
      <c r="H2" s="559"/>
      <c r="I2" s="559"/>
      <c r="J2" s="559"/>
    </row>
    <row r="3" spans="2:18" x14ac:dyDescent="0.35">
      <c r="C3" s="18" t="s">
        <v>193</v>
      </c>
      <c r="D3" s="18" t="s">
        <v>188</v>
      </c>
      <c r="E3" s="18"/>
      <c r="F3" s="18"/>
      <c r="G3" s="18"/>
      <c r="H3" s="18"/>
      <c r="I3" s="18"/>
      <c r="J3" s="19"/>
    </row>
    <row r="4" spans="2:18" x14ac:dyDescent="0.35">
      <c r="C4" s="18" t="s">
        <v>194</v>
      </c>
      <c r="D4" s="18" t="s">
        <v>194</v>
      </c>
      <c r="E4" s="18" t="s">
        <v>189</v>
      </c>
      <c r="F4" s="559" t="s">
        <v>191</v>
      </c>
      <c r="G4" s="559"/>
      <c r="H4" s="559"/>
      <c r="I4" s="559"/>
      <c r="J4" s="19"/>
      <c r="M4" s="85" t="s">
        <v>384</v>
      </c>
      <c r="N4" s="85" t="s">
        <v>385</v>
      </c>
      <c r="O4" s="560" t="s">
        <v>386</v>
      </c>
      <c r="P4" s="560"/>
      <c r="Q4" s="23" t="s">
        <v>234</v>
      </c>
      <c r="R4" s="85" t="s">
        <v>387</v>
      </c>
    </row>
    <row r="5" spans="2:18" x14ac:dyDescent="0.35">
      <c r="B5" s="18" t="s">
        <v>186</v>
      </c>
      <c r="C5" s="18" t="s">
        <v>187</v>
      </c>
      <c r="D5" s="18" t="s">
        <v>232</v>
      </c>
      <c r="E5" s="18" t="s">
        <v>190</v>
      </c>
      <c r="F5" s="18" t="s">
        <v>192</v>
      </c>
      <c r="G5" s="18" t="s">
        <v>195</v>
      </c>
      <c r="H5" s="18" t="s">
        <v>196</v>
      </c>
      <c r="I5" s="18" t="s">
        <v>197</v>
      </c>
      <c r="J5" s="19"/>
      <c r="M5" s="86" t="s">
        <v>369</v>
      </c>
      <c r="N5" s="32">
        <v>150</v>
      </c>
      <c r="O5" s="30">
        <v>120</v>
      </c>
      <c r="P5" s="30">
        <v>180</v>
      </c>
      <c r="Q5" s="30"/>
      <c r="R5" s="86"/>
    </row>
    <row r="6" spans="2:18" x14ac:dyDescent="0.35">
      <c r="B6" s="18" t="s">
        <v>198</v>
      </c>
      <c r="C6" s="2">
        <v>12</v>
      </c>
      <c r="D6" s="2">
        <v>18</v>
      </c>
      <c r="E6" s="2">
        <v>300</v>
      </c>
      <c r="F6" s="2">
        <v>23.75</v>
      </c>
      <c r="G6" s="2">
        <v>18.95</v>
      </c>
      <c r="H6" s="2">
        <v>18.95</v>
      </c>
      <c r="I6" s="2">
        <v>18.95</v>
      </c>
      <c r="J6" s="17">
        <f>+F6/E6</f>
        <v>7.9166666666666663E-2</v>
      </c>
      <c r="M6" s="86" t="s">
        <v>370</v>
      </c>
      <c r="N6" s="32">
        <v>150</v>
      </c>
      <c r="O6" s="30">
        <v>150</v>
      </c>
      <c r="P6" s="30">
        <v>250</v>
      </c>
      <c r="Q6" s="30"/>
      <c r="R6" s="86"/>
    </row>
    <row r="7" spans="2:18" x14ac:dyDescent="0.35">
      <c r="B7" s="18" t="s">
        <v>199</v>
      </c>
      <c r="C7" s="2">
        <v>30</v>
      </c>
      <c r="D7" s="2">
        <v>50</v>
      </c>
      <c r="E7" s="2">
        <v>100</v>
      </c>
      <c r="F7" s="2">
        <v>41.5</v>
      </c>
      <c r="G7" s="2">
        <v>33.200000000000003</v>
      </c>
      <c r="H7" s="2">
        <v>33.200000000000003</v>
      </c>
      <c r="I7" s="2">
        <v>33.200000000000003</v>
      </c>
      <c r="J7" s="17">
        <f t="shared" ref="J7:J39" si="0">+F7/E7</f>
        <v>0.41499999999999998</v>
      </c>
      <c r="M7" s="86" t="s">
        <v>371</v>
      </c>
      <c r="N7" s="32">
        <v>150</v>
      </c>
      <c r="O7" s="30">
        <v>150</v>
      </c>
      <c r="P7" s="30">
        <v>300</v>
      </c>
      <c r="Q7" s="30"/>
      <c r="R7" s="86"/>
    </row>
    <row r="8" spans="2:18" x14ac:dyDescent="0.35">
      <c r="B8" s="18" t="s">
        <v>200</v>
      </c>
      <c r="C8" s="2">
        <v>40</v>
      </c>
      <c r="D8" s="2">
        <v>60</v>
      </c>
      <c r="E8" s="2">
        <v>100</v>
      </c>
      <c r="F8" s="2">
        <v>65.95</v>
      </c>
      <c r="G8" s="2">
        <v>52.75</v>
      </c>
      <c r="H8" s="2">
        <v>52.75</v>
      </c>
      <c r="I8" s="2">
        <v>52.75</v>
      </c>
      <c r="J8" s="17">
        <f t="shared" si="0"/>
        <v>0.65949999999999998</v>
      </c>
      <c r="M8" s="86" t="s">
        <v>372</v>
      </c>
      <c r="N8" s="32">
        <v>150</v>
      </c>
      <c r="O8" s="30">
        <v>220</v>
      </c>
      <c r="P8" s="30">
        <v>360</v>
      </c>
      <c r="Q8" s="30"/>
      <c r="R8" s="86"/>
    </row>
    <row r="9" spans="2:18" x14ac:dyDescent="0.35">
      <c r="B9" s="18" t="s">
        <v>201</v>
      </c>
      <c r="C9" s="2">
        <v>70</v>
      </c>
      <c r="D9" s="2">
        <v>150</v>
      </c>
      <c r="E9" s="2">
        <v>100</v>
      </c>
      <c r="F9" s="2">
        <v>198</v>
      </c>
      <c r="G9" s="2">
        <v>158</v>
      </c>
      <c r="H9" s="2">
        <v>158</v>
      </c>
      <c r="I9" s="2">
        <v>158</v>
      </c>
      <c r="J9" s="17">
        <f t="shared" si="0"/>
        <v>1.98</v>
      </c>
      <c r="M9" s="86" t="s">
        <v>373</v>
      </c>
      <c r="N9" s="32">
        <v>150</v>
      </c>
      <c r="O9" s="30">
        <v>230</v>
      </c>
      <c r="P9" s="30">
        <v>320</v>
      </c>
      <c r="Q9" s="30"/>
      <c r="R9" s="86"/>
    </row>
    <row r="10" spans="2:18" x14ac:dyDescent="0.35">
      <c r="B10" s="18" t="s">
        <v>202</v>
      </c>
      <c r="C10" s="2">
        <v>23</v>
      </c>
      <c r="D10" s="2">
        <v>32</v>
      </c>
      <c r="E10" s="2">
        <v>100</v>
      </c>
      <c r="F10" s="2">
        <v>27.25</v>
      </c>
      <c r="G10" s="2">
        <v>21.8</v>
      </c>
      <c r="H10" s="2">
        <v>21.8</v>
      </c>
      <c r="I10" s="2">
        <v>21.8</v>
      </c>
      <c r="J10" s="17">
        <f t="shared" si="0"/>
        <v>0.27250000000000002</v>
      </c>
      <c r="M10" s="86" t="s">
        <v>374</v>
      </c>
      <c r="N10" s="32">
        <v>150</v>
      </c>
      <c r="O10" s="30">
        <v>250</v>
      </c>
      <c r="P10" s="30">
        <v>350</v>
      </c>
      <c r="Q10" s="30"/>
      <c r="R10" s="86"/>
    </row>
    <row r="11" spans="2:18" x14ac:dyDescent="0.35">
      <c r="B11" s="18" t="s">
        <v>203</v>
      </c>
      <c r="C11" s="2">
        <v>50</v>
      </c>
      <c r="D11" s="2">
        <v>90</v>
      </c>
      <c r="E11" s="2">
        <v>100</v>
      </c>
      <c r="F11" s="2">
        <v>104</v>
      </c>
      <c r="G11" s="2">
        <v>93.6</v>
      </c>
      <c r="H11" s="2">
        <v>88.4</v>
      </c>
      <c r="I11" s="2">
        <v>83.2</v>
      </c>
      <c r="J11" s="17">
        <f t="shared" si="0"/>
        <v>1.04</v>
      </c>
      <c r="M11" s="86" t="s">
        <v>375</v>
      </c>
      <c r="N11" s="32">
        <v>150</v>
      </c>
      <c r="O11" s="30">
        <v>250</v>
      </c>
      <c r="P11" s="30">
        <v>400</v>
      </c>
      <c r="Q11" s="30"/>
      <c r="R11" s="86"/>
    </row>
    <row r="12" spans="2:18" x14ac:dyDescent="0.35">
      <c r="B12" s="18" t="s">
        <v>204</v>
      </c>
      <c r="C12" s="2">
        <v>60</v>
      </c>
      <c r="D12" s="2">
        <v>120</v>
      </c>
      <c r="E12" s="2">
        <v>100</v>
      </c>
      <c r="F12" s="2">
        <v>149</v>
      </c>
      <c r="G12" s="2">
        <v>134</v>
      </c>
      <c r="H12" s="2">
        <v>126</v>
      </c>
      <c r="I12" s="2">
        <v>119</v>
      </c>
      <c r="J12" s="17">
        <f t="shared" si="0"/>
        <v>1.49</v>
      </c>
      <c r="M12" s="86" t="s">
        <v>376</v>
      </c>
      <c r="N12" s="32">
        <v>150</v>
      </c>
      <c r="O12" s="30">
        <v>300</v>
      </c>
      <c r="P12" s="30">
        <v>500</v>
      </c>
      <c r="Q12" s="30"/>
      <c r="R12" s="86"/>
    </row>
    <row r="13" spans="2:18" x14ac:dyDescent="0.35">
      <c r="B13" s="18" t="s">
        <v>205</v>
      </c>
      <c r="C13" s="2">
        <v>10</v>
      </c>
      <c r="D13" s="2">
        <v>15</v>
      </c>
      <c r="E13" s="2">
        <v>300</v>
      </c>
      <c r="F13" s="2">
        <v>16.75</v>
      </c>
      <c r="G13" s="2">
        <v>14.95</v>
      </c>
      <c r="H13" s="2">
        <v>14.2</v>
      </c>
      <c r="I13" s="2">
        <v>13.4</v>
      </c>
      <c r="J13" s="17">
        <f t="shared" si="0"/>
        <v>5.5833333333333332E-2</v>
      </c>
      <c r="M13" s="86" t="s">
        <v>377</v>
      </c>
      <c r="N13" s="32">
        <v>150</v>
      </c>
      <c r="O13" s="30">
        <v>350</v>
      </c>
      <c r="P13" s="30">
        <v>450</v>
      </c>
      <c r="Q13" s="30"/>
      <c r="R13" s="86"/>
    </row>
    <row r="14" spans="2:18" x14ac:dyDescent="0.35">
      <c r="B14" s="18" t="s">
        <v>206</v>
      </c>
      <c r="C14" s="2">
        <v>10</v>
      </c>
      <c r="D14" s="2">
        <v>20</v>
      </c>
      <c r="E14" s="2">
        <v>300</v>
      </c>
      <c r="F14" s="2">
        <v>21.95</v>
      </c>
      <c r="G14" s="2">
        <v>19.75</v>
      </c>
      <c r="H14" s="2">
        <v>18.649999999999999</v>
      </c>
      <c r="I14" s="2">
        <v>17.55</v>
      </c>
      <c r="J14" s="17">
        <f t="shared" si="0"/>
        <v>7.3166666666666658E-2</v>
      </c>
      <c r="M14" s="86" t="s">
        <v>378</v>
      </c>
      <c r="N14" s="32">
        <v>150</v>
      </c>
      <c r="O14" s="30">
        <v>400</v>
      </c>
      <c r="P14" s="30">
        <v>600</v>
      </c>
      <c r="Q14" s="30">
        <v>20000</v>
      </c>
      <c r="R14" s="86">
        <f>Q14/1000</f>
        <v>20</v>
      </c>
    </row>
    <row r="15" spans="2:18" x14ac:dyDescent="0.35">
      <c r="B15" s="18" t="s">
        <v>207</v>
      </c>
      <c r="C15" s="2">
        <v>35</v>
      </c>
      <c r="D15" s="2">
        <v>55</v>
      </c>
      <c r="E15" s="2">
        <v>100</v>
      </c>
      <c r="F15" s="2">
        <v>57.65</v>
      </c>
      <c r="G15" s="2">
        <v>51.85</v>
      </c>
      <c r="H15" s="2">
        <v>48.95</v>
      </c>
      <c r="I15" s="2">
        <v>46.1</v>
      </c>
      <c r="J15" s="17">
        <f t="shared" si="0"/>
        <v>0.57650000000000001</v>
      </c>
      <c r="M15" s="86" t="s">
        <v>379</v>
      </c>
      <c r="N15" s="32">
        <v>150</v>
      </c>
      <c r="O15" s="30">
        <v>500</v>
      </c>
      <c r="P15" s="30">
        <v>800</v>
      </c>
      <c r="Q15" s="30"/>
      <c r="R15" s="86"/>
    </row>
    <row r="16" spans="2:18" x14ac:dyDescent="0.35">
      <c r="B16" s="18" t="s">
        <v>208</v>
      </c>
      <c r="C16" s="2">
        <v>40</v>
      </c>
      <c r="D16" s="2">
        <v>40</v>
      </c>
      <c r="E16" s="2">
        <v>100</v>
      </c>
      <c r="F16" s="2">
        <v>41.5</v>
      </c>
      <c r="G16" s="2">
        <v>37.35</v>
      </c>
      <c r="H16" s="2">
        <v>35.25</v>
      </c>
      <c r="I16" s="2">
        <v>33.200000000000003</v>
      </c>
      <c r="J16" s="17">
        <f t="shared" si="0"/>
        <v>0.41499999999999998</v>
      </c>
      <c r="M16" s="86" t="s">
        <v>380</v>
      </c>
      <c r="N16" s="32">
        <v>150</v>
      </c>
      <c r="O16" s="30">
        <v>500</v>
      </c>
      <c r="P16" s="30">
        <v>900</v>
      </c>
      <c r="Q16" s="30"/>
      <c r="R16" s="86"/>
    </row>
    <row r="17" spans="2:18" x14ac:dyDescent="0.35">
      <c r="B17" s="18" t="s">
        <v>209</v>
      </c>
      <c r="C17" s="2">
        <v>45</v>
      </c>
      <c r="D17" s="2">
        <v>70</v>
      </c>
      <c r="E17" s="2">
        <v>100</v>
      </c>
      <c r="F17" s="2">
        <v>92.6</v>
      </c>
      <c r="G17" s="2">
        <v>83.3</v>
      </c>
      <c r="H17" s="2">
        <v>78.7</v>
      </c>
      <c r="I17" s="2">
        <v>73.95</v>
      </c>
      <c r="J17" s="17">
        <f t="shared" si="0"/>
        <v>0.92599999999999993</v>
      </c>
      <c r="M17" s="86" t="s">
        <v>381</v>
      </c>
      <c r="N17" s="32">
        <v>130</v>
      </c>
      <c r="O17" s="30">
        <v>600</v>
      </c>
      <c r="P17" s="30">
        <v>1000</v>
      </c>
      <c r="Q17" s="30"/>
      <c r="R17" s="86"/>
    </row>
    <row r="18" spans="2:18" x14ac:dyDescent="0.35">
      <c r="B18" s="18" t="s">
        <v>210</v>
      </c>
      <c r="C18" s="2">
        <v>50</v>
      </c>
      <c r="D18" s="2">
        <v>50</v>
      </c>
      <c r="E18" s="2">
        <v>100</v>
      </c>
      <c r="F18" s="2">
        <v>67.55</v>
      </c>
      <c r="G18" s="2">
        <v>60.75</v>
      </c>
      <c r="H18" s="2">
        <v>57.4</v>
      </c>
      <c r="I18" s="2">
        <v>53.95</v>
      </c>
      <c r="J18" s="17">
        <f t="shared" si="0"/>
        <v>0.67549999999999999</v>
      </c>
      <c r="M18" s="86" t="s">
        <v>382</v>
      </c>
      <c r="N18" s="32">
        <v>150</v>
      </c>
      <c r="O18" s="30">
        <v>600</v>
      </c>
      <c r="P18" s="30">
        <v>1200</v>
      </c>
      <c r="Q18" s="30"/>
      <c r="R18" s="86"/>
    </row>
    <row r="19" spans="2:18" x14ac:dyDescent="0.35">
      <c r="B19" s="18" t="s">
        <v>211</v>
      </c>
      <c r="C19" s="2">
        <v>80</v>
      </c>
      <c r="D19" s="2">
        <v>160</v>
      </c>
      <c r="E19" s="2">
        <v>60</v>
      </c>
      <c r="F19" s="2">
        <v>207</v>
      </c>
      <c r="G19" s="2">
        <v>186</v>
      </c>
      <c r="H19" s="2">
        <v>175</v>
      </c>
      <c r="I19" s="2">
        <v>165</v>
      </c>
      <c r="J19" s="17">
        <f t="shared" si="0"/>
        <v>3.45</v>
      </c>
      <c r="M19" s="86" t="s">
        <v>383</v>
      </c>
      <c r="N19" s="32">
        <v>150</v>
      </c>
      <c r="O19" s="30">
        <v>1000</v>
      </c>
      <c r="P19" s="30">
        <v>1500</v>
      </c>
      <c r="Q19" s="30"/>
      <c r="R19" s="86"/>
    </row>
    <row r="20" spans="2:18" x14ac:dyDescent="0.35">
      <c r="B20" s="18" t="s">
        <v>212</v>
      </c>
      <c r="C20" s="2">
        <v>85</v>
      </c>
      <c r="D20" s="2">
        <v>130</v>
      </c>
      <c r="E20" s="2">
        <v>60</v>
      </c>
      <c r="F20" s="2">
        <v>203</v>
      </c>
      <c r="G20" s="2">
        <v>182</v>
      </c>
      <c r="H20" s="2">
        <v>172</v>
      </c>
      <c r="I20" s="2">
        <v>162</v>
      </c>
      <c r="J20" s="17">
        <f t="shared" si="0"/>
        <v>3.3833333333333333</v>
      </c>
    </row>
    <row r="21" spans="2:18" x14ac:dyDescent="0.35">
      <c r="B21" s="18" t="s">
        <v>213</v>
      </c>
      <c r="C21" s="2">
        <v>100</v>
      </c>
      <c r="D21" s="2">
        <v>150</v>
      </c>
      <c r="E21" s="2">
        <v>60</v>
      </c>
      <c r="F21" s="2">
        <v>217</v>
      </c>
      <c r="G21" s="2">
        <v>195</v>
      </c>
      <c r="H21" s="2">
        <v>184</v>
      </c>
      <c r="I21" s="2">
        <v>173</v>
      </c>
      <c r="J21" s="17">
        <f t="shared" si="0"/>
        <v>3.6166666666666667</v>
      </c>
    </row>
    <row r="22" spans="2:18" x14ac:dyDescent="0.35">
      <c r="B22" s="18" t="s">
        <v>214</v>
      </c>
      <c r="C22" s="2">
        <v>15</v>
      </c>
      <c r="D22" s="2">
        <v>25</v>
      </c>
      <c r="E22" s="2">
        <v>200</v>
      </c>
      <c r="F22" s="2">
        <v>24.1</v>
      </c>
      <c r="G22" s="2">
        <v>21.65</v>
      </c>
      <c r="H22" s="2">
        <v>20.45</v>
      </c>
      <c r="I22" s="2">
        <v>19.25</v>
      </c>
      <c r="J22" s="17">
        <f t="shared" si="0"/>
        <v>0.12050000000000001</v>
      </c>
    </row>
    <row r="23" spans="2:18" x14ac:dyDescent="0.35">
      <c r="B23" s="18" t="s">
        <v>215</v>
      </c>
      <c r="C23" s="2">
        <v>15</v>
      </c>
      <c r="D23" s="2">
        <v>18</v>
      </c>
      <c r="E23" s="2">
        <v>300</v>
      </c>
      <c r="F23" s="2">
        <v>29.75</v>
      </c>
      <c r="G23" s="2">
        <v>26.75</v>
      </c>
      <c r="H23" s="2">
        <v>25.25</v>
      </c>
      <c r="I23" s="2">
        <v>23.8</v>
      </c>
      <c r="J23" s="17">
        <f t="shared" si="0"/>
        <v>9.9166666666666667E-2</v>
      </c>
    </row>
    <row r="24" spans="2:18" x14ac:dyDescent="0.35">
      <c r="B24" s="18" t="s">
        <v>216</v>
      </c>
      <c r="C24" s="2">
        <v>18</v>
      </c>
      <c r="D24" s="2">
        <v>30</v>
      </c>
      <c r="E24" s="2">
        <v>150</v>
      </c>
      <c r="F24" s="2">
        <v>27.1</v>
      </c>
      <c r="G24" s="2">
        <v>24.35</v>
      </c>
      <c r="H24" s="2">
        <v>22.95</v>
      </c>
      <c r="I24" s="2">
        <v>21.65</v>
      </c>
      <c r="J24" s="17">
        <f t="shared" si="0"/>
        <v>0.18066666666666667</v>
      </c>
    </row>
    <row r="25" spans="2:18" x14ac:dyDescent="0.35">
      <c r="B25" s="18" t="s">
        <v>217</v>
      </c>
      <c r="C25" s="2">
        <v>20</v>
      </c>
      <c r="D25" s="2">
        <v>25</v>
      </c>
      <c r="E25" s="2">
        <v>125</v>
      </c>
      <c r="F25" s="2">
        <v>26.65</v>
      </c>
      <c r="G25" s="2">
        <v>23.95</v>
      </c>
      <c r="H25" s="2">
        <v>22.65</v>
      </c>
      <c r="I25" s="2">
        <v>21.3</v>
      </c>
      <c r="J25" s="17">
        <f t="shared" si="0"/>
        <v>0.2132</v>
      </c>
    </row>
    <row r="26" spans="2:18" x14ac:dyDescent="0.35">
      <c r="B26" s="18" t="s">
        <v>218</v>
      </c>
      <c r="C26" s="2">
        <v>22</v>
      </c>
      <c r="D26" s="2">
        <v>36</v>
      </c>
      <c r="E26" s="2">
        <v>100</v>
      </c>
      <c r="F26" s="2">
        <v>29.3</v>
      </c>
      <c r="G26" s="2">
        <v>26.35</v>
      </c>
      <c r="H26" s="2">
        <v>24.9</v>
      </c>
      <c r="I26" s="2">
        <v>23.4</v>
      </c>
      <c r="J26" s="17">
        <f t="shared" si="0"/>
        <v>0.29299999999999998</v>
      </c>
    </row>
    <row r="27" spans="2:18" x14ac:dyDescent="0.35">
      <c r="B27" s="18" t="s">
        <v>219</v>
      </c>
      <c r="C27" s="2">
        <v>25</v>
      </c>
      <c r="D27" s="2">
        <v>40</v>
      </c>
      <c r="E27" s="2">
        <v>100</v>
      </c>
      <c r="F27" s="2">
        <v>33.5</v>
      </c>
      <c r="G27" s="2">
        <v>30.15</v>
      </c>
      <c r="H27" s="2">
        <v>28.45</v>
      </c>
      <c r="I27" s="2">
        <v>26.8</v>
      </c>
      <c r="J27" s="17">
        <f t="shared" si="0"/>
        <v>0.33500000000000002</v>
      </c>
    </row>
    <row r="28" spans="2:18" x14ac:dyDescent="0.35">
      <c r="B28" s="18" t="s">
        <v>220</v>
      </c>
      <c r="C28" s="2">
        <v>25</v>
      </c>
      <c r="D28" s="2">
        <v>35</v>
      </c>
      <c r="E28" s="2">
        <v>100</v>
      </c>
      <c r="F28" s="2">
        <v>32.4</v>
      </c>
      <c r="G28" s="2">
        <v>29.15</v>
      </c>
      <c r="H28" s="2">
        <v>27.5</v>
      </c>
      <c r="I28" s="2">
        <v>25.9</v>
      </c>
      <c r="J28" s="17">
        <f t="shared" si="0"/>
        <v>0.32400000000000001</v>
      </c>
    </row>
    <row r="29" spans="2:18" x14ac:dyDescent="0.35">
      <c r="B29" s="18" t="s">
        <v>221</v>
      </c>
      <c r="C29" s="2">
        <v>20</v>
      </c>
      <c r="D29" s="2">
        <v>30</v>
      </c>
      <c r="E29" s="2">
        <v>125</v>
      </c>
      <c r="F29" s="2">
        <v>27.95</v>
      </c>
      <c r="G29" s="2">
        <v>25.15</v>
      </c>
      <c r="H29" s="2">
        <v>23.75</v>
      </c>
      <c r="I29" s="2">
        <v>22.35</v>
      </c>
      <c r="J29" s="17">
        <f t="shared" si="0"/>
        <v>0.22359999999999999</v>
      </c>
    </row>
    <row r="30" spans="2:18" x14ac:dyDescent="0.35">
      <c r="B30" s="18" t="s">
        <v>222</v>
      </c>
      <c r="C30" s="2">
        <v>30</v>
      </c>
      <c r="D30" s="2">
        <v>40</v>
      </c>
      <c r="E30" s="2">
        <v>100</v>
      </c>
      <c r="F30" s="2">
        <v>36.25</v>
      </c>
      <c r="G30" s="2">
        <v>32.6</v>
      </c>
      <c r="H30" s="2">
        <v>30.8</v>
      </c>
      <c r="I30" s="2">
        <v>28.95</v>
      </c>
      <c r="J30" s="17">
        <f t="shared" si="0"/>
        <v>0.36249999999999999</v>
      </c>
    </row>
    <row r="31" spans="2:18" x14ac:dyDescent="0.35">
      <c r="B31" s="18" t="s">
        <v>223</v>
      </c>
      <c r="C31" s="2">
        <v>35</v>
      </c>
      <c r="D31" s="2">
        <v>45</v>
      </c>
      <c r="E31" s="2">
        <v>100</v>
      </c>
      <c r="F31" s="2">
        <v>40.950000000000003</v>
      </c>
      <c r="G31" s="2">
        <v>36.85</v>
      </c>
      <c r="H31" s="2">
        <v>34.799999999999997</v>
      </c>
      <c r="I31" s="2">
        <v>32.75</v>
      </c>
      <c r="J31" s="17">
        <f t="shared" si="0"/>
        <v>0.40950000000000003</v>
      </c>
    </row>
    <row r="32" spans="2:18" x14ac:dyDescent="0.35">
      <c r="B32" s="18" t="s">
        <v>224</v>
      </c>
      <c r="C32" s="2">
        <v>30</v>
      </c>
      <c r="D32" s="2">
        <v>60</v>
      </c>
      <c r="E32" s="2">
        <v>100</v>
      </c>
      <c r="F32" s="2">
        <v>49.1</v>
      </c>
      <c r="G32" s="2">
        <v>44.15</v>
      </c>
      <c r="H32" s="2">
        <v>41.7</v>
      </c>
      <c r="I32" s="2">
        <v>39.25</v>
      </c>
      <c r="J32" s="17">
        <f t="shared" si="0"/>
        <v>0.49099999999999999</v>
      </c>
    </row>
    <row r="33" spans="2:10" x14ac:dyDescent="0.35">
      <c r="B33" s="18" t="s">
        <v>225</v>
      </c>
      <c r="C33" s="2">
        <v>50</v>
      </c>
      <c r="D33" s="2">
        <v>80</v>
      </c>
      <c r="E33" s="2">
        <v>100</v>
      </c>
      <c r="F33" s="2">
        <v>97.95</v>
      </c>
      <c r="G33" s="2">
        <v>88.15</v>
      </c>
      <c r="H33" s="2">
        <v>83.25</v>
      </c>
      <c r="I33" s="2">
        <v>78.349999999999994</v>
      </c>
      <c r="J33" s="17">
        <f t="shared" si="0"/>
        <v>0.97950000000000004</v>
      </c>
    </row>
    <row r="34" spans="2:10" x14ac:dyDescent="0.35">
      <c r="B34" s="18" t="s">
        <v>226</v>
      </c>
      <c r="C34" s="2">
        <v>55</v>
      </c>
      <c r="D34" s="2">
        <v>90</v>
      </c>
      <c r="E34" s="2">
        <v>100</v>
      </c>
      <c r="F34" s="2">
        <v>112</v>
      </c>
      <c r="G34" s="2">
        <v>99.95</v>
      </c>
      <c r="H34" s="2">
        <v>95.2</v>
      </c>
      <c r="I34" s="2">
        <v>89.6</v>
      </c>
      <c r="J34" s="17">
        <f t="shared" si="0"/>
        <v>1.1200000000000001</v>
      </c>
    </row>
    <row r="35" spans="2:10" x14ac:dyDescent="0.35">
      <c r="B35" s="18" t="s">
        <v>227</v>
      </c>
      <c r="C35" s="2">
        <v>50</v>
      </c>
      <c r="D35" s="2">
        <v>60</v>
      </c>
      <c r="E35" s="2">
        <v>100</v>
      </c>
      <c r="F35" s="2">
        <v>87.85</v>
      </c>
      <c r="G35" s="2">
        <v>78.95</v>
      </c>
      <c r="H35" s="2">
        <v>74.650000000000006</v>
      </c>
      <c r="I35" s="2">
        <v>70.25</v>
      </c>
      <c r="J35" s="17">
        <f t="shared" si="0"/>
        <v>0.87849999999999995</v>
      </c>
    </row>
    <row r="36" spans="2:10" x14ac:dyDescent="0.35">
      <c r="B36" s="18" t="s">
        <v>228</v>
      </c>
      <c r="C36" s="2">
        <v>60</v>
      </c>
      <c r="D36" s="2">
        <v>100</v>
      </c>
      <c r="E36" s="2">
        <v>100</v>
      </c>
      <c r="F36" s="2">
        <v>112</v>
      </c>
      <c r="G36" s="2">
        <v>99.95</v>
      </c>
      <c r="H36" s="2">
        <v>95.2</v>
      </c>
      <c r="I36" s="2">
        <v>89.6</v>
      </c>
      <c r="J36" s="17">
        <f t="shared" si="0"/>
        <v>1.1200000000000001</v>
      </c>
    </row>
    <row r="37" spans="2:10" x14ac:dyDescent="0.35">
      <c r="B37" s="18" t="s">
        <v>229</v>
      </c>
      <c r="C37" s="2">
        <v>60</v>
      </c>
      <c r="D37" s="2">
        <v>60</v>
      </c>
      <c r="E37" s="2">
        <v>100</v>
      </c>
      <c r="F37" s="2">
        <v>99.95</v>
      </c>
      <c r="G37" s="2">
        <v>89.95</v>
      </c>
      <c r="H37" s="2">
        <v>84.95</v>
      </c>
      <c r="I37" s="2">
        <v>79.95</v>
      </c>
      <c r="J37" s="17">
        <f t="shared" si="0"/>
        <v>0.99950000000000006</v>
      </c>
    </row>
    <row r="38" spans="2:10" x14ac:dyDescent="0.35">
      <c r="B38" s="18" t="s">
        <v>230</v>
      </c>
      <c r="C38" s="2">
        <v>60</v>
      </c>
      <c r="D38" s="2">
        <v>80</v>
      </c>
      <c r="E38" s="2">
        <v>100</v>
      </c>
      <c r="F38" s="2">
        <v>106</v>
      </c>
      <c r="G38" s="2">
        <v>95.4</v>
      </c>
      <c r="H38" s="2">
        <v>89.95</v>
      </c>
      <c r="I38" s="2">
        <v>84.8</v>
      </c>
      <c r="J38" s="17">
        <f t="shared" si="0"/>
        <v>1.06</v>
      </c>
    </row>
    <row r="39" spans="2:10" x14ac:dyDescent="0.35">
      <c r="B39" s="18" t="s">
        <v>231</v>
      </c>
      <c r="C39" s="2">
        <v>90</v>
      </c>
      <c r="D39" s="2">
        <v>140</v>
      </c>
      <c r="E39" s="2">
        <v>60</v>
      </c>
      <c r="F39" s="2">
        <v>213</v>
      </c>
      <c r="G39" s="2">
        <v>189</v>
      </c>
      <c r="H39" s="2">
        <v>179</v>
      </c>
      <c r="I39" s="2">
        <v>169</v>
      </c>
      <c r="J39" s="17">
        <f t="shared" si="0"/>
        <v>3.55</v>
      </c>
    </row>
  </sheetData>
  <mergeCells count="3">
    <mergeCell ref="F4:I4"/>
    <mergeCell ref="B2:J2"/>
    <mergeCell ref="O4: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12</vt:i4>
      </vt:variant>
    </vt:vector>
  </HeadingPairs>
  <TitlesOfParts>
    <vt:vector size="21" baseType="lpstr">
      <vt:lpstr>Feuil1</vt:lpstr>
      <vt:lpstr>Facture</vt:lpstr>
      <vt:lpstr>Packing List</vt:lpstr>
      <vt:lpstr>Conversion Ct Gr Kg</vt:lpstr>
      <vt:lpstr>Carton</vt:lpstr>
      <vt:lpstr>Clients</vt:lpstr>
      <vt:lpstr>Produits</vt:lpstr>
      <vt:lpstr>Customs Nom</vt:lpstr>
      <vt:lpstr>Sachet</vt:lpstr>
      <vt:lpstr>Clients</vt:lpstr>
      <vt:lpstr>Customs_Nomenclature</vt:lpstr>
      <vt:lpstr>Facture!Extraire</vt:lpstr>
      <vt:lpstr>'Packing List'!Extraire</vt:lpstr>
      <vt:lpstr>'Packing List'!Impression_des_titres</vt:lpstr>
      <vt:lpstr>Incoterms</vt:lpstr>
      <vt:lpstr>Monnaie</vt:lpstr>
      <vt:lpstr>PackingList</vt:lpstr>
      <vt:lpstr>Produits</vt:lpstr>
      <vt:lpstr>Référence_Carton</vt:lpstr>
      <vt:lpstr>Facture!Zone_d_impression</vt:lpstr>
      <vt:lpstr>'Packing List'!Zone_d_impression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Michel</cp:lastModifiedBy>
  <cp:lastPrinted>2018-07-28T09:01:45Z</cp:lastPrinted>
  <dcterms:created xsi:type="dcterms:W3CDTF">2016-09-19T06:11:43Z</dcterms:created>
  <dcterms:modified xsi:type="dcterms:W3CDTF">2018-07-29T14:06:50Z</dcterms:modified>
</cp:coreProperties>
</file>