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3"/>
  </bookViews>
  <sheets>
    <sheet name="règles de gestion" sheetId="5" r:id="rId1"/>
    <sheet name="JF" sheetId="1" r:id="rId2"/>
    <sheet name="paramètres" sheetId="4" r:id="rId3"/>
    <sheet name="BdD" sheetId="2" r:id="rId4"/>
    <sheet name="saisie détaillée" sheetId="3" r:id="rId5"/>
    <sheet name="saisie simplifiée" sheetId="6" r:id="rId6"/>
  </sheets>
  <definedNames>
    <definedName name="JoursFeries">JF!$B$2:$I$13</definedName>
    <definedName name="motifs">OFFSET(paramètres!$F$1,1,,COUNTA(paramètres!$F:$F)-1)</definedName>
    <definedName name="noms_1">OFFSET(paramètres!$D$1,MATCH('saisie détaillée'!$A$2,paramètres!$C:$C,0)-1,,MATCH('saisie détaillée'!$A$2,paramètres!$C:$C,1)-MATCH('saisie détaillée'!$A$2,paramètres!$C:$C,0)+1)</definedName>
    <definedName name="noms_2">OFFSET(paramètres!$D$1,MATCH('saisie simplifiée'!$A$2,paramètres!$C:$C,0)-1,,MATCH('saisie simplifiée'!$A$2,paramètres!$C:$C,1)-MATCH('saisie simplifiée'!$A$2,paramètres!$C:$C,0)+1)</definedName>
    <definedName name="sites">OFFSET(paramètres!$A$1,1,,COUNTA(paramètres!$A:$A)-1)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  <c r="K3" i="2"/>
  <c r="L2" i="2" l="1"/>
  <c r="L3" i="2"/>
  <c r="J2" i="2"/>
  <c r="J3" i="2"/>
  <c r="D2" i="2"/>
  <c r="D3" i="2"/>
  <c r="B6" i="6" l="1"/>
  <c r="B7" i="6" s="1"/>
  <c r="B6" i="3" l="1"/>
  <c r="B7" i="3" s="1"/>
  <c r="B12" i="1" l="1"/>
  <c r="B7" i="1" l="1"/>
  <c r="B9" i="1"/>
  <c r="B11" i="1"/>
  <c r="B13" i="1"/>
  <c r="B6" i="1"/>
  <c r="B10" i="1"/>
  <c r="B2" i="1"/>
  <c r="B8" i="1"/>
  <c r="B5" i="1" l="1"/>
  <c r="B3" i="1"/>
  <c r="B4" i="1"/>
  <c r="C12" i="1"/>
  <c r="C10" i="1"/>
  <c r="C8" i="1"/>
  <c r="C6" i="1"/>
  <c r="C2" i="1"/>
  <c r="C13" i="1"/>
  <c r="C11" i="1"/>
  <c r="C9" i="1"/>
  <c r="C7" i="1"/>
  <c r="C4" i="1" l="1"/>
  <c r="C5" i="1"/>
  <c r="C3" i="1"/>
  <c r="D11" i="1"/>
  <c r="D9" i="1"/>
  <c r="D7" i="1"/>
  <c r="D13" i="1"/>
  <c r="D12" i="1"/>
  <c r="D10" i="1"/>
  <c r="D8" i="1"/>
  <c r="D6" i="1"/>
  <c r="D2" i="1"/>
  <c r="E13" i="1" l="1"/>
  <c r="E11" i="1"/>
  <c r="E9" i="1"/>
  <c r="E7" i="1"/>
  <c r="E12" i="1"/>
  <c r="E10" i="1"/>
  <c r="E8" i="1"/>
  <c r="E6" i="1"/>
  <c r="E2" i="1"/>
  <c r="D5" i="1"/>
  <c r="D4" i="1"/>
  <c r="D3" i="1"/>
  <c r="E5" i="1" l="1"/>
  <c r="E3" i="1"/>
  <c r="E4" i="1"/>
  <c r="F12" i="1"/>
  <c r="F10" i="1"/>
  <c r="F8" i="1"/>
  <c r="F6" i="1"/>
  <c r="F2" i="1"/>
  <c r="F13" i="1"/>
  <c r="F11" i="1"/>
  <c r="F9" i="1"/>
  <c r="F7" i="1"/>
  <c r="F4" i="1" l="1"/>
  <c r="F5" i="1"/>
  <c r="F3" i="1"/>
  <c r="G12" i="1"/>
  <c r="G10" i="1"/>
  <c r="G8" i="1"/>
  <c r="G6" i="1"/>
  <c r="G2" i="1"/>
  <c r="G13" i="1"/>
  <c r="G11" i="1"/>
  <c r="G9" i="1"/>
  <c r="G7" i="1"/>
  <c r="G4" i="1" l="1"/>
  <c r="G5" i="1"/>
  <c r="G3" i="1"/>
  <c r="H11" i="1"/>
  <c r="H9" i="1"/>
  <c r="H7" i="1"/>
  <c r="H13" i="1"/>
  <c r="H2" i="1"/>
  <c r="H12" i="1"/>
  <c r="H10" i="1"/>
  <c r="H8" i="1"/>
  <c r="H6" i="1"/>
  <c r="I13" i="1" l="1"/>
  <c r="I11" i="1"/>
  <c r="I9" i="1"/>
  <c r="I7" i="1"/>
  <c r="I12" i="1"/>
  <c r="I10" i="1"/>
  <c r="I8" i="1"/>
  <c r="I6" i="1"/>
  <c r="I2" i="1"/>
  <c r="H3" i="1"/>
  <c r="H5" i="1"/>
  <c r="H4" i="1"/>
  <c r="I5" i="1" l="1"/>
  <c r="I3" i="1"/>
  <c r="I4" i="1"/>
</calcChain>
</file>

<file path=xl/sharedStrings.xml><?xml version="1.0" encoding="utf-8"?>
<sst xmlns="http://schemas.openxmlformats.org/spreadsheetml/2006/main" count="114" uniqueCount="77">
  <si>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</si>
  <si>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</si>
  <si>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</si>
  <si>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</si>
  <si>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</si>
  <si>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</si>
  <si>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</si>
  <si>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</si>
  <si>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</si>
  <si>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</si>
  <si>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</si>
  <si>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</si>
  <si>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</si>
  <si>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jours confondus</t>
  </si>
  <si>
    <t>jours consécutifs</t>
  </si>
  <si>
    <t>jours séparés d'un seul jour</t>
  </si>
  <si>
    <t>week end</t>
  </si>
  <si>
    <t>date</t>
  </si>
  <si>
    <t>site</t>
  </si>
  <si>
    <t>nom</t>
  </si>
  <si>
    <t>début1</t>
  </si>
  <si>
    <t>fin1</t>
  </si>
  <si>
    <t>début2</t>
  </si>
  <si>
    <t>fin2</t>
  </si>
  <si>
    <t>total</t>
  </si>
  <si>
    <t>semaine</t>
  </si>
  <si>
    <t>année de référence</t>
  </si>
  <si>
    <t>jour de la semaine</t>
  </si>
  <si>
    <t>sites</t>
  </si>
  <si>
    <t>noms</t>
  </si>
  <si>
    <t>noms :</t>
  </si>
  <si>
    <t>pas de matricules, c'est le nom qui est la clé</t>
  </si>
  <si>
    <t>si un nom apparaît sur 2 sites, il est considéré comme 2 individus différents</t>
  </si>
  <si>
    <t>a contrario, pas d'homonyme sur le même site</t>
  </si>
  <si>
    <t>saisies :</t>
  </si>
  <si>
    <t>soit détaillées avec début et fin de 2 plages, par exemple matin et après-midi</t>
  </si>
  <si>
    <t>format :</t>
  </si>
  <si>
    <t>saisir hh:mm</t>
  </si>
  <si>
    <t>si pas de minutes, saisir hh: avec le 2 points qui suit pour faire comprendre à excel qu'il s'agit d'heures en fraction de journées</t>
  </si>
  <si>
    <t>consolidation :</t>
  </si>
  <si>
    <t>consolidation automatique des BdD (base de données) de chaque site dans un même classeur</t>
  </si>
  <si>
    <t>accès aux informations vi les TCD tableaux croisés dynamiques</t>
  </si>
  <si>
    <t>ROUEN</t>
  </si>
  <si>
    <t>PARIS</t>
  </si>
  <si>
    <t>Michel</t>
  </si>
  <si>
    <t>TEST</t>
  </si>
  <si>
    <t>Jean</t>
  </si>
  <si>
    <t>Paul</t>
  </si>
  <si>
    <t>André</t>
  </si>
  <si>
    <t>Juliette</t>
  </si>
  <si>
    <t>Julie</t>
  </si>
  <si>
    <t>soit globales avec un nombre d'heures par jour, dans ce cas les informations éventuelles début et fin sont effacées (à faire si besoin)</t>
  </si>
  <si>
    <t>Année</t>
  </si>
  <si>
    <t>Semaine</t>
  </si>
  <si>
    <t>du</t>
  </si>
  <si>
    <t>au</t>
  </si>
  <si>
    <t>début matin</t>
  </si>
  <si>
    <t>fin matin</t>
  </si>
  <si>
    <t>début apm</t>
  </si>
  <si>
    <t>fin apm</t>
  </si>
  <si>
    <t>durée</t>
  </si>
  <si>
    <t>motif</t>
  </si>
  <si>
    <t>mardi</t>
  </si>
  <si>
    <t>lundi</t>
  </si>
  <si>
    <t>mercredi</t>
  </si>
  <si>
    <t>jeudi</t>
  </si>
  <si>
    <t>vendredi</t>
  </si>
  <si>
    <t>samedi</t>
  </si>
  <si>
    <t>dimanche</t>
  </si>
  <si>
    <t>motifs</t>
  </si>
  <si>
    <t>congés</t>
  </si>
  <si>
    <t>absence</t>
  </si>
  <si>
    <t>maladie</t>
  </si>
  <si>
    <t>cumul année</t>
  </si>
  <si>
    <t>cumul mois</t>
  </si>
  <si>
    <t>cumul semaine</t>
  </si>
  <si>
    <t>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</si>
</sst>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\-mmm"/>
    <numFmt numFmtId="165" formatCode="ddd\ dd/mm/yyyy"/>
    <numFmt numFmtId="166" formatCode="ddd\ d\ mmm"/>
    <numFmt numFmtId="167" formatCode="[hh]:mm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/>
    <xf numFmtId="164" fontId="3" fillId="0" borderId="0" xfId="0" applyNumberFormat="1" applyFont="1" applyBorder="1" applyAlignment="1"/>
    <xf numFmtId="0" fontId="0" fillId="0" borderId="0" xfId="0" applyAlignment="1"/>
    <xf numFmtId="165" fontId="3" fillId="0" borderId="0" xfId="0" applyNumberFormat="1" applyFont="1" applyBorder="1" applyAlignment="1"/>
    <xf numFmtId="0" fontId="4" fillId="3" borderId="0" xfId="0" applyFont="1" applyFill="1" applyBorder="1" applyAlignment="1"/>
    <xf numFmtId="0" fontId="3" fillId="4" borderId="0" xfId="0" applyFont="1" applyFill="1" applyBorder="1" applyAlignment="1"/>
    <xf numFmtId="0" fontId="3" fillId="5" borderId="0" xfId="0" applyFont="1" applyFill="1" applyBorder="1" applyAlignment="1"/>
    <xf numFmtId="0" fontId="0" fillId="2" borderId="0" xfId="0" applyFill="1" applyAlignment="1"/>
    <xf numFmtId="0" fontId="0" fillId="6" borderId="0" xfId="0" applyFill="1" applyAlignment="1">
      <alignment horizontal="center"/>
    </xf>
    <xf numFmtId="0" fontId="0" fillId="6" borderId="0" xfId="0" applyFill="1"/>
    <xf numFmtId="16" fontId="0" fillId="6" borderId="0" xfId="0" applyNumberFormat="1" applyFill="1"/>
    <xf numFmtId="0" fontId="5" fillId="6" borderId="1" xfId="0" applyFont="1" applyFill="1" applyBorder="1"/>
    <xf numFmtId="166" fontId="0" fillId="7" borderId="1" xfId="0" applyNumberFormat="1" applyFont="1" applyFill="1" applyBorder="1" applyAlignment="1">
      <alignment horizontal="center"/>
    </xf>
    <xf numFmtId="0" fontId="5" fillId="6" borderId="1" xfId="0" applyFont="1" applyFill="1" applyBorder="1" applyAlignment="1"/>
    <xf numFmtId="167" fontId="0" fillId="7" borderId="1" xfId="0" applyNumberForma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0" fillId="8" borderId="1" xfId="0" applyFill="1" applyBorder="1" applyAlignment="1" applyProtection="1">
      <alignment horizontal="center"/>
      <protection locked="0"/>
    </xf>
    <xf numFmtId="0" fontId="0" fillId="8" borderId="1" xfId="0" applyFill="1" applyBorder="1" applyProtection="1">
      <protection locked="0"/>
    </xf>
    <xf numFmtId="167" fontId="0" fillId="8" borderId="1" xfId="0" applyNumberFormat="1" applyFill="1" applyBorder="1" applyAlignment="1" applyProtection="1">
      <alignment horizontal="center"/>
      <protection locked="0"/>
    </xf>
    <xf numFmtId="14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14"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13</xdr:row>
      <xdr:rowOff>158750</xdr:rowOff>
    </xdr:from>
    <xdr:to>
      <xdr:col>4</xdr:col>
      <xdr:colOff>609600</xdr:colOff>
      <xdr:row>16</xdr:row>
      <xdr:rowOff>133350</xdr:rowOff>
    </xdr:to>
    <xdr:sp macro="" textlink="">
      <xdr:nvSpPr>
        <xdr:cNvPr id="2" name="Rectangle à coins arrondis 1"/>
        <xdr:cNvSpPr/>
      </xdr:nvSpPr>
      <xdr:spPr>
        <a:xfrm>
          <a:off x="2038350" y="2552700"/>
          <a:ext cx="1619250" cy="527050"/>
        </a:xfrm>
        <a:prstGeom prst="wedgeRoundRectCallout">
          <a:avLst>
            <a:gd name="adj1" fmla="val -46323"/>
            <a:gd name="adj2" fmla="val -25677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à conserver triée par site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A4" totalsRowShown="0">
  <autoFilter ref="A1:A4"/>
  <sortState ref="A2:A4">
    <sortCondition descending="1" ref="A2"/>
  </sortState>
  <tableColumns count="1">
    <tableColumn id="1" name="sites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1:D8" totalsRowShown="0">
  <autoFilter ref="C1:D8"/>
  <sortState ref="C2:D8">
    <sortCondition ref="C2"/>
  </sortState>
  <tableColumns count="2">
    <tableColumn id="1" name="sites"/>
    <tableColumn id="2" name="noms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F1:F4" totalsRowShown="0">
  <autoFilter ref="F1:F4"/>
  <tableColumns count="1">
    <tableColumn id="1" name="motifs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L3" totalsRowShown="0">
  <autoFilter ref="A1:L3"/>
  <tableColumns count="12">
    <tableColumn id="2" name="site"/>
    <tableColumn id="3" name="nom"/>
    <tableColumn id="13" name="date" dataDxfId="13"/>
    <tableColumn id="14" name="clé" dataDxfId="12">
      <calculatedColumnFormula>Tableau1[[#This Row],[site]]&amp;"|"&amp;Tableau1[[#This Row],[nom]]&amp;"|"&amp;Tableau1[[#This Row],[date]]</calculatedColumnFormula>
    </tableColumn>
    <tableColumn id="4" name="début1" dataDxfId="11"/>
    <tableColumn id="5" name="fin1" dataDxfId="10"/>
    <tableColumn id="6" name="début2" dataDxfId="9"/>
    <tableColumn id="7" name="fin2" dataDxfId="8"/>
    <tableColumn id="8" name="total" dataDxfId="7"/>
    <tableColumn id="9" name="jour de la semaine" dataDxfId="6">
      <calculatedColumnFormula>WEEKDAY(Tableau1[[#This Row],[date]],2)</calculatedColumnFormula>
    </tableColumn>
    <tableColumn id="15" name="année de référence" dataDxfId="4">
      <calculatedColumnFormula>YEAR(Tableau1[[#This Row],[date]] - MOD(Tableau1[[#This Row],[date]] - 2,7) + 3)</calculatedColumnFormula>
    </tableColumn>
    <tableColumn id="10" name="semaine" dataDxfId="5">
      <calculatedColumnFormula>_xlfn.ISOWEEKNUM(Tableau1[[#This Row],[date]])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M11" sqref="M11"/>
    </sheetView>
  </sheetViews>
  <sheetFormatPr baseColWidth="10" defaultRowHeight="14.5" x14ac:dyDescent="0.35"/>
  <cols>
    <col min="1" max="1" width="14.7265625" customWidth="1"/>
  </cols>
  <sheetData>
    <row r="1" spans="1:2" x14ac:dyDescent="0.35">
      <c r="A1" t="s">
        <v>30</v>
      </c>
      <c r="B1" t="s">
        <v>31</v>
      </c>
    </row>
    <row r="2" spans="1:2" x14ac:dyDescent="0.35">
      <c r="B2" t="s">
        <v>32</v>
      </c>
    </row>
    <row r="3" spans="1:2" x14ac:dyDescent="0.35">
      <c r="B3" t="s">
        <v>33</v>
      </c>
    </row>
    <row r="5" spans="1:2" x14ac:dyDescent="0.35">
      <c r="A5" t="s">
        <v>34</v>
      </c>
      <c r="B5" t="s">
        <v>35</v>
      </c>
    </row>
    <row r="6" spans="1:2" x14ac:dyDescent="0.35">
      <c r="B6" t="s">
        <v>51</v>
      </c>
    </row>
    <row r="8" spans="1:2" x14ac:dyDescent="0.35">
      <c r="A8" t="s">
        <v>36</v>
      </c>
      <c r="B8" t="s">
        <v>37</v>
      </c>
    </row>
    <row r="9" spans="1:2" x14ac:dyDescent="0.35">
      <c r="B9" t="s">
        <v>38</v>
      </c>
    </row>
    <row r="11" spans="1:2" x14ac:dyDescent="0.35">
      <c r="A11" t="s">
        <v>39</v>
      </c>
      <c r="B11" t="s">
        <v>40</v>
      </c>
    </row>
    <row r="12" spans="1:2" x14ac:dyDescent="0.35">
      <c r="B12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B2" sqref="B2:I13"/>
    </sheetView>
  </sheetViews>
  <sheetFormatPr baseColWidth="10" defaultColWidth="10.81640625" defaultRowHeight="14.5" x14ac:dyDescent="0.35"/>
  <cols>
    <col min="1" max="1" width="22" style="6" bestFit="1" customWidth="1"/>
    <col min="2" max="2" width="10.1796875" style="6" bestFit="1" customWidth="1"/>
    <col min="3" max="3" width="9.81640625" style="6" bestFit="1" customWidth="1"/>
    <col min="4" max="4" width="10.26953125" style="6" bestFit="1" customWidth="1"/>
    <col min="5" max="5" width="10.1796875" style="6" bestFit="1" customWidth="1"/>
    <col min="6" max="6" width="9.81640625" style="6" bestFit="1" customWidth="1"/>
    <col min="7" max="7" width="10.1796875" style="6" bestFit="1" customWidth="1"/>
    <col min="8" max="8" width="10.26953125" style="6" bestFit="1" customWidth="1"/>
    <col min="9" max="9" width="9.81640625" style="6" bestFit="1" customWidth="1"/>
    <col min="10" max="16384" width="10.81640625" style="6"/>
  </cols>
  <sheetData>
    <row r="1" spans="1:9" s="3" customFormat="1" x14ac:dyDescent="0.35">
      <c r="A1" s="1" t="s">
        <v>0</v>
      </c>
      <c r="B1" s="2">
        <v>2018</v>
      </c>
      <c r="C1" s="2">
        <v>2019</v>
      </c>
      <c r="D1" s="2">
        <v>2020</v>
      </c>
      <c r="E1" s="2">
        <v>2021</v>
      </c>
      <c r="F1" s="2">
        <v>2022</v>
      </c>
      <c r="G1" s="2">
        <v>2023</v>
      </c>
      <c r="H1" s="2">
        <v>2024</v>
      </c>
      <c r="I1" s="2">
        <v>2025</v>
      </c>
    </row>
    <row r="2" spans="1:9" x14ac:dyDescent="0.35">
      <c r="A2" s="4" t="s">
        <v>1</v>
      </c>
      <c r="B2" s="5">
        <f t="shared" ref="B2:I2" si="0">ROUND(DATE(B1,4,MOD(234-11*MOD(B1,19),30))/7,0)*7-6</f>
        <v>43191</v>
      </c>
      <c r="C2" s="5">
        <f t="shared" si="0"/>
        <v>43576</v>
      </c>
      <c r="D2" s="5">
        <f t="shared" si="0"/>
        <v>43933</v>
      </c>
      <c r="E2" s="5">
        <f t="shared" si="0"/>
        <v>44290</v>
      </c>
      <c r="F2" s="5">
        <f t="shared" si="0"/>
        <v>44668</v>
      </c>
      <c r="G2" s="5">
        <f t="shared" si="0"/>
        <v>45025</v>
      </c>
      <c r="H2" s="5">
        <f t="shared" si="0"/>
        <v>45382</v>
      </c>
      <c r="I2" s="5">
        <f t="shared" si="0"/>
        <v>45767</v>
      </c>
    </row>
    <row r="3" spans="1:9" x14ac:dyDescent="0.35">
      <c r="A3" s="4" t="s">
        <v>2</v>
      </c>
      <c r="B3" s="5">
        <f t="shared" ref="B3:I3" si="1">B2+1</f>
        <v>43192</v>
      </c>
      <c r="C3" s="5">
        <f t="shared" si="1"/>
        <v>43577</v>
      </c>
      <c r="D3" s="5">
        <f t="shared" si="1"/>
        <v>43934</v>
      </c>
      <c r="E3" s="5">
        <f t="shared" si="1"/>
        <v>44291</v>
      </c>
      <c r="F3" s="5">
        <f t="shared" si="1"/>
        <v>44669</v>
      </c>
      <c r="G3" s="5">
        <f t="shared" si="1"/>
        <v>45026</v>
      </c>
      <c r="H3" s="5">
        <f t="shared" si="1"/>
        <v>45383</v>
      </c>
      <c r="I3" s="5">
        <f t="shared" si="1"/>
        <v>45768</v>
      </c>
    </row>
    <row r="4" spans="1:9" x14ac:dyDescent="0.35">
      <c r="A4" s="4" t="s">
        <v>3</v>
      </c>
      <c r="B4" s="5">
        <f t="shared" ref="B4:I4" si="2">B2+39</f>
        <v>43230</v>
      </c>
      <c r="C4" s="5">
        <f t="shared" si="2"/>
        <v>43615</v>
      </c>
      <c r="D4" s="5">
        <f t="shared" si="2"/>
        <v>43972</v>
      </c>
      <c r="E4" s="5">
        <f t="shared" si="2"/>
        <v>44329</v>
      </c>
      <c r="F4" s="5">
        <f t="shared" si="2"/>
        <v>44707</v>
      </c>
      <c r="G4" s="5">
        <f t="shared" si="2"/>
        <v>45064</v>
      </c>
      <c r="H4" s="5">
        <f t="shared" si="2"/>
        <v>45421</v>
      </c>
      <c r="I4" s="5">
        <f t="shared" si="2"/>
        <v>45806</v>
      </c>
    </row>
    <row r="5" spans="1:9" x14ac:dyDescent="0.35">
      <c r="A5" s="4" t="s">
        <v>4</v>
      </c>
      <c r="B5" s="5">
        <f t="shared" ref="B5:I5" si="3">B2+50</f>
        <v>43241</v>
      </c>
      <c r="C5" s="5">
        <f t="shared" si="3"/>
        <v>43626</v>
      </c>
      <c r="D5" s="5">
        <f t="shared" si="3"/>
        <v>43983</v>
      </c>
      <c r="E5" s="5">
        <f t="shared" si="3"/>
        <v>44340</v>
      </c>
      <c r="F5" s="5">
        <f t="shared" si="3"/>
        <v>44718</v>
      </c>
      <c r="G5" s="5">
        <f t="shared" si="3"/>
        <v>45075</v>
      </c>
      <c r="H5" s="5">
        <f t="shared" si="3"/>
        <v>45432</v>
      </c>
      <c r="I5" s="5">
        <f t="shared" si="3"/>
        <v>45817</v>
      </c>
    </row>
    <row r="6" spans="1:9" x14ac:dyDescent="0.35">
      <c r="A6" s="4" t="s">
        <v>5</v>
      </c>
      <c r="B6" s="5">
        <f t="shared" ref="B6:I6" si="4">DATE(B1,1,1)</f>
        <v>43101</v>
      </c>
      <c r="C6" s="5">
        <f t="shared" si="4"/>
        <v>43466</v>
      </c>
      <c r="D6" s="5">
        <f t="shared" si="4"/>
        <v>43831</v>
      </c>
      <c r="E6" s="5">
        <f t="shared" si="4"/>
        <v>44197</v>
      </c>
      <c r="F6" s="5">
        <f t="shared" si="4"/>
        <v>44562</v>
      </c>
      <c r="G6" s="5">
        <f t="shared" si="4"/>
        <v>44927</v>
      </c>
      <c r="H6" s="5">
        <f t="shared" si="4"/>
        <v>45292</v>
      </c>
      <c r="I6" s="5">
        <f t="shared" si="4"/>
        <v>45658</v>
      </c>
    </row>
    <row r="7" spans="1:9" x14ac:dyDescent="0.35">
      <c r="A7" s="4" t="s">
        <v>6</v>
      </c>
      <c r="B7" s="5">
        <f t="shared" ref="B7:I7" si="5">DATE(B1,5,1)</f>
        <v>43221</v>
      </c>
      <c r="C7" s="5">
        <f t="shared" si="5"/>
        <v>43586</v>
      </c>
      <c r="D7" s="5">
        <f t="shared" si="5"/>
        <v>43952</v>
      </c>
      <c r="E7" s="5">
        <f t="shared" si="5"/>
        <v>44317</v>
      </c>
      <c r="F7" s="5">
        <f t="shared" si="5"/>
        <v>44682</v>
      </c>
      <c r="G7" s="5">
        <f t="shared" si="5"/>
        <v>45047</v>
      </c>
      <c r="H7" s="5">
        <f t="shared" si="5"/>
        <v>45413</v>
      </c>
      <c r="I7" s="5">
        <f t="shared" si="5"/>
        <v>45778</v>
      </c>
    </row>
    <row r="8" spans="1:9" x14ac:dyDescent="0.35">
      <c r="A8" s="4" t="s">
        <v>7</v>
      </c>
      <c r="B8" s="5">
        <f t="shared" ref="B8:I8" si="6">DATE(B1,5,8)</f>
        <v>43228</v>
      </c>
      <c r="C8" s="5">
        <f t="shared" si="6"/>
        <v>43593</v>
      </c>
      <c r="D8" s="5">
        <f t="shared" si="6"/>
        <v>43959</v>
      </c>
      <c r="E8" s="5">
        <f t="shared" si="6"/>
        <v>44324</v>
      </c>
      <c r="F8" s="5">
        <f t="shared" si="6"/>
        <v>44689</v>
      </c>
      <c r="G8" s="5">
        <f t="shared" si="6"/>
        <v>45054</v>
      </c>
      <c r="H8" s="5">
        <f t="shared" si="6"/>
        <v>45420</v>
      </c>
      <c r="I8" s="5">
        <f t="shared" si="6"/>
        <v>45785</v>
      </c>
    </row>
    <row r="9" spans="1:9" x14ac:dyDescent="0.35">
      <c r="A9" s="4" t="s">
        <v>8</v>
      </c>
      <c r="B9" s="5">
        <f t="shared" ref="B9:I9" si="7">DATE(B1,7,14)</f>
        <v>43295</v>
      </c>
      <c r="C9" s="5">
        <f t="shared" si="7"/>
        <v>43660</v>
      </c>
      <c r="D9" s="5">
        <f t="shared" si="7"/>
        <v>44026</v>
      </c>
      <c r="E9" s="5">
        <f t="shared" si="7"/>
        <v>44391</v>
      </c>
      <c r="F9" s="5">
        <f t="shared" si="7"/>
        <v>44756</v>
      </c>
      <c r="G9" s="5">
        <f t="shared" si="7"/>
        <v>45121</v>
      </c>
      <c r="H9" s="5">
        <f t="shared" si="7"/>
        <v>45487</v>
      </c>
      <c r="I9" s="5">
        <f t="shared" si="7"/>
        <v>45852</v>
      </c>
    </row>
    <row r="10" spans="1:9" x14ac:dyDescent="0.35">
      <c r="A10" s="4" t="s">
        <v>9</v>
      </c>
      <c r="B10" s="5">
        <f t="shared" ref="B10:I10" si="8">DATE(B1,8,15)</f>
        <v>43327</v>
      </c>
      <c r="C10" s="5">
        <f t="shared" si="8"/>
        <v>43692</v>
      </c>
      <c r="D10" s="5">
        <f t="shared" si="8"/>
        <v>44058</v>
      </c>
      <c r="E10" s="5">
        <f t="shared" si="8"/>
        <v>44423</v>
      </c>
      <c r="F10" s="5">
        <f t="shared" si="8"/>
        <v>44788</v>
      </c>
      <c r="G10" s="5">
        <f t="shared" si="8"/>
        <v>45153</v>
      </c>
      <c r="H10" s="5">
        <f t="shared" si="8"/>
        <v>45519</v>
      </c>
      <c r="I10" s="5">
        <f t="shared" si="8"/>
        <v>45884</v>
      </c>
    </row>
    <row r="11" spans="1:9" x14ac:dyDescent="0.35">
      <c r="A11" s="4" t="s">
        <v>10</v>
      </c>
      <c r="B11" s="5">
        <f t="shared" ref="B11:I11" si="9">DATE(B1,11,1)</f>
        <v>43405</v>
      </c>
      <c r="C11" s="5">
        <f t="shared" si="9"/>
        <v>43770</v>
      </c>
      <c r="D11" s="5">
        <f t="shared" si="9"/>
        <v>44136</v>
      </c>
      <c r="E11" s="5">
        <f t="shared" si="9"/>
        <v>44501</v>
      </c>
      <c r="F11" s="5">
        <f t="shared" si="9"/>
        <v>44866</v>
      </c>
      <c r="G11" s="5">
        <f t="shared" si="9"/>
        <v>45231</v>
      </c>
      <c r="H11" s="5">
        <f t="shared" si="9"/>
        <v>45597</v>
      </c>
      <c r="I11" s="5">
        <f t="shared" si="9"/>
        <v>45962</v>
      </c>
    </row>
    <row r="12" spans="1:9" x14ac:dyDescent="0.35">
      <c r="A12" s="4" t="s">
        <v>11</v>
      </c>
      <c r="B12" s="5">
        <f t="shared" ref="B12:I12" si="10">DATE(B1,11,11)</f>
        <v>43415</v>
      </c>
      <c r="C12" s="5">
        <f t="shared" si="10"/>
        <v>43780</v>
      </c>
      <c r="D12" s="5">
        <f t="shared" si="10"/>
        <v>44146</v>
      </c>
      <c r="E12" s="5">
        <f t="shared" si="10"/>
        <v>44511</v>
      </c>
      <c r="F12" s="5">
        <f t="shared" si="10"/>
        <v>44876</v>
      </c>
      <c r="G12" s="5">
        <f t="shared" si="10"/>
        <v>45241</v>
      </c>
      <c r="H12" s="5">
        <f t="shared" si="10"/>
        <v>45607</v>
      </c>
      <c r="I12" s="5">
        <f t="shared" si="10"/>
        <v>45972</v>
      </c>
    </row>
    <row r="13" spans="1:9" x14ac:dyDescent="0.35">
      <c r="A13" s="4" t="s">
        <v>12</v>
      </c>
      <c r="B13" s="5">
        <f t="shared" ref="B13:I13" si="11">DATE(B1,12,25)</f>
        <v>43459</v>
      </c>
      <c r="C13" s="5">
        <f t="shared" si="11"/>
        <v>43824</v>
      </c>
      <c r="D13" s="5">
        <f t="shared" si="11"/>
        <v>44190</v>
      </c>
      <c r="E13" s="5">
        <f t="shared" si="11"/>
        <v>44555</v>
      </c>
      <c r="F13" s="5">
        <f t="shared" si="11"/>
        <v>44920</v>
      </c>
      <c r="G13" s="5">
        <f t="shared" si="11"/>
        <v>45285</v>
      </c>
      <c r="H13" s="5">
        <f t="shared" si="11"/>
        <v>45651</v>
      </c>
      <c r="I13" s="5">
        <f t="shared" si="11"/>
        <v>46016</v>
      </c>
    </row>
    <row r="14" spans="1:9" x14ac:dyDescent="0.35">
      <c r="A14" s="4"/>
      <c r="B14" s="7"/>
      <c r="C14" s="7"/>
      <c r="D14" s="7"/>
      <c r="E14" s="7"/>
      <c r="F14" s="7"/>
      <c r="G14" s="7"/>
      <c r="H14" s="7"/>
      <c r="I14" s="7"/>
    </row>
    <row r="15" spans="1:9" x14ac:dyDescent="0.35">
      <c r="A15" s="8" t="s">
        <v>13</v>
      </c>
    </row>
    <row r="16" spans="1:9" x14ac:dyDescent="0.35">
      <c r="A16" s="9" t="s">
        <v>14</v>
      </c>
    </row>
    <row r="17" spans="1:1" x14ac:dyDescent="0.35">
      <c r="A17" s="10" t="s">
        <v>15</v>
      </c>
    </row>
    <row r="18" spans="1:1" x14ac:dyDescent="0.35">
      <c r="A18" s="11" t="s">
        <v>16</v>
      </c>
    </row>
  </sheetData>
  <conditionalFormatting sqref="B3:I13">
    <cfRule type="expression" dxfId="3" priority="1">
      <formula>OR(COUNTIF(B$3:B$13,B3-2)&gt;0,COUNTIF(B$3:B$13,B3+2)&gt;0)</formula>
    </cfRule>
    <cfRule type="expression" dxfId="2" priority="2">
      <formula>OR(COUNTIF(B$3:B$13,B3-1)&gt;0,COUNTIF(B$3:B$13,B3+1)&gt;0)</formula>
    </cfRule>
    <cfRule type="expression" dxfId="1" priority="3">
      <formula>COUNTIF(B$3:B$13,B3)&gt;1</formula>
    </cfRule>
    <cfRule type="expression" dxfId="0" priority="4">
      <formula>WEEKDAY(B3,2)&gt;5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A2" sqref="A2"/>
    </sheetView>
  </sheetViews>
  <sheetFormatPr baseColWidth="10" defaultRowHeight="14.5" x14ac:dyDescent="0.35"/>
  <sheetData>
    <row r="1" spans="1:6" x14ac:dyDescent="0.35">
      <c r="A1" t="s">
        <v>28</v>
      </c>
      <c r="C1" t="s">
        <v>28</v>
      </c>
      <c r="D1" t="s">
        <v>29</v>
      </c>
      <c r="F1" t="s">
        <v>69</v>
      </c>
    </row>
    <row r="2" spans="1:6" x14ac:dyDescent="0.35">
      <c r="A2" t="s">
        <v>45</v>
      </c>
      <c r="C2" t="s">
        <v>43</v>
      </c>
      <c r="D2" t="s">
        <v>46</v>
      </c>
      <c r="F2" t="s">
        <v>70</v>
      </c>
    </row>
    <row r="3" spans="1:6" x14ac:dyDescent="0.35">
      <c r="A3" t="s">
        <v>42</v>
      </c>
      <c r="C3" t="s">
        <v>43</v>
      </c>
      <c r="D3" t="s">
        <v>50</v>
      </c>
      <c r="F3" t="s">
        <v>71</v>
      </c>
    </row>
    <row r="4" spans="1:6" x14ac:dyDescent="0.35">
      <c r="A4" t="s">
        <v>43</v>
      </c>
      <c r="C4" t="s">
        <v>43</v>
      </c>
      <c r="D4" t="s">
        <v>47</v>
      </c>
      <c r="F4" t="s">
        <v>72</v>
      </c>
    </row>
    <row r="5" spans="1:6" x14ac:dyDescent="0.35">
      <c r="C5" t="s">
        <v>42</v>
      </c>
      <c r="D5" t="s">
        <v>48</v>
      </c>
    </row>
    <row r="6" spans="1:6" x14ac:dyDescent="0.35">
      <c r="C6" t="s">
        <v>42</v>
      </c>
      <c r="D6" t="s">
        <v>49</v>
      </c>
    </row>
    <row r="7" spans="1:6" x14ac:dyDescent="0.35">
      <c r="C7" t="s">
        <v>42</v>
      </c>
      <c r="D7" t="s">
        <v>50</v>
      </c>
    </row>
    <row r="8" spans="1:6" x14ac:dyDescent="0.35">
      <c r="C8" t="s">
        <v>45</v>
      </c>
      <c r="D8" t="s">
        <v>44</v>
      </c>
    </row>
  </sheetData>
  <sortState ref="C2:D10">
    <sortCondition ref="C1"/>
  </sortState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abSelected="1" topLeftCell="B1" workbookViewId="0">
      <selection activeCell="B2" sqref="B2"/>
    </sheetView>
  </sheetViews>
  <sheetFormatPr baseColWidth="10" defaultRowHeight="14.5" x14ac:dyDescent="0.35"/>
  <cols>
    <col min="3" max="3" width="10.90625" style="23"/>
    <col min="4" max="4" width="19.08984375" customWidth="1"/>
    <col min="5" max="9" width="10.90625" style="24"/>
    <col min="10" max="10" width="18.08984375" customWidth="1"/>
    <col min="11" max="11" width="19.36328125" bestFit="1" customWidth="1"/>
  </cols>
  <sheetData>
    <row r="1" spans="1:12" x14ac:dyDescent="0.35">
      <c r="A1" t="s">
        <v>18</v>
      </c>
      <c r="B1" t="s">
        <v>19</v>
      </c>
      <c r="C1" s="23" t="s">
        <v>17</v>
      </c>
      <c r="D1" t="s">
        <v>76</v>
      </c>
      <c r="E1" s="24" t="s">
        <v>20</v>
      </c>
      <c r="F1" s="24" t="s">
        <v>21</v>
      </c>
      <c r="G1" s="24" t="s">
        <v>22</v>
      </c>
      <c r="H1" s="24" t="s">
        <v>23</v>
      </c>
      <c r="I1" s="24" t="s">
        <v>24</v>
      </c>
      <c r="J1" t="s">
        <v>27</v>
      </c>
      <c r="K1" t="s">
        <v>26</v>
      </c>
      <c r="L1" t="s">
        <v>25</v>
      </c>
    </row>
    <row r="2" spans="1:12" x14ac:dyDescent="0.35">
      <c r="A2" t="s">
        <v>45</v>
      </c>
      <c r="B2" t="s">
        <v>44</v>
      </c>
      <c r="C2" s="23">
        <v>43109</v>
      </c>
      <c r="D2" t="str">
        <f>Tableau1[[#This Row],[site]]&amp;"|"&amp;Tableau1[[#This Row],[nom]]&amp;"|"&amp;Tableau1[[#This Row],[date]]</f>
        <v>TEST|Michel|43109</v>
      </c>
      <c r="E2" s="24">
        <v>0.33333333333333331</v>
      </c>
      <c r="F2" s="24">
        <v>0.5</v>
      </c>
      <c r="G2" s="24">
        <v>0.58333333333333337</v>
      </c>
      <c r="H2" s="24">
        <v>0.70833333333333337</v>
      </c>
      <c r="I2" s="24">
        <v>0.29166666666666669</v>
      </c>
      <c r="J2">
        <f>WEEKDAY(Tableau1[[#This Row],[date]],2)</f>
        <v>2</v>
      </c>
      <c r="K2">
        <f>YEAR(Tableau1[[#This Row],[date]] - MOD(Tableau1[[#This Row],[date]] - 2,7) + 3)</f>
        <v>2018</v>
      </c>
      <c r="L2">
        <f>_xlfn.ISOWEEKNUM(Tableau1[[#This Row],[date]])</f>
        <v>2</v>
      </c>
    </row>
    <row r="3" spans="1:12" x14ac:dyDescent="0.35">
      <c r="A3" t="s">
        <v>45</v>
      </c>
      <c r="B3" t="s">
        <v>44</v>
      </c>
      <c r="C3" s="23">
        <v>43110</v>
      </c>
      <c r="D3" t="str">
        <f>Tableau1[[#This Row],[site]]&amp;"|"&amp;Tableau1[[#This Row],[nom]]&amp;"|"&amp;Tableau1[[#This Row],[date]]</f>
        <v>TEST|Michel|43110</v>
      </c>
      <c r="E3" s="24">
        <v>0.29166666666666669</v>
      </c>
      <c r="F3" s="24">
        <v>0.5</v>
      </c>
      <c r="G3" s="24">
        <v>0.54166666666666663</v>
      </c>
      <c r="H3" s="24">
        <v>0.58333333333333337</v>
      </c>
      <c r="I3" s="24">
        <v>0.25</v>
      </c>
      <c r="J3">
        <f>WEEKDAY(Tableau1[[#This Row],[date]],2)</f>
        <v>3</v>
      </c>
      <c r="K3">
        <f>YEAR(Tableau1[[#This Row],[date]] - MOD(Tableau1[[#This Row],[date]] - 2,7) + 3)</f>
        <v>2018</v>
      </c>
      <c r="L3">
        <f>_xlfn.ISOWEEKNUM(Tableau1[[#This Row],[date]])</f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zoomScale="120" zoomScaleNormal="120" workbookViewId="0">
      <selection activeCell="A2" sqref="A2"/>
    </sheetView>
  </sheetViews>
  <sheetFormatPr baseColWidth="10" defaultRowHeight="14.5" x14ac:dyDescent="0.35"/>
  <cols>
    <col min="1" max="1" width="9.81640625" style="13" customWidth="1"/>
    <col min="2" max="2" width="17.453125" style="13" customWidth="1"/>
    <col min="3" max="7" width="13.1796875" style="12" customWidth="1"/>
    <col min="8" max="8" width="23.6328125" style="12" customWidth="1"/>
    <col min="9" max="16384" width="10.90625" style="13"/>
  </cols>
  <sheetData>
    <row r="1" spans="1:8" x14ac:dyDescent="0.35">
      <c r="A1" s="15" t="s">
        <v>18</v>
      </c>
      <c r="B1" s="15" t="s">
        <v>19</v>
      </c>
    </row>
    <row r="2" spans="1:8" x14ac:dyDescent="0.35">
      <c r="A2" s="21" t="s">
        <v>43</v>
      </c>
      <c r="B2" s="21" t="s">
        <v>50</v>
      </c>
    </row>
    <row r="4" spans="1:8" x14ac:dyDescent="0.35">
      <c r="A4" s="15" t="s">
        <v>52</v>
      </c>
      <c r="B4" s="20">
        <v>2018</v>
      </c>
      <c r="D4" s="17" t="s">
        <v>73</v>
      </c>
      <c r="E4" s="18"/>
    </row>
    <row r="5" spans="1:8" x14ac:dyDescent="0.35">
      <c r="A5" s="15" t="s">
        <v>53</v>
      </c>
      <c r="B5" s="20">
        <v>5</v>
      </c>
      <c r="D5" s="17" t="s">
        <v>74</v>
      </c>
      <c r="E5" s="18"/>
    </row>
    <row r="6" spans="1:8" x14ac:dyDescent="0.35">
      <c r="A6" s="15" t="s">
        <v>54</v>
      </c>
      <c r="B6" s="16">
        <f>DATE(B4,1,1)-WEEKDAY(DATE(B4,1,1),2)+1+IF(WEEKDAY(DATE(B4,1,1),2)&gt;4,7,0)+(B5-1)*7</f>
        <v>43129</v>
      </c>
      <c r="D6" s="17" t="s">
        <v>75</v>
      </c>
      <c r="E6" s="18"/>
    </row>
    <row r="7" spans="1:8" x14ac:dyDescent="0.35">
      <c r="A7" s="15" t="s">
        <v>55</v>
      </c>
      <c r="B7" s="16">
        <f>B6+6</f>
        <v>43135</v>
      </c>
    </row>
    <row r="9" spans="1:8" x14ac:dyDescent="0.35">
      <c r="C9" s="19" t="s">
        <v>56</v>
      </c>
      <c r="D9" s="19" t="s">
        <v>57</v>
      </c>
      <c r="E9" s="19" t="s">
        <v>58</v>
      </c>
      <c r="F9" s="19" t="s">
        <v>59</v>
      </c>
      <c r="G9" s="19" t="s">
        <v>60</v>
      </c>
      <c r="H9" s="19" t="s">
        <v>61</v>
      </c>
    </row>
    <row r="10" spans="1:8" x14ac:dyDescent="0.35">
      <c r="A10" s="14"/>
      <c r="B10" s="15" t="s">
        <v>63</v>
      </c>
      <c r="C10" s="22"/>
      <c r="D10" s="22"/>
      <c r="E10" s="22"/>
      <c r="F10" s="22"/>
      <c r="G10" s="18"/>
      <c r="H10" s="20"/>
    </row>
    <row r="11" spans="1:8" x14ac:dyDescent="0.35">
      <c r="A11" s="14"/>
      <c r="B11" s="15" t="s">
        <v>62</v>
      </c>
      <c r="C11" s="22"/>
      <c r="D11" s="22"/>
      <c r="E11" s="22"/>
      <c r="F11" s="22"/>
      <c r="G11" s="18"/>
      <c r="H11" s="20"/>
    </row>
    <row r="12" spans="1:8" x14ac:dyDescent="0.35">
      <c r="A12" s="14"/>
      <c r="B12" s="15" t="s">
        <v>64</v>
      </c>
      <c r="C12" s="22"/>
      <c r="D12" s="22"/>
      <c r="E12" s="22"/>
      <c r="F12" s="22"/>
      <c r="G12" s="18"/>
      <c r="H12" s="20"/>
    </row>
    <row r="13" spans="1:8" x14ac:dyDescent="0.35">
      <c r="A13" s="14"/>
      <c r="B13" s="15" t="s">
        <v>65</v>
      </c>
      <c r="C13" s="22"/>
      <c r="D13" s="22"/>
      <c r="E13" s="22"/>
      <c r="F13" s="22"/>
      <c r="G13" s="18"/>
      <c r="H13" s="20"/>
    </row>
    <row r="14" spans="1:8" x14ac:dyDescent="0.35">
      <c r="A14" s="14"/>
      <c r="B14" s="15" t="s">
        <v>66</v>
      </c>
      <c r="C14" s="22"/>
      <c r="D14" s="22"/>
      <c r="E14" s="22"/>
      <c r="F14" s="22"/>
      <c r="G14" s="18"/>
      <c r="H14" s="20"/>
    </row>
    <row r="15" spans="1:8" x14ac:dyDescent="0.35">
      <c r="A15" s="14"/>
      <c r="B15" s="15" t="s">
        <v>67</v>
      </c>
      <c r="C15" s="22"/>
      <c r="D15" s="22"/>
      <c r="E15" s="22"/>
      <c r="F15" s="22"/>
      <c r="G15" s="18"/>
      <c r="H15" s="20"/>
    </row>
    <row r="16" spans="1:8" x14ac:dyDescent="0.35">
      <c r="A16" s="14"/>
      <c r="B16" s="15" t="s">
        <v>68</v>
      </c>
      <c r="C16" s="22"/>
      <c r="D16" s="22"/>
      <c r="E16" s="22"/>
      <c r="F16" s="22"/>
      <c r="G16" s="18"/>
      <c r="H16" s="20"/>
    </row>
  </sheetData>
  <sheetProtection sheet="1" objects="1" scenarios="1"/>
  <dataValidations count="5">
    <dataValidation type="list" allowBlank="1" showInputMessage="1" showErrorMessage="1" sqref="A2">
      <formula1>sites</formula1>
    </dataValidation>
    <dataValidation type="list" allowBlank="1" showInputMessage="1" showErrorMessage="1" sqref="B2">
      <formula1>noms_1</formula1>
    </dataValidation>
    <dataValidation type="whole" showInputMessage="1" showErrorMessage="1" sqref="B4">
      <formula1>2018</formula1>
      <formula2>2025</formula2>
    </dataValidation>
    <dataValidation type="whole" showInputMessage="1" showErrorMessage="1" sqref="B5">
      <formula1>1</formula1>
      <formula2>53</formula2>
    </dataValidation>
    <dataValidation type="list" allowBlank="1" showInputMessage="1" showErrorMessage="1" sqref="H10:H16">
      <formula1>motifs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zoomScale="120" zoomScaleNormal="120" workbookViewId="0">
      <selection activeCell="A2" sqref="A2"/>
    </sheetView>
  </sheetViews>
  <sheetFormatPr baseColWidth="10" defaultRowHeight="14.5" x14ac:dyDescent="0.35"/>
  <cols>
    <col min="1" max="1" width="9.81640625" style="13" customWidth="1"/>
    <col min="2" max="2" width="17.453125" style="13" customWidth="1"/>
    <col min="3" max="3" width="13.1796875" style="12" customWidth="1"/>
    <col min="4" max="4" width="19.26953125" style="12" customWidth="1"/>
    <col min="5" max="5" width="13.1796875" style="12" customWidth="1"/>
    <col min="6" max="6" width="23.6328125" style="12" customWidth="1"/>
    <col min="7" max="16384" width="10.90625" style="13"/>
  </cols>
  <sheetData>
    <row r="1" spans="1:6" x14ac:dyDescent="0.35">
      <c r="A1" s="15" t="s">
        <v>18</v>
      </c>
      <c r="B1" s="15" t="s">
        <v>19</v>
      </c>
    </row>
    <row r="2" spans="1:6" x14ac:dyDescent="0.35">
      <c r="A2" s="21" t="s">
        <v>42</v>
      </c>
      <c r="B2" s="21" t="s">
        <v>48</v>
      </c>
    </row>
    <row r="4" spans="1:6" x14ac:dyDescent="0.35">
      <c r="A4" s="15" t="s">
        <v>52</v>
      </c>
      <c r="B4" s="20">
        <v>2018</v>
      </c>
      <c r="C4" s="13"/>
      <c r="D4" s="17" t="s">
        <v>73</v>
      </c>
      <c r="E4" s="18"/>
    </row>
    <row r="5" spans="1:6" x14ac:dyDescent="0.35">
      <c r="A5" s="15" t="s">
        <v>53</v>
      </c>
      <c r="B5" s="20">
        <v>5</v>
      </c>
      <c r="C5" s="13"/>
      <c r="D5" s="17" t="s">
        <v>74</v>
      </c>
      <c r="E5" s="18"/>
    </row>
    <row r="6" spans="1:6" x14ac:dyDescent="0.35">
      <c r="A6" s="15" t="s">
        <v>54</v>
      </c>
      <c r="B6" s="16">
        <f>DATE(B4,1,1)-WEEKDAY(DATE(B4,1,1),2)+1+IF(WEEKDAY(DATE(B4,1,1),2)&gt;4,7,0)+(B5-1)*7</f>
        <v>43129</v>
      </c>
      <c r="C6" s="13"/>
      <c r="D6" s="17" t="s">
        <v>75</v>
      </c>
      <c r="E6" s="18"/>
    </row>
    <row r="7" spans="1:6" x14ac:dyDescent="0.35">
      <c r="A7" s="15" t="s">
        <v>55</v>
      </c>
      <c r="B7" s="16">
        <f>B6+6</f>
        <v>43135</v>
      </c>
    </row>
    <row r="9" spans="1:6" x14ac:dyDescent="0.35">
      <c r="D9" s="13"/>
      <c r="E9" s="19" t="s">
        <v>60</v>
      </c>
      <c r="F9" s="19" t="s">
        <v>61</v>
      </c>
    </row>
    <row r="10" spans="1:6" x14ac:dyDescent="0.35">
      <c r="A10" s="14"/>
      <c r="D10" s="15" t="s">
        <v>63</v>
      </c>
      <c r="E10" s="22"/>
      <c r="F10" s="20"/>
    </row>
    <row r="11" spans="1:6" x14ac:dyDescent="0.35">
      <c r="A11" s="14"/>
      <c r="D11" s="15" t="s">
        <v>62</v>
      </c>
      <c r="E11" s="22"/>
      <c r="F11" s="20"/>
    </row>
    <row r="12" spans="1:6" x14ac:dyDescent="0.35">
      <c r="A12" s="14"/>
      <c r="D12" s="15" t="s">
        <v>64</v>
      </c>
      <c r="E12" s="22"/>
      <c r="F12" s="20"/>
    </row>
    <row r="13" spans="1:6" x14ac:dyDescent="0.35">
      <c r="A13" s="14"/>
      <c r="D13" s="15" t="s">
        <v>65</v>
      </c>
      <c r="E13" s="22"/>
      <c r="F13" s="20"/>
    </row>
    <row r="14" spans="1:6" x14ac:dyDescent="0.35">
      <c r="A14" s="14"/>
      <c r="D14" s="15" t="s">
        <v>66</v>
      </c>
      <c r="E14" s="22"/>
      <c r="F14" s="20"/>
    </row>
    <row r="15" spans="1:6" x14ac:dyDescent="0.35">
      <c r="A15" s="14"/>
      <c r="D15" s="15" t="s">
        <v>67</v>
      </c>
      <c r="E15" s="22"/>
      <c r="F15" s="20"/>
    </row>
    <row r="16" spans="1:6" x14ac:dyDescent="0.35">
      <c r="A16" s="14"/>
      <c r="D16" s="15" t="s">
        <v>68</v>
      </c>
      <c r="E16" s="22"/>
      <c r="F16" s="20"/>
    </row>
  </sheetData>
  <sheetProtection sheet="1" objects="1" scenarios="1"/>
  <dataValidations count="5">
    <dataValidation type="list" allowBlank="1" showInputMessage="1" showErrorMessage="1" sqref="F10:F16">
      <formula1>motifs</formula1>
    </dataValidation>
    <dataValidation type="whole" showInputMessage="1" showErrorMessage="1" sqref="B5">
      <formula1>1</formula1>
      <formula2>53</formula2>
    </dataValidation>
    <dataValidation type="whole" showInputMessage="1" showErrorMessage="1" sqref="B4">
      <formula1>2018</formula1>
      <formula2>2025</formula2>
    </dataValidation>
    <dataValidation type="list" allowBlank="1" showInputMessage="1" showErrorMessage="1" sqref="B2">
      <formula1>noms_2</formula1>
    </dataValidation>
    <dataValidation type="list" allowBlank="1" showInputMessage="1" showErrorMessage="1" sqref="A2">
      <formula1>sites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règles de gestion</vt:lpstr>
      <vt:lpstr>JF</vt:lpstr>
      <vt:lpstr>paramètres</vt:lpstr>
      <vt:lpstr>BdD</vt:lpstr>
      <vt:lpstr>saisie détaillée</vt:lpstr>
      <vt:lpstr>saisie simplifiée</vt:lpstr>
      <vt:lpstr>JoursFeries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2018-01-09T09:05:09Z</dcterms:created>
  <dcterms:modified xsi:type="dcterms:W3CDTF">2018-01-10T04:17:35Z</dcterms:modified>
</cp:coreProperties>
</file>