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pivotTables/pivotTable5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19200" windowHeight="7870" tabRatio="781" activeTab="3"/>
  </bookViews>
  <sheets>
    <sheet name="données" sheetId="1" r:id="rId1"/>
    <sheet name="TCD groupe 1" sheetId="4" r:id="rId2"/>
    <sheet name="TCD groupe 2" sheetId="5" r:id="rId3"/>
    <sheet name="application des critères" sheetId="3" r:id="rId4"/>
    <sheet name="Parrains" sheetId="7" r:id="rId5"/>
  </sheets>
  <definedNames>
    <definedName name="_xlnm._FilterDatabase" localSheetId="0" hidden="1">données!$A$1:$H$1</definedName>
  </definedNames>
  <calcPr calcId="152511"/>
  <pivotCaches>
    <pivotCache cacheId="37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3" l="1"/>
  <c r="I3" i="3"/>
  <c r="I4" i="3"/>
  <c r="I5" i="3"/>
  <c r="I6" i="3"/>
  <c r="I7" i="3"/>
  <c r="I8" i="3"/>
  <c r="I9" i="3"/>
  <c r="I10" i="3"/>
  <c r="C2" i="3"/>
  <c r="C3" i="3"/>
  <c r="C4" i="3"/>
  <c r="C5" i="3"/>
  <c r="C6" i="3"/>
  <c r="C7" i="3"/>
  <c r="C8" i="3"/>
  <c r="C9" i="3"/>
  <c r="C10" i="3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E2" i="3"/>
  <c r="E6" i="3"/>
  <c r="E10" i="3"/>
  <c r="E3" i="3"/>
  <c r="E7" i="3"/>
  <c r="E9" i="3"/>
  <c r="E4" i="3"/>
  <c r="E8" i="3"/>
  <c r="E5" i="3"/>
  <c r="D2" i="3"/>
  <c r="D6" i="3"/>
  <c r="D10" i="3"/>
  <c r="D5" i="3"/>
  <c r="D3" i="3"/>
  <c r="D7" i="3"/>
  <c r="D4" i="3"/>
  <c r="D8" i="3"/>
  <c r="D9" i="3"/>
  <c r="G9" i="3" l="1"/>
  <c r="G2" i="3"/>
  <c r="G8" i="3"/>
  <c r="G4" i="3"/>
  <c r="G5" i="3"/>
  <c r="G7" i="3"/>
  <c r="G3" i="3"/>
  <c r="G10" i="3"/>
  <c r="G6" i="3"/>
  <c r="F7" i="3"/>
  <c r="F6" i="3"/>
  <c r="F9" i="3"/>
  <c r="F3" i="3"/>
  <c r="F8" i="3"/>
  <c r="F4" i="3"/>
  <c r="F2" i="3"/>
  <c r="F10" i="3"/>
  <c r="F5" i="3"/>
  <c r="H9" i="3"/>
  <c r="H5" i="3"/>
  <c r="H6" i="3"/>
  <c r="H3" i="3"/>
  <c r="H10" i="3"/>
  <c r="H2" i="3"/>
  <c r="H7" i="3"/>
  <c r="H8" i="3"/>
  <c r="H4" i="3"/>
</calcChain>
</file>

<file path=xl/comments1.xml><?xml version="1.0" encoding="utf-8"?>
<comments xmlns="http://schemas.openxmlformats.org/spreadsheetml/2006/main">
  <authors>
    <author>Auteur</author>
  </authors>
  <commentList>
    <comment ref="G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pas MAX mais SOMMEPROD car il ne peut y avoir qu'une seule affectation en Groupe 2</t>
        </r>
      </text>
    </comment>
  </commentList>
</comments>
</file>

<file path=xl/sharedStrings.xml><?xml version="1.0" encoding="utf-8"?>
<sst xmlns="http://schemas.openxmlformats.org/spreadsheetml/2006/main" count="168" uniqueCount="51">
  <si>
    <t>Groupe 1</t>
  </si>
  <si>
    <t>Jean</t>
  </si>
  <si>
    <t>AA</t>
  </si>
  <si>
    <t>Groupe 2</t>
  </si>
  <si>
    <t>BB</t>
  </si>
  <si>
    <t>Paul</t>
  </si>
  <si>
    <t>CC</t>
  </si>
  <si>
    <t>DD</t>
  </si>
  <si>
    <t>Jacques</t>
  </si>
  <si>
    <t>EE</t>
  </si>
  <si>
    <t>FF</t>
  </si>
  <si>
    <t>Sylvain</t>
  </si>
  <si>
    <t>GG</t>
  </si>
  <si>
    <t>Pierre</t>
  </si>
  <si>
    <t>HH</t>
  </si>
  <si>
    <t>Patrick</t>
  </si>
  <si>
    <t>II</t>
  </si>
  <si>
    <t>Luc</t>
  </si>
  <si>
    <t>Groupe</t>
  </si>
  <si>
    <t>Numéro Ticket</t>
  </si>
  <si>
    <t>Nom</t>
  </si>
  <si>
    <t>Parrain</t>
  </si>
  <si>
    <t>ID</t>
  </si>
  <si>
    <t>Date adhesion</t>
  </si>
  <si>
    <t>Date départ</t>
  </si>
  <si>
    <t>Lucas</t>
  </si>
  <si>
    <t>ZZ</t>
  </si>
  <si>
    <t>Didier</t>
  </si>
  <si>
    <t>OO</t>
  </si>
  <si>
    <t>Étiquettes de lignes</t>
  </si>
  <si>
    <t>Total général</t>
  </si>
  <si>
    <t>(vide)</t>
  </si>
  <si>
    <t>Nb Ticket</t>
  </si>
  <si>
    <t>Date départ max</t>
  </si>
  <si>
    <t>Date adhésion</t>
  </si>
  <si>
    <t>Date départ groupe 1</t>
  </si>
  <si>
    <t>Date adhésion groupe 2</t>
  </si>
  <si>
    <t>Delta</t>
  </si>
  <si>
    <t>Parrain groupe 2</t>
  </si>
  <si>
    <t>Même parrain en groupe 1</t>
  </si>
  <si>
    <t>ID-Nom</t>
  </si>
  <si>
    <t>17-Patrick</t>
  </si>
  <si>
    <t>31-Sylvain</t>
  </si>
  <si>
    <t>36-Jacques</t>
  </si>
  <si>
    <t>39-Jean</t>
  </si>
  <si>
    <t>39-Pierre</t>
  </si>
  <si>
    <t>45-Didier</t>
  </si>
  <si>
    <t>46-Luc</t>
  </si>
  <si>
    <t>78-Lucas</t>
  </si>
  <si>
    <t>87-Paul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</si>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</sst>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;@"/>
  </numFmts>
  <fonts count="5" x14ac:knownFonts="1">
    <font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/>
    <xf numFmtId="0" fontId="2" fillId="0" borderId="0" xfId="0" applyFont="1"/>
    <xf numFmtId="14" fontId="2" fillId="0" borderId="0" xfId="0" applyNumberFormat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4" fontId="0" fillId="0" borderId="0" xfId="0" applyNumberFormat="1"/>
    <xf numFmtId="0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17"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scheme val="minor"/>
      </font>
      <fill>
        <patternFill patternType="solid">
          <fgColor indexed="64"/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165100</xdr:colOff>
      <xdr:row>11</xdr:row>
      <xdr:rowOff>25400</xdr:rowOff>
    </xdr:from>
    <xdr:to>
      <xdr:col>6</xdr:col>
      <xdr:colOff>241300</xdr:colOff>
      <xdr:row>21</xdr:row>
      <xdr:rowOff>88900</xdr:rowOff>
    </xdr:to>
    <xdr:sp macro="" textlink="">
      <xdr:nvSpPr>
        <xdr:cNvPr id="2" name="ZoneTexte 1"/>
        <xdr:cNvSpPr txBox="1"/>
      </xdr:nvSpPr>
      <xdr:spPr>
        <a:xfrm>
          <a:off x="165100" y="2051050"/>
          <a:ext cx="5975350" cy="1905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Mon souhait est de connaitre les personnes ayant quitté le groupe 1 pour le groupe 2 (aucune importance si la personne soit entrée une ou deux fois dans le groupe 1) tout en remplissant ces critères :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Que la différence entre la date de départ du groupe 1 (si la personne y est entrée 2 fois alors on prend la deuxième date de départ du groupe 1, la plus récente) et la date d’adhésion au groupe 2 soit d’au maximum un an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Que le parrain pour le groupe 1 et 2 soit le même (si le parrain de la personne pour le groupe 1 n’est pas le même pour le groupe 2 cela ne compte pas)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Connaitre ce nombre par parrain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895.552743749999" createdVersion="5" refreshedVersion="5" minRefreshableVersion="3" recordCount="20">
  <cacheSource type="worksheet">
    <worksheetSource name="Tableau1"/>
  </cacheSource>
  <cacheFields count="8">
    <cacheField name="Groupe" numFmtId="0">
      <sharedItems count="2">
        <s v="Groupe 1"/>
        <s v="Groupe 2"/>
      </sharedItems>
    </cacheField>
    <cacheField name="Numéro Ticket" numFmtId="0">
      <sharedItems containsSemiMixedTypes="0" containsString="0" containsNumber="1" containsInteger="1" minValue="22" maxValue="112"/>
    </cacheField>
    <cacheField name="Nom" numFmtId="0">
      <sharedItems/>
    </cacheField>
    <cacheField name="Parrain" numFmtId="0">
      <sharedItems count="11">
        <s v="AA"/>
        <s v="BB"/>
        <s v="CC"/>
        <s v="DD"/>
        <s v="EE"/>
        <s v="FF"/>
        <s v="GG"/>
        <s v="HH"/>
        <s v="II"/>
        <s v="ZZ"/>
        <s v="OO"/>
      </sharedItems>
    </cacheField>
    <cacheField name="ID" numFmtId="0">
      <sharedItems containsSemiMixedTypes="0" containsString="0" containsNumber="1" containsInteger="1" minValue="17" maxValue="87" count="8">
        <n v="39"/>
        <n v="87"/>
        <n v="36"/>
        <n v="31"/>
        <n v="17"/>
        <n v="46"/>
        <n v="78"/>
        <n v="45"/>
      </sharedItems>
    </cacheField>
    <cacheField name="ID-Nom" numFmtId="0">
      <sharedItems count="9">
        <s v="39-Jean"/>
        <s v="87-Paul"/>
        <s v="36-Jacques"/>
        <s v="31-Sylvain"/>
        <s v="39-Pierre"/>
        <s v="17-Patrick"/>
        <s v="46-Luc"/>
        <s v="78-Lucas"/>
        <s v="45-Didier"/>
      </sharedItems>
    </cacheField>
    <cacheField name="Date adhesion" numFmtId="14">
      <sharedItems containsSemiMixedTypes="0" containsNonDate="0" containsDate="1" containsString="0" minDate="2016-01-01T00:00:00" maxDate="2020-01-02T00:00:00"/>
    </cacheField>
    <cacheField name="Date départ" numFmtId="14">
      <sharedItems containsNonDate="0" containsDate="1" containsString="0" containsBlank="1" minDate="2016-07-01T00:00:00" maxDate="2021-01-02T00:00:00" count="10">
        <d v="2019-01-01T00:00:00"/>
        <m/>
        <d v="2019-04-23T00:00:00"/>
        <d v="2019-05-06T00:00:00"/>
        <d v="2017-01-17T00:00:00"/>
        <d v="2016-07-01T00:00:00"/>
        <d v="2017-01-01T00:00:00"/>
        <d v="2018-01-01T00:00:00"/>
        <d v="2020-01-01T00:00:00"/>
        <d v="2021-01-01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n v="22"/>
    <s v="Jean"/>
    <x v="0"/>
    <x v="0"/>
    <x v="0"/>
    <d v="2018-01-01T00:00:00"/>
    <x v="0"/>
  </r>
  <r>
    <x v="1"/>
    <n v="23"/>
    <s v="Jean"/>
    <x v="1"/>
    <x v="0"/>
    <x v="0"/>
    <d v="2020-01-01T00:00:00"/>
    <x v="1"/>
  </r>
  <r>
    <x v="0"/>
    <n v="33"/>
    <s v="Paul"/>
    <x v="2"/>
    <x v="1"/>
    <x v="1"/>
    <d v="2019-01-01T00:00:00"/>
    <x v="2"/>
  </r>
  <r>
    <x v="1"/>
    <n v="34"/>
    <s v="Paul"/>
    <x v="3"/>
    <x v="1"/>
    <x v="1"/>
    <d v="2019-01-01T00:00:00"/>
    <x v="3"/>
  </r>
  <r>
    <x v="0"/>
    <n v="44"/>
    <s v="Jacques"/>
    <x v="4"/>
    <x v="2"/>
    <x v="2"/>
    <d v="2016-01-01T00:00:00"/>
    <x v="4"/>
  </r>
  <r>
    <x v="1"/>
    <n v="45"/>
    <s v="Jacques"/>
    <x v="5"/>
    <x v="2"/>
    <x v="2"/>
    <d v="2019-01-01T00:00:00"/>
    <x v="1"/>
  </r>
  <r>
    <x v="0"/>
    <n v="55"/>
    <s v="Sylvain"/>
    <x v="6"/>
    <x v="3"/>
    <x v="3"/>
    <d v="2016-01-01T00:00:00"/>
    <x v="5"/>
  </r>
  <r>
    <x v="1"/>
    <n v="56"/>
    <s v="Sylvain"/>
    <x v="6"/>
    <x v="3"/>
    <x v="3"/>
    <d v="2019-01-01T00:00:00"/>
    <x v="1"/>
  </r>
  <r>
    <x v="0"/>
    <n v="66"/>
    <s v="Pierre"/>
    <x v="7"/>
    <x v="0"/>
    <x v="4"/>
    <d v="2016-01-01T00:00:00"/>
    <x v="6"/>
  </r>
  <r>
    <x v="1"/>
    <n v="67"/>
    <s v="Pierre"/>
    <x v="7"/>
    <x v="0"/>
    <x v="4"/>
    <d v="2019-01-01T00:00:00"/>
    <x v="1"/>
  </r>
  <r>
    <x v="0"/>
    <n v="77"/>
    <s v="Patrick"/>
    <x v="8"/>
    <x v="4"/>
    <x v="5"/>
    <d v="2016-01-01T00:00:00"/>
    <x v="7"/>
  </r>
  <r>
    <x v="1"/>
    <n v="78"/>
    <s v="Patrick"/>
    <x v="8"/>
    <x v="4"/>
    <x v="5"/>
    <d v="2020-01-01T00:00:00"/>
    <x v="1"/>
  </r>
  <r>
    <x v="0"/>
    <n v="88"/>
    <s v="Luc"/>
    <x v="6"/>
    <x v="5"/>
    <x v="6"/>
    <d v="2016-01-01T00:00:00"/>
    <x v="7"/>
  </r>
  <r>
    <x v="1"/>
    <n v="89"/>
    <s v="Luc"/>
    <x v="8"/>
    <x v="5"/>
    <x v="6"/>
    <d v="2020-01-01T00:00:00"/>
    <x v="1"/>
  </r>
  <r>
    <x v="0"/>
    <n v="90"/>
    <s v="Lucas"/>
    <x v="9"/>
    <x v="6"/>
    <x v="7"/>
    <d v="2017-01-01T00:00:00"/>
    <x v="7"/>
  </r>
  <r>
    <x v="0"/>
    <n v="91"/>
    <s v="Lucas"/>
    <x v="9"/>
    <x v="6"/>
    <x v="7"/>
    <d v="2019-01-01T00:00:00"/>
    <x v="8"/>
  </r>
  <r>
    <x v="1"/>
    <n v="92"/>
    <s v="Lucas"/>
    <x v="9"/>
    <x v="6"/>
    <x v="7"/>
    <d v="2020-01-01T00:00:00"/>
    <x v="9"/>
  </r>
  <r>
    <x v="0"/>
    <n v="110"/>
    <s v="Didier"/>
    <x v="10"/>
    <x v="7"/>
    <x v="8"/>
    <d v="2016-01-01T00:00:00"/>
    <x v="7"/>
  </r>
  <r>
    <x v="0"/>
    <n v="111"/>
    <s v="Didier"/>
    <x v="10"/>
    <x v="7"/>
    <x v="8"/>
    <d v="2019-01-01T00:00:00"/>
    <x v="8"/>
  </r>
  <r>
    <x v="1"/>
    <n v="112"/>
    <s v="Didier"/>
    <x v="10"/>
    <x v="7"/>
    <x v="8"/>
    <d v="2020-01-01T00:00:0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37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outline="1" outlineData="1" multipleFieldFilters="0" rowHeaderCaption="ID" colHeaderCaption="Parrain">
  <location ref="G3:O14" firstHeaderRow="1" firstDataRow="2" firstDataCol="1" rowPageCount="1" colPageCount="1"/>
  <pivotFields count="8">
    <pivotField axis="axisPage" showAll="0">
      <items count="3">
        <item x="0"/>
        <item x="1"/>
        <item t="default"/>
      </items>
    </pivotField>
    <pivotField dataField="1" showAll="0"/>
    <pivotField showAll="0"/>
    <pivotField axis="axisCol" showAll="0">
      <items count="12">
        <item x="0"/>
        <item x="1"/>
        <item x="2"/>
        <item x="3"/>
        <item x="4"/>
        <item x="5"/>
        <item x="6"/>
        <item x="7"/>
        <item x="8"/>
        <item x="10"/>
        <item x="9"/>
        <item t="default"/>
      </items>
    </pivotField>
    <pivotField showAll="0">
      <items count="9">
        <item x="4"/>
        <item x="3"/>
        <item x="2"/>
        <item x="0"/>
        <item x="7"/>
        <item x="5"/>
        <item x="6"/>
        <item x="1"/>
        <item t="default"/>
      </items>
    </pivotField>
    <pivotField axis="axisRow" showAll="0" defaultSubtotal="0">
      <items count="9">
        <item x="5"/>
        <item x="3"/>
        <item x="2"/>
        <item x="0"/>
        <item x="4"/>
        <item x="8"/>
        <item x="6"/>
        <item x="7"/>
        <item x="1"/>
      </items>
    </pivotField>
    <pivotField numFmtId="14" showAll="0"/>
    <pivotField showAll="0"/>
  </pivotFields>
  <rowFields count="1">
    <field x="5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3"/>
  </colFields>
  <colItems count="8">
    <i>
      <x/>
    </i>
    <i>
      <x v="2"/>
    </i>
    <i>
      <x v="4"/>
    </i>
    <i>
      <x v="6"/>
    </i>
    <i>
      <x v="7"/>
    </i>
    <i>
      <x v="8"/>
    </i>
    <i>
      <x v="9"/>
    </i>
    <i>
      <x v="10"/>
    </i>
  </colItems>
  <pageFields count="1">
    <pageField fld="0" item="0" hier="-1"/>
  </pageFields>
  <dataFields count="1">
    <dataField name="Nb Ticket" fld="1" subtotal="count" baseField="4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3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D4:D5" firstHeaderRow="1" firstDataRow="1" firstDataCol="1" rowPageCount="2" colPageCount="1"/>
  <pivotFields count="8">
    <pivotField axis="axisPage" showAll="0">
      <items count="3">
        <item x="0"/>
        <item x="1"/>
        <item t="default"/>
      </items>
    </pivotField>
    <pivotField showAll="0"/>
    <pivotField showAll="0"/>
    <pivotField showAll="0"/>
    <pivotField showAll="0">
      <items count="9">
        <item x="4"/>
        <item x="3"/>
        <item x="2"/>
        <item x="0"/>
        <item x="7"/>
        <item x="5"/>
        <item x="6"/>
        <item x="1"/>
        <item t="default"/>
      </items>
    </pivotField>
    <pivotField axis="axisRow" showAll="0" defaultSubtotal="0">
      <items count="9">
        <item x="5"/>
        <item x="3"/>
        <item x="2"/>
        <item x="0"/>
        <item x="4"/>
        <item x="8"/>
        <item x="6"/>
        <item x="7"/>
        <item x="1"/>
      </items>
    </pivotField>
    <pivotField numFmtId="14" showAll="0"/>
    <pivotField axis="axisPage" multipleItemSelectionAllowed="1" showAll="0">
      <items count="11">
        <item h="1" x="5"/>
        <item h="1" x="6"/>
        <item h="1" x="4"/>
        <item h="1" x="7"/>
        <item h="1" x="0"/>
        <item h="1" x="2"/>
        <item h="1" x="3"/>
        <item h="1" x="8"/>
        <item h="1" x="9"/>
        <item x="1"/>
        <item t="default"/>
      </items>
    </pivotField>
  </pivotFields>
  <rowFields count="1">
    <field x="5"/>
  </rowFields>
  <rowItems count="1">
    <i t="grand">
      <x/>
    </i>
  </rowItems>
  <colItems count="1">
    <i/>
  </colItems>
  <pageFields count="2">
    <pageField fld="0" item="0" hier="-1"/>
    <pageField fld="7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3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ID">
  <location ref="A3:B13" firstHeaderRow="1" firstDataRow="1" firstDataCol="1" rowPageCount="1" colPageCount="1"/>
  <pivotFields count="8">
    <pivotField axis="axisPage" showAll="0">
      <items count="3">
        <item x="0"/>
        <item x="1"/>
        <item t="default"/>
      </items>
    </pivotField>
    <pivotField showAll="0"/>
    <pivotField showAll="0"/>
    <pivotField showAll="0"/>
    <pivotField showAll="0">
      <items count="9">
        <item x="4"/>
        <item x="3"/>
        <item x="2"/>
        <item x="0"/>
        <item x="7"/>
        <item x="5"/>
        <item x="6"/>
        <item x="1"/>
        <item t="default"/>
      </items>
    </pivotField>
    <pivotField axis="axisRow" showAll="0" defaultSubtotal="0">
      <items count="9">
        <item x="5"/>
        <item x="3"/>
        <item x="2"/>
        <item x="0"/>
        <item x="4"/>
        <item x="8"/>
        <item x="6"/>
        <item x="7"/>
        <item x="1"/>
      </items>
    </pivotField>
    <pivotField numFmtId="14" showAll="0"/>
    <pivotField dataField="1" showAll="0"/>
  </pivotFields>
  <rowFields count="1">
    <field x="5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pageFields count="1">
    <pageField fld="0" item="0" hier="-1"/>
  </pageFields>
  <dataFields count="1">
    <dataField name="Date départ max" fld="7" subtotal="max" baseField="4" baseItem="0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5" cacheId="3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ID">
  <location ref="A3:C13" firstHeaderRow="0" firstDataRow="1" firstDataCol="1" rowPageCount="1" colPageCount="1"/>
  <pivotFields count="8">
    <pivotField axis="axisPage" showAll="0">
      <items count="3">
        <item x="0"/>
        <item x="1"/>
        <item t="default"/>
      </items>
    </pivotField>
    <pivotField showAll="0"/>
    <pivotField showAll="0"/>
    <pivotField showAll="0"/>
    <pivotField showAll="0">
      <items count="9">
        <item x="4"/>
        <item x="3"/>
        <item x="2"/>
        <item x="0"/>
        <item x="7"/>
        <item x="5"/>
        <item x="6"/>
        <item x="1"/>
        <item t="default"/>
      </items>
    </pivotField>
    <pivotField axis="axisRow" showAll="0" defaultSubtotal="0">
      <items count="9">
        <item x="5"/>
        <item x="3"/>
        <item x="2"/>
        <item x="0"/>
        <item x="4"/>
        <item x="8"/>
        <item x="6"/>
        <item x="7"/>
        <item x="1"/>
      </items>
    </pivotField>
    <pivotField dataField="1" numFmtId="14" showAll="0"/>
    <pivotField dataField="1" showAll="0"/>
  </pivotFields>
  <rowFields count="1">
    <field x="5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-2"/>
  </colFields>
  <colItems count="2">
    <i>
      <x/>
    </i>
    <i i="1">
      <x v="1"/>
    </i>
  </colItems>
  <pageFields count="1">
    <pageField fld="0" item="1" hier="-1"/>
  </pageFields>
  <dataFields count="2">
    <dataField name="Date adhésion" fld="6" subtotal="max" baseField="4" baseItem="6" numFmtId="165"/>
    <dataField name="Date départ max" fld="7" subtotal="max" baseField="4" baseItem="0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7" cacheId="3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ID">
  <location ref="A3:A26" firstHeaderRow="1" firstDataRow="1" firstDataCol="1"/>
  <pivotFields count="8">
    <pivotField showAll="0">
      <items count="3">
        <item x="0"/>
        <item x="1"/>
        <item t="default"/>
      </items>
    </pivotField>
    <pivotField showAll="0"/>
    <pivotField showAll="0"/>
    <pivotField axis="axisRow" showAll="0">
      <items count="12">
        <item x="0"/>
        <item x="1"/>
        <item x="2"/>
        <item x="3"/>
        <item x="4"/>
        <item x="5"/>
        <item x="6"/>
        <item x="7"/>
        <item x="8"/>
        <item x="10"/>
        <item x="9"/>
        <item t="default"/>
      </items>
    </pivotField>
    <pivotField showAll="0">
      <items count="9">
        <item x="4"/>
        <item x="3"/>
        <item x="2"/>
        <item x="0"/>
        <item x="7"/>
        <item x="5"/>
        <item x="6"/>
        <item x="1"/>
        <item t="default"/>
      </items>
    </pivotField>
    <pivotField axis="axisRow" showAll="0" defaultSubtotal="0">
      <items count="9">
        <item x="5"/>
        <item x="3"/>
        <item x="2"/>
        <item x="0"/>
        <item x="4"/>
        <item x="8"/>
        <item x="6"/>
        <item x="7"/>
        <item x="1"/>
      </items>
    </pivotField>
    <pivotField numFmtId="14" showAll="0"/>
    <pivotField showAll="0"/>
  </pivotFields>
  <rowFields count="2">
    <field x="5"/>
    <field x="3"/>
  </rowFields>
  <rowItems count="23">
    <i>
      <x/>
    </i>
    <i r="1">
      <x v="8"/>
    </i>
    <i>
      <x v="1"/>
    </i>
    <i r="1">
      <x v="6"/>
    </i>
    <i>
      <x v="2"/>
    </i>
    <i r="1">
      <x v="4"/>
    </i>
    <i r="1">
      <x v="5"/>
    </i>
    <i>
      <x v="3"/>
    </i>
    <i r="1">
      <x/>
    </i>
    <i r="1">
      <x v="1"/>
    </i>
    <i>
      <x v="4"/>
    </i>
    <i r="1">
      <x v="7"/>
    </i>
    <i>
      <x v="5"/>
    </i>
    <i r="1">
      <x v="9"/>
    </i>
    <i>
      <x v="6"/>
    </i>
    <i r="1">
      <x v="6"/>
    </i>
    <i r="1">
      <x v="8"/>
    </i>
    <i>
      <x v="7"/>
    </i>
    <i r="1">
      <x v="10"/>
    </i>
    <i>
      <x v="8"/>
    </i>
    <i r="1">
      <x v="2"/>
    </i>
    <i r="1">
      <x v="3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H21" totalsRowShown="0" headerRowDxfId="8" dataDxfId="9">
  <autoFilter ref="A1:H21"/>
  <tableColumns count="8">
    <tableColumn id="1" name="Groupe" dataDxfId="16"/>
    <tableColumn id="2" name="Numéro Ticket" dataDxfId="15"/>
    <tableColumn id="3" name="Nom" dataDxfId="14"/>
    <tableColumn id="4" name="Parrain" dataDxfId="13"/>
    <tableColumn id="5" name="ID" dataDxfId="12"/>
    <tableColumn id="8" name="ID-Nom" dataDxfId="6">
      <calculatedColumnFormula>Tableau1[[#This Row],[ID]]&amp;"-"&amp;Tableau1[[#This Row],[Nom]]</calculatedColumnFormula>
    </tableColumn>
    <tableColumn id="6" name="Date adhesion" dataDxfId="11"/>
    <tableColumn id="7" name="Date départ" dataDxfId="1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I10" totalsRowShown="0">
  <autoFilter ref="A1:I10"/>
  <sortState ref="A2:F10">
    <sortCondition ref="A2"/>
  </sortState>
  <tableColumns count="9">
    <tableColumn id="1" name="ID"/>
    <tableColumn id="2" name="Nom"/>
    <tableColumn id="8" name="ID-Nom" dataDxfId="5">
      <calculatedColumnFormula>Tableau2[[#This Row],[ID]]&amp;"-"&amp;Tableau2[[#This Row],[Nom]]</calculatedColumnFormula>
    </tableColumn>
    <tableColumn id="3" name="Date départ groupe 1" dataDxfId="4">
      <calculatedColumnFormula>GETPIVOTDATA("Date départ",'TCD groupe 1'!$A$3,"ID-Nom",Tableau2[[#This Row],[ID-Nom]])</calculatedColumnFormula>
    </tableColumn>
    <tableColumn id="4" name="Date adhésion groupe 2" dataDxfId="3">
      <calculatedColumnFormula>GETPIVOTDATA("Date adhésion",'TCD groupe 2'!$A$3,"ID-Nom",Tableau2[[#This Row],[ID-Nom]])</calculatedColumnFormula>
    </tableColumn>
    <tableColumn id="5" name="Delta" dataDxfId="7">
      <calculatedColumnFormula>Tableau2[[#This Row],[Date adhésion groupe 2]]-Tableau2[[#This Row],[Date départ groupe 1]]</calculatedColumnFormula>
    </tableColumn>
    <tableColumn id="6" name="Parrain groupe 2" dataDxfId="2">
      <calculatedColumnFormula>INDEX(Tableau1[Parrain],SUMPRODUCT((Tableau1[Groupe]="Groupe 2")*(Tableau1[ID-Nom]=Tableau2[[#This Row],[ID-Nom]])*ROW(Tableau1[Parrain]))-1)</calculatedColumnFormula>
    </tableColumn>
    <tableColumn id="7" name="Même parrain en groupe 1" dataDxfId="1">
      <calculatedColumnFormula>IFERROR(GETPIVOTDATA("Numéro Ticket",'TCD groupe 1'!$G$3,"Parrain",Tableau2[[#This Row],[Parrain groupe 2]],"ID-Nom",Tableau2[[#This Row],[ID-Nom]])=1,FALSE)</calculatedColumnFormula>
    </tableColumn>
    <tableColumn id="9" name="ok" dataDxfId="0">
      <calculatedColumnFormula>AND(Tableau2[[#This Row],[Delta]]&lt;=365,Tableau2[[#This Row],[Même parrain en groupe 1]])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1"/>
  <sheetViews>
    <sheetView workbookViewId="0">
      <selection activeCell="F3" sqref="F3"/>
    </sheetView>
  </sheetViews>
  <sheetFormatPr baseColWidth="10" defaultColWidth="9.1796875" defaultRowHeight="14.5" x14ac:dyDescent="0.35"/>
  <cols>
    <col min="1" max="1" width="8" bestFit="1" customWidth="1"/>
    <col min="2" max="2" width="12.90625" customWidth="1"/>
    <col min="3" max="3" width="7.1796875" bestFit="1" customWidth="1"/>
    <col min="4" max="4" width="7.7265625" customWidth="1"/>
    <col min="5" max="5" width="4.26953125" customWidth="1"/>
    <col min="6" max="6" width="8.453125" bestFit="1" customWidth="1"/>
    <col min="7" max="7" width="13.7265625" bestFit="1" customWidth="1"/>
    <col min="8" max="8" width="11.453125" bestFit="1" customWidth="1"/>
  </cols>
  <sheetData>
    <row r="1" spans="1:8" x14ac:dyDescent="0.35">
      <c r="A1" s="1" t="s">
        <v>18</v>
      </c>
      <c r="B1" s="1" t="s">
        <v>19</v>
      </c>
      <c r="C1" s="1" t="s">
        <v>20</v>
      </c>
      <c r="D1" s="1" t="s">
        <v>21</v>
      </c>
      <c r="E1" s="1" t="s">
        <v>22</v>
      </c>
      <c r="F1" s="1" t="s">
        <v>40</v>
      </c>
      <c r="G1" s="1" t="s">
        <v>23</v>
      </c>
      <c r="H1" s="1" t="s">
        <v>24</v>
      </c>
    </row>
    <row r="2" spans="1:8" x14ac:dyDescent="0.35">
      <c r="A2" s="2" t="s">
        <v>0</v>
      </c>
      <c r="B2" s="2">
        <v>22</v>
      </c>
      <c r="C2" s="2" t="s">
        <v>1</v>
      </c>
      <c r="D2" s="2" t="s">
        <v>2</v>
      </c>
      <c r="E2" s="2">
        <v>39</v>
      </c>
      <c r="F2" s="2" t="str">
        <f>Tableau1[[#This Row],[ID]]&amp;"-"&amp;Tableau1[[#This Row],[Nom]]</f>
        <v>39-Jean</v>
      </c>
      <c r="G2" s="3">
        <v>43101</v>
      </c>
      <c r="H2" s="3">
        <v>43466</v>
      </c>
    </row>
    <row r="3" spans="1:8" x14ac:dyDescent="0.35">
      <c r="A3" s="2" t="s">
        <v>3</v>
      </c>
      <c r="B3" s="2">
        <v>23</v>
      </c>
      <c r="C3" s="2" t="s">
        <v>1</v>
      </c>
      <c r="D3" s="2" t="s">
        <v>4</v>
      </c>
      <c r="E3" s="2">
        <v>39</v>
      </c>
      <c r="F3" s="2" t="str">
        <f>Tableau1[[#This Row],[ID]]&amp;"-"&amp;Tableau1[[#This Row],[Nom]]</f>
        <v>39-Jean</v>
      </c>
      <c r="G3" s="3">
        <v>43831</v>
      </c>
      <c r="H3" s="3"/>
    </row>
    <row r="4" spans="1:8" x14ac:dyDescent="0.35">
      <c r="A4" s="2" t="s">
        <v>0</v>
      </c>
      <c r="B4" s="2">
        <v>33</v>
      </c>
      <c r="C4" s="2" t="s">
        <v>5</v>
      </c>
      <c r="D4" s="2" t="s">
        <v>6</v>
      </c>
      <c r="E4" s="2">
        <v>87</v>
      </c>
      <c r="F4" s="2" t="str">
        <f>Tableau1[[#This Row],[ID]]&amp;"-"&amp;Tableau1[[#This Row],[Nom]]</f>
        <v>87-Paul</v>
      </c>
      <c r="G4" s="3">
        <v>43466</v>
      </c>
      <c r="H4" s="3">
        <v>43578</v>
      </c>
    </row>
    <row r="5" spans="1:8" x14ac:dyDescent="0.35">
      <c r="A5" s="2" t="s">
        <v>3</v>
      </c>
      <c r="B5" s="2">
        <v>34</v>
      </c>
      <c r="C5" s="2" t="s">
        <v>5</v>
      </c>
      <c r="D5" s="2" t="s">
        <v>7</v>
      </c>
      <c r="E5" s="2">
        <v>87</v>
      </c>
      <c r="F5" s="2" t="str">
        <f>Tableau1[[#This Row],[ID]]&amp;"-"&amp;Tableau1[[#This Row],[Nom]]</f>
        <v>87-Paul</v>
      </c>
      <c r="G5" s="3">
        <v>43466</v>
      </c>
      <c r="H5" s="3">
        <v>43591</v>
      </c>
    </row>
    <row r="6" spans="1:8" x14ac:dyDescent="0.35">
      <c r="A6" s="2" t="s">
        <v>0</v>
      </c>
      <c r="B6" s="2">
        <v>44</v>
      </c>
      <c r="C6" s="2" t="s">
        <v>8</v>
      </c>
      <c r="D6" s="2" t="s">
        <v>9</v>
      </c>
      <c r="E6" s="2">
        <v>36</v>
      </c>
      <c r="F6" s="2" t="str">
        <f>Tableau1[[#This Row],[ID]]&amp;"-"&amp;Tableau1[[#This Row],[Nom]]</f>
        <v>36-Jacques</v>
      </c>
      <c r="G6" s="3">
        <v>42370</v>
      </c>
      <c r="H6" s="3">
        <v>42752</v>
      </c>
    </row>
    <row r="7" spans="1:8" x14ac:dyDescent="0.35">
      <c r="A7" s="2" t="s">
        <v>3</v>
      </c>
      <c r="B7" s="2">
        <v>45</v>
      </c>
      <c r="C7" s="2" t="s">
        <v>8</v>
      </c>
      <c r="D7" s="2" t="s">
        <v>10</v>
      </c>
      <c r="E7" s="2">
        <v>36</v>
      </c>
      <c r="F7" s="2" t="str">
        <f>Tableau1[[#This Row],[ID]]&amp;"-"&amp;Tableau1[[#This Row],[Nom]]</f>
        <v>36-Jacques</v>
      </c>
      <c r="G7" s="3">
        <v>43466</v>
      </c>
      <c r="H7" s="3"/>
    </row>
    <row r="8" spans="1:8" x14ac:dyDescent="0.35">
      <c r="A8" s="2" t="s">
        <v>0</v>
      </c>
      <c r="B8" s="2">
        <v>55</v>
      </c>
      <c r="C8" s="2" t="s">
        <v>11</v>
      </c>
      <c r="D8" s="2" t="s">
        <v>12</v>
      </c>
      <c r="E8" s="2">
        <v>31</v>
      </c>
      <c r="F8" s="2" t="str">
        <f>Tableau1[[#This Row],[ID]]&amp;"-"&amp;Tableau1[[#This Row],[Nom]]</f>
        <v>31-Sylvain</v>
      </c>
      <c r="G8" s="3">
        <v>42370</v>
      </c>
      <c r="H8" s="3">
        <v>42552</v>
      </c>
    </row>
    <row r="9" spans="1:8" x14ac:dyDescent="0.35">
      <c r="A9" s="2" t="s">
        <v>3</v>
      </c>
      <c r="B9" s="2">
        <v>56</v>
      </c>
      <c r="C9" s="2" t="s">
        <v>11</v>
      </c>
      <c r="D9" s="2" t="s">
        <v>12</v>
      </c>
      <c r="E9" s="2">
        <v>31</v>
      </c>
      <c r="F9" s="2" t="str">
        <f>Tableau1[[#This Row],[ID]]&amp;"-"&amp;Tableau1[[#This Row],[Nom]]</f>
        <v>31-Sylvain</v>
      </c>
      <c r="G9" s="3">
        <v>43466</v>
      </c>
      <c r="H9" s="3"/>
    </row>
    <row r="10" spans="1:8" x14ac:dyDescent="0.35">
      <c r="A10" s="2" t="s">
        <v>0</v>
      </c>
      <c r="B10" s="2">
        <v>66</v>
      </c>
      <c r="C10" s="2" t="s">
        <v>13</v>
      </c>
      <c r="D10" s="2" t="s">
        <v>14</v>
      </c>
      <c r="E10" s="2">
        <v>39</v>
      </c>
      <c r="F10" s="2" t="str">
        <f>Tableau1[[#This Row],[ID]]&amp;"-"&amp;Tableau1[[#This Row],[Nom]]</f>
        <v>39-Pierre</v>
      </c>
      <c r="G10" s="3">
        <v>42370</v>
      </c>
      <c r="H10" s="3">
        <v>42736</v>
      </c>
    </row>
    <row r="11" spans="1:8" x14ac:dyDescent="0.35">
      <c r="A11" s="2" t="s">
        <v>3</v>
      </c>
      <c r="B11" s="2">
        <v>67</v>
      </c>
      <c r="C11" s="2" t="s">
        <v>13</v>
      </c>
      <c r="D11" s="2" t="s">
        <v>14</v>
      </c>
      <c r="E11" s="2">
        <v>39</v>
      </c>
      <c r="F11" s="2" t="str">
        <f>Tableau1[[#This Row],[ID]]&amp;"-"&amp;Tableau1[[#This Row],[Nom]]</f>
        <v>39-Pierre</v>
      </c>
      <c r="G11" s="3">
        <v>43466</v>
      </c>
      <c r="H11" s="3"/>
    </row>
    <row r="12" spans="1:8" x14ac:dyDescent="0.35">
      <c r="A12" s="2" t="s">
        <v>0</v>
      </c>
      <c r="B12" s="2">
        <v>77</v>
      </c>
      <c r="C12" s="2" t="s">
        <v>15</v>
      </c>
      <c r="D12" s="2" t="s">
        <v>16</v>
      </c>
      <c r="E12" s="2">
        <v>17</v>
      </c>
      <c r="F12" s="2" t="str">
        <f>Tableau1[[#This Row],[ID]]&amp;"-"&amp;Tableau1[[#This Row],[Nom]]</f>
        <v>17-Patrick</v>
      </c>
      <c r="G12" s="3">
        <v>42370</v>
      </c>
      <c r="H12" s="3">
        <v>43101</v>
      </c>
    </row>
    <row r="13" spans="1:8" x14ac:dyDescent="0.35">
      <c r="A13" s="2" t="s">
        <v>3</v>
      </c>
      <c r="B13" s="2">
        <v>78</v>
      </c>
      <c r="C13" s="2" t="s">
        <v>15</v>
      </c>
      <c r="D13" s="2" t="s">
        <v>16</v>
      </c>
      <c r="E13" s="2">
        <v>17</v>
      </c>
      <c r="F13" s="2" t="str">
        <f>Tableau1[[#This Row],[ID]]&amp;"-"&amp;Tableau1[[#This Row],[Nom]]</f>
        <v>17-Patrick</v>
      </c>
      <c r="G13" s="3">
        <v>43831</v>
      </c>
      <c r="H13" s="3"/>
    </row>
    <row r="14" spans="1:8" x14ac:dyDescent="0.35">
      <c r="A14" s="2" t="s">
        <v>0</v>
      </c>
      <c r="B14" s="2">
        <v>88</v>
      </c>
      <c r="C14" s="2" t="s">
        <v>17</v>
      </c>
      <c r="D14" s="2" t="s">
        <v>12</v>
      </c>
      <c r="E14" s="2">
        <v>46</v>
      </c>
      <c r="F14" s="2" t="str">
        <f>Tableau1[[#This Row],[ID]]&amp;"-"&amp;Tableau1[[#This Row],[Nom]]</f>
        <v>46-Luc</v>
      </c>
      <c r="G14" s="3">
        <v>42370</v>
      </c>
      <c r="H14" s="3">
        <v>43101</v>
      </c>
    </row>
    <row r="15" spans="1:8" x14ac:dyDescent="0.35">
      <c r="A15" s="2" t="s">
        <v>3</v>
      </c>
      <c r="B15" s="2">
        <v>89</v>
      </c>
      <c r="C15" s="2" t="s">
        <v>17</v>
      </c>
      <c r="D15" s="2" t="s">
        <v>16</v>
      </c>
      <c r="E15" s="2">
        <v>46</v>
      </c>
      <c r="F15" s="2" t="str">
        <f>Tableau1[[#This Row],[ID]]&amp;"-"&amp;Tableau1[[#This Row],[Nom]]</f>
        <v>46-Luc</v>
      </c>
      <c r="G15" s="3">
        <v>43831</v>
      </c>
      <c r="H15" s="3"/>
    </row>
    <row r="16" spans="1:8" x14ac:dyDescent="0.35">
      <c r="A16" s="2" t="s">
        <v>0</v>
      </c>
      <c r="B16" s="2">
        <v>90</v>
      </c>
      <c r="C16" s="2" t="s">
        <v>25</v>
      </c>
      <c r="D16" s="2" t="s">
        <v>26</v>
      </c>
      <c r="E16" s="2">
        <v>78</v>
      </c>
      <c r="F16" s="2" t="str">
        <f>Tableau1[[#This Row],[ID]]&amp;"-"&amp;Tableau1[[#This Row],[Nom]]</f>
        <v>78-Lucas</v>
      </c>
      <c r="G16" s="3">
        <v>42736</v>
      </c>
      <c r="H16" s="3">
        <v>43101</v>
      </c>
    </row>
    <row r="17" spans="1:8" x14ac:dyDescent="0.35">
      <c r="A17" s="2" t="s">
        <v>0</v>
      </c>
      <c r="B17" s="2">
        <v>91</v>
      </c>
      <c r="C17" s="2" t="s">
        <v>25</v>
      </c>
      <c r="D17" s="2" t="s">
        <v>26</v>
      </c>
      <c r="E17" s="2">
        <v>78</v>
      </c>
      <c r="F17" s="2" t="str">
        <f>Tableau1[[#This Row],[ID]]&amp;"-"&amp;Tableau1[[#This Row],[Nom]]</f>
        <v>78-Lucas</v>
      </c>
      <c r="G17" s="3">
        <v>43466</v>
      </c>
      <c r="H17" s="3">
        <v>43831</v>
      </c>
    </row>
    <row r="18" spans="1:8" x14ac:dyDescent="0.35">
      <c r="A18" s="2" t="s">
        <v>3</v>
      </c>
      <c r="B18" s="2">
        <v>92</v>
      </c>
      <c r="C18" s="2" t="s">
        <v>25</v>
      </c>
      <c r="D18" s="2" t="s">
        <v>26</v>
      </c>
      <c r="E18" s="2">
        <v>78</v>
      </c>
      <c r="F18" s="2" t="str">
        <f>Tableau1[[#This Row],[ID]]&amp;"-"&amp;Tableau1[[#This Row],[Nom]]</f>
        <v>78-Lucas</v>
      </c>
      <c r="G18" s="3">
        <v>43831</v>
      </c>
      <c r="H18" s="3">
        <v>44197</v>
      </c>
    </row>
    <row r="19" spans="1:8" x14ac:dyDescent="0.35">
      <c r="A19" s="2" t="s">
        <v>0</v>
      </c>
      <c r="B19" s="2">
        <v>110</v>
      </c>
      <c r="C19" s="2" t="s">
        <v>27</v>
      </c>
      <c r="D19" s="2" t="s">
        <v>28</v>
      </c>
      <c r="E19" s="2">
        <v>45</v>
      </c>
      <c r="F19" s="2" t="str">
        <f>Tableau1[[#This Row],[ID]]&amp;"-"&amp;Tableau1[[#This Row],[Nom]]</f>
        <v>45-Didier</v>
      </c>
      <c r="G19" s="3">
        <v>42370</v>
      </c>
      <c r="H19" s="3">
        <v>43101</v>
      </c>
    </row>
    <row r="20" spans="1:8" x14ac:dyDescent="0.35">
      <c r="A20" s="2" t="s">
        <v>0</v>
      </c>
      <c r="B20" s="2">
        <v>111</v>
      </c>
      <c r="C20" s="2" t="s">
        <v>27</v>
      </c>
      <c r="D20" s="2" t="s">
        <v>28</v>
      </c>
      <c r="E20" s="2">
        <v>45</v>
      </c>
      <c r="F20" s="2" t="str">
        <f>Tableau1[[#This Row],[ID]]&amp;"-"&amp;Tableau1[[#This Row],[Nom]]</f>
        <v>45-Didier</v>
      </c>
      <c r="G20" s="3">
        <v>43466</v>
      </c>
      <c r="H20" s="3">
        <v>43831</v>
      </c>
    </row>
    <row r="21" spans="1:8" x14ac:dyDescent="0.35">
      <c r="A21" s="2" t="s">
        <v>3</v>
      </c>
      <c r="B21" s="2">
        <v>112</v>
      </c>
      <c r="C21" s="2" t="s">
        <v>27</v>
      </c>
      <c r="D21" s="2" t="s">
        <v>28</v>
      </c>
      <c r="E21" s="2">
        <v>45</v>
      </c>
      <c r="F21" s="2" t="str">
        <f>Tableau1[[#This Row],[ID]]&amp;"-"&amp;Tableau1[[#This Row],[Nom]]</f>
        <v>45-Didier</v>
      </c>
      <c r="G21" s="3">
        <v>43831</v>
      </c>
      <c r="H21" s="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workbookViewId="0"/>
  </sheetViews>
  <sheetFormatPr baseColWidth="10" defaultRowHeight="14.5" x14ac:dyDescent="0.35"/>
  <cols>
    <col min="1" max="1" width="11.7265625" bestFit="1" customWidth="1"/>
    <col min="2" max="2" width="14.90625" bestFit="1" customWidth="1"/>
    <col min="4" max="4" width="19.54296875" customWidth="1"/>
    <col min="5" max="5" width="10.81640625" customWidth="1"/>
    <col min="7" max="7" width="11.7265625" bestFit="1" customWidth="1"/>
    <col min="8" max="8" width="10.81640625" customWidth="1"/>
    <col min="9" max="9" width="3" customWidth="1"/>
    <col min="10" max="10" width="2.81640625" customWidth="1"/>
    <col min="11" max="12" width="3.36328125" customWidth="1"/>
    <col min="13" max="13" width="1.90625" customWidth="1"/>
    <col min="14" max="14" width="3.54296875" customWidth="1"/>
    <col min="15" max="15" width="2.81640625" customWidth="1"/>
    <col min="16" max="16" width="11.7265625" bestFit="1" customWidth="1"/>
  </cols>
  <sheetData>
    <row r="1" spans="1:15" x14ac:dyDescent="0.35">
      <c r="A1" s="4" t="s">
        <v>18</v>
      </c>
      <c r="B1" t="s">
        <v>0</v>
      </c>
      <c r="D1" s="4" t="s">
        <v>18</v>
      </c>
      <c r="E1" t="s">
        <v>0</v>
      </c>
      <c r="G1" s="4" t="s">
        <v>18</v>
      </c>
      <c r="H1" t="s">
        <v>0</v>
      </c>
    </row>
    <row r="2" spans="1:15" x14ac:dyDescent="0.35">
      <c r="D2" s="4" t="s">
        <v>24</v>
      </c>
      <c r="E2" t="s">
        <v>31</v>
      </c>
    </row>
    <row r="3" spans="1:15" x14ac:dyDescent="0.35">
      <c r="A3" s="4" t="s">
        <v>22</v>
      </c>
      <c r="B3" t="s">
        <v>33</v>
      </c>
      <c r="G3" s="4" t="s">
        <v>32</v>
      </c>
      <c r="H3" s="4" t="s">
        <v>21</v>
      </c>
    </row>
    <row r="4" spans="1:15" x14ac:dyDescent="0.35">
      <c r="A4" s="5" t="s">
        <v>41</v>
      </c>
      <c r="B4" s="9">
        <v>43101</v>
      </c>
      <c r="D4" s="4" t="s">
        <v>29</v>
      </c>
      <c r="G4" s="4" t="s">
        <v>22</v>
      </c>
      <c r="H4" t="s">
        <v>2</v>
      </c>
      <c r="I4" t="s">
        <v>6</v>
      </c>
      <c r="J4" t="s">
        <v>9</v>
      </c>
      <c r="K4" t="s">
        <v>12</v>
      </c>
      <c r="L4" t="s">
        <v>14</v>
      </c>
      <c r="M4" t="s">
        <v>16</v>
      </c>
      <c r="N4" t="s">
        <v>28</v>
      </c>
      <c r="O4" t="s">
        <v>26</v>
      </c>
    </row>
    <row r="5" spans="1:15" x14ac:dyDescent="0.35">
      <c r="A5" s="5" t="s">
        <v>42</v>
      </c>
      <c r="B5" s="9">
        <v>42552</v>
      </c>
      <c r="D5" s="5" t="s">
        <v>30</v>
      </c>
      <c r="G5" s="5" t="s">
        <v>41</v>
      </c>
      <c r="H5" s="8"/>
      <c r="I5" s="8"/>
      <c r="J5" s="8"/>
      <c r="K5" s="8"/>
      <c r="L5" s="8"/>
      <c r="M5" s="8">
        <v>1</v>
      </c>
      <c r="N5" s="8"/>
      <c r="O5" s="8"/>
    </row>
    <row r="6" spans="1:15" x14ac:dyDescent="0.35">
      <c r="A6" s="5" t="s">
        <v>43</v>
      </c>
      <c r="B6" s="9">
        <v>42752</v>
      </c>
      <c r="G6" s="5" t="s">
        <v>42</v>
      </c>
      <c r="H6" s="8"/>
      <c r="I6" s="8"/>
      <c r="J6" s="8"/>
      <c r="K6" s="8">
        <v>1</v>
      </c>
      <c r="L6" s="8"/>
      <c r="M6" s="8"/>
      <c r="N6" s="8"/>
      <c r="O6" s="8"/>
    </row>
    <row r="7" spans="1:15" x14ac:dyDescent="0.35">
      <c r="A7" s="5" t="s">
        <v>44</v>
      </c>
      <c r="B7" s="9">
        <v>43466</v>
      </c>
      <c r="G7" s="5" t="s">
        <v>43</v>
      </c>
      <c r="H7" s="8"/>
      <c r="I7" s="8"/>
      <c r="J7" s="8">
        <v>1</v>
      </c>
      <c r="K7" s="8"/>
      <c r="L7" s="8"/>
      <c r="M7" s="8"/>
      <c r="N7" s="8"/>
      <c r="O7" s="8"/>
    </row>
    <row r="8" spans="1:15" x14ac:dyDescent="0.35">
      <c r="A8" s="5" t="s">
        <v>45</v>
      </c>
      <c r="B8" s="9">
        <v>42736</v>
      </c>
      <c r="G8" s="5" t="s">
        <v>44</v>
      </c>
      <c r="H8" s="8">
        <v>1</v>
      </c>
      <c r="I8" s="8"/>
      <c r="J8" s="8"/>
      <c r="K8" s="8"/>
      <c r="L8" s="8"/>
      <c r="M8" s="8"/>
      <c r="N8" s="8"/>
      <c r="O8" s="8"/>
    </row>
    <row r="9" spans="1:15" x14ac:dyDescent="0.35">
      <c r="A9" s="5" t="s">
        <v>46</v>
      </c>
      <c r="B9" s="9">
        <v>43831</v>
      </c>
      <c r="G9" s="5" t="s">
        <v>45</v>
      </c>
      <c r="H9" s="8"/>
      <c r="I9" s="8"/>
      <c r="J9" s="8"/>
      <c r="K9" s="8"/>
      <c r="L9" s="8">
        <v>1</v>
      </c>
      <c r="M9" s="8"/>
      <c r="N9" s="8"/>
      <c r="O9" s="8"/>
    </row>
    <row r="10" spans="1:15" x14ac:dyDescent="0.35">
      <c r="A10" s="5" t="s">
        <v>47</v>
      </c>
      <c r="B10" s="9">
        <v>43101</v>
      </c>
      <c r="G10" s="5" t="s">
        <v>46</v>
      </c>
      <c r="H10" s="8"/>
      <c r="I10" s="8"/>
      <c r="J10" s="8"/>
      <c r="K10" s="8"/>
      <c r="L10" s="8"/>
      <c r="M10" s="8"/>
      <c r="N10" s="8">
        <v>2</v>
      </c>
      <c r="O10" s="8"/>
    </row>
    <row r="11" spans="1:15" x14ac:dyDescent="0.35">
      <c r="A11" s="5" t="s">
        <v>48</v>
      </c>
      <c r="B11" s="9">
        <v>43831</v>
      </c>
      <c r="G11" s="5" t="s">
        <v>47</v>
      </c>
      <c r="H11" s="8"/>
      <c r="I11" s="8"/>
      <c r="J11" s="8"/>
      <c r="K11" s="8">
        <v>1</v>
      </c>
      <c r="L11" s="8"/>
      <c r="M11" s="8"/>
      <c r="N11" s="8"/>
      <c r="O11" s="8"/>
    </row>
    <row r="12" spans="1:15" x14ac:dyDescent="0.35">
      <c r="A12" s="5" t="s">
        <v>49</v>
      </c>
      <c r="B12" s="9">
        <v>43578</v>
      </c>
      <c r="G12" s="5" t="s">
        <v>48</v>
      </c>
      <c r="H12" s="8"/>
      <c r="I12" s="8"/>
      <c r="J12" s="8"/>
      <c r="K12" s="8"/>
      <c r="L12" s="8"/>
      <c r="M12" s="8"/>
      <c r="N12" s="8"/>
      <c r="O12" s="8">
        <v>2</v>
      </c>
    </row>
    <row r="13" spans="1:15" x14ac:dyDescent="0.35">
      <c r="A13" s="5" t="s">
        <v>30</v>
      </c>
      <c r="B13" s="9">
        <v>43831</v>
      </c>
      <c r="G13" s="5" t="s">
        <v>49</v>
      </c>
      <c r="H13" s="8"/>
      <c r="I13" s="8">
        <v>1</v>
      </c>
      <c r="J13" s="8"/>
      <c r="K13" s="8"/>
      <c r="L13" s="8"/>
      <c r="M13" s="8"/>
      <c r="N13" s="8"/>
      <c r="O13" s="8"/>
    </row>
    <row r="14" spans="1:15" x14ac:dyDescent="0.35">
      <c r="G14" s="5" t="s">
        <v>30</v>
      </c>
      <c r="H14" s="8">
        <v>1</v>
      </c>
      <c r="I14" s="8">
        <v>1</v>
      </c>
      <c r="J14" s="8">
        <v>1</v>
      </c>
      <c r="K14" s="8">
        <v>2</v>
      </c>
      <c r="L14" s="8">
        <v>1</v>
      </c>
      <c r="M14" s="8">
        <v>1</v>
      </c>
      <c r="N14" s="8">
        <v>2</v>
      </c>
      <c r="O14" s="8">
        <v>2</v>
      </c>
    </row>
  </sheetData>
  <pageMargins left="0.7" right="0.7" top="0.75" bottom="0.75" header="0.3" footer="0.3"/>
  <pageSetup paperSize="9" orientation="portrait"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workbookViewId="0">
      <selection activeCell="B4" sqref="B4"/>
    </sheetView>
  </sheetViews>
  <sheetFormatPr baseColWidth="10" defaultRowHeight="14.5" x14ac:dyDescent="0.35"/>
  <cols>
    <col min="1" max="1" width="11.7265625" bestFit="1" customWidth="1"/>
    <col min="2" max="2" width="12.90625" bestFit="1" customWidth="1"/>
    <col min="3" max="3" width="14.90625" customWidth="1"/>
  </cols>
  <sheetData>
    <row r="1" spans="1:3" x14ac:dyDescent="0.35">
      <c r="A1" s="4" t="s">
        <v>18</v>
      </c>
      <c r="B1" t="s">
        <v>3</v>
      </c>
    </row>
    <row r="3" spans="1:3" x14ac:dyDescent="0.35">
      <c r="A3" s="4" t="s">
        <v>22</v>
      </c>
      <c r="B3" t="s">
        <v>34</v>
      </c>
      <c r="C3" t="s">
        <v>33</v>
      </c>
    </row>
    <row r="4" spans="1:3" x14ac:dyDescent="0.35">
      <c r="A4" s="5" t="s">
        <v>41</v>
      </c>
      <c r="B4" s="9">
        <v>43831</v>
      </c>
      <c r="C4" s="9"/>
    </row>
    <row r="5" spans="1:3" x14ac:dyDescent="0.35">
      <c r="A5" s="5" t="s">
        <v>42</v>
      </c>
      <c r="B5" s="9">
        <v>43466</v>
      </c>
      <c r="C5" s="9"/>
    </row>
    <row r="6" spans="1:3" x14ac:dyDescent="0.35">
      <c r="A6" s="5" t="s">
        <v>43</v>
      </c>
      <c r="B6" s="9">
        <v>43466</v>
      </c>
      <c r="C6" s="9"/>
    </row>
    <row r="7" spans="1:3" x14ac:dyDescent="0.35">
      <c r="A7" s="5" t="s">
        <v>44</v>
      </c>
      <c r="B7" s="9">
        <v>43831</v>
      </c>
      <c r="C7" s="9"/>
    </row>
    <row r="8" spans="1:3" x14ac:dyDescent="0.35">
      <c r="A8" s="5" t="s">
        <v>45</v>
      </c>
      <c r="B8" s="9">
        <v>43466</v>
      </c>
      <c r="C8" s="9"/>
    </row>
    <row r="9" spans="1:3" x14ac:dyDescent="0.35">
      <c r="A9" s="5" t="s">
        <v>46</v>
      </c>
      <c r="B9" s="9">
        <v>43831</v>
      </c>
      <c r="C9" s="9"/>
    </row>
    <row r="10" spans="1:3" x14ac:dyDescent="0.35">
      <c r="A10" s="5" t="s">
        <v>47</v>
      </c>
      <c r="B10" s="9">
        <v>43831</v>
      </c>
      <c r="C10" s="9"/>
    </row>
    <row r="11" spans="1:3" x14ac:dyDescent="0.35">
      <c r="A11" s="5" t="s">
        <v>48</v>
      </c>
      <c r="B11" s="9">
        <v>43831</v>
      </c>
      <c r="C11" s="9">
        <v>44197</v>
      </c>
    </row>
    <row r="12" spans="1:3" x14ac:dyDescent="0.35">
      <c r="A12" s="5" t="s">
        <v>49</v>
      </c>
      <c r="B12" s="9">
        <v>43466</v>
      </c>
      <c r="C12" s="9">
        <v>43591</v>
      </c>
    </row>
    <row r="13" spans="1:3" x14ac:dyDescent="0.35">
      <c r="A13" s="5" t="s">
        <v>30</v>
      </c>
      <c r="B13" s="9">
        <v>43831</v>
      </c>
      <c r="C13" s="9">
        <v>44197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10"/>
  <sheetViews>
    <sheetView tabSelected="1" workbookViewId="0">
      <selection activeCell="I2" sqref="I2"/>
    </sheetView>
  </sheetViews>
  <sheetFormatPr baseColWidth="10" defaultRowHeight="14.5" x14ac:dyDescent="0.35"/>
  <cols>
    <col min="4" max="4" width="21.08984375" style="7" bestFit="1" customWidth="1"/>
    <col min="5" max="5" width="23.08984375" style="7" bestFit="1" customWidth="1"/>
    <col min="6" max="6" width="7.54296875" bestFit="1" customWidth="1"/>
    <col min="7" max="7" width="17" bestFit="1" customWidth="1"/>
    <col min="8" max="8" width="25.54296875" bestFit="1" customWidth="1"/>
  </cols>
  <sheetData>
    <row r="1" spans="1:9" x14ac:dyDescent="0.35">
      <c r="A1" t="s">
        <v>22</v>
      </c>
      <c r="B1" t="s">
        <v>20</v>
      </c>
      <c r="C1" t="s">
        <v>40</v>
      </c>
      <c r="D1" s="7" t="s">
        <v>35</v>
      </c>
      <c r="E1" s="7" t="s">
        <v>36</v>
      </c>
      <c r="F1" t="s">
        <v>37</v>
      </c>
      <c r="G1" t="s">
        <v>38</v>
      </c>
      <c r="H1" t="s">
        <v>39</v>
      </c>
      <c r="I1" t="s">
        <v>50</v>
      </c>
    </row>
    <row r="2" spans="1:9" x14ac:dyDescent="0.35">
      <c r="A2">
        <v>17</v>
      </c>
      <c r="B2" t="s">
        <v>15</v>
      </c>
      <c r="C2" t="str">
        <f>Tableau2[[#This Row],[ID]]&amp;"-"&amp;Tableau2[[#This Row],[Nom]]</f>
        <v>17-Patrick</v>
      </c>
      <c r="D2" s="7">
        <f>GETPIVOTDATA("Date départ",'TCD groupe 1'!$A$3,"ID-Nom",Tableau2[[#This Row],[ID-Nom]])</f>
        <v>43101</v>
      </c>
      <c r="E2" s="7">
        <f>GETPIVOTDATA("Date adhésion",'TCD groupe 2'!$A$3,"ID-Nom",Tableau2[[#This Row],[ID-Nom]])</f>
        <v>43831</v>
      </c>
      <c r="F2">
        <f>Tableau2[[#This Row],[Date adhésion groupe 2]]-Tableau2[[#This Row],[Date départ groupe 1]]</f>
        <v>730</v>
      </c>
      <c r="G2" t="str">
        <f>INDEX(Tableau1[Parrain],SUMPRODUCT((Tableau1[Groupe]="Groupe 2")*(Tableau1[ID-Nom]=Tableau2[[#This Row],[ID-Nom]])*ROW(Tableau1[Parrain]))-1)</f>
        <v>II</v>
      </c>
      <c r="H2" t="b">
        <f>IFERROR(GETPIVOTDATA("Numéro Ticket",'TCD groupe 1'!$G$3,"Parrain",Tableau2[[#This Row],[Parrain groupe 2]],"ID-Nom",Tableau2[[#This Row],[ID-Nom]])=1,FALSE)</f>
        <v>1</v>
      </c>
      <c r="I2" s="8" t="b">
        <f>AND(Tableau2[[#This Row],[Delta]]&lt;=365,Tableau2[[#This Row],[Même parrain en groupe 1]])</f>
        <v>0</v>
      </c>
    </row>
    <row r="3" spans="1:9" x14ac:dyDescent="0.35">
      <c r="A3">
        <v>31</v>
      </c>
      <c r="B3" t="s">
        <v>11</v>
      </c>
      <c r="C3" t="str">
        <f>Tableau2[[#This Row],[ID]]&amp;"-"&amp;Tableau2[[#This Row],[Nom]]</f>
        <v>31-Sylvain</v>
      </c>
      <c r="D3" s="7">
        <f>GETPIVOTDATA("Date départ",'TCD groupe 1'!$A$3,"ID-Nom",Tableau2[[#This Row],[ID-Nom]])</f>
        <v>42552</v>
      </c>
      <c r="E3" s="7">
        <f>GETPIVOTDATA("Date adhésion",'TCD groupe 2'!$A$3,"ID-Nom",Tableau2[[#This Row],[ID-Nom]])</f>
        <v>43466</v>
      </c>
      <c r="F3">
        <f>Tableau2[[#This Row],[Date adhésion groupe 2]]-Tableau2[[#This Row],[Date départ groupe 1]]</f>
        <v>914</v>
      </c>
      <c r="G3" t="str">
        <f>INDEX(Tableau1[Parrain],SUMPRODUCT((Tableau1[Groupe]="Groupe 2")*(Tableau1[ID-Nom]=Tableau2[[#This Row],[ID-Nom]])*ROW(Tableau1[Parrain]))-1)</f>
        <v>GG</v>
      </c>
      <c r="H3" t="b">
        <f>IFERROR(GETPIVOTDATA("Numéro Ticket",'TCD groupe 1'!$G$3,"Parrain",Tableau2[[#This Row],[Parrain groupe 2]],"ID-Nom",Tableau2[[#This Row],[ID-Nom]])=1,FALSE)</f>
        <v>1</v>
      </c>
      <c r="I3" s="8" t="b">
        <f>AND(Tableau2[[#This Row],[Delta]]&lt;=365,Tableau2[[#This Row],[Même parrain en groupe 1]])</f>
        <v>0</v>
      </c>
    </row>
    <row r="4" spans="1:9" x14ac:dyDescent="0.35">
      <c r="A4">
        <v>36</v>
      </c>
      <c r="B4" t="s">
        <v>8</v>
      </c>
      <c r="C4" t="str">
        <f>Tableau2[[#This Row],[ID]]&amp;"-"&amp;Tableau2[[#This Row],[Nom]]</f>
        <v>36-Jacques</v>
      </c>
      <c r="D4" s="7">
        <f>GETPIVOTDATA("Date départ",'TCD groupe 1'!$A$3,"ID-Nom",Tableau2[[#This Row],[ID-Nom]])</f>
        <v>42752</v>
      </c>
      <c r="E4" s="7">
        <f>GETPIVOTDATA("Date adhésion",'TCD groupe 2'!$A$3,"ID-Nom",Tableau2[[#This Row],[ID-Nom]])</f>
        <v>43466</v>
      </c>
      <c r="F4">
        <f>Tableau2[[#This Row],[Date adhésion groupe 2]]-Tableau2[[#This Row],[Date départ groupe 1]]</f>
        <v>714</v>
      </c>
      <c r="G4" t="str">
        <f>INDEX(Tableau1[Parrain],SUMPRODUCT((Tableau1[Groupe]="Groupe 2")*(Tableau1[ID-Nom]=Tableau2[[#This Row],[ID-Nom]])*ROW(Tableau1[Parrain]))-1)</f>
        <v>FF</v>
      </c>
      <c r="H4" t="b">
        <f>IFERROR(GETPIVOTDATA("Numéro Ticket",'TCD groupe 1'!$G$3,"Parrain",Tableau2[[#This Row],[Parrain groupe 2]],"ID-Nom",Tableau2[[#This Row],[ID-Nom]])=1,FALSE)</f>
        <v>0</v>
      </c>
      <c r="I4" s="8" t="b">
        <f>AND(Tableau2[[#This Row],[Delta]]&lt;=365,Tableau2[[#This Row],[Même parrain en groupe 1]])</f>
        <v>0</v>
      </c>
    </row>
    <row r="5" spans="1:9" x14ac:dyDescent="0.35">
      <c r="A5">
        <v>39</v>
      </c>
      <c r="B5" t="s">
        <v>1</v>
      </c>
      <c r="C5" t="str">
        <f>Tableau2[[#This Row],[ID]]&amp;"-"&amp;Tableau2[[#This Row],[Nom]]</f>
        <v>39-Jean</v>
      </c>
      <c r="D5" s="7">
        <f>GETPIVOTDATA("Date départ",'TCD groupe 1'!$A$3,"ID-Nom",Tableau2[[#This Row],[ID-Nom]])</f>
        <v>43466</v>
      </c>
      <c r="E5" s="7">
        <f>GETPIVOTDATA("Date adhésion",'TCD groupe 2'!$A$3,"ID-Nom",Tableau2[[#This Row],[ID-Nom]])</f>
        <v>43831</v>
      </c>
      <c r="F5">
        <f>Tableau2[[#This Row],[Date adhésion groupe 2]]-Tableau2[[#This Row],[Date départ groupe 1]]</f>
        <v>365</v>
      </c>
      <c r="G5" t="str">
        <f>INDEX(Tableau1[Parrain],SUMPRODUCT((Tableau1[Groupe]="Groupe 2")*(Tableau1[ID-Nom]=Tableau2[[#This Row],[ID-Nom]])*ROW(Tableau1[Parrain]))-1)</f>
        <v>BB</v>
      </c>
      <c r="H5" t="b">
        <f>IFERROR(GETPIVOTDATA("Numéro Ticket",'TCD groupe 1'!$G$3,"Parrain",Tableau2[[#This Row],[Parrain groupe 2]],"ID-Nom",Tableau2[[#This Row],[ID-Nom]])=1,FALSE)</f>
        <v>0</v>
      </c>
      <c r="I5" s="8" t="b">
        <f>AND(Tableau2[[#This Row],[Delta]]&lt;=365,Tableau2[[#This Row],[Même parrain en groupe 1]])</f>
        <v>0</v>
      </c>
    </row>
    <row r="6" spans="1:9" x14ac:dyDescent="0.35">
      <c r="A6">
        <v>39</v>
      </c>
      <c r="B6" t="s">
        <v>13</v>
      </c>
      <c r="C6" t="str">
        <f>Tableau2[[#This Row],[ID]]&amp;"-"&amp;Tableau2[[#This Row],[Nom]]</f>
        <v>39-Pierre</v>
      </c>
      <c r="D6" s="7">
        <f>GETPIVOTDATA("Date départ",'TCD groupe 1'!$A$3,"ID-Nom",Tableau2[[#This Row],[ID-Nom]])</f>
        <v>42736</v>
      </c>
      <c r="E6" s="7">
        <f>GETPIVOTDATA("Date adhésion",'TCD groupe 2'!$A$3,"ID-Nom",Tableau2[[#This Row],[ID-Nom]])</f>
        <v>43466</v>
      </c>
      <c r="F6">
        <f>Tableau2[[#This Row],[Date adhésion groupe 2]]-Tableau2[[#This Row],[Date départ groupe 1]]</f>
        <v>730</v>
      </c>
      <c r="G6" t="str">
        <f>INDEX(Tableau1[Parrain],SUMPRODUCT((Tableau1[Groupe]="Groupe 2")*(Tableau1[ID-Nom]=Tableau2[[#This Row],[ID-Nom]])*ROW(Tableau1[Parrain]))-1)</f>
        <v>HH</v>
      </c>
      <c r="H6" t="b">
        <f>IFERROR(GETPIVOTDATA("Numéro Ticket",'TCD groupe 1'!$G$3,"Parrain",Tableau2[[#This Row],[Parrain groupe 2]],"ID-Nom",Tableau2[[#This Row],[ID-Nom]])=1,FALSE)</f>
        <v>1</v>
      </c>
      <c r="I6" s="8" t="b">
        <f>AND(Tableau2[[#This Row],[Delta]]&lt;=365,Tableau2[[#This Row],[Même parrain en groupe 1]])</f>
        <v>0</v>
      </c>
    </row>
    <row r="7" spans="1:9" x14ac:dyDescent="0.35">
      <c r="A7">
        <v>45</v>
      </c>
      <c r="B7" t="s">
        <v>27</v>
      </c>
      <c r="C7" t="str">
        <f>Tableau2[[#This Row],[ID]]&amp;"-"&amp;Tableau2[[#This Row],[Nom]]</f>
        <v>45-Didier</v>
      </c>
      <c r="D7" s="7">
        <f>GETPIVOTDATA("Date départ",'TCD groupe 1'!$A$3,"ID-Nom",Tableau2[[#This Row],[ID-Nom]])</f>
        <v>43831</v>
      </c>
      <c r="E7" s="7">
        <f>GETPIVOTDATA("Date adhésion",'TCD groupe 2'!$A$3,"ID-Nom",Tableau2[[#This Row],[ID-Nom]])</f>
        <v>43831</v>
      </c>
      <c r="F7">
        <f>Tableau2[[#This Row],[Date adhésion groupe 2]]-Tableau2[[#This Row],[Date départ groupe 1]]</f>
        <v>0</v>
      </c>
      <c r="G7" t="str">
        <f>INDEX(Tableau1[Parrain],SUMPRODUCT((Tableau1[Groupe]="Groupe 2")*(Tableau1[ID-Nom]=Tableau2[[#This Row],[ID-Nom]])*ROW(Tableau1[Parrain]))-1)</f>
        <v>OO</v>
      </c>
      <c r="H7" t="b">
        <f>IFERROR(GETPIVOTDATA("Numéro Ticket",'TCD groupe 1'!$G$3,"Parrain",Tableau2[[#This Row],[Parrain groupe 2]],"ID-Nom",Tableau2[[#This Row],[ID-Nom]])=1,FALSE)</f>
        <v>0</v>
      </c>
      <c r="I7" s="8" t="b">
        <f>AND(Tableau2[[#This Row],[Delta]]&lt;=365,Tableau2[[#This Row],[Même parrain en groupe 1]])</f>
        <v>0</v>
      </c>
    </row>
    <row r="8" spans="1:9" x14ac:dyDescent="0.35">
      <c r="A8">
        <v>46</v>
      </c>
      <c r="B8" t="s">
        <v>17</v>
      </c>
      <c r="C8" t="str">
        <f>Tableau2[[#This Row],[ID]]&amp;"-"&amp;Tableau2[[#This Row],[Nom]]</f>
        <v>46-Luc</v>
      </c>
      <c r="D8" s="7">
        <f>GETPIVOTDATA("Date départ",'TCD groupe 1'!$A$3,"ID-Nom",Tableau2[[#This Row],[ID-Nom]])</f>
        <v>43101</v>
      </c>
      <c r="E8" s="7">
        <f>GETPIVOTDATA("Date adhésion",'TCD groupe 2'!$A$3,"ID-Nom",Tableau2[[#This Row],[ID-Nom]])</f>
        <v>43831</v>
      </c>
      <c r="F8">
        <f>Tableau2[[#This Row],[Date adhésion groupe 2]]-Tableau2[[#This Row],[Date départ groupe 1]]</f>
        <v>730</v>
      </c>
      <c r="G8" t="str">
        <f>INDEX(Tableau1[Parrain],SUMPRODUCT((Tableau1[Groupe]="Groupe 2")*(Tableau1[ID-Nom]=Tableau2[[#This Row],[ID-Nom]])*ROW(Tableau1[Parrain]))-1)</f>
        <v>II</v>
      </c>
      <c r="H8" t="b">
        <f>IFERROR(GETPIVOTDATA("Numéro Ticket",'TCD groupe 1'!$G$3,"Parrain",Tableau2[[#This Row],[Parrain groupe 2]],"ID-Nom",Tableau2[[#This Row],[ID-Nom]])=1,FALSE)</f>
        <v>0</v>
      </c>
      <c r="I8" s="8" t="b">
        <f>AND(Tableau2[[#This Row],[Delta]]&lt;=365,Tableau2[[#This Row],[Même parrain en groupe 1]])</f>
        <v>0</v>
      </c>
    </row>
    <row r="9" spans="1:9" x14ac:dyDescent="0.35">
      <c r="A9">
        <v>78</v>
      </c>
      <c r="B9" t="s">
        <v>25</v>
      </c>
      <c r="C9" t="str">
        <f>Tableau2[[#This Row],[ID]]&amp;"-"&amp;Tableau2[[#This Row],[Nom]]</f>
        <v>78-Lucas</v>
      </c>
      <c r="D9" s="7">
        <f>GETPIVOTDATA("Date départ",'TCD groupe 1'!$A$3,"ID-Nom",Tableau2[[#This Row],[ID-Nom]])</f>
        <v>43831</v>
      </c>
      <c r="E9" s="7">
        <f>GETPIVOTDATA("Date adhésion",'TCD groupe 2'!$A$3,"ID-Nom",Tableau2[[#This Row],[ID-Nom]])</f>
        <v>43831</v>
      </c>
      <c r="F9">
        <f>Tableau2[[#This Row],[Date adhésion groupe 2]]-Tableau2[[#This Row],[Date départ groupe 1]]</f>
        <v>0</v>
      </c>
      <c r="G9" t="str">
        <f>INDEX(Tableau1[Parrain],SUMPRODUCT((Tableau1[Groupe]="Groupe 2")*(Tableau1[ID-Nom]=Tableau2[[#This Row],[ID-Nom]])*ROW(Tableau1[Parrain]))-1)</f>
        <v>ZZ</v>
      </c>
      <c r="H9" t="b">
        <f>IFERROR(GETPIVOTDATA("Numéro Ticket",'TCD groupe 1'!$G$3,"Parrain",Tableau2[[#This Row],[Parrain groupe 2]],"ID-Nom",Tableau2[[#This Row],[ID-Nom]])=1,FALSE)</f>
        <v>0</v>
      </c>
      <c r="I9" s="8" t="b">
        <f>AND(Tableau2[[#This Row],[Delta]]&lt;=365,Tableau2[[#This Row],[Même parrain en groupe 1]])</f>
        <v>0</v>
      </c>
    </row>
    <row r="10" spans="1:9" x14ac:dyDescent="0.35">
      <c r="A10">
        <v>87</v>
      </c>
      <c r="B10" t="s">
        <v>5</v>
      </c>
      <c r="C10" t="str">
        <f>Tableau2[[#This Row],[ID]]&amp;"-"&amp;Tableau2[[#This Row],[Nom]]</f>
        <v>87-Paul</v>
      </c>
      <c r="D10" s="7">
        <f>GETPIVOTDATA("Date départ",'TCD groupe 1'!$A$3,"ID-Nom",Tableau2[[#This Row],[ID-Nom]])</f>
        <v>43578</v>
      </c>
      <c r="E10" s="7">
        <f>GETPIVOTDATA("Date adhésion",'TCD groupe 2'!$A$3,"ID-Nom",Tableau2[[#This Row],[ID-Nom]])</f>
        <v>43466</v>
      </c>
      <c r="F10">
        <f>Tableau2[[#This Row],[Date adhésion groupe 2]]-Tableau2[[#This Row],[Date départ groupe 1]]</f>
        <v>-112</v>
      </c>
      <c r="G10" t="str">
        <f>INDEX(Tableau1[Parrain],SUMPRODUCT((Tableau1[Groupe]="Groupe 2")*(Tableau1[ID-Nom]=Tableau2[[#This Row],[ID-Nom]])*ROW(Tableau1[Parrain]))-1)</f>
        <v>DD</v>
      </c>
      <c r="H10" t="b">
        <f>IFERROR(GETPIVOTDATA("Numéro Ticket",'TCD groupe 1'!$G$3,"Parrain",Tableau2[[#This Row],[Parrain groupe 2]],"ID-Nom",Tableau2[[#This Row],[ID-Nom]])=1,FALSE)</f>
        <v>0</v>
      </c>
      <c r="I10" s="8" t="b">
        <f>AND(Tableau2[[#This Row],[Delta]]&lt;=365,Tableau2[[#This Row],[Même parrain en groupe 1]])</f>
        <v>0</v>
      </c>
    </row>
  </sheetData>
  <pageMargins left="0.7" right="0.7" top="0.75" bottom="0.75" header="0.3" footer="0.3"/>
  <drawing r:id="rId1"/>
  <legacy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26"/>
  <sheetViews>
    <sheetView workbookViewId="0">
      <selection activeCell="A3" sqref="A3"/>
    </sheetView>
  </sheetViews>
  <sheetFormatPr baseColWidth="10" defaultRowHeight="14.5" x14ac:dyDescent="0.35"/>
  <cols>
    <col min="1" max="1" width="11.7265625" bestFit="1" customWidth="1"/>
    <col min="2" max="2" width="14.90625" bestFit="1" customWidth="1"/>
  </cols>
  <sheetData>
    <row r="3" spans="1:1" x14ac:dyDescent="0.35">
      <c r="A3" s="4" t="s">
        <v>22</v>
      </c>
    </row>
    <row r="4" spans="1:1" x14ac:dyDescent="0.35">
      <c r="A4" s="5" t="s">
        <v>41</v>
      </c>
    </row>
    <row r="5" spans="1:1" x14ac:dyDescent="0.35">
      <c r="A5" s="6" t="s">
        <v>16</v>
      </c>
    </row>
    <row r="6" spans="1:1" x14ac:dyDescent="0.35">
      <c r="A6" s="5" t="s">
        <v>42</v>
      </c>
    </row>
    <row r="7" spans="1:1" x14ac:dyDescent="0.35">
      <c r="A7" s="6" t="s">
        <v>12</v>
      </c>
    </row>
    <row r="8" spans="1:1" x14ac:dyDescent="0.35">
      <c r="A8" s="5" t="s">
        <v>43</v>
      </c>
    </row>
    <row r="9" spans="1:1" x14ac:dyDescent="0.35">
      <c r="A9" s="6" t="s">
        <v>9</v>
      </c>
    </row>
    <row r="10" spans="1:1" x14ac:dyDescent="0.35">
      <c r="A10" s="6" t="s">
        <v>10</v>
      </c>
    </row>
    <row r="11" spans="1:1" x14ac:dyDescent="0.35">
      <c r="A11" s="5" t="s">
        <v>44</v>
      </c>
    </row>
    <row r="12" spans="1:1" x14ac:dyDescent="0.35">
      <c r="A12" s="6" t="s">
        <v>2</v>
      </c>
    </row>
    <row r="13" spans="1:1" x14ac:dyDescent="0.35">
      <c r="A13" s="6" t="s">
        <v>4</v>
      </c>
    </row>
    <row r="14" spans="1:1" x14ac:dyDescent="0.35">
      <c r="A14" s="5" t="s">
        <v>45</v>
      </c>
    </row>
    <row r="15" spans="1:1" x14ac:dyDescent="0.35">
      <c r="A15" s="6" t="s">
        <v>14</v>
      </c>
    </row>
    <row r="16" spans="1:1" x14ac:dyDescent="0.35">
      <c r="A16" s="5" t="s">
        <v>46</v>
      </c>
    </row>
    <row r="17" spans="1:1" x14ac:dyDescent="0.35">
      <c r="A17" s="6" t="s">
        <v>28</v>
      </c>
    </row>
    <row r="18" spans="1:1" x14ac:dyDescent="0.35">
      <c r="A18" s="5" t="s">
        <v>47</v>
      </c>
    </row>
    <row r="19" spans="1:1" x14ac:dyDescent="0.35">
      <c r="A19" s="6" t="s">
        <v>12</v>
      </c>
    </row>
    <row r="20" spans="1:1" x14ac:dyDescent="0.35">
      <c r="A20" s="6" t="s">
        <v>16</v>
      </c>
    </row>
    <row r="21" spans="1:1" x14ac:dyDescent="0.35">
      <c r="A21" s="5" t="s">
        <v>48</v>
      </c>
    </row>
    <row r="22" spans="1:1" x14ac:dyDescent="0.35">
      <c r="A22" s="6" t="s">
        <v>26</v>
      </c>
    </row>
    <row r="23" spans="1:1" x14ac:dyDescent="0.35">
      <c r="A23" s="5" t="s">
        <v>49</v>
      </c>
    </row>
    <row r="24" spans="1:1" x14ac:dyDescent="0.35">
      <c r="A24" s="6" t="s">
        <v>6</v>
      </c>
    </row>
    <row r="25" spans="1:1" x14ac:dyDescent="0.35">
      <c r="A25" s="6" t="s">
        <v>7</v>
      </c>
    </row>
    <row r="26" spans="1:1" x14ac:dyDescent="0.35">
      <c r="A26" s="5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données</vt:lpstr>
      <vt:lpstr>TCD groupe 1</vt:lpstr>
      <vt:lpstr>TCD groupe 2</vt:lpstr>
      <vt:lpstr>application des critères</vt:lpstr>
      <vt:lpstr>Parrains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2020-03-05T12:24:43Z</dcterms:modified>
</cp:coreProperties>
</file>