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alendrier et BdD\"/>
    </mc:Choice>
  </mc:AlternateContent>
  <bookViews>
    <workbookView xWindow="0" yWindow="0" windowWidth="19200" windowHeight="7870" tabRatio="755" activeTab="3"/>
  </bookViews>
  <sheets>
    <sheet name="Groupe | Responsable | Matière" sheetId="11" r:id="rId1"/>
    <sheet name="Data" sheetId="6" r:id="rId2"/>
    <sheet name="Hebdomadaire" sheetId="7" r:id="rId3"/>
    <sheet name="Mensuel" sheetId="8" r:id="rId4"/>
    <sheet name="Parametres" sheetId="10" state="hidden" r:id="rId5"/>
    <sheet name="JFP" sheetId="9" state="hidden" r:id="rId6"/>
  </sheets>
  <definedNames>
    <definedName name="Liste">Tgroupe[Groupe | Responsable | Matière]</definedName>
    <definedName name="masemaine">Hebdomadaire!$B$7:$H$7</definedName>
    <definedName name="rangsemaine">Parametres!$B$1:$G$1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B45" i="9" l="1"/>
  <c r="B44" i="9" s="1"/>
  <c r="B33" i="9"/>
  <c r="B43" i="9" s="1"/>
  <c r="A31" i="9"/>
  <c r="A60" i="9" s="1"/>
  <c r="B28" i="9"/>
  <c r="B29" i="9" s="1"/>
  <c r="B27" i="9"/>
  <c r="B26" i="9"/>
  <c r="B25" i="9"/>
  <c r="B24" i="9" s="1"/>
  <c r="B22" i="9"/>
  <c r="B21" i="9" s="1"/>
  <c r="B19" i="9"/>
  <c r="B20" i="9" s="1"/>
  <c r="B16" i="9"/>
  <c r="B17" i="9" s="1"/>
  <c r="B15" i="9"/>
  <c r="B10" i="9"/>
  <c r="B9" i="9" s="1"/>
  <c r="B7" i="9"/>
  <c r="B8" i="9" s="1"/>
  <c r="B6" i="9"/>
  <c r="B4" i="9"/>
  <c r="B5" i="9" s="1"/>
  <c r="B2" i="9"/>
  <c r="B3" i="9" s="1"/>
  <c r="B57" i="9" l="1"/>
  <c r="B56" i="9" s="1"/>
  <c r="B18" i="9"/>
  <c r="B83" i="9"/>
  <c r="B86" i="9"/>
  <c r="B74" i="9"/>
  <c r="B62" i="9"/>
  <c r="A89" i="9"/>
  <c r="B77" i="9"/>
  <c r="B65" i="9"/>
  <c r="B80" i="9"/>
  <c r="B68" i="9"/>
  <c r="B60" i="9"/>
  <c r="B14" i="9"/>
  <c r="B34" i="9"/>
  <c r="B46" i="9"/>
  <c r="B54" i="9"/>
  <c r="B58" i="9"/>
  <c r="B41" i="9"/>
  <c r="B42" i="9" s="1"/>
  <c r="B11" i="9"/>
  <c r="B23" i="9"/>
  <c r="B31" i="9"/>
  <c r="B39" i="9"/>
  <c r="B51" i="9"/>
  <c r="B12" i="9"/>
  <c r="B13" i="9" s="1"/>
  <c r="B36" i="9"/>
  <c r="B48" i="9"/>
  <c r="B47" i="9" l="1"/>
  <c r="B49" i="9"/>
  <c r="B40" i="9"/>
  <c r="B38" i="9"/>
  <c r="B79" i="9"/>
  <c r="B81" i="9"/>
  <c r="B35" i="9"/>
  <c r="B37" i="9"/>
  <c r="B32" i="9"/>
  <c r="B30" i="9"/>
  <c r="B75" i="9"/>
  <c r="B73" i="9"/>
  <c r="B55" i="9"/>
  <c r="B53" i="9"/>
  <c r="B59" i="9"/>
  <c r="B61" i="9"/>
  <c r="B78" i="9"/>
  <c r="B76" i="9"/>
  <c r="B87" i="9"/>
  <c r="B85" i="9"/>
  <c r="B63" i="9"/>
  <c r="B70" i="9"/>
  <c r="B71" i="9" s="1"/>
  <c r="B72" i="9"/>
  <c r="B66" i="9"/>
  <c r="B64" i="9"/>
  <c r="B52" i="9"/>
  <c r="B50" i="9"/>
  <c r="B67" i="9"/>
  <c r="B69" i="9"/>
  <c r="B118" i="9"/>
  <c r="B117" i="9" s="1"/>
  <c r="B106" i="9"/>
  <c r="B94" i="9"/>
  <c r="B109" i="9"/>
  <c r="B97" i="9"/>
  <c r="B89" i="9"/>
  <c r="B115" i="9"/>
  <c r="B103" i="9"/>
  <c r="B91" i="9"/>
  <c r="B112" i="9"/>
  <c r="B82" i="9"/>
  <c r="B84" i="9"/>
  <c r="B93" i="9" l="1"/>
  <c r="B95" i="9"/>
  <c r="B101" i="9"/>
  <c r="B99" i="9"/>
  <c r="B100" i="9" s="1"/>
  <c r="B92" i="9"/>
  <c r="B98" i="9"/>
  <c r="B96" i="9"/>
  <c r="B114" i="9"/>
  <c r="B116" i="9"/>
  <c r="B113" i="9"/>
  <c r="B111" i="9"/>
  <c r="B90" i="9"/>
  <c r="B88" i="9"/>
  <c r="B105" i="9"/>
  <c r="B107" i="9"/>
  <c r="B102" i="9"/>
  <c r="B104" i="9"/>
  <c r="B110" i="9"/>
  <c r="B108" i="9"/>
  <c r="B5" i="10" l="1"/>
  <c r="B4" i="10"/>
  <c r="C2" i="10"/>
  <c r="C4" i="10" s="1"/>
  <c r="C5" i="10" l="1"/>
  <c r="D2" i="10"/>
  <c r="C6" i="8"/>
  <c r="C7" i="8" s="1"/>
  <c r="D2" i="8"/>
  <c r="E2" i="10" l="1"/>
  <c r="D4" i="10"/>
  <c r="D5" i="10"/>
  <c r="B6" i="8"/>
  <c r="D6" i="8"/>
  <c r="D7" i="8" s="1"/>
  <c r="C9" i="8"/>
  <c r="C10" i="8" s="1"/>
  <c r="F2" i="10" l="1"/>
  <c r="E5" i="10"/>
  <c r="E4" i="10"/>
  <c r="C12" i="8"/>
  <c r="C13" i="8" s="1"/>
  <c r="B9" i="8"/>
  <c r="D9" i="8"/>
  <c r="D10" i="8" s="1"/>
  <c r="E6" i="8"/>
  <c r="E7" i="8" s="1"/>
  <c r="G2" i="10" l="1"/>
  <c r="F5" i="10"/>
  <c r="F4" i="10"/>
  <c r="E9" i="8"/>
  <c r="E10" i="8" s="1"/>
  <c r="F6" i="8"/>
  <c r="F7" i="8" s="1"/>
  <c r="C17" i="8"/>
  <c r="C18" i="8" s="1"/>
  <c r="B12" i="8"/>
  <c r="D12" i="8"/>
  <c r="D13" i="8" s="1"/>
  <c r="B7" i="7"/>
  <c r="B8" i="7" s="1"/>
  <c r="G4" i="10" l="1"/>
  <c r="G5" i="10"/>
  <c r="G6" i="8"/>
  <c r="G7" i="8" s="1"/>
  <c r="F9" i="8"/>
  <c r="F10" i="8" s="1"/>
  <c r="E12" i="8"/>
  <c r="E13" i="8" s="1"/>
  <c r="D17" i="8"/>
  <c r="D18" i="8" s="1"/>
  <c r="C22" i="8"/>
  <c r="C23" i="8" s="1"/>
  <c r="B17" i="8"/>
  <c r="C7" i="7"/>
  <c r="C8" i="7" s="1"/>
  <c r="B6" i="7"/>
  <c r="C25" i="8" l="1"/>
  <c r="C26" i="8" s="1"/>
  <c r="D22" i="8"/>
  <c r="D23" i="8" s="1"/>
  <c r="B22" i="8"/>
  <c r="E17" i="8"/>
  <c r="E18" i="8" s="1"/>
  <c r="F12" i="8"/>
  <c r="F13" i="8" s="1"/>
  <c r="G9" i="8"/>
  <c r="G10" i="8" s="1"/>
  <c r="H6" i="8"/>
  <c r="H7" i="8" s="1"/>
  <c r="D7" i="7"/>
  <c r="D8" i="7" s="1"/>
  <c r="I6" i="8" l="1"/>
  <c r="I7" i="8" s="1"/>
  <c r="E22" i="8"/>
  <c r="E23" i="8" s="1"/>
  <c r="H9" i="8"/>
  <c r="H10" i="8" s="1"/>
  <c r="G12" i="8"/>
  <c r="G13" i="8" s="1"/>
  <c r="F17" i="8"/>
  <c r="F18" i="8" s="1"/>
  <c r="B25" i="8"/>
  <c r="D25" i="8"/>
  <c r="D26" i="8" s="1"/>
  <c r="E7" i="7"/>
  <c r="E8" i="7" s="1"/>
  <c r="G17" i="8" l="1"/>
  <c r="G18" i="8" s="1"/>
  <c r="E25" i="8"/>
  <c r="E26" i="8" s="1"/>
  <c r="H12" i="8"/>
  <c r="H13" i="8" s="1"/>
  <c r="I9" i="8"/>
  <c r="I10" i="8" s="1"/>
  <c r="F22" i="8"/>
  <c r="F23" i="8" s="1"/>
  <c r="F7" i="7"/>
  <c r="F8" i="7" s="1"/>
  <c r="H17" i="8" l="1"/>
  <c r="H18" i="8" s="1"/>
  <c r="F25" i="8"/>
  <c r="F26" i="8" s="1"/>
  <c r="G22" i="8"/>
  <c r="G23" i="8" s="1"/>
  <c r="I12" i="8"/>
  <c r="I13" i="8" s="1"/>
  <c r="G7" i="7"/>
  <c r="G8" i="7" s="1"/>
  <c r="H22" i="8" l="1"/>
  <c r="H23" i="8" s="1"/>
  <c r="G25" i="8"/>
  <c r="G26" i="8" s="1"/>
  <c r="I17" i="8"/>
  <c r="I18" i="8" s="1"/>
  <c r="H7" i="7"/>
  <c r="H8" i="7" s="1"/>
  <c r="I22" i="8" l="1"/>
  <c r="I23" i="8" s="1"/>
  <c r="H25" i="8"/>
  <c r="H26" i="8" s="1"/>
  <c r="H6" i="7"/>
  <c r="I25" i="8" l="1"/>
  <c r="I26" i="8" s="1"/>
</calcChain>
</file>

<file path=xl/sharedStrings.xml><?xml version="1.0" encoding="utf-8"?>
<sst xmlns="http://schemas.openxmlformats.org/spreadsheetml/2006/main" count="195" uniqueCount="55">
  <si>
    <t>DIMANCHE</t>
  </si>
  <si>
    <t>LUNDI</t>
  </si>
  <si>
    <t>MARDI</t>
  </si>
  <si>
    <t>MERCREDI</t>
  </si>
  <si>
    <t>JEUDI</t>
  </si>
  <si>
    <t>VENDREDI</t>
  </si>
  <si>
    <t>SAMEDI</t>
  </si>
  <si>
    <t>*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</si>
  <si>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</si>
  <si>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</si>
  <si>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</si>
  <si>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</si>
  <si>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</si>
  <si>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</si>
  <si>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</si>
  <si>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</si>
  <si>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</si>
  <si>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</si>
  <si>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</si>
  <si>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</si>
  <si>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</si>
  <si>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</si>
  <si>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</si>
  <si>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</si>
  <si>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</si>
  <si>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</si>
  <si>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</si>
  <si>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</si>
  <si>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</si>
  <si>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</si>
  <si>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</si>
  <si>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</si>
  <si>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</si>
  <si>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Date</t>
  </si>
  <si>
    <t>Item</t>
  </si>
  <si>
    <t>#1</t>
  </si>
  <si>
    <t>#2</t>
  </si>
  <si>
    <t>VUE</t>
  </si>
  <si>
    <t>MENSUELLE</t>
  </si>
  <si>
    <t>HEBDOMADAIRE</t>
  </si>
  <si>
    <t>Groupe | Responsable | Matière</t>
  </si>
  <si>
    <t>Chimie</t>
  </si>
  <si>
    <t>Physique</t>
  </si>
  <si>
    <t>Mécanique</t>
  </si>
  <si>
    <t>Biologie</t>
  </si>
  <si>
    <t>Séance 1</t>
  </si>
  <si>
    <t>Séance 2</t>
  </si>
  <si>
    <t>Chimie : Séance 1</t>
  </si>
  <si>
    <t>Biologie : Séance 1</t>
  </si>
  <si>
    <t>Physique : Séance 1</t>
  </si>
  <si>
    <t>Biologie : Séance 2</t>
  </si>
  <si>
    <t>Physique : Séance 2</t>
  </si>
  <si>
    <t>Chimie : Séance 2</t>
  </si>
  <si>
    <t>Biochimie</t>
  </si>
  <si>
    <t>Biochimie : Séance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</si>
</sst>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4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6"/>
      <color theme="0" tint="-0.249977111117893"/>
      <name val="Cambria"/>
      <family val="2"/>
      <scheme val="minor"/>
    </font>
    <font>
      <sz val="16"/>
      <color theme="1" tint="0.14996795556505021"/>
      <name val="Cambria"/>
      <family val="2"/>
      <scheme val="minor"/>
    </font>
    <font>
      <b/>
      <sz val="16"/>
      <color theme="1" tint="0.14999847407452621"/>
      <name val="Cambria"/>
      <family val="2"/>
      <scheme val="minor"/>
    </font>
    <font>
      <sz val="16"/>
      <color theme="0" tint="-4.9989318521683403E-2"/>
      <name val="Cambria"/>
      <family val="2"/>
      <scheme val="minor"/>
    </font>
    <font>
      <sz val="28"/>
      <color theme="0" tint="-0.249977111117893"/>
      <name val="Cambria"/>
      <family val="2"/>
      <scheme val="minor"/>
    </font>
    <font>
      <sz val="28"/>
      <color theme="1" tint="0.14996795556505021"/>
      <name val="Cambria"/>
      <family val="2"/>
      <scheme val="minor"/>
    </font>
    <font>
      <b/>
      <sz val="28"/>
      <color theme="0"/>
      <name val="Cambria"/>
      <family val="2"/>
      <scheme val="minor"/>
    </font>
    <font>
      <sz val="28"/>
      <color theme="0"/>
      <name val="Cambria"/>
      <family val="2"/>
      <scheme val="minor"/>
    </font>
    <font>
      <sz val="16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sz val="12"/>
      <color theme="0"/>
      <name val="Cambria"/>
      <family val="1"/>
      <scheme val="minor"/>
    </font>
    <font>
      <b/>
      <sz val="14"/>
      <color theme="0"/>
      <name val="Cambria"/>
      <family val="2"/>
      <scheme val="minor"/>
    </font>
    <font>
      <b/>
      <sz val="14"/>
      <color theme="4"/>
      <name val="Tahoma"/>
      <family val="2"/>
      <scheme val="major"/>
    </font>
    <font>
      <b/>
      <sz val="14"/>
      <color theme="1" tint="0.14999847407452621"/>
      <name val="Cambria"/>
      <family val="1"/>
      <scheme val="minor"/>
    </font>
    <font>
      <b/>
      <sz val="14"/>
      <color theme="1" tint="0.14996795556505021"/>
      <name val="Cambri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3DF75"/>
        <bgColor indexed="64"/>
      </patternFill>
    </fill>
    <fill>
      <patternFill patternType="solid">
        <fgColor rgb="FFC7B8D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theme="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Alignment="0" applyProtection="0"/>
    <xf numFmtId="0" fontId="7" fillId="0" borderId="0" applyNumberFormat="0" applyFill="0" applyBorder="0" applyAlignment="0" applyProtection="0"/>
  </cellStyleXfs>
  <cellXfs count="79">
    <xf numFmtId="0" fontId="0" fillId="0" borderId="0" xfId="0">
      <alignment vertical="center"/>
    </xf>
    <xf numFmtId="0" fontId="12" fillId="6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6" borderId="0" xfId="0" applyFont="1" applyFill="1" applyBorder="1" applyAlignment="1">
      <alignment horizontal="center"/>
    </xf>
    <xf numFmtId="167" fontId="13" fillId="0" borderId="0" xfId="0" applyNumberFormat="1" applyFont="1" applyBorder="1" applyAlignment="1">
      <alignment horizontal="center"/>
    </xf>
    <xf numFmtId="167" fontId="15" fillId="0" borderId="0" xfId="0" applyNumberFormat="1" applyFont="1" applyBorder="1" applyAlignment="1">
      <alignment horizont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right" vertical="center" indent="1"/>
    </xf>
    <xf numFmtId="0" fontId="0" fillId="7" borderId="0" xfId="0" applyFont="1" applyFill="1" applyBorder="1" applyAlignment="1">
      <alignment horizontal="left" vertical="center" indent="1"/>
    </xf>
    <xf numFmtId="0" fontId="0" fillId="8" borderId="0" xfId="0" applyFont="1" applyFill="1" applyBorder="1" applyAlignment="1">
      <alignment horizontal="left" vertical="center" indent="1"/>
    </xf>
    <xf numFmtId="0" fontId="0" fillId="9" borderId="0" xfId="0" applyFont="1" applyFill="1" applyBorder="1" applyAlignment="1">
      <alignment horizontal="left" vertical="center" indent="1"/>
    </xf>
    <xf numFmtId="0" fontId="0" fillId="10" borderId="0" xfId="0" applyFont="1" applyFill="1" applyBorder="1" applyAlignment="1">
      <alignment horizontal="left" vertical="center" inden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165" fontId="4" fillId="5" borderId="6" xfId="0" applyNumberFormat="1" applyFont="1" applyFill="1" applyBorder="1" applyAlignment="1">
      <alignment vertical="center" wrapText="1"/>
    </xf>
    <xf numFmtId="0" fontId="11" fillId="5" borderId="15" xfId="2" applyFont="1" applyFill="1" applyBorder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0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5" fillId="3" borderId="8" xfId="0" applyFont="1" applyFill="1" applyBorder="1" applyAlignment="1">
      <alignment horizontal="left" vertical="center" indent="6"/>
    </xf>
    <xf numFmtId="0" fontId="25" fillId="3" borderId="8" xfId="0" applyFont="1" applyFill="1" applyBorder="1" applyAlignment="1">
      <alignment horizontal="left" vertical="center"/>
    </xf>
    <xf numFmtId="0" fontId="25" fillId="3" borderId="8" xfId="0" applyFont="1" applyFill="1" applyBorder="1" applyAlignment="1">
      <alignment horizontal="centerContinuous" vertical="center" wrapText="1"/>
    </xf>
    <xf numFmtId="0" fontId="27" fillId="0" borderId="0" xfId="0" applyFont="1" applyAlignment="1">
      <alignment vertical="center" wrapText="1"/>
    </xf>
    <xf numFmtId="0" fontId="21" fillId="13" borderId="10" xfId="0" applyFont="1" applyFill="1" applyBorder="1" applyAlignment="1" applyProtection="1">
      <alignment horizontal="left" vertical="center" wrapText="1"/>
      <protection locked="0"/>
    </xf>
    <xf numFmtId="0" fontId="21" fillId="13" borderId="2" xfId="0" applyFont="1" applyFill="1" applyBorder="1" applyAlignment="1" applyProtection="1">
      <alignment horizontal="left" vertical="center" wrapText="1"/>
      <protection locked="0"/>
    </xf>
    <xf numFmtId="164" fontId="21" fillId="13" borderId="9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6" xfId="0" applyBorder="1">
      <alignment vertical="center"/>
    </xf>
    <xf numFmtId="0" fontId="18" fillId="14" borderId="16" xfId="0" applyFont="1" applyFill="1" applyBorder="1" applyAlignment="1">
      <alignment horizontal="center" vertical="center"/>
    </xf>
    <xf numFmtId="0" fontId="28" fillId="0" borderId="16" xfId="0" applyFont="1" applyFill="1" applyBorder="1">
      <alignment vertical="center"/>
    </xf>
    <xf numFmtId="0" fontId="0" fillId="0" borderId="16" xfId="0" applyFill="1" applyBorder="1">
      <alignment vertical="center"/>
    </xf>
    <xf numFmtId="0" fontId="29" fillId="0" borderId="0" xfId="0" applyFont="1" applyFill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0" fillId="0" borderId="17" xfId="0" applyFill="1" applyBorder="1">
      <alignment vertical="center"/>
    </xf>
    <xf numFmtId="0" fontId="30" fillId="0" borderId="0" xfId="0" applyFont="1" applyAlignment="1">
      <alignment vertical="center" wrapText="1"/>
    </xf>
    <xf numFmtId="166" fontId="31" fillId="0" borderId="7" xfId="0" applyNumberFormat="1" applyFont="1" applyFill="1" applyBorder="1" applyAlignment="1">
      <alignment vertical="center" wrapText="1"/>
    </xf>
    <xf numFmtId="0" fontId="32" fillId="0" borderId="7" xfId="2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0" fillId="10" borderId="0" xfId="0" applyFill="1">
      <alignment vertical="center"/>
    </xf>
    <xf numFmtId="0" fontId="0" fillId="7" borderId="0" xfId="0" applyFill="1">
      <alignment vertical="center"/>
    </xf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20" fillId="13" borderId="0" xfId="0" applyFont="1" applyFill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 wrapText="1"/>
    </xf>
    <xf numFmtId="168" fontId="9" fillId="0" borderId="0" xfId="0" applyNumberFormat="1" applyFont="1" applyBorder="1" applyAlignment="1" applyProtection="1">
      <alignment horizontal="center" vertical="top" textRotation="90" wrapText="1"/>
    </xf>
    <xf numFmtId="0" fontId="0" fillId="0" borderId="0" xfId="0" applyAlignment="1" applyProtection="1">
      <alignment vertical="center" wrapText="1"/>
    </xf>
    <xf numFmtId="0" fontId="19" fillId="0" borderId="0" xfId="0" applyFont="1" applyAlignment="1" applyProtection="1">
      <alignment vertical="center" wrapText="1"/>
    </xf>
    <xf numFmtId="168" fontId="20" fillId="0" borderId="0" xfId="0" applyNumberFormat="1" applyFont="1" applyBorder="1" applyAlignment="1" applyProtection="1">
      <alignment horizontal="center" vertical="top" textRotation="90" wrapText="1"/>
    </xf>
    <xf numFmtId="0" fontId="20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vertical="center" wrapText="1"/>
    </xf>
    <xf numFmtId="168" fontId="24" fillId="0" borderId="0" xfId="0" applyNumberFormat="1" applyFont="1" applyBorder="1" applyAlignment="1" applyProtection="1">
      <alignment horizontal="center" vertical="top" textRotation="90" wrapText="1"/>
    </xf>
    <xf numFmtId="0" fontId="25" fillId="4" borderId="11" xfId="0" applyFont="1" applyFill="1" applyBorder="1" applyAlignment="1" applyProtection="1">
      <alignment horizontal="left" vertical="center" indent="6"/>
    </xf>
    <xf numFmtId="0" fontId="25" fillId="4" borderId="12" xfId="0" applyFont="1" applyFill="1" applyBorder="1" applyAlignment="1" applyProtection="1">
      <alignment horizontal="left" vertical="center"/>
    </xf>
    <xf numFmtId="0" fontId="25" fillId="4" borderId="12" xfId="0" applyFont="1" applyFill="1" applyBorder="1" applyAlignment="1" applyProtection="1">
      <alignment horizontal="left" vertical="center" indent="6"/>
    </xf>
    <xf numFmtId="0" fontId="24" fillId="0" borderId="0" xfId="0" applyFont="1" applyAlignment="1" applyProtection="1">
      <alignment vertical="center" wrapText="1"/>
    </xf>
    <xf numFmtId="0" fontId="3" fillId="4" borderId="3" xfId="1" applyFont="1" applyFill="1" applyBorder="1" applyAlignment="1" applyProtection="1">
      <alignment horizontal="left" vertical="center" wrapText="1"/>
    </xf>
    <xf numFmtId="0" fontId="3" fillId="4" borderId="4" xfId="1" applyFont="1" applyFill="1" applyBorder="1" applyAlignment="1" applyProtection="1">
      <alignment horizontal="left" vertical="center" wrapText="1"/>
    </xf>
    <xf numFmtId="0" fontId="3" fillId="4" borderId="5" xfId="1" applyFont="1" applyFill="1" applyBorder="1" applyAlignment="1" applyProtection="1">
      <alignment horizontal="left" vertical="center" wrapText="1"/>
    </xf>
    <xf numFmtId="168" fontId="10" fillId="4" borderId="13" xfId="1" applyNumberFormat="1" applyFont="1" applyFill="1" applyBorder="1" applyAlignment="1" applyProtection="1">
      <alignment horizontal="center" vertical="top" textRotation="90" wrapText="1"/>
    </xf>
    <xf numFmtId="165" fontId="4" fillId="5" borderId="14" xfId="0" applyNumberFormat="1" applyFont="1" applyFill="1" applyBorder="1" applyAlignment="1" applyProtection="1">
      <alignment vertical="center" wrapText="1"/>
    </xf>
    <xf numFmtId="165" fontId="4" fillId="5" borderId="6" xfId="0" applyNumberFormat="1" applyFont="1" applyFill="1" applyBorder="1" applyAlignment="1" applyProtection="1">
      <alignment vertical="center" wrapText="1"/>
    </xf>
    <xf numFmtId="0" fontId="16" fillId="0" borderId="0" xfId="0" applyFont="1" applyFill="1" applyAlignment="1" applyProtection="1">
      <alignment vertical="center" wrapText="1"/>
    </xf>
    <xf numFmtId="0" fontId="11" fillId="5" borderId="15" xfId="2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vertical="center" wrapText="1"/>
    </xf>
    <xf numFmtId="0" fontId="0" fillId="0" borderId="15" xfId="0" applyFont="1" applyBorder="1" applyAlignment="1" applyProtection="1">
      <alignment vertical="center" wrapText="1"/>
    </xf>
    <xf numFmtId="0" fontId="0" fillId="0" borderId="7" xfId="0" applyFont="1" applyBorder="1" applyAlignment="1" applyProtection="1">
      <alignment vertical="center" wrapText="1"/>
    </xf>
    <xf numFmtId="0" fontId="0" fillId="0" borderId="0" xfId="0" applyFont="1" applyAlignment="1" applyProtection="1">
      <alignment vertical="center" wrapText="1"/>
    </xf>
    <xf numFmtId="0" fontId="0" fillId="7" borderId="15" xfId="0" applyFont="1" applyFill="1" applyBorder="1" applyAlignment="1" applyProtection="1">
      <alignment vertical="center" wrapText="1"/>
    </xf>
    <xf numFmtId="0" fontId="0" fillId="12" borderId="15" xfId="0" applyFont="1" applyFill="1" applyBorder="1" applyAlignment="1" applyProtection="1">
      <alignment vertical="center" wrapText="1"/>
    </xf>
    <xf numFmtId="0" fontId="0" fillId="11" borderId="15" xfId="0" applyFont="1" applyFill="1" applyBorder="1" applyAlignment="1" applyProtection="1">
      <alignment vertical="center" wrapText="1"/>
    </xf>
    <xf numFmtId="0" fontId="0" fillId="10" borderId="15" xfId="0" applyFont="1" applyFill="1" applyBorder="1" applyAlignment="1" applyProtection="1">
      <alignment vertical="center" wrapText="1"/>
    </xf>
    <xf numFmtId="0" fontId="0" fillId="10" borderId="0" xfId="0" applyFill="1" applyAlignment="1" applyProtection="1">
      <alignment vertical="center" wrapText="1"/>
    </xf>
    <xf numFmtId="0" fontId="0" fillId="7" borderId="0" xfId="0" applyFill="1" applyAlignment="1" applyProtection="1">
      <alignment vertical="center" wrapTex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9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outline="0">
        <top style="thick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inor"/>
      </font>
      <fill>
        <patternFill patternType="solid">
          <fgColor theme="4"/>
          <bgColor theme="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8"/>
      <tableStyleElement type="headerRow" dxfId="17"/>
      <tableStyleElement type="first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C$2" max="53" min="1" page="10" val="33"/>
</file>

<file path=xl/ctrlProps/ctrlProp2.xml><?xml version="1.0" encoding="utf-8"?>
<formControlPr xmlns="http://schemas.microsoft.com/office/spreadsheetml/2009/9/main" objectType="Spin" dx="16" fmlaLink="$C$2" max="3000" min="1904" page="10" val="2019"/>
</file>

<file path=xl/ctrlProps/ctrlProp3.xml><?xml version="1.0" encoding="utf-8"?>
<formControlPr xmlns="http://schemas.microsoft.com/office/spreadsheetml/2009/9/main" objectType="Spin" dx="16" fmlaLink="$E$2" max="12" min="1" page="10" val="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1339850</xdr:colOff>
          <xdr:row>1</xdr:row>
          <xdr:rowOff>19050</xdr:rowOff>
        </xdr:from>
        <xdr:to>
          <xdr:col>3</xdr:col>
          <xdr:colOff>12700</xdr:colOff>
          <xdr:row>2</xdr:row>
          <xdr:rowOff>6350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358422" y="668866"/>
          <a:ext cx="395332" cy="406752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xmlns="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1416050</xdr:colOff>
          <xdr:row>1</xdr:row>
          <xdr:rowOff>19050</xdr:rowOff>
        </xdr:from>
        <xdr:to>
          <xdr:col>3</xdr:col>
          <xdr:colOff>12700</xdr:colOff>
          <xdr:row>2</xdr:row>
          <xdr:rowOff>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1428750</xdr:colOff>
          <xdr:row>1</xdr:row>
          <xdr:rowOff>19050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46806" y="657225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xmlns="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2" name="Tgroupe" displayName="Tgroupe" ref="B2:B7" totalsRowShown="0" headerRowDxfId="15" dataDxfId="13" headerRowBorderDxfId="14" tableBorderDxfId="12">
  <autoFilter ref="B2:B7"/>
  <sortState ref="B3:B6">
    <sortCondition ref="B3"/>
  </sortState>
  <tableColumns count="1">
    <tableColumn id="1" name="Groupe | Responsable | Matière" dataDxfId="11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1" name="Tdata" displayName="Tdata" ref="A1:C9" totalsRowShown="0" headerRowDxfId="10">
  <autoFilter ref="A1:C9"/>
  <tableColumns count="3">
    <tableColumn id="1" name="Item" dataDxfId="9"/>
    <tableColumn id="3" name="Groupe | Responsable | Matière"/>
    <tableColumn id="2" name="Date" dataDxfId="8"/>
  </tableColumns>
  <tableStyleInfo name="TableStyleMedium3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3.xml><?xml version="1.0" encoding="utf-8"?>
<table xmlns="http://schemas.openxmlformats.org/spreadsheetml/2006/main" id="3" name="JFP" displayName="JFP" ref="B1:C118" totalsRowShown="0" headerRowDxfId="7">
  <autoFilter ref="B1:C118"/>
  <tableColumns count="2">
    <tableColumn id="1" name="DATE_JFP" dataDxfId="6"/>
    <tableColumn id="2" name="JF_Ponts" dataDxfId="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</sheetPr>
  <dimension ref="B2:B7"/>
  <sheetViews>
    <sheetView zoomScale="120" zoomScaleNormal="120" workbookViewId="0">
      <selection activeCell="B11" sqref="B11"/>
    </sheetView>
  </sheetViews>
  <sheetFormatPr baseColWidth="10" defaultRowHeight="12.5" x14ac:dyDescent="0.25"/>
  <cols>
    <col min="1" max="1" width="10.90625" style="33"/>
    <col min="2" max="2" width="37.26953125" style="33" bestFit="1" customWidth="1"/>
    <col min="3" max="16384" width="10.90625" style="33"/>
  </cols>
  <sheetData>
    <row r="2" spans="2:2" ht="15" x14ac:dyDescent="0.25">
      <c r="B2" s="34" t="s">
        <v>40</v>
      </c>
    </row>
    <row r="3" spans="2:2" x14ac:dyDescent="0.25">
      <c r="B3" s="36" t="s">
        <v>44</v>
      </c>
    </row>
    <row r="4" spans="2:2" x14ac:dyDescent="0.25">
      <c r="B4" s="35" t="s">
        <v>41</v>
      </c>
    </row>
    <row r="5" spans="2:2" x14ac:dyDescent="0.25">
      <c r="B5" s="36" t="s">
        <v>43</v>
      </c>
    </row>
    <row r="6" spans="2:2" x14ac:dyDescent="0.25">
      <c r="B6" s="39" t="s">
        <v>42</v>
      </c>
    </row>
    <row r="7" spans="2:2" x14ac:dyDescent="0.25">
      <c r="B7" s="39" t="s">
        <v>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C9"/>
  <sheetViews>
    <sheetView showGridLines="0" zoomScaleNormal="100" workbookViewId="0">
      <selection activeCell="B15" sqref="B15"/>
    </sheetView>
  </sheetViews>
  <sheetFormatPr baseColWidth="10" defaultColWidth="9.1796875" defaultRowHeight="18" customHeight="1" x14ac:dyDescent="0.25"/>
  <cols>
    <col min="1" max="1" width="35.90625" customWidth="1"/>
    <col min="2" max="2" width="39.54296875" customWidth="1"/>
    <col min="3" max="3" width="28.26953125" customWidth="1"/>
    <col min="4" max="4" width="12.81640625" customWidth="1"/>
  </cols>
  <sheetData>
    <row r="1" spans="1:3" ht="18" customHeight="1" x14ac:dyDescent="0.25">
      <c r="A1" s="38" t="s">
        <v>34</v>
      </c>
      <c r="B1" s="37" t="s">
        <v>40</v>
      </c>
      <c r="C1" s="38" t="s">
        <v>33</v>
      </c>
    </row>
    <row r="2" spans="1:3" ht="18" customHeight="1" x14ac:dyDescent="0.25">
      <c r="A2" s="11" t="s">
        <v>45</v>
      </c>
      <c r="B2" t="s">
        <v>41</v>
      </c>
      <c r="C2" s="10">
        <v>43693</v>
      </c>
    </row>
    <row r="3" spans="1:3" ht="18" customHeight="1" x14ac:dyDescent="0.25">
      <c r="A3" s="12" t="s">
        <v>45</v>
      </c>
      <c r="B3" t="s">
        <v>44</v>
      </c>
      <c r="C3" s="10">
        <v>43693</v>
      </c>
    </row>
    <row r="4" spans="1:3" ht="18" customHeight="1" x14ac:dyDescent="0.25">
      <c r="A4" s="13" t="s">
        <v>45</v>
      </c>
      <c r="B4" t="s">
        <v>42</v>
      </c>
      <c r="C4" s="10">
        <v>43694</v>
      </c>
    </row>
    <row r="5" spans="1:3" ht="18" customHeight="1" x14ac:dyDescent="0.25">
      <c r="A5" s="14" t="s">
        <v>45</v>
      </c>
      <c r="B5" t="s">
        <v>53</v>
      </c>
      <c r="C5" s="10">
        <v>43694</v>
      </c>
    </row>
    <row r="6" spans="1:3" ht="18" customHeight="1" x14ac:dyDescent="0.25">
      <c r="A6" s="12" t="s">
        <v>46</v>
      </c>
      <c r="B6" t="s">
        <v>44</v>
      </c>
      <c r="C6" s="10">
        <v>43695</v>
      </c>
    </row>
    <row r="7" spans="1:3" ht="18" customHeight="1" x14ac:dyDescent="0.25">
      <c r="A7" s="13" t="s">
        <v>46</v>
      </c>
      <c r="B7" t="s">
        <v>42</v>
      </c>
      <c r="C7" s="10">
        <v>43695</v>
      </c>
    </row>
    <row r="8" spans="1:3" ht="18" customHeight="1" x14ac:dyDescent="0.25">
      <c r="A8" s="14" t="s">
        <v>46</v>
      </c>
      <c r="B8" t="s">
        <v>44</v>
      </c>
      <c r="C8" s="10">
        <v>43698</v>
      </c>
    </row>
    <row r="9" spans="1:3" ht="18" customHeight="1" x14ac:dyDescent="0.25">
      <c r="A9" s="11" t="s">
        <v>46</v>
      </c>
      <c r="B9" t="s">
        <v>41</v>
      </c>
      <c r="C9" s="10">
        <v>43698</v>
      </c>
    </row>
  </sheetData>
  <dataValidations count="1">
    <dataValidation type="list" allowBlank="1" showInputMessage="1" showErrorMessage="1" sqref="B2:B9">
      <formula1>Liste</formula1>
    </dataValidation>
  </dataValidations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M15"/>
  <sheetViews>
    <sheetView zoomScale="90" zoomScaleNormal="90" workbookViewId="0">
      <selection activeCell="E2" sqref="E2"/>
    </sheetView>
  </sheetViews>
  <sheetFormatPr baseColWidth="10" defaultColWidth="9.1796875" defaultRowHeight="12.5" x14ac:dyDescent="0.25"/>
  <cols>
    <col min="1" max="1" width="4" style="15" customWidth="1"/>
    <col min="2" max="8" width="24.6328125" style="16" customWidth="1"/>
    <col min="9" max="9" width="11.453125" style="16" customWidth="1"/>
    <col min="10" max="16384" width="9.1796875" style="16"/>
  </cols>
  <sheetData>
    <row r="1" spans="1:13" ht="13" thickBot="1" x14ac:dyDescent="0.3">
      <c r="A1" s="15" t="s">
        <v>7</v>
      </c>
    </row>
    <row r="2" spans="1:13" s="23" customFormat="1" ht="21" thickTop="1" thickBot="1" x14ac:dyDescent="0.3">
      <c r="A2" s="29" t="s">
        <v>7</v>
      </c>
      <c r="B2" s="31">
        <v>2019</v>
      </c>
      <c r="C2" s="32">
        <v>33</v>
      </c>
      <c r="E2" s="48"/>
    </row>
    <row r="3" spans="1:13" ht="13" thickTop="1" x14ac:dyDescent="0.25">
      <c r="A3" s="15" t="s">
        <v>7</v>
      </c>
    </row>
    <row r="4" spans="1:13" s="24" customFormat="1" ht="37.5" customHeight="1" thickBot="1" x14ac:dyDescent="0.3">
      <c r="A4" s="25" t="s">
        <v>7</v>
      </c>
      <c r="B4" s="26" t="s">
        <v>37</v>
      </c>
      <c r="C4" s="27" t="s">
        <v>39</v>
      </c>
      <c r="D4" s="28"/>
      <c r="E4" s="28"/>
      <c r="F4" s="28"/>
      <c r="G4" s="28"/>
      <c r="H4" s="28"/>
    </row>
    <row r="5" spans="1:13" ht="14.5" thickTop="1" x14ac:dyDescent="0.25">
      <c r="A5" s="15" t="s">
        <v>7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8" t="s">
        <v>6</v>
      </c>
      <c r="H5" s="19" t="s">
        <v>0</v>
      </c>
    </row>
    <row r="6" spans="1:13" s="43" customFormat="1" ht="17.5" x14ac:dyDescent="0.25">
      <c r="A6" s="40" t="s">
        <v>7</v>
      </c>
      <c r="B6" s="41">
        <f>B7</f>
        <v>43689</v>
      </c>
      <c r="C6" s="42"/>
      <c r="D6" s="42"/>
      <c r="E6" s="42"/>
      <c r="F6" s="42"/>
      <c r="G6" s="42"/>
      <c r="H6" s="41">
        <f>H7</f>
        <v>43695</v>
      </c>
    </row>
    <row r="7" spans="1:13" ht="27" x14ac:dyDescent="0.25">
      <c r="A7" s="15" t="s">
        <v>7</v>
      </c>
      <c r="B7" s="20">
        <f>(C2-1)*7+IF(WEEKDAY(DATE(B2,1,1),2)&gt;4,7,0)+DATE(B2,1,1)-WEEKDAY(DATE(B2,1,1),2)+1</f>
        <v>43689</v>
      </c>
      <c r="C7" s="20">
        <f>B7+1</f>
        <v>43690</v>
      </c>
      <c r="D7" s="20">
        <f t="shared" ref="D7:H7" si="0">C7+1</f>
        <v>43691</v>
      </c>
      <c r="E7" s="20">
        <f t="shared" si="0"/>
        <v>43692</v>
      </c>
      <c r="F7" s="20">
        <f t="shared" si="0"/>
        <v>43693</v>
      </c>
      <c r="G7" s="20">
        <f t="shared" si="0"/>
        <v>43694</v>
      </c>
      <c r="H7" s="20">
        <f t="shared" si="0"/>
        <v>43695</v>
      </c>
    </row>
    <row r="8" spans="1:13" x14ac:dyDescent="0.25">
      <c r="A8" s="16"/>
      <c r="B8" s="21" t="str">
        <f>IFERROR(VLOOKUP(B7,JFP[],2,0),"")</f>
        <v/>
      </c>
      <c r="C8" s="21" t="str">
        <f>IFERROR(VLOOKUP(C7,JFP[],2,0),"")</f>
        <v/>
      </c>
      <c r="D8" s="21" t="str">
        <f>IFERROR(VLOOKUP(D7,JFP[],2,0),"")</f>
        <v/>
      </c>
      <c r="E8" s="21" t="str">
        <f>IFERROR(VLOOKUP(E7,JFP[],2,0),"")</f>
        <v>Assomption</v>
      </c>
      <c r="F8" s="21" t="str">
        <f>IFERROR(VLOOKUP(F7,JFP[],2,0),"")</f>
        <v>Pont</v>
      </c>
      <c r="G8" s="21" t="str">
        <f>IFERROR(VLOOKUP(G7,JFP[],2,0),"")</f>
        <v/>
      </c>
      <c r="H8" s="21" t="str">
        <f>IFERROR(VLOOKUP(H7,JFP[],2,0),"")</f>
        <v/>
      </c>
    </row>
    <row r="9" spans="1:13" x14ac:dyDescent="0.25">
      <c r="A9" t="s">
        <v>35</v>
      </c>
      <c r="B9"/>
      <c r="C9"/>
      <c r="D9"/>
      <c r="E9"/>
      <c r="F9" s="45" t="s">
        <v>47</v>
      </c>
      <c r="G9" s="47" t="s">
        <v>49</v>
      </c>
      <c r="H9" s="46" t="s">
        <v>50</v>
      </c>
      <c r="I9"/>
      <c r="J9"/>
      <c r="K9"/>
      <c r="L9"/>
      <c r="M9"/>
    </row>
    <row r="10" spans="1:13" x14ac:dyDescent="0.25">
      <c r="A10" t="s">
        <v>36</v>
      </c>
      <c r="B10"/>
      <c r="C10"/>
      <c r="D10"/>
      <c r="E10"/>
      <c r="F10" s="46" t="s">
        <v>48</v>
      </c>
      <c r="G10" s="44" t="s">
        <v>54</v>
      </c>
      <c r="H10" s="47" t="s">
        <v>51</v>
      </c>
      <c r="I10"/>
      <c r="J10"/>
      <c r="K10"/>
      <c r="L10"/>
      <c r="M10"/>
    </row>
    <row r="11" spans="1:13" x14ac:dyDescent="0.25">
      <c r="A11" s="16"/>
    </row>
    <row r="12" spans="1:13" x14ac:dyDescent="0.25">
      <c r="A12" s="16"/>
    </row>
    <row r="13" spans="1:13" x14ac:dyDescent="0.25">
      <c r="A13" s="16"/>
    </row>
    <row r="14" spans="1:13" x14ac:dyDescent="0.25">
      <c r="A14" s="16"/>
    </row>
    <row r="15" spans="1:13" x14ac:dyDescent="0.25">
      <c r="A15" s="16"/>
    </row>
  </sheetData>
  <sheetProtection sheet="1" objects="1" scenarios="1"/>
  <conditionalFormatting sqref="B6:H7">
    <cfRule type="expression" dxfId="4" priority="1">
      <formula>YEAR(B6)&lt;&gt;$B$2</formula>
    </cfRule>
  </conditionalFormatting>
  <dataValidations count="1">
    <dataValidation type="list" allowBlank="1" showInputMessage="1" showErrorMessage="1" sqref="E2">
      <formula1>Liste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1339850</xdr:colOff>
                    <xdr:row>1</xdr:row>
                    <xdr:rowOff>19050</xdr:rowOff>
                  </from>
                  <to>
                    <xdr:col>3</xdr:col>
                    <xdr:colOff>12700</xdr:colOff>
                    <xdr:row>2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27"/>
  <sheetViews>
    <sheetView tabSelected="1" zoomScale="90" zoomScaleNormal="90" workbookViewId="0">
      <pane ySplit="5" topLeftCell="A6" activePane="bottomLeft" state="frozen"/>
      <selection pane="bottomLeft" activeCell="F2" sqref="F2"/>
    </sheetView>
  </sheetViews>
  <sheetFormatPr baseColWidth="10" defaultColWidth="9.1796875" defaultRowHeight="12.5" x14ac:dyDescent="0.25"/>
  <cols>
    <col min="1" max="1" width="2.26953125" style="49" customWidth="1"/>
    <col min="2" max="2" width="4.08984375" style="50" bestFit="1" customWidth="1"/>
    <col min="3" max="9" width="24.6328125" style="51" customWidth="1"/>
    <col min="10" max="16384" width="9.1796875" style="51"/>
  </cols>
  <sheetData>
    <row r="1" spans="1:9" ht="13" thickBot="1" x14ac:dyDescent="0.3"/>
    <row r="2" spans="1:9" s="54" customFormat="1" ht="21" thickTop="1" thickBot="1" x14ac:dyDescent="0.3">
      <c r="A2" s="52"/>
      <c r="B2" s="53"/>
      <c r="C2" s="30">
        <v>2019</v>
      </c>
      <c r="D2" s="31" t="str">
        <f>UPPER(CHOOSE(E2,"Janvier","Février","Mars","Avril","Mai","Juin","Juillet","Août","Septembre","Octobre","Novembre","Décembre"))</f>
        <v>AOÛT</v>
      </c>
      <c r="E2" s="22">
        <v>8</v>
      </c>
      <c r="F2" s="48"/>
    </row>
    <row r="3" spans="1:9" ht="13" thickTop="1" x14ac:dyDescent="0.25"/>
    <row r="4" spans="1:9" s="60" customFormat="1" ht="35" thickBot="1" x14ac:dyDescent="0.3">
      <c r="A4" s="55"/>
      <c r="B4" s="56"/>
      <c r="C4" s="57" t="s">
        <v>37</v>
      </c>
      <c r="D4" s="58" t="s">
        <v>38</v>
      </c>
      <c r="E4" s="59"/>
      <c r="F4" s="59"/>
      <c r="G4" s="59"/>
      <c r="H4" s="59"/>
      <c r="I4" s="59"/>
    </row>
    <row r="5" spans="1:9" ht="15" thickTop="1" thickBot="1" x14ac:dyDescent="0.3">
      <c r="B5" s="49"/>
      <c r="C5" s="61" t="s">
        <v>1</v>
      </c>
      <c r="D5" s="62" t="s">
        <v>2</v>
      </c>
      <c r="E5" s="62" t="s">
        <v>3</v>
      </c>
      <c r="F5" s="62" t="s">
        <v>4</v>
      </c>
      <c r="G5" s="62" t="s">
        <v>5</v>
      </c>
      <c r="H5" s="63" t="s">
        <v>6</v>
      </c>
      <c r="I5" s="61" t="s">
        <v>0</v>
      </c>
    </row>
    <row r="6" spans="1:9" ht="28" thickTop="1" x14ac:dyDescent="0.25">
      <c r="B6" s="64">
        <f>1+INT(MIN(MOD(C6-DATE(YEAR(C6)+{-1;0;1},1,5)+WEEKDAY(DATE(YEAR(C6)+{-1;0;1},1,3)),734))/7)</f>
        <v>31</v>
      </c>
      <c r="C6" s="65">
        <f>DATE(C2,E2,1)-WEEKDAY(DATE(C2,E2,1),2)+1</f>
        <v>43675</v>
      </c>
      <c r="D6" s="66">
        <f t="shared" ref="D6:I6" si="0">C6+1</f>
        <v>43676</v>
      </c>
      <c r="E6" s="66">
        <f t="shared" si="0"/>
        <v>43677</v>
      </c>
      <c r="F6" s="66">
        <f>E6+1</f>
        <v>43678</v>
      </c>
      <c r="G6" s="66">
        <f>F6+1</f>
        <v>43679</v>
      </c>
      <c r="H6" s="66">
        <f t="shared" si="0"/>
        <v>43680</v>
      </c>
      <c r="I6" s="66">
        <f t="shared" si="0"/>
        <v>43681</v>
      </c>
    </row>
    <row r="7" spans="1:9" s="69" customFormat="1" x14ac:dyDescent="0.25">
      <c r="A7" s="67"/>
      <c r="B7" s="67"/>
      <c r="C7" s="68" t="str">
        <f>IFERROR(VLOOKUP(C6,JFP[],2,0),"")</f>
        <v/>
      </c>
      <c r="D7" s="68" t="str">
        <f>IFERROR(VLOOKUP(D6,JFP[],2,0),"")</f>
        <v/>
      </c>
      <c r="E7" s="68" t="str">
        <f>IFERROR(VLOOKUP(E6,JFP[],2,0),"")</f>
        <v/>
      </c>
      <c r="F7" s="68" t="str">
        <f>IFERROR(VLOOKUP(F6,JFP[],2,0),"")</f>
        <v/>
      </c>
      <c r="G7" s="68" t="str">
        <f>IFERROR(VLOOKUP(G6,JFP[],2,0),"")</f>
        <v/>
      </c>
      <c r="H7" s="68" t="str">
        <f>IFERROR(VLOOKUP(H6,JFP[],2,0),"")</f>
        <v/>
      </c>
      <c r="I7" s="68" t="str">
        <f>IFERROR(VLOOKUP(I6,JFP[],2,0),"")</f>
        <v/>
      </c>
    </row>
    <row r="8" spans="1:9" s="72" customFormat="1" ht="13" thickBot="1" x14ac:dyDescent="0.3">
      <c r="A8" s="49"/>
      <c r="B8" s="49"/>
      <c r="C8" s="70"/>
      <c r="D8" s="71"/>
      <c r="E8" s="71"/>
      <c r="F8" s="71"/>
      <c r="G8" s="71"/>
      <c r="H8" s="71"/>
      <c r="I8" s="71"/>
    </row>
    <row r="9" spans="1:9" ht="28" thickTop="1" x14ac:dyDescent="0.25">
      <c r="B9" s="64">
        <f>1+INT(MIN(MOD(C9-DATE(YEAR(C9)+{-1;0;1},1,5)+WEEKDAY(DATE(YEAR(C9)+{-1;0;1},1,3)),734))/7)</f>
        <v>32</v>
      </c>
      <c r="C9" s="65">
        <f>C6+7</f>
        <v>43682</v>
      </c>
      <c r="D9" s="66">
        <f t="shared" ref="D9:I9" si="1">C9+1</f>
        <v>43683</v>
      </c>
      <c r="E9" s="66">
        <f t="shared" si="1"/>
        <v>43684</v>
      </c>
      <c r="F9" s="66">
        <f>E9+1</f>
        <v>43685</v>
      </c>
      <c r="G9" s="66">
        <f>F9+1</f>
        <v>43686</v>
      </c>
      <c r="H9" s="66">
        <f t="shared" si="1"/>
        <v>43687</v>
      </c>
      <c r="I9" s="66">
        <f t="shared" si="1"/>
        <v>43688</v>
      </c>
    </row>
    <row r="10" spans="1:9" s="72" customFormat="1" x14ac:dyDescent="0.25">
      <c r="A10" s="49"/>
      <c r="B10" s="49"/>
      <c r="C10" s="68" t="str">
        <f>IFERROR(VLOOKUP(C9,JFP[],2,0),"")</f>
        <v/>
      </c>
      <c r="D10" s="68" t="str">
        <f>IFERROR(VLOOKUP(D9,JFP[],2,0),"")</f>
        <v/>
      </c>
      <c r="E10" s="68" t="str">
        <f>IFERROR(VLOOKUP(E9,JFP[],2,0),"")</f>
        <v/>
      </c>
      <c r="F10" s="68" t="str">
        <f>IFERROR(VLOOKUP(F9,JFP[],2,0),"")</f>
        <v/>
      </c>
      <c r="G10" s="68" t="str">
        <f>IFERROR(VLOOKUP(G9,JFP[],2,0),"")</f>
        <v/>
      </c>
      <c r="H10" s="68" t="str">
        <f>IFERROR(VLOOKUP(H9,JFP[],2,0),"")</f>
        <v/>
      </c>
      <c r="I10" s="68" t="str">
        <f>IFERROR(VLOOKUP(I9,JFP[],2,0),"")</f>
        <v/>
      </c>
    </row>
    <row r="11" spans="1:9" s="72" customFormat="1" ht="13" thickBot="1" x14ac:dyDescent="0.3">
      <c r="A11" s="49"/>
      <c r="B11" s="49"/>
      <c r="C11" s="51"/>
      <c r="D11" s="51"/>
      <c r="E11" s="51"/>
      <c r="F11" s="51"/>
      <c r="G11" s="51"/>
      <c r="H11" s="51"/>
      <c r="I11" s="51"/>
    </row>
    <row r="12" spans="1:9" ht="28" thickTop="1" x14ac:dyDescent="0.25">
      <c r="B12" s="64">
        <f>1+INT(MIN(MOD(C12-DATE(YEAR(C12)+{-1;0;1},1,5)+WEEKDAY(DATE(YEAR(C12)+{-1;0;1},1,3)),734))/7)</f>
        <v>33</v>
      </c>
      <c r="C12" s="65">
        <f>C9+7</f>
        <v>43689</v>
      </c>
      <c r="D12" s="66">
        <f t="shared" ref="D12:I12" si="2">C12+1</f>
        <v>43690</v>
      </c>
      <c r="E12" s="66">
        <f t="shared" si="2"/>
        <v>43691</v>
      </c>
      <c r="F12" s="66">
        <f>E12+1</f>
        <v>43692</v>
      </c>
      <c r="G12" s="66">
        <f>F12+1</f>
        <v>43693</v>
      </c>
      <c r="H12" s="66">
        <f t="shared" si="2"/>
        <v>43694</v>
      </c>
      <c r="I12" s="66">
        <f t="shared" si="2"/>
        <v>43695</v>
      </c>
    </row>
    <row r="13" spans="1:9" s="72" customFormat="1" x14ac:dyDescent="0.25">
      <c r="A13" s="49"/>
      <c r="B13" s="49"/>
      <c r="C13" s="68" t="str">
        <f>IFERROR(VLOOKUP(C12,JFP[],2,0),"")</f>
        <v/>
      </c>
      <c r="D13" s="68" t="str">
        <f>IFERROR(VLOOKUP(D12,JFP[],2,0),"")</f>
        <v/>
      </c>
      <c r="E13" s="68" t="str">
        <f>IFERROR(VLOOKUP(E12,JFP[],2,0),"")</f>
        <v/>
      </c>
      <c r="F13" s="68" t="str">
        <f>IFERROR(VLOOKUP(F12,JFP[],2,0),"")</f>
        <v>Assomption</v>
      </c>
      <c r="G13" s="68" t="str">
        <f>IFERROR(VLOOKUP(G12,JFP[],2,0),"")</f>
        <v>Pont</v>
      </c>
      <c r="H13" s="68" t="str">
        <f>IFERROR(VLOOKUP(H12,JFP[],2,0),"")</f>
        <v/>
      </c>
      <c r="I13" s="68" t="str">
        <f>IFERROR(VLOOKUP(I12,JFP[],2,0),"")</f>
        <v/>
      </c>
    </row>
    <row r="14" spans="1:9" s="72" customFormat="1" x14ac:dyDescent="0.25">
      <c r="A14" s="49"/>
      <c r="B14" s="49"/>
      <c r="C14" s="70"/>
      <c r="D14" s="70"/>
      <c r="E14" s="70"/>
      <c r="F14" s="70"/>
      <c r="G14" s="73" t="s">
        <v>47</v>
      </c>
      <c r="H14" s="74" t="s">
        <v>49</v>
      </c>
      <c r="I14" s="75" t="s">
        <v>50</v>
      </c>
    </row>
    <row r="15" spans="1:9" s="72" customFormat="1" x14ac:dyDescent="0.25">
      <c r="A15" s="49"/>
      <c r="B15" s="49"/>
      <c r="C15" s="70"/>
      <c r="D15" s="70"/>
      <c r="E15" s="70"/>
      <c r="F15" s="70"/>
      <c r="G15" s="75" t="s">
        <v>48</v>
      </c>
      <c r="H15" s="76" t="s">
        <v>54</v>
      </c>
      <c r="I15" s="74" t="s">
        <v>51</v>
      </c>
    </row>
    <row r="16" spans="1:9" s="72" customFormat="1" ht="13" thickBot="1" x14ac:dyDescent="0.3">
      <c r="A16" s="49"/>
      <c r="B16" s="49"/>
      <c r="C16" s="70"/>
      <c r="D16" s="70"/>
      <c r="E16" s="70"/>
      <c r="F16" s="70"/>
      <c r="G16" s="70"/>
      <c r="H16" s="70"/>
      <c r="I16" s="70"/>
    </row>
    <row r="17" spans="1:9" ht="28" thickTop="1" x14ac:dyDescent="0.25">
      <c r="B17" s="64">
        <f>1+INT(MIN(MOD(C17-DATE(YEAR(C17)+{-1;0;1},1,5)+WEEKDAY(DATE(YEAR(C17)+{-1;0;1},1,3)),734))/7)</f>
        <v>34</v>
      </c>
      <c r="C17" s="65">
        <f>C12+7</f>
        <v>43696</v>
      </c>
      <c r="D17" s="66">
        <f t="shared" ref="D17:I17" si="3">C17+1</f>
        <v>43697</v>
      </c>
      <c r="E17" s="66">
        <f t="shared" si="3"/>
        <v>43698</v>
      </c>
      <c r="F17" s="66">
        <f>E17+1</f>
        <v>43699</v>
      </c>
      <c r="G17" s="66">
        <f>F17+1</f>
        <v>43700</v>
      </c>
      <c r="H17" s="66">
        <f t="shared" si="3"/>
        <v>43701</v>
      </c>
      <c r="I17" s="66">
        <f t="shared" si="3"/>
        <v>43702</v>
      </c>
    </row>
    <row r="18" spans="1:9" s="72" customFormat="1" x14ac:dyDescent="0.25">
      <c r="A18" s="49"/>
      <c r="B18" s="49"/>
      <c r="C18" s="68" t="str">
        <f>IFERROR(VLOOKUP(C17,JFP[],2,0),"")</f>
        <v/>
      </c>
      <c r="D18" s="68" t="str">
        <f>IFERROR(VLOOKUP(D17,JFP[],2,0),"")</f>
        <v/>
      </c>
      <c r="E18" s="68" t="str">
        <f>IFERROR(VLOOKUP(E17,JFP[],2,0),"")</f>
        <v/>
      </c>
      <c r="F18" s="68" t="str">
        <f>IFERROR(VLOOKUP(F17,JFP[],2,0),"")</f>
        <v/>
      </c>
      <c r="G18" s="68" t="str">
        <f>IFERROR(VLOOKUP(G17,JFP[],2,0),"")</f>
        <v/>
      </c>
      <c r="H18" s="68" t="str">
        <f>IFERROR(VLOOKUP(H17,JFP[],2,0),"")</f>
        <v/>
      </c>
      <c r="I18" s="68" t="str">
        <f>IFERROR(VLOOKUP(I17,JFP[],2,0),"")</f>
        <v/>
      </c>
    </row>
    <row r="19" spans="1:9" s="72" customFormat="1" x14ac:dyDescent="0.25">
      <c r="A19" s="49"/>
      <c r="B19" s="49"/>
      <c r="C19" s="51"/>
      <c r="D19" s="51"/>
      <c r="E19" s="77" t="s">
        <v>50</v>
      </c>
      <c r="F19" s="51"/>
      <c r="G19" s="51"/>
      <c r="H19" s="51"/>
      <c r="I19" s="51"/>
    </row>
    <row r="20" spans="1:9" s="72" customFormat="1" x14ac:dyDescent="0.25">
      <c r="A20" s="49"/>
      <c r="B20" s="49"/>
      <c r="C20" s="51"/>
      <c r="D20" s="51"/>
      <c r="E20" s="78" t="s">
        <v>52</v>
      </c>
      <c r="F20" s="51"/>
      <c r="G20" s="51"/>
      <c r="H20" s="51"/>
      <c r="I20" s="51"/>
    </row>
    <row r="21" spans="1:9" s="72" customFormat="1" ht="13" thickBot="1" x14ac:dyDescent="0.3">
      <c r="A21" s="49"/>
      <c r="B21" s="49"/>
      <c r="C21" s="51"/>
      <c r="D21" s="51"/>
      <c r="E21" s="51"/>
      <c r="F21" s="51"/>
      <c r="G21" s="51"/>
      <c r="H21" s="51"/>
      <c r="I21" s="51"/>
    </row>
    <row r="22" spans="1:9" ht="28" thickTop="1" x14ac:dyDescent="0.25">
      <c r="B22" s="64">
        <f>1+INT(MIN(MOD(C22-DATE(YEAR(C22)+{-1;0;1},1,5)+WEEKDAY(DATE(YEAR(C22)+{-1;0;1},1,3)),734))/7)</f>
        <v>35</v>
      </c>
      <c r="C22" s="65">
        <f>C17+7</f>
        <v>43703</v>
      </c>
      <c r="D22" s="66">
        <f t="shared" ref="D22:I22" si="4">C22+1</f>
        <v>43704</v>
      </c>
      <c r="E22" s="66">
        <f t="shared" si="4"/>
        <v>43705</v>
      </c>
      <c r="F22" s="66">
        <f>E22+1</f>
        <v>43706</v>
      </c>
      <c r="G22" s="66">
        <f>F22+1</f>
        <v>43707</v>
      </c>
      <c r="H22" s="66">
        <f t="shared" si="4"/>
        <v>43708</v>
      </c>
      <c r="I22" s="66">
        <f t="shared" si="4"/>
        <v>43709</v>
      </c>
    </row>
    <row r="23" spans="1:9" s="69" customFormat="1" x14ac:dyDescent="0.25">
      <c r="A23" s="67"/>
      <c r="B23" s="67"/>
      <c r="C23" s="68" t="str">
        <f>IFERROR(VLOOKUP(C22,JFP[],2,0),"")</f>
        <v/>
      </c>
      <c r="D23" s="68" t="str">
        <f>IFERROR(VLOOKUP(D22,JFP[],2,0),"")</f>
        <v/>
      </c>
      <c r="E23" s="68" t="str">
        <f>IFERROR(VLOOKUP(E22,JFP[],2,0),"")</f>
        <v/>
      </c>
      <c r="F23" s="68" t="str">
        <f>IFERROR(VLOOKUP(F22,JFP[],2,0),"")</f>
        <v/>
      </c>
      <c r="G23" s="68" t="str">
        <f>IFERROR(VLOOKUP(G22,JFP[],2,0),"")</f>
        <v/>
      </c>
      <c r="H23" s="68" t="str">
        <f>IFERROR(VLOOKUP(H22,JFP[],2,0),"")</f>
        <v/>
      </c>
      <c r="I23" s="68" t="str">
        <f>IFERROR(VLOOKUP(I22,JFP[],2,0),"")</f>
        <v/>
      </c>
    </row>
    <row r="24" spans="1:9" s="72" customFormat="1" ht="13" thickBot="1" x14ac:dyDescent="0.3">
      <c r="A24" s="49"/>
      <c r="B24" s="49"/>
      <c r="C24" s="70"/>
      <c r="D24" s="71"/>
      <c r="E24" s="71"/>
      <c r="F24" s="71"/>
      <c r="G24" s="71"/>
      <c r="H24" s="71"/>
      <c r="I24" s="71"/>
    </row>
    <row r="25" spans="1:9" ht="28" thickTop="1" x14ac:dyDescent="0.25">
      <c r="B25" s="64">
        <f>1+INT(MIN(MOD(C25-DATE(YEAR(C25)+{-1;0;1},1,5)+WEEKDAY(DATE(YEAR(C25)+{-1;0;1},1,3)),734))/7)</f>
        <v>36</v>
      </c>
      <c r="C25" s="65">
        <f>C22+7</f>
        <v>43710</v>
      </c>
      <c r="D25" s="66">
        <f t="shared" ref="D25:I25" si="5">C25+1</f>
        <v>43711</v>
      </c>
      <c r="E25" s="66">
        <f t="shared" si="5"/>
        <v>43712</v>
      </c>
      <c r="F25" s="66">
        <f>E25+1</f>
        <v>43713</v>
      </c>
      <c r="G25" s="66">
        <f>F25+1</f>
        <v>43714</v>
      </c>
      <c r="H25" s="66">
        <f t="shared" si="5"/>
        <v>43715</v>
      </c>
      <c r="I25" s="66">
        <f t="shared" si="5"/>
        <v>43716</v>
      </c>
    </row>
    <row r="26" spans="1:9" s="72" customFormat="1" x14ac:dyDescent="0.25">
      <c r="A26" s="49"/>
      <c r="B26" s="49"/>
      <c r="C26" s="68" t="str">
        <f>IFERROR(VLOOKUP(C25,JFP[],2,0),"")</f>
        <v/>
      </c>
      <c r="D26" s="68" t="str">
        <f>IFERROR(VLOOKUP(D25,JFP[],2,0),"")</f>
        <v/>
      </c>
      <c r="E26" s="68" t="str">
        <f>IFERROR(VLOOKUP(E25,JFP[],2,0),"")</f>
        <v/>
      </c>
      <c r="F26" s="68" t="str">
        <f>IFERROR(VLOOKUP(F25,JFP[],2,0),"")</f>
        <v/>
      </c>
      <c r="G26" s="68" t="str">
        <f>IFERROR(VLOOKUP(G25,JFP[],2,0),"")</f>
        <v/>
      </c>
      <c r="H26" s="68" t="str">
        <f>IFERROR(VLOOKUP(H25,JFP[],2,0),"")</f>
        <v/>
      </c>
      <c r="I26" s="68" t="str">
        <f>IFERROR(VLOOKUP(I25,JFP[],2,0),"")</f>
        <v/>
      </c>
    </row>
    <row r="27" spans="1:9" s="72" customFormat="1" x14ac:dyDescent="0.25">
      <c r="A27" s="49"/>
      <c r="B27" s="49"/>
      <c r="C27" s="51"/>
      <c r="D27" s="51"/>
      <c r="E27" s="51"/>
      <c r="F27" s="51"/>
      <c r="G27" s="51"/>
      <c r="H27" s="51"/>
      <c r="I27" s="51"/>
    </row>
  </sheetData>
  <sheetProtection sheet="1" objects="1" scenarios="1"/>
  <conditionalFormatting sqref="C9:I9 C17:I17 C25:I25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2:I12">
    <cfRule type="expression" dxfId="1" priority="2">
      <formula>MONTH(C12)&lt;&gt;$E$2</formula>
    </cfRule>
  </conditionalFormatting>
  <conditionalFormatting sqref="C22:I22">
    <cfRule type="expression" dxfId="0" priority="1">
      <formula>MONTH(C22)&lt;&gt;$E$2</formula>
    </cfRule>
  </conditionalFormatting>
  <dataValidations count="1">
    <dataValidation type="list" allowBlank="1" showInputMessage="1" showErrorMessage="1" sqref="F2">
      <formula1>Liste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1416050</xdr:colOff>
                    <xdr:row>1</xdr:row>
                    <xdr:rowOff>19050</xdr:rowOff>
                  </from>
                  <to>
                    <xdr:col>3</xdr:col>
                    <xdr:colOff>12700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1428750</xdr:colOff>
                    <xdr:row>1</xdr:row>
                    <xdr:rowOff>19050</xdr:rowOff>
                  </from>
                  <to>
                    <xdr:col>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3" sqref="B3"/>
    </sheetView>
  </sheetViews>
  <sheetFormatPr baseColWidth="10" defaultColWidth="10.81640625" defaultRowHeight="14" x14ac:dyDescent="0.25"/>
  <cols>
    <col min="1" max="1" width="14.81640625" style="6" customWidth="1"/>
    <col min="2" max="7" width="8" style="7" customWidth="1"/>
    <col min="8" max="16384" width="10.81640625" style="6"/>
  </cols>
  <sheetData>
    <row r="1" spans="1:7" x14ac:dyDescent="0.25">
      <c r="B1" s="7" t="s">
        <v>23</v>
      </c>
      <c r="C1" s="7" t="s">
        <v>24</v>
      </c>
      <c r="D1" s="7" t="s">
        <v>25</v>
      </c>
      <c r="E1" s="7" t="s">
        <v>26</v>
      </c>
      <c r="F1" s="7" t="s">
        <v>27</v>
      </c>
      <c r="G1" s="7" t="s">
        <v>28</v>
      </c>
    </row>
    <row r="2" spans="1:7" x14ac:dyDescent="0.25">
      <c r="A2" s="6" t="s">
        <v>29</v>
      </c>
      <c r="B2" s="9">
        <v>6</v>
      </c>
      <c r="C2" s="7">
        <f>B2+B3+3</f>
        <v>9</v>
      </c>
      <c r="D2" s="7">
        <f t="shared" ref="D2:G2" si="0">C2+C3+3</f>
        <v>12</v>
      </c>
      <c r="E2" s="7">
        <f t="shared" si="0"/>
        <v>17</v>
      </c>
      <c r="F2" s="7">
        <f t="shared" si="0"/>
        <v>22</v>
      </c>
      <c r="G2" s="7">
        <f t="shared" si="0"/>
        <v>25</v>
      </c>
    </row>
    <row r="3" spans="1:7" x14ac:dyDescent="0.25">
      <c r="A3" s="6" t="s">
        <v>30</v>
      </c>
      <c r="B3" s="9">
        <v>0</v>
      </c>
      <c r="C3" s="9">
        <v>0</v>
      </c>
      <c r="D3" s="9">
        <v>2</v>
      </c>
      <c r="E3" s="9">
        <v>2</v>
      </c>
      <c r="F3" s="9">
        <v>0</v>
      </c>
      <c r="G3" s="9">
        <v>0</v>
      </c>
    </row>
    <row r="4" spans="1:7" x14ac:dyDescent="0.25">
      <c r="A4" s="6" t="s">
        <v>31</v>
      </c>
      <c r="B4" s="7">
        <f>B2+2</f>
        <v>8</v>
      </c>
      <c r="C4" s="7">
        <f t="shared" ref="C4:G4" si="1">C2+2</f>
        <v>11</v>
      </c>
      <c r="D4" s="7">
        <f t="shared" si="1"/>
        <v>14</v>
      </c>
      <c r="E4" s="7">
        <f t="shared" si="1"/>
        <v>19</v>
      </c>
      <c r="F4" s="7">
        <f t="shared" si="1"/>
        <v>24</v>
      </c>
      <c r="G4" s="7">
        <f t="shared" si="1"/>
        <v>27</v>
      </c>
    </row>
    <row r="5" spans="1:7" x14ac:dyDescent="0.25">
      <c r="A5" s="6" t="s">
        <v>32</v>
      </c>
      <c r="B5" s="7">
        <f>B2+1+B3</f>
        <v>7</v>
      </c>
      <c r="C5" s="7">
        <f t="shared" ref="C5:G5" si="2">C2+1+C3</f>
        <v>10</v>
      </c>
      <c r="D5" s="7">
        <f t="shared" si="2"/>
        <v>15</v>
      </c>
      <c r="E5" s="7">
        <f t="shared" si="2"/>
        <v>20</v>
      </c>
      <c r="F5" s="7">
        <f t="shared" si="2"/>
        <v>23</v>
      </c>
      <c r="G5" s="7">
        <f t="shared" si="2"/>
        <v>26</v>
      </c>
    </row>
    <row r="8" spans="1:7" x14ac:dyDescent="0.25">
      <c r="B8" s="8"/>
      <c r="C8" s="8"/>
      <c r="D8" s="8"/>
      <c r="E8" s="8"/>
      <c r="F8" s="8"/>
      <c r="G8" s="8"/>
    </row>
    <row r="14" spans="1:7" x14ac:dyDescent="0.25">
      <c r="B14" s="8"/>
      <c r="C14" s="8"/>
      <c r="D14" s="8"/>
      <c r="E14" s="8"/>
      <c r="F14" s="8"/>
      <c r="G14" s="8"/>
    </row>
    <row r="20" spans="2:7" x14ac:dyDescent="0.25">
      <c r="B20" s="8"/>
      <c r="C20" s="8"/>
      <c r="D20" s="8"/>
      <c r="E20" s="8"/>
      <c r="F20" s="8"/>
      <c r="G20" s="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118"/>
  <sheetViews>
    <sheetView workbookViewId="0"/>
  </sheetViews>
  <sheetFormatPr baseColWidth="10" defaultColWidth="18.54296875" defaultRowHeight="12.5" x14ac:dyDescent="0.25"/>
  <sheetData>
    <row r="1" spans="1:3" x14ac:dyDescent="0.25">
      <c r="B1" s="3" t="s">
        <v>8</v>
      </c>
      <c r="C1" s="3" t="s">
        <v>9</v>
      </c>
    </row>
    <row r="2" spans="1:3" x14ac:dyDescent="0.25">
      <c r="A2" s="1">
        <v>2019</v>
      </c>
      <c r="B2" s="5">
        <f>DATE(A2,1,1)</f>
        <v>43466</v>
      </c>
      <c r="C2" s="2" t="s">
        <v>11</v>
      </c>
    </row>
    <row r="3" spans="1:3" x14ac:dyDescent="0.25">
      <c r="A3" s="2"/>
      <c r="B3" s="4">
        <f>IF(WEEKDAY(B2,2)=4,B2+1,0)</f>
        <v>0</v>
      </c>
      <c r="C3" s="2" t="s">
        <v>10</v>
      </c>
    </row>
    <row r="4" spans="1:3" x14ac:dyDescent="0.25">
      <c r="A4" s="2"/>
      <c r="B4" s="5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43576</v>
      </c>
      <c r="C4" s="2" t="s">
        <v>12</v>
      </c>
    </row>
    <row r="5" spans="1:3" x14ac:dyDescent="0.25">
      <c r="A5" s="2"/>
      <c r="B5" s="5">
        <f>B4+1</f>
        <v>43577</v>
      </c>
      <c r="C5" s="2" t="s">
        <v>13</v>
      </c>
    </row>
    <row r="6" spans="1:3" x14ac:dyDescent="0.25">
      <c r="A6" s="2"/>
      <c r="B6" s="4">
        <f>IF(WEEKDAY(B7,2)=2,B7-1,0)</f>
        <v>0</v>
      </c>
      <c r="C6" s="2" t="s">
        <v>10</v>
      </c>
    </row>
    <row r="7" spans="1:3" x14ac:dyDescent="0.25">
      <c r="A7" s="2"/>
      <c r="B7" s="5">
        <f>DATE(A2,5,1)</f>
        <v>43586</v>
      </c>
      <c r="C7" s="2" t="s">
        <v>14</v>
      </c>
    </row>
    <row r="8" spans="1:3" x14ac:dyDescent="0.25">
      <c r="A8" s="2"/>
      <c r="B8" s="4">
        <f>IF(WEEKDAY(B7,2)=4,B7+1,0)</f>
        <v>0</v>
      </c>
      <c r="C8" s="2" t="s">
        <v>10</v>
      </c>
    </row>
    <row r="9" spans="1:3" x14ac:dyDescent="0.25">
      <c r="A9" s="2"/>
      <c r="B9" s="4">
        <f>IF(WEEKDAY(B10,2)=2,B10-1,0)</f>
        <v>0</v>
      </c>
      <c r="C9" s="2" t="s">
        <v>10</v>
      </c>
    </row>
    <row r="10" spans="1:3" x14ac:dyDescent="0.25">
      <c r="A10" s="2"/>
      <c r="B10" s="5">
        <f>DATE(A2,5,8)</f>
        <v>43593</v>
      </c>
      <c r="C10" s="2" t="s">
        <v>15</v>
      </c>
    </row>
    <row r="11" spans="1:3" x14ac:dyDescent="0.25">
      <c r="A11" s="2"/>
      <c r="B11" s="4">
        <f>IF(WEEKDAY(B10,2)=4,B10+1,0)</f>
        <v>0</v>
      </c>
      <c r="C11" s="2" t="s">
        <v>10</v>
      </c>
    </row>
    <row r="12" spans="1:3" x14ac:dyDescent="0.25">
      <c r="A12" s="2"/>
      <c r="B12" s="5">
        <f>B4+39</f>
        <v>43615</v>
      </c>
      <c r="C12" s="2" t="s">
        <v>16</v>
      </c>
    </row>
    <row r="13" spans="1:3" x14ac:dyDescent="0.25">
      <c r="A13" s="2"/>
      <c r="B13" s="4">
        <f>IF(WEEKDAY(B12,2)=4,B12+1,0)</f>
        <v>43616</v>
      </c>
      <c r="C13" s="2" t="s">
        <v>10</v>
      </c>
    </row>
    <row r="14" spans="1:3" x14ac:dyDescent="0.25">
      <c r="A14" s="2"/>
      <c r="B14" s="5">
        <f>B4+50</f>
        <v>43626</v>
      </c>
      <c r="C14" s="2" t="s">
        <v>17</v>
      </c>
    </row>
    <row r="15" spans="1:3" x14ac:dyDescent="0.25">
      <c r="A15" s="2"/>
      <c r="B15" s="4">
        <f>IF(WEEKDAY(B16,2)=2,B16-1,0)</f>
        <v>0</v>
      </c>
      <c r="C15" s="2" t="s">
        <v>10</v>
      </c>
    </row>
    <row r="16" spans="1:3" x14ac:dyDescent="0.25">
      <c r="A16" s="2"/>
      <c r="B16" s="5">
        <f>DATE(A2,7,14)</f>
        <v>43660</v>
      </c>
      <c r="C16" s="2" t="s">
        <v>18</v>
      </c>
    </row>
    <row r="17" spans="1:3" x14ac:dyDescent="0.25">
      <c r="A17" s="2"/>
      <c r="B17" s="4">
        <f>IF(WEEKDAY(B16,2)=4,B16+1,0)</f>
        <v>0</v>
      </c>
      <c r="C17" s="2" t="s">
        <v>10</v>
      </c>
    </row>
    <row r="18" spans="1:3" x14ac:dyDescent="0.25">
      <c r="A18" s="2"/>
      <c r="B18" s="4">
        <f>IF(WEEKDAY(B19,2)=2,B19-1,0)</f>
        <v>0</v>
      </c>
      <c r="C18" s="2" t="s">
        <v>10</v>
      </c>
    </row>
    <row r="19" spans="1:3" x14ac:dyDescent="0.25">
      <c r="A19" s="2"/>
      <c r="B19" s="5">
        <f>DATE(A2,8,15)</f>
        <v>43692</v>
      </c>
      <c r="C19" s="2" t="s">
        <v>19</v>
      </c>
    </row>
    <row r="20" spans="1:3" x14ac:dyDescent="0.25">
      <c r="A20" s="2"/>
      <c r="B20" s="4">
        <f>IF(WEEKDAY(B19,2)=4,B19+1,0)</f>
        <v>43693</v>
      </c>
      <c r="C20" s="2" t="s">
        <v>10</v>
      </c>
    </row>
    <row r="21" spans="1:3" x14ac:dyDescent="0.25">
      <c r="A21" s="2"/>
      <c r="B21" s="4">
        <f>IF(WEEKDAY(B22,2)=2,B22-1,0)</f>
        <v>0</v>
      </c>
      <c r="C21" s="2" t="s">
        <v>10</v>
      </c>
    </row>
    <row r="22" spans="1:3" x14ac:dyDescent="0.25">
      <c r="A22" s="2"/>
      <c r="B22" s="5">
        <f>DATE(A2,11,1)</f>
        <v>43770</v>
      </c>
      <c r="C22" s="2" t="s">
        <v>20</v>
      </c>
    </row>
    <row r="23" spans="1:3" x14ac:dyDescent="0.25">
      <c r="A23" s="2"/>
      <c r="B23" s="4">
        <f>IF(WEEKDAY(B22,2)=4,B22+1,0)</f>
        <v>0</v>
      </c>
      <c r="C23" s="2" t="s">
        <v>10</v>
      </c>
    </row>
    <row r="24" spans="1:3" x14ac:dyDescent="0.25">
      <c r="A24" s="2"/>
      <c r="B24" s="4">
        <f>IF(WEEKDAY(B25,2)=2,B25-1,0)</f>
        <v>0</v>
      </c>
      <c r="C24" s="2" t="s">
        <v>10</v>
      </c>
    </row>
    <row r="25" spans="1:3" x14ac:dyDescent="0.25">
      <c r="A25" s="2"/>
      <c r="B25" s="5">
        <f>DATE(A2,11,11)</f>
        <v>43780</v>
      </c>
      <c r="C25" s="2" t="s">
        <v>21</v>
      </c>
    </row>
    <row r="26" spans="1:3" x14ac:dyDescent="0.25">
      <c r="A26" s="2"/>
      <c r="B26" s="4">
        <f>IF(WEEKDAY(B25,2)=4,B25+1,0)</f>
        <v>0</v>
      </c>
      <c r="C26" s="2" t="s">
        <v>10</v>
      </c>
    </row>
    <row r="27" spans="1:3" x14ac:dyDescent="0.25">
      <c r="A27" s="2"/>
      <c r="B27" s="4">
        <f>IF(WEEKDAY(B28,2)=2,B28-1,0)</f>
        <v>0</v>
      </c>
      <c r="C27" s="2" t="s">
        <v>10</v>
      </c>
    </row>
    <row r="28" spans="1:3" x14ac:dyDescent="0.25">
      <c r="A28" s="2"/>
      <c r="B28" s="5">
        <f>DATE(A2,12,25)</f>
        <v>43824</v>
      </c>
      <c r="C28" s="2" t="s">
        <v>22</v>
      </c>
    </row>
    <row r="29" spans="1:3" x14ac:dyDescent="0.25">
      <c r="A29" s="2"/>
      <c r="B29" s="4">
        <f>IF(WEEKDAY(B28,2)=4,B28+1,0)</f>
        <v>0</v>
      </c>
      <c r="C29" s="2" t="s">
        <v>10</v>
      </c>
    </row>
    <row r="30" spans="1:3" x14ac:dyDescent="0.25">
      <c r="B30" s="4">
        <f>IF(WEEKDAY(B31,2)=2,B31-1,0)</f>
        <v>0</v>
      </c>
      <c r="C30" s="2" t="s">
        <v>10</v>
      </c>
    </row>
    <row r="31" spans="1:3" x14ac:dyDescent="0.25">
      <c r="A31" s="1">
        <f>A2+1</f>
        <v>2020</v>
      </c>
      <c r="B31" s="5">
        <f>DATE(A31,1,1)</f>
        <v>43831</v>
      </c>
      <c r="C31" s="2" t="s">
        <v>11</v>
      </c>
    </row>
    <row r="32" spans="1:3" x14ac:dyDescent="0.25">
      <c r="A32" s="2"/>
      <c r="B32" s="4">
        <f>IF(WEEKDAY(B31,2)=4,B31+1,0)</f>
        <v>0</v>
      </c>
      <c r="C32" s="2" t="s">
        <v>10</v>
      </c>
    </row>
    <row r="33" spans="1:3" x14ac:dyDescent="0.25">
      <c r="A33" s="2"/>
      <c r="B33" s="5">
        <f>DATE(A31,IF((25-MOD((11*MOD(A31-1900,19)+4-INT((7*MOD(A31-1900,19)+1)/19)),29)-MOD(A31-1900+INT((A31-1900)/4)+31-MOD((11*MOD(A31-1900,19)+4-INT((7*MOD(A31-1900,19)+1)/19)),29),7))&gt;0,4,3),IF((25-MOD((11*MOD(A31-1900,19)+4-INT((7*MOD(A31-1900,19)+1)/19)),29)-MOD(A31-1900+INT((A31-1900)/4)+31-MOD((11*MOD(A31-1900,19)+4-INT((7*MOD(A31-1900,19)+1)/19)),29),7))&gt;0,(25-MOD((11*MOD(A31-1900,19)+4-INT((7*MOD(A31-1900,19)+1)/19)),29)-MOD(A31-1900+INT((A31-1900)/4)+31-MOD((11*MOD(A31-1900,19)+4-INT((7*MOD(A31-1900,19)+1)/19)),29),7)),31+(25-MOD((11*MOD(A31-1900,19)+4-INT((7*MOD(A31-1900,19)+1)/19)),29)-MOD(A31-1900+INT((A31-1900)/4)+31-MOD((11*MOD(A31-1900,19)+4-INT((7*MOD(A31-1900,19)+1)/19)),29),7))))</f>
        <v>43933</v>
      </c>
      <c r="C33" s="2" t="s">
        <v>12</v>
      </c>
    </row>
    <row r="34" spans="1:3" x14ac:dyDescent="0.25">
      <c r="A34" s="2"/>
      <c r="B34" s="5">
        <f>B33+1</f>
        <v>43934</v>
      </c>
      <c r="C34" s="2" t="s">
        <v>13</v>
      </c>
    </row>
    <row r="35" spans="1:3" x14ac:dyDescent="0.25">
      <c r="A35" s="2"/>
      <c r="B35" s="4">
        <f>IF(WEEKDAY(B36,2)=2,B36-1,0)</f>
        <v>0</v>
      </c>
      <c r="C35" s="2" t="s">
        <v>10</v>
      </c>
    </row>
    <row r="36" spans="1:3" x14ac:dyDescent="0.25">
      <c r="A36" s="2"/>
      <c r="B36" s="5">
        <f>DATE(A31,5,1)</f>
        <v>43952</v>
      </c>
      <c r="C36" s="2" t="s">
        <v>14</v>
      </c>
    </row>
    <row r="37" spans="1:3" x14ac:dyDescent="0.25">
      <c r="A37" s="2"/>
      <c r="B37" s="4">
        <f>IF(WEEKDAY(B36,2)=4,B36+1,0)</f>
        <v>0</v>
      </c>
      <c r="C37" s="2" t="s">
        <v>10</v>
      </c>
    </row>
    <row r="38" spans="1:3" x14ac:dyDescent="0.25">
      <c r="A38" s="2"/>
      <c r="B38" s="4">
        <f>IF(WEEKDAY(B39,2)=2,B39-1,0)</f>
        <v>0</v>
      </c>
      <c r="C38" s="2" t="s">
        <v>10</v>
      </c>
    </row>
    <row r="39" spans="1:3" x14ac:dyDescent="0.25">
      <c r="A39" s="2"/>
      <c r="B39" s="5">
        <f>DATE(A31,5,8)</f>
        <v>43959</v>
      </c>
      <c r="C39" s="2" t="s">
        <v>15</v>
      </c>
    </row>
    <row r="40" spans="1:3" x14ac:dyDescent="0.25">
      <c r="A40" s="2"/>
      <c r="B40" s="4">
        <f>IF(WEEKDAY(B39,2)=4,B39+1,0)</f>
        <v>0</v>
      </c>
      <c r="C40" s="2" t="s">
        <v>10</v>
      </c>
    </row>
    <row r="41" spans="1:3" x14ac:dyDescent="0.25">
      <c r="A41" s="2"/>
      <c r="B41" s="5">
        <f>B33+39</f>
        <v>43972</v>
      </c>
      <c r="C41" s="2" t="s">
        <v>16</v>
      </c>
    </row>
    <row r="42" spans="1:3" x14ac:dyDescent="0.25">
      <c r="A42" s="2"/>
      <c r="B42" s="4">
        <f>IF(WEEKDAY(B41,2)=4,B41+1,0)</f>
        <v>43973</v>
      </c>
      <c r="C42" s="2" t="s">
        <v>10</v>
      </c>
    </row>
    <row r="43" spans="1:3" x14ac:dyDescent="0.25">
      <c r="A43" s="2"/>
      <c r="B43" s="5">
        <f>B33+50</f>
        <v>43983</v>
      </c>
      <c r="C43" s="2" t="s">
        <v>17</v>
      </c>
    </row>
    <row r="44" spans="1:3" x14ac:dyDescent="0.25">
      <c r="A44" s="2"/>
      <c r="B44" s="4">
        <f>IF(WEEKDAY(B45,2)=2,B45-1,0)</f>
        <v>44025</v>
      </c>
      <c r="C44" s="2" t="s">
        <v>10</v>
      </c>
    </row>
    <row r="45" spans="1:3" x14ac:dyDescent="0.25">
      <c r="A45" s="2"/>
      <c r="B45" s="5">
        <f>DATE(A31,7,14)</f>
        <v>44026</v>
      </c>
      <c r="C45" s="2" t="s">
        <v>18</v>
      </c>
    </row>
    <row r="46" spans="1:3" x14ac:dyDescent="0.25">
      <c r="A46" s="2"/>
      <c r="B46" s="4">
        <f>IF(WEEKDAY(B45,2)=4,B45+1,0)</f>
        <v>0</v>
      </c>
      <c r="C46" s="2" t="s">
        <v>10</v>
      </c>
    </row>
    <row r="47" spans="1:3" x14ac:dyDescent="0.25">
      <c r="A47" s="2"/>
      <c r="B47" s="4">
        <f>IF(WEEKDAY(B48,2)=2,B48-1,0)</f>
        <v>0</v>
      </c>
      <c r="C47" s="2" t="s">
        <v>10</v>
      </c>
    </row>
    <row r="48" spans="1:3" x14ac:dyDescent="0.25">
      <c r="A48" s="2"/>
      <c r="B48" s="5">
        <f>DATE(A31,8,15)</f>
        <v>44058</v>
      </c>
      <c r="C48" s="2" t="s">
        <v>19</v>
      </c>
    </row>
    <row r="49" spans="1:3" x14ac:dyDescent="0.25">
      <c r="A49" s="2"/>
      <c r="B49" s="4">
        <f>IF(WEEKDAY(B48,2)=4,B48+1,0)</f>
        <v>0</v>
      </c>
      <c r="C49" s="2" t="s">
        <v>10</v>
      </c>
    </row>
    <row r="50" spans="1:3" x14ac:dyDescent="0.25">
      <c r="A50" s="2"/>
      <c r="B50" s="4">
        <f>IF(WEEKDAY(B51,2)=2,B51-1,0)</f>
        <v>0</v>
      </c>
      <c r="C50" s="2" t="s">
        <v>10</v>
      </c>
    </row>
    <row r="51" spans="1:3" x14ac:dyDescent="0.25">
      <c r="A51" s="2"/>
      <c r="B51" s="5">
        <f>DATE(A31,11,1)</f>
        <v>44136</v>
      </c>
      <c r="C51" s="2" t="s">
        <v>20</v>
      </c>
    </row>
    <row r="52" spans="1:3" x14ac:dyDescent="0.25">
      <c r="A52" s="2"/>
      <c r="B52" s="4">
        <f>IF(WEEKDAY(B51,2)=4,B51+1,0)</f>
        <v>0</v>
      </c>
      <c r="C52" s="2" t="s">
        <v>10</v>
      </c>
    </row>
    <row r="53" spans="1:3" x14ac:dyDescent="0.25">
      <c r="A53" s="2"/>
      <c r="B53" s="4">
        <f>IF(WEEKDAY(B54,2)=2,B54-1,0)</f>
        <v>0</v>
      </c>
      <c r="C53" s="2" t="s">
        <v>10</v>
      </c>
    </row>
    <row r="54" spans="1:3" x14ac:dyDescent="0.25">
      <c r="A54" s="2"/>
      <c r="B54" s="5">
        <f>DATE(A31,11,11)</f>
        <v>44146</v>
      </c>
      <c r="C54" s="2" t="s">
        <v>21</v>
      </c>
    </row>
    <row r="55" spans="1:3" x14ac:dyDescent="0.25">
      <c r="A55" s="2"/>
      <c r="B55" s="4">
        <f>IF(WEEKDAY(B54,2)=4,B54+1,0)</f>
        <v>0</v>
      </c>
      <c r="C55" s="2" t="s">
        <v>10</v>
      </c>
    </row>
    <row r="56" spans="1:3" x14ac:dyDescent="0.25">
      <c r="A56" s="2"/>
      <c r="B56" s="4">
        <f>IF(WEEKDAY(B57,2)=2,B57-1,0)</f>
        <v>0</v>
      </c>
      <c r="C56" s="2" t="s">
        <v>10</v>
      </c>
    </row>
    <row r="57" spans="1:3" x14ac:dyDescent="0.25">
      <c r="A57" s="2"/>
      <c r="B57" s="5">
        <f>DATE(A31,12,25)</f>
        <v>44190</v>
      </c>
      <c r="C57" s="2" t="s">
        <v>22</v>
      </c>
    </row>
    <row r="58" spans="1:3" x14ac:dyDescent="0.25">
      <c r="A58" s="2"/>
      <c r="B58" s="4">
        <f>IF(WEEKDAY(B57,2)=4,B57+1,0)</f>
        <v>0</v>
      </c>
      <c r="C58" s="2" t="s">
        <v>10</v>
      </c>
    </row>
    <row r="59" spans="1:3" x14ac:dyDescent="0.25">
      <c r="B59" s="4">
        <f>IF(WEEKDAY(B60,2)=2,B60-1,0)</f>
        <v>0</v>
      </c>
      <c r="C59" s="2" t="s">
        <v>10</v>
      </c>
    </row>
    <row r="60" spans="1:3" x14ac:dyDescent="0.25">
      <c r="A60" s="1">
        <f>A31+1</f>
        <v>2021</v>
      </c>
      <c r="B60" s="5">
        <f>DATE(A60,1,1)</f>
        <v>44197</v>
      </c>
      <c r="C60" s="2" t="s">
        <v>11</v>
      </c>
    </row>
    <row r="61" spans="1:3" x14ac:dyDescent="0.25">
      <c r="A61" s="2"/>
      <c r="B61" s="4">
        <f>IF(WEEKDAY(B60,2)=4,B60+1,0)</f>
        <v>0</v>
      </c>
      <c r="C61" s="2" t="s">
        <v>10</v>
      </c>
    </row>
    <row r="62" spans="1:3" x14ac:dyDescent="0.25">
      <c r="A62" s="2"/>
      <c r="B62" s="5">
        <f>DATE(A60,IF((25-MOD((11*MOD(A60-1900,19)+4-INT((7*MOD(A60-1900,19)+1)/19)),29)-MOD(A60-1900+INT((A60-1900)/4)+31-MOD((11*MOD(A60-1900,19)+4-INT((7*MOD(A60-1900,19)+1)/19)),29),7))&gt;0,4,3),IF((25-MOD((11*MOD(A60-1900,19)+4-INT((7*MOD(A60-1900,19)+1)/19)),29)-MOD(A60-1900+INT((A60-1900)/4)+31-MOD((11*MOD(A60-1900,19)+4-INT((7*MOD(A60-1900,19)+1)/19)),29),7))&gt;0,(25-MOD((11*MOD(A60-1900,19)+4-INT((7*MOD(A60-1900,19)+1)/19)),29)-MOD(A60-1900+INT((A60-1900)/4)+31-MOD((11*MOD(A60-1900,19)+4-INT((7*MOD(A60-1900,19)+1)/19)),29),7)),31+(25-MOD((11*MOD(A60-1900,19)+4-INT((7*MOD(A60-1900,19)+1)/19)),29)-MOD(A60-1900+INT((A60-1900)/4)+31-MOD((11*MOD(A60-1900,19)+4-INT((7*MOD(A60-1900,19)+1)/19)),29),7))))</f>
        <v>44290</v>
      </c>
      <c r="C62" s="2" t="s">
        <v>12</v>
      </c>
    </row>
    <row r="63" spans="1:3" x14ac:dyDescent="0.25">
      <c r="A63" s="2"/>
      <c r="B63" s="5">
        <f>B62+1</f>
        <v>44291</v>
      </c>
      <c r="C63" s="2" t="s">
        <v>13</v>
      </c>
    </row>
    <row r="64" spans="1:3" x14ac:dyDescent="0.25">
      <c r="A64" s="2"/>
      <c r="B64" s="4">
        <f>IF(WEEKDAY(B65,2)=2,B65-1,0)</f>
        <v>0</v>
      </c>
      <c r="C64" s="2" t="s">
        <v>10</v>
      </c>
    </row>
    <row r="65" spans="1:3" x14ac:dyDescent="0.25">
      <c r="A65" s="2"/>
      <c r="B65" s="5">
        <f>DATE(A60,5,1)</f>
        <v>44317</v>
      </c>
      <c r="C65" s="2" t="s">
        <v>14</v>
      </c>
    </row>
    <row r="66" spans="1:3" x14ac:dyDescent="0.25">
      <c r="A66" s="2"/>
      <c r="B66" s="4">
        <f>IF(WEEKDAY(B65,2)=4,B65+1,0)</f>
        <v>0</v>
      </c>
      <c r="C66" s="2" t="s">
        <v>10</v>
      </c>
    </row>
    <row r="67" spans="1:3" x14ac:dyDescent="0.25">
      <c r="A67" s="2"/>
      <c r="B67" s="4">
        <f>IF(WEEKDAY(B68,2)=2,B68-1,0)</f>
        <v>0</v>
      </c>
      <c r="C67" s="2" t="s">
        <v>10</v>
      </c>
    </row>
    <row r="68" spans="1:3" x14ac:dyDescent="0.25">
      <c r="A68" s="2"/>
      <c r="B68" s="5">
        <f>DATE(A60,5,8)</f>
        <v>44324</v>
      </c>
      <c r="C68" s="2" t="s">
        <v>15</v>
      </c>
    </row>
    <row r="69" spans="1:3" x14ac:dyDescent="0.25">
      <c r="A69" s="2"/>
      <c r="B69" s="4">
        <f>IF(WEEKDAY(B68,2)=4,B68+1,0)</f>
        <v>0</v>
      </c>
      <c r="C69" s="2" t="s">
        <v>10</v>
      </c>
    </row>
    <row r="70" spans="1:3" x14ac:dyDescent="0.25">
      <c r="A70" s="2"/>
      <c r="B70" s="5">
        <f>B62+39</f>
        <v>44329</v>
      </c>
      <c r="C70" s="2" t="s">
        <v>16</v>
      </c>
    </row>
    <row r="71" spans="1:3" x14ac:dyDescent="0.25">
      <c r="A71" s="2"/>
      <c r="B71" s="4">
        <f>IF(WEEKDAY(B70,2)=4,B70+1,0)</f>
        <v>44330</v>
      </c>
      <c r="C71" s="2" t="s">
        <v>10</v>
      </c>
    </row>
    <row r="72" spans="1:3" x14ac:dyDescent="0.25">
      <c r="A72" s="2"/>
      <c r="B72" s="5">
        <f>B62+50</f>
        <v>44340</v>
      </c>
      <c r="C72" s="2" t="s">
        <v>17</v>
      </c>
    </row>
    <row r="73" spans="1:3" x14ac:dyDescent="0.25">
      <c r="A73" s="2"/>
      <c r="B73" s="4">
        <f>IF(WEEKDAY(B74,2)=2,B74-1,0)</f>
        <v>0</v>
      </c>
      <c r="C73" s="2" t="s">
        <v>10</v>
      </c>
    </row>
    <row r="74" spans="1:3" x14ac:dyDescent="0.25">
      <c r="A74" s="2"/>
      <c r="B74" s="5">
        <f>DATE(A60,7,14)</f>
        <v>44391</v>
      </c>
      <c r="C74" s="2" t="s">
        <v>18</v>
      </c>
    </row>
    <row r="75" spans="1:3" x14ac:dyDescent="0.25">
      <c r="A75" s="2"/>
      <c r="B75" s="4">
        <f>IF(WEEKDAY(B74,2)=4,B74+1,0)</f>
        <v>0</v>
      </c>
      <c r="C75" s="2" t="s">
        <v>10</v>
      </c>
    </row>
    <row r="76" spans="1:3" x14ac:dyDescent="0.25">
      <c r="A76" s="2"/>
      <c r="B76" s="4">
        <f>IF(WEEKDAY(B77,2)=2,B77-1,0)</f>
        <v>0</v>
      </c>
      <c r="C76" s="2" t="s">
        <v>10</v>
      </c>
    </row>
    <row r="77" spans="1:3" x14ac:dyDescent="0.25">
      <c r="A77" s="2"/>
      <c r="B77" s="5">
        <f>DATE(A60,8,15)</f>
        <v>44423</v>
      </c>
      <c r="C77" s="2" t="s">
        <v>19</v>
      </c>
    </row>
    <row r="78" spans="1:3" x14ac:dyDescent="0.25">
      <c r="A78" s="2"/>
      <c r="B78" s="4">
        <f>IF(WEEKDAY(B77,2)=4,B77+1,0)</f>
        <v>0</v>
      </c>
      <c r="C78" s="2" t="s">
        <v>10</v>
      </c>
    </row>
    <row r="79" spans="1:3" x14ac:dyDescent="0.25">
      <c r="A79" s="2"/>
      <c r="B79" s="4">
        <f>IF(WEEKDAY(B80,2)=2,B80-1,0)</f>
        <v>0</v>
      </c>
      <c r="C79" s="2" t="s">
        <v>10</v>
      </c>
    </row>
    <row r="80" spans="1:3" x14ac:dyDescent="0.25">
      <c r="A80" s="2"/>
      <c r="B80" s="5">
        <f>DATE(A60,11,1)</f>
        <v>44501</v>
      </c>
      <c r="C80" s="2" t="s">
        <v>20</v>
      </c>
    </row>
    <row r="81" spans="1:3" x14ac:dyDescent="0.25">
      <c r="A81" s="2"/>
      <c r="B81" s="4">
        <f>IF(WEEKDAY(B80,2)=4,B80+1,0)</f>
        <v>0</v>
      </c>
      <c r="C81" s="2" t="s">
        <v>10</v>
      </c>
    </row>
    <row r="82" spans="1:3" x14ac:dyDescent="0.25">
      <c r="A82" s="2"/>
      <c r="B82" s="4">
        <f>IF(WEEKDAY(B83,2)=2,B83-1,0)</f>
        <v>0</v>
      </c>
      <c r="C82" s="2" t="s">
        <v>10</v>
      </c>
    </row>
    <row r="83" spans="1:3" x14ac:dyDescent="0.25">
      <c r="A83" s="2"/>
      <c r="B83" s="5">
        <f>DATE(A60,11,11)</f>
        <v>44511</v>
      </c>
      <c r="C83" s="2" t="s">
        <v>21</v>
      </c>
    </row>
    <row r="84" spans="1:3" x14ac:dyDescent="0.25">
      <c r="A84" s="2"/>
      <c r="B84" s="4">
        <f>IF(WEEKDAY(B83,2)=4,B83+1,0)</f>
        <v>44512</v>
      </c>
      <c r="C84" s="2" t="s">
        <v>10</v>
      </c>
    </row>
    <row r="85" spans="1:3" x14ac:dyDescent="0.25">
      <c r="A85" s="2"/>
      <c r="B85" s="4">
        <f>IF(WEEKDAY(B86,2)=2,B86-1,0)</f>
        <v>0</v>
      </c>
      <c r="C85" s="2" t="s">
        <v>10</v>
      </c>
    </row>
    <row r="86" spans="1:3" x14ac:dyDescent="0.25">
      <c r="A86" s="2"/>
      <c r="B86" s="5">
        <f>DATE(A60,12,25)</f>
        <v>44555</v>
      </c>
      <c r="C86" s="2" t="s">
        <v>22</v>
      </c>
    </row>
    <row r="87" spans="1:3" x14ac:dyDescent="0.25">
      <c r="A87" s="2"/>
      <c r="B87" s="4">
        <f>IF(WEEKDAY(B86,2)=4,B86+1,0)</f>
        <v>0</v>
      </c>
      <c r="C87" s="2" t="s">
        <v>10</v>
      </c>
    </row>
    <row r="88" spans="1:3" x14ac:dyDescent="0.25">
      <c r="B88" s="4">
        <f>IF(WEEKDAY(B89,2)=2,B89-1,0)</f>
        <v>0</v>
      </c>
      <c r="C88" s="2" t="s">
        <v>10</v>
      </c>
    </row>
    <row r="89" spans="1:3" x14ac:dyDescent="0.25">
      <c r="A89" s="1">
        <f>A60+1</f>
        <v>2022</v>
      </c>
      <c r="B89" s="5">
        <f>DATE(A89,1,1)</f>
        <v>44562</v>
      </c>
      <c r="C89" s="2" t="s">
        <v>11</v>
      </c>
    </row>
    <row r="90" spans="1:3" x14ac:dyDescent="0.25">
      <c r="A90" s="2"/>
      <c r="B90" s="4">
        <f>IF(WEEKDAY(B89,2)=4,B89+1,0)</f>
        <v>0</v>
      </c>
      <c r="C90" s="2" t="s">
        <v>10</v>
      </c>
    </row>
    <row r="91" spans="1:3" x14ac:dyDescent="0.25">
      <c r="A91" s="2"/>
      <c r="B91" s="5">
        <f>DATE(A89,IF((25-MOD((11*MOD(A89-1900,19)+4-INT((7*MOD(A89-1900,19)+1)/19)),29)-MOD(A89-1900+INT((A89-1900)/4)+31-MOD((11*MOD(A89-1900,19)+4-INT((7*MOD(A89-1900,19)+1)/19)),29),7))&gt;0,4,3),IF((25-MOD((11*MOD(A89-1900,19)+4-INT((7*MOD(A89-1900,19)+1)/19)),29)-MOD(A89-1900+INT((A89-1900)/4)+31-MOD((11*MOD(A89-1900,19)+4-INT((7*MOD(A89-1900,19)+1)/19)),29),7))&gt;0,(25-MOD((11*MOD(A89-1900,19)+4-INT((7*MOD(A89-1900,19)+1)/19)),29)-MOD(A89-1900+INT((A89-1900)/4)+31-MOD((11*MOD(A89-1900,19)+4-INT((7*MOD(A89-1900,19)+1)/19)),29),7)),31+(25-MOD((11*MOD(A89-1900,19)+4-INT((7*MOD(A89-1900,19)+1)/19)),29)-MOD(A89-1900+INT((A89-1900)/4)+31-MOD((11*MOD(A89-1900,19)+4-INT((7*MOD(A89-1900,19)+1)/19)),29),7))))</f>
        <v>44668</v>
      </c>
      <c r="C91" s="2" t="s">
        <v>12</v>
      </c>
    </row>
    <row r="92" spans="1:3" x14ac:dyDescent="0.25">
      <c r="A92" s="2"/>
      <c r="B92" s="5">
        <f>B91+1</f>
        <v>44669</v>
      </c>
      <c r="C92" s="2" t="s">
        <v>13</v>
      </c>
    </row>
    <row r="93" spans="1:3" x14ac:dyDescent="0.25">
      <c r="A93" s="2"/>
      <c r="B93" s="4">
        <f>IF(WEEKDAY(B94,2)=2,B94-1,0)</f>
        <v>0</v>
      </c>
      <c r="C93" s="2" t="s">
        <v>10</v>
      </c>
    </row>
    <row r="94" spans="1:3" x14ac:dyDescent="0.25">
      <c r="A94" s="2"/>
      <c r="B94" s="5">
        <f>DATE(A89,5,1)</f>
        <v>44682</v>
      </c>
      <c r="C94" s="2" t="s">
        <v>14</v>
      </c>
    </row>
    <row r="95" spans="1:3" x14ac:dyDescent="0.25">
      <c r="A95" s="2"/>
      <c r="B95" s="4">
        <f>IF(WEEKDAY(B94,2)=4,B94+1,0)</f>
        <v>0</v>
      </c>
      <c r="C95" s="2" t="s">
        <v>10</v>
      </c>
    </row>
    <row r="96" spans="1:3" x14ac:dyDescent="0.25">
      <c r="A96" s="2"/>
      <c r="B96" s="4">
        <f>IF(WEEKDAY(B97,2)=2,B97-1,0)</f>
        <v>0</v>
      </c>
      <c r="C96" s="2" t="s">
        <v>10</v>
      </c>
    </row>
    <row r="97" spans="1:3" x14ac:dyDescent="0.25">
      <c r="A97" s="2"/>
      <c r="B97" s="5">
        <f>DATE(A89,5,8)</f>
        <v>44689</v>
      </c>
      <c r="C97" s="2" t="s">
        <v>15</v>
      </c>
    </row>
    <row r="98" spans="1:3" x14ac:dyDescent="0.25">
      <c r="A98" s="2"/>
      <c r="B98" s="4">
        <f>IF(WEEKDAY(B97,2)=4,B97+1,0)</f>
        <v>0</v>
      </c>
      <c r="C98" s="2" t="s">
        <v>10</v>
      </c>
    </row>
    <row r="99" spans="1:3" x14ac:dyDescent="0.25">
      <c r="A99" s="2"/>
      <c r="B99" s="5">
        <f>B91+39</f>
        <v>44707</v>
      </c>
      <c r="C99" s="2" t="s">
        <v>16</v>
      </c>
    </row>
    <row r="100" spans="1:3" x14ac:dyDescent="0.25">
      <c r="A100" s="2"/>
      <c r="B100" s="4">
        <f>IF(WEEKDAY(B99,2)=4,B99+1,0)</f>
        <v>44708</v>
      </c>
      <c r="C100" s="2" t="s">
        <v>10</v>
      </c>
    </row>
    <row r="101" spans="1:3" x14ac:dyDescent="0.25">
      <c r="A101" s="2"/>
      <c r="B101" s="5">
        <f>B91+50</f>
        <v>44718</v>
      </c>
      <c r="C101" s="2" t="s">
        <v>17</v>
      </c>
    </row>
    <row r="102" spans="1:3" x14ac:dyDescent="0.25">
      <c r="A102" s="2"/>
      <c r="B102" s="4">
        <f>IF(WEEKDAY(B103,2)=2,B103-1,0)</f>
        <v>0</v>
      </c>
      <c r="C102" s="2" t="s">
        <v>10</v>
      </c>
    </row>
    <row r="103" spans="1:3" x14ac:dyDescent="0.25">
      <c r="A103" s="2"/>
      <c r="B103" s="5">
        <f>DATE(A89,7,14)</f>
        <v>44756</v>
      </c>
      <c r="C103" s="2" t="s">
        <v>18</v>
      </c>
    </row>
    <row r="104" spans="1:3" x14ac:dyDescent="0.25">
      <c r="A104" s="2"/>
      <c r="B104" s="4">
        <f>IF(WEEKDAY(B103,2)=4,B103+1,0)</f>
        <v>44757</v>
      </c>
      <c r="C104" s="2" t="s">
        <v>10</v>
      </c>
    </row>
    <row r="105" spans="1:3" x14ac:dyDescent="0.25">
      <c r="A105" s="2"/>
      <c r="B105" s="4">
        <f>IF(WEEKDAY(B106,2)=2,B106-1,0)</f>
        <v>0</v>
      </c>
      <c r="C105" s="2" t="s">
        <v>10</v>
      </c>
    </row>
    <row r="106" spans="1:3" x14ac:dyDescent="0.25">
      <c r="A106" s="2"/>
      <c r="B106" s="5">
        <f>DATE(A89,8,15)</f>
        <v>44788</v>
      </c>
      <c r="C106" s="2" t="s">
        <v>19</v>
      </c>
    </row>
    <row r="107" spans="1:3" x14ac:dyDescent="0.25">
      <c r="A107" s="2"/>
      <c r="B107" s="4">
        <f>IF(WEEKDAY(B106,2)=4,B106+1,0)</f>
        <v>0</v>
      </c>
      <c r="C107" s="2" t="s">
        <v>10</v>
      </c>
    </row>
    <row r="108" spans="1:3" x14ac:dyDescent="0.25">
      <c r="A108" s="2"/>
      <c r="B108" s="4">
        <f>IF(WEEKDAY(B109,2)=2,B109-1,0)</f>
        <v>44865</v>
      </c>
      <c r="C108" s="2" t="s">
        <v>10</v>
      </c>
    </row>
    <row r="109" spans="1:3" x14ac:dyDescent="0.25">
      <c r="A109" s="2"/>
      <c r="B109" s="5">
        <f>DATE(A89,11,1)</f>
        <v>44866</v>
      </c>
      <c r="C109" s="2" t="s">
        <v>20</v>
      </c>
    </row>
    <row r="110" spans="1:3" x14ac:dyDescent="0.25">
      <c r="A110" s="2"/>
      <c r="B110" s="4">
        <f>IF(WEEKDAY(B109,2)=4,B109+1,0)</f>
        <v>0</v>
      </c>
      <c r="C110" s="2" t="s">
        <v>10</v>
      </c>
    </row>
    <row r="111" spans="1:3" x14ac:dyDescent="0.25">
      <c r="A111" s="2"/>
      <c r="B111" s="4">
        <f>IF(WEEKDAY(B112,2)=2,B112-1,0)</f>
        <v>0</v>
      </c>
      <c r="C111" s="2" t="s">
        <v>10</v>
      </c>
    </row>
    <row r="112" spans="1:3" x14ac:dyDescent="0.25">
      <c r="A112" s="2"/>
      <c r="B112" s="5">
        <f>DATE(A89,11,11)</f>
        <v>44876</v>
      </c>
      <c r="C112" s="2" t="s">
        <v>21</v>
      </c>
    </row>
    <row r="113" spans="1:3" x14ac:dyDescent="0.25">
      <c r="A113" s="2"/>
      <c r="B113" s="4">
        <f>IF(WEEKDAY(B112,2)=4,B112+1,0)</f>
        <v>0</v>
      </c>
      <c r="C113" s="2" t="s">
        <v>10</v>
      </c>
    </row>
    <row r="114" spans="1:3" x14ac:dyDescent="0.25">
      <c r="A114" s="2"/>
      <c r="B114" s="4">
        <f>IF(WEEKDAY(B115,2)=2,B115-1,0)</f>
        <v>0</v>
      </c>
      <c r="C114" s="2" t="s">
        <v>10</v>
      </c>
    </row>
    <row r="115" spans="1:3" x14ac:dyDescent="0.25">
      <c r="A115" s="2"/>
      <c r="B115" s="5">
        <f>DATE(A89,12,25)</f>
        <v>44920</v>
      </c>
      <c r="C115" s="2" t="s">
        <v>22</v>
      </c>
    </row>
    <row r="116" spans="1:3" x14ac:dyDescent="0.25">
      <c r="A116" s="2"/>
      <c r="B116" s="4">
        <f>IF(WEEKDAY(B115,2)=4,B115+1,0)</f>
        <v>0</v>
      </c>
      <c r="C116" s="2" t="s">
        <v>10</v>
      </c>
    </row>
    <row r="117" spans="1:3" x14ac:dyDescent="0.25">
      <c r="A117" s="2"/>
      <c r="B117" s="4">
        <f>IF(WEEKDAY(B118,2)=2,B118-1,0)</f>
        <v>0</v>
      </c>
      <c r="C117" s="2" t="s">
        <v>10</v>
      </c>
    </row>
    <row r="118" spans="1:3" x14ac:dyDescent="0.25">
      <c r="A118" s="2"/>
      <c r="B118" s="5">
        <f>DATE(A89+1,1,1)</f>
        <v>44927</v>
      </c>
      <c r="C118" s="2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Groupe | Responsable | Matière</vt:lpstr>
      <vt:lpstr>Data</vt:lpstr>
      <vt:lpstr>Hebdomadaire</vt:lpstr>
      <vt:lpstr>Mensuel</vt:lpstr>
      <vt:lpstr>Parametres</vt:lpstr>
      <vt:lpstr>JFP</vt:lpstr>
      <vt:lpstr>Liste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</cp:lastModifiedBy>
  <cp:revision/>
  <cp:lastPrinted>2017-08-21T20:53:26Z</cp:lastPrinted>
  <dcterms:created xsi:type="dcterms:W3CDTF">2015-02-17T18:38:59Z</dcterms:created>
  <dcterms:modified xsi:type="dcterms:W3CDTF">2020-03-08T09:09:13Z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