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sabelle\Desktop\CESI\S5\Projet Info\"/>
    </mc:Choice>
  </mc:AlternateContent>
  <bookViews>
    <workbookView xWindow="0" yWindow="0" windowWidth="20490" windowHeight="7755" activeTab="3"/>
  </bookViews>
  <sheets>
    <sheet name="Prévisionnel" sheetId="2" r:id="rId1"/>
    <sheet name="Suivi" sheetId="1" r:id="rId2"/>
    <sheet name="Données" sheetId="3" r:id="rId3"/>
    <sheet name="Planning" sheetId="4" r:id="rId4"/>
    <sheet name="Feuil1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4" l="1"/>
  <c r="D8" i="4"/>
  <c r="D2" i="4"/>
  <c r="E2" i="4" s="1"/>
  <c r="F2" i="4" s="1"/>
  <c r="G2" i="4" s="1"/>
  <c r="H2" i="4" s="1"/>
  <c r="I2" i="4" s="1"/>
  <c r="J2" i="4" s="1"/>
  <c r="K2" i="4" s="1"/>
  <c r="L2" i="4" s="1"/>
  <c r="M2" i="4" s="1"/>
  <c r="N2" i="4" s="1"/>
  <c r="O2" i="4" s="1"/>
  <c r="P2" i="4" s="1"/>
  <c r="Q2" i="4" s="1"/>
  <c r="R2" i="4" s="1"/>
  <c r="S2" i="4" s="1"/>
  <c r="T2" i="4" s="1"/>
  <c r="U2" i="4" s="1"/>
  <c r="V2" i="4" s="1"/>
  <c r="W2" i="4" s="1"/>
  <c r="X2" i="4" s="1"/>
  <c r="Y2" i="4" s="1"/>
  <c r="Z2" i="4" s="1"/>
  <c r="AA2" i="4" s="1"/>
  <c r="G10" i="4"/>
  <c r="H10" i="2"/>
  <c r="C13" i="4"/>
  <c r="D13" i="4"/>
  <c r="E13" i="4"/>
  <c r="F13" i="4"/>
  <c r="G13" i="4"/>
  <c r="H13" i="4"/>
  <c r="I13" i="4"/>
  <c r="J13" i="4"/>
  <c r="K13" i="4"/>
  <c r="L13" i="4"/>
  <c r="M13" i="4"/>
  <c r="B13" i="4"/>
  <c r="C2" i="4"/>
  <c r="G10" i="2"/>
  <c r="F10" i="2"/>
  <c r="D11" i="2"/>
  <c r="B2" i="4"/>
  <c r="A11" i="1"/>
  <c r="C2" i="1"/>
  <c r="C3" i="1"/>
  <c r="AB2" i="4" l="1"/>
  <c r="AC2" i="4" s="1"/>
  <c r="AD2" i="4" s="1"/>
  <c r="AE2" i="4" s="1"/>
  <c r="AF2" i="4" s="1"/>
  <c r="AG2" i="4" s="1"/>
  <c r="AH2" i="4" s="1"/>
  <c r="AI2" i="4" s="1"/>
  <c r="AJ2" i="4" s="1"/>
  <c r="AK2" i="4" s="1"/>
  <c r="AL2" i="4" s="1"/>
  <c r="AM2" i="4" s="1"/>
  <c r="AN2" i="4" s="1"/>
  <c r="AO2" i="4" s="1"/>
  <c r="AP2" i="4" s="1"/>
  <c r="AQ2" i="4" s="1"/>
  <c r="AR2" i="4" s="1"/>
  <c r="AS2" i="4" s="1"/>
  <c r="AT2" i="4" s="1"/>
  <c r="AU2" i="4" s="1"/>
  <c r="AV2" i="4" s="1"/>
  <c r="AW2" i="4" s="1"/>
  <c r="AX2" i="4" s="1"/>
  <c r="C3" i="4"/>
  <c r="B3" i="4"/>
  <c r="A10" i="1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3" i="5"/>
  <c r="D3" i="4" l="1"/>
  <c r="B3" i="1"/>
  <c r="B2" i="1"/>
  <c r="B4" i="1"/>
  <c r="K12" i="1"/>
  <c r="O12" i="1" s="1"/>
  <c r="K13" i="1"/>
  <c r="K14" i="1"/>
  <c r="K15" i="1"/>
  <c r="K16" i="1"/>
  <c r="K11" i="1"/>
  <c r="O11" i="1" s="1"/>
  <c r="K7" i="1"/>
  <c r="E3" i="4" l="1"/>
  <c r="O18" i="1"/>
  <c r="F3" i="4" l="1"/>
  <c r="B5" i="1"/>
  <c r="B6" i="1"/>
  <c r="C5" i="1"/>
  <c r="C4" i="1"/>
  <c r="C6" i="1"/>
  <c r="G3" i="4" l="1"/>
  <c r="H3" i="4" l="1"/>
  <c r="I3" i="4" l="1"/>
  <c r="J3" i="4" l="1"/>
  <c r="K3" i="4" l="1"/>
  <c r="L3" i="4" l="1"/>
  <c r="M3" i="4" l="1"/>
  <c r="N3" i="4" l="1"/>
  <c r="O3" i="4" l="1"/>
  <c r="P3" i="4" l="1"/>
  <c r="Q3" i="4" l="1"/>
  <c r="E11" i="2"/>
</calcChain>
</file>

<file path=xl/sharedStrings.xml><?xml version="1.0" encoding="utf-8"?>
<sst xmlns="http://schemas.openxmlformats.org/spreadsheetml/2006/main" count="35" uniqueCount="23">
  <si>
    <t>Date</t>
  </si>
  <si>
    <t>Mois</t>
  </si>
  <si>
    <t>Année</t>
  </si>
  <si>
    <t>Ressource</t>
  </si>
  <si>
    <t>Coût Horraire</t>
  </si>
  <si>
    <t>Tâche</t>
  </si>
  <si>
    <t>Libellé Tâche</t>
  </si>
  <si>
    <t>TPS conso</t>
  </si>
  <si>
    <t>Coût HT par Tâches</t>
  </si>
  <si>
    <t>Cumul tps sur la table</t>
  </si>
  <si>
    <t>Dépassement réel / prévu</t>
  </si>
  <si>
    <t>Référence Tâche</t>
  </si>
  <si>
    <t>Famille</t>
  </si>
  <si>
    <t>Début prévu</t>
  </si>
  <si>
    <t>Fin prévu</t>
  </si>
  <si>
    <t>Durée prévu (en h)</t>
  </si>
  <si>
    <t>Début réel</t>
  </si>
  <si>
    <t>Fin réelle</t>
  </si>
  <si>
    <t>Durée réelle</t>
  </si>
  <si>
    <t>% Avancement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</si>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</sst>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##%"/>
    <numFmt numFmtId="165" formatCode="[$-40C]mmmm\ yyyy;@"/>
    <numFmt numFmtId="167" formatCode="mmmm\ yyyy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1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9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64" fontId="0" fillId="0" borderId="0" xfId="0" applyNumberFormat="1"/>
    <xf numFmtId="10" fontId="0" fillId="0" borderId="0" xfId="0" applyNumberFormat="1"/>
    <xf numFmtId="9" fontId="0" fillId="0" borderId="0" xfId="1" applyFont="1"/>
    <xf numFmtId="9" fontId="0" fillId="0" borderId="1" xfId="1" applyFont="1" applyBorder="1"/>
    <xf numFmtId="9" fontId="0" fillId="0" borderId="2" xfId="1" applyFont="1" applyBorder="1"/>
    <xf numFmtId="9" fontId="0" fillId="0" borderId="3" xfId="1" applyFont="1" applyBorder="1"/>
    <xf numFmtId="165" fontId="0" fillId="0" borderId="0" xfId="0" applyNumberFormat="1"/>
    <xf numFmtId="167" fontId="0" fillId="0" borderId="0" xfId="0" applyNumberFormat="1"/>
    <xf numFmtId="165" fontId="0" fillId="2" borderId="0" xfId="0" applyNumberFormat="1" applyFill="1"/>
    <xf numFmtId="0" fontId="0" fillId="3" borderId="0" xfId="0" applyFill="1"/>
    <xf numFmtId="165" fontId="0" fillId="4" borderId="0" xfId="0" applyNumberFormat="1" applyFill="1"/>
    <xf numFmtId="167" fontId="0" fillId="5" borderId="0" xfId="0" applyNumberForma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11"/>
  <sheetViews>
    <sheetView workbookViewId="0">
      <selection activeCell="E2" sqref="E2"/>
    </sheetView>
  </sheetViews>
  <sheetFormatPr baseColWidth="10" defaultRowHeight="15" x14ac:dyDescent="0.25"/>
  <cols>
    <col min="1" max="6" width="12.85546875" customWidth="1"/>
    <col min="10" max="10" width="14.28515625" customWidth="1"/>
  </cols>
  <sheetData>
    <row r="1" spans="1:13" ht="30" x14ac:dyDescent="0.25">
      <c r="A1" s="8" t="s">
        <v>11</v>
      </c>
      <c r="B1" s="8" t="s">
        <v>6</v>
      </c>
      <c r="C1" s="8" t="s">
        <v>12</v>
      </c>
      <c r="D1" s="8" t="s">
        <v>13</v>
      </c>
      <c r="E1" s="8" t="s">
        <v>14</v>
      </c>
      <c r="F1" s="8" t="s">
        <v>15</v>
      </c>
      <c r="G1" s="8" t="s">
        <v>16</v>
      </c>
      <c r="H1" s="8" t="s">
        <v>17</v>
      </c>
      <c r="I1" s="8" t="s">
        <v>18</v>
      </c>
      <c r="J1" s="8" t="s">
        <v>19</v>
      </c>
      <c r="K1" s="8"/>
      <c r="L1" s="8"/>
      <c r="M1" s="7"/>
    </row>
    <row r="2" spans="1:13" x14ac:dyDescent="0.25">
      <c r="D2" s="1">
        <v>41640</v>
      </c>
      <c r="E2" s="1">
        <v>41769</v>
      </c>
    </row>
    <row r="3" spans="1:13" x14ac:dyDescent="0.25">
      <c r="D3" s="1">
        <v>41764</v>
      </c>
      <c r="E3" s="1">
        <v>41859</v>
      </c>
    </row>
    <row r="4" spans="1:13" x14ac:dyDescent="0.25">
      <c r="D4" s="1">
        <v>42139</v>
      </c>
      <c r="E4" s="1">
        <v>42236</v>
      </c>
    </row>
    <row r="10" spans="1:13" x14ac:dyDescent="0.25">
      <c r="F10" s="1">
        <f>MAX(E2:E4)</f>
        <v>42236</v>
      </c>
      <c r="G10">
        <f>MONTH(MAX(E2:E4))</f>
        <v>8</v>
      </c>
      <c r="H10">
        <f>YEAR(D4)</f>
        <v>2015</v>
      </c>
    </row>
    <row r="11" spans="1:13" x14ac:dyDescent="0.25">
      <c r="D11" s="2">
        <f>MIN(D2:D4)</f>
        <v>41640</v>
      </c>
      <c r="E11">
        <f>MIN(Planning!B2:Q2)</f>
        <v>41640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29"/>
  <sheetViews>
    <sheetView workbookViewId="0">
      <selection activeCell="A12" sqref="A12"/>
    </sheetView>
  </sheetViews>
  <sheetFormatPr baseColWidth="10" defaultRowHeight="15" x14ac:dyDescent="0.25"/>
  <cols>
    <col min="5" max="5" width="12.85546875" bestFit="1" customWidth="1"/>
    <col min="6" max="6" width="7.140625" customWidth="1"/>
    <col min="7" max="7" width="12.5703125" bestFit="1" customWidth="1"/>
    <col min="8" max="8" width="10" customWidth="1"/>
    <col min="9" max="11" width="12.85546875" customWidth="1"/>
  </cols>
  <sheetData>
    <row r="1" spans="1:15" ht="30" customHeigh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4" t="s">
        <v>8</v>
      </c>
      <c r="J1" s="4" t="s">
        <v>9</v>
      </c>
      <c r="K1" s="5" t="s">
        <v>10</v>
      </c>
    </row>
    <row r="2" spans="1:15" x14ac:dyDescent="0.25">
      <c r="A2" s="1">
        <v>42466</v>
      </c>
      <c r="B2" t="str">
        <f>CHOOSE(MONTH(A2),"Janvier","Février","Mars","Avril","Mai","Juin","Juillet","Août","Septembre","Octobre","Novembre","Decembre")</f>
        <v>Avril</v>
      </c>
      <c r="C2">
        <f>YEAR(A2)</f>
        <v>2016</v>
      </c>
    </row>
    <row r="3" spans="1:15" x14ac:dyDescent="0.25">
      <c r="A3" s="1">
        <v>42405</v>
      </c>
      <c r="B3" t="str">
        <f>CHOOSE(MONTH(A3),"Janvier","Février","Mars","Avril","Mai","Juin","Juillet","Août","Septembre","Octobre","Novembre","Decembre")</f>
        <v>Février</v>
      </c>
      <c r="C3">
        <f>YEAR(A3)</f>
        <v>2016</v>
      </c>
    </row>
    <row r="4" spans="1:15" x14ac:dyDescent="0.25">
      <c r="A4" s="1">
        <v>42149</v>
      </c>
      <c r="B4" t="str">
        <f>CHOOSE(MONTH(A4),"Janvier","Février","Mars","Avril","Mai","Juin","Juillet","Août","Septembre","Octobre","Novembre","Decembre")</f>
        <v>Mai</v>
      </c>
      <c r="C4">
        <f>YEAR(A4)</f>
        <v>2015</v>
      </c>
    </row>
    <row r="5" spans="1:15" x14ac:dyDescent="0.25">
      <c r="A5" s="1">
        <v>41983</v>
      </c>
      <c r="B5" t="str">
        <f>CHOOSE(MONTH(A5),"Janvier","Février","Mars","Avril","Mai","Juin","Juillet","Août","Septembre","Octobre","Novembre","Decembre")</f>
        <v>Decembre</v>
      </c>
      <c r="C5">
        <f>YEAR(A5)</f>
        <v>2014</v>
      </c>
    </row>
    <row r="6" spans="1:15" x14ac:dyDescent="0.25">
      <c r="A6" s="1">
        <v>41640</v>
      </c>
      <c r="B6" t="str">
        <f>CHOOSE(MONTH(A6),"Janvier","Février","Mars","Avril","Mai","Juin","Juillet","Août","Septembre","Octobre","Novembre","Decembre")</f>
        <v>Janvier</v>
      </c>
      <c r="C6">
        <f>YEAR(A6)</f>
        <v>2014</v>
      </c>
      <c r="J6" s="2"/>
      <c r="K6" s="2"/>
    </row>
    <row r="7" spans="1:15" x14ac:dyDescent="0.25">
      <c r="K7" s="1">
        <f ca="1">TODAY()</f>
        <v>42039</v>
      </c>
    </row>
    <row r="10" spans="1:15" x14ac:dyDescent="0.25">
      <c r="A10">
        <f>MONTH(Planning!B2)</f>
        <v>1</v>
      </c>
    </row>
    <row r="11" spans="1:15" x14ac:dyDescent="0.25">
      <c r="A11">
        <f>MONTH(A6)</f>
        <v>1</v>
      </c>
      <c r="I11" s="1">
        <v>42029</v>
      </c>
      <c r="K11" s="1">
        <f t="shared" ref="K11:K16" ca="1" si="0">IF($M11=100%,TODAY(),"")</f>
        <v>42039</v>
      </c>
      <c r="M11" s="6">
        <v>1</v>
      </c>
      <c r="O11">
        <f ca="1">DATEDIF(I11,K11,"d")</f>
        <v>10</v>
      </c>
    </row>
    <row r="12" spans="1:15" x14ac:dyDescent="0.25">
      <c r="I12" s="1">
        <v>41665</v>
      </c>
      <c r="K12" s="1">
        <f t="shared" ca="1" si="0"/>
        <v>42039</v>
      </c>
      <c r="M12" s="6">
        <v>1</v>
      </c>
      <c r="O12">
        <f ca="1">DATEDIF(I12,K12,"d")</f>
        <v>374</v>
      </c>
    </row>
    <row r="13" spans="1:15" x14ac:dyDescent="0.25">
      <c r="I13" s="1">
        <v>42031</v>
      </c>
      <c r="K13" s="1" t="str">
        <f t="shared" ca="1" si="0"/>
        <v/>
      </c>
      <c r="M13" s="6">
        <v>0.25</v>
      </c>
    </row>
    <row r="14" spans="1:15" x14ac:dyDescent="0.25">
      <c r="I14" s="1">
        <v>42032</v>
      </c>
      <c r="K14" s="1" t="str">
        <f t="shared" ca="1" si="0"/>
        <v/>
      </c>
      <c r="M14" s="6">
        <v>0</v>
      </c>
      <c r="N14" s="6">
        <v>5</v>
      </c>
    </row>
    <row r="15" spans="1:15" x14ac:dyDescent="0.25">
      <c r="I15" s="1">
        <v>42033</v>
      </c>
      <c r="K15" s="1">
        <f t="shared" ca="1" si="0"/>
        <v>42039</v>
      </c>
      <c r="M15" s="9">
        <v>1</v>
      </c>
      <c r="N15" s="11">
        <v>0.05</v>
      </c>
    </row>
    <row r="16" spans="1:15" x14ac:dyDescent="0.25">
      <c r="K16" s="1" t="str">
        <f t="shared" ca="1" si="0"/>
        <v/>
      </c>
      <c r="M16" s="10">
        <v>0</v>
      </c>
    </row>
    <row r="17" spans="4:15" x14ac:dyDescent="0.25">
      <c r="D17" s="6">
        <v>0</v>
      </c>
      <c r="K17" s="1"/>
      <c r="M17" s="6">
        <v>0</v>
      </c>
    </row>
    <row r="18" spans="4:15" x14ac:dyDescent="0.25">
      <c r="D18" s="6">
        <v>0.1</v>
      </c>
      <c r="K18" s="1"/>
      <c r="O18">
        <f ca="1">NETWORKDAYS(I12,K12)</f>
        <v>268</v>
      </c>
    </row>
    <row r="19" spans="4:15" x14ac:dyDescent="0.25">
      <c r="D19" s="6">
        <v>0.2</v>
      </c>
      <c r="K19" s="1"/>
    </row>
    <row r="20" spans="4:15" x14ac:dyDescent="0.25">
      <c r="D20" s="6">
        <v>0.5</v>
      </c>
      <c r="K20" s="1"/>
    </row>
    <row r="21" spans="4:15" x14ac:dyDescent="0.25">
      <c r="D21" s="6">
        <v>0.3</v>
      </c>
      <c r="K21" s="1"/>
    </row>
    <row r="22" spans="4:15" x14ac:dyDescent="0.25">
      <c r="D22" s="6">
        <v>0.5</v>
      </c>
      <c r="I22" s="12">
        <v>5</v>
      </c>
    </row>
    <row r="23" spans="4:15" x14ac:dyDescent="0.25">
      <c r="D23" s="6">
        <v>0.5</v>
      </c>
      <c r="I23" s="13">
        <v>3</v>
      </c>
    </row>
    <row r="24" spans="4:15" x14ac:dyDescent="0.25">
      <c r="I24" s="13">
        <v>0.1</v>
      </c>
    </row>
    <row r="25" spans="4:15" x14ac:dyDescent="0.25">
      <c r="I25" s="13">
        <v>0.2</v>
      </c>
    </row>
    <row r="26" spans="4:15" x14ac:dyDescent="0.25">
      <c r="I26" s="13">
        <v>0.4</v>
      </c>
    </row>
    <row r="27" spans="4:15" x14ac:dyDescent="0.25">
      <c r="I27" s="13">
        <v>500</v>
      </c>
    </row>
    <row r="28" spans="4:15" x14ac:dyDescent="0.25">
      <c r="I28" s="13">
        <v>0.5</v>
      </c>
    </row>
    <row r="29" spans="4:15" x14ac:dyDescent="0.25">
      <c r="I29" s="14"/>
    </row>
  </sheetData>
  <sortState ref="A2:C6">
    <sortCondition descending="1" ref="A2"/>
  </sortState>
  <conditionalFormatting sqref="J2:K2">
    <cfRule type="expression" priority="9">
      <formula>$K$2</formula>
    </cfRule>
  </conditionalFormatting>
  <conditionalFormatting sqref="M11:M17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{6E9B6B0A-603A-4953-9F18-8EED4BD2D633}</x14:id>
        </ext>
      </extLst>
    </cfRule>
  </conditionalFormatting>
  <conditionalFormatting sqref="M14">
    <cfRule type="dataBar" priority="3">
      <dataBar>
        <cfvo type="percent" val="0"/>
        <cfvo type="percent" val="100"/>
        <color rgb="FFFF0000"/>
      </dataBar>
      <extLst>
        <ext xmlns:x14="http://schemas.microsoft.com/office/spreadsheetml/2009/9/main" uri="{B025F937-C7B1-47D3-B67F-A62EFF666E3E}">
          <x14:id>{29AA82B8-C32A-4342-A1E1-68E13C692D66}</x14:id>
        </ext>
      </extLst>
    </cfRule>
  </conditionalFormatting>
  <conditionalFormatting sqref="D17:D27">
    <cfRule type="dataBar" priority="1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{DF3F587C-87AE-4F99-9970-1ED46DA2A965}</x14:id>
        </ext>
      </extLst>
    </cfRule>
  </conditionalFormatting>
  <dataValidations count="1">
    <dataValidation type="whole" allowBlank="1" showInputMessage="1" showErrorMessage="1" errorTitle="Erreur d'avancement" error="La valeur doit être comprise entre 0 et 100%" sqref="M11:M17">
      <formula1>0</formula1>
      <formula2>100</formula2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6E9B6B0A-603A-4953-9F18-8EED4BD2D633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M11:M17</xm:sqref>
        </x14:conditionalFormatting>
        <x14:conditionalFormatting xmlns:xm="http://schemas.microsoft.com/office/excel/2006/main">
          <x14:cfRule type="dataBar" id="{29AA82B8-C32A-4342-A1E1-68E13C692D66}">
            <x14:dataBar minLength="0" maxLength="100" gradient="0">
              <x14:cfvo type="percent">
                <xm:f>0</xm:f>
              </x14:cfvo>
              <x14:cfvo type="percent">
                <xm:f>100</xm:f>
              </x14:cfvo>
              <x14:negativeFillColor rgb="FFFF0000"/>
              <x14:axisColor rgb="FF000000"/>
            </x14:dataBar>
          </x14:cfRule>
          <xm:sqref>M14</xm:sqref>
        </x14:conditionalFormatting>
        <x14:conditionalFormatting xmlns:xm="http://schemas.microsoft.com/office/excel/2006/main">
          <x14:cfRule type="dataBar" id="{DF3F587C-87AE-4F99-9970-1ED46DA2A965}">
            <x14:dataBar minLength="0" maxLength="100" gradient="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D17:D27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6" sqref="D6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AX13"/>
  <sheetViews>
    <sheetView tabSelected="1" workbookViewId="0">
      <selection activeCell="G10" sqref="G10"/>
    </sheetView>
  </sheetViews>
  <sheetFormatPr baseColWidth="10" defaultRowHeight="15" x14ac:dyDescent="0.25"/>
  <cols>
    <col min="2" max="2" width="11.5703125" bestFit="1" customWidth="1"/>
    <col min="4" max="9" width="11.42578125" bestFit="1" customWidth="1"/>
    <col min="10" max="10" width="15.140625" bestFit="1" customWidth="1"/>
    <col min="11" max="11" width="12.28515625" bestFit="1" customWidth="1"/>
    <col min="12" max="12" width="14.5703125" bestFit="1" customWidth="1"/>
    <col min="13" max="13" width="14.42578125" bestFit="1" customWidth="1"/>
    <col min="14" max="14" width="11.5703125" bestFit="1" customWidth="1"/>
    <col min="15" max="15" width="11.42578125" bestFit="1" customWidth="1"/>
    <col min="16" max="16" width="9.7109375" bestFit="1" customWidth="1"/>
    <col min="17" max="17" width="9.28515625" bestFit="1" customWidth="1"/>
    <col min="22" max="22" width="15.140625" bestFit="1" customWidth="1"/>
    <col min="23" max="23" width="12.28515625" bestFit="1" customWidth="1"/>
    <col min="24" max="24" width="14.5703125" bestFit="1" customWidth="1"/>
    <col min="25" max="25" width="14.42578125" bestFit="1" customWidth="1"/>
  </cols>
  <sheetData>
    <row r="2" spans="2:50" x14ac:dyDescent="0.25">
      <c r="B2" s="17">
        <f>MIN(Prévisionnel!D2:D4)</f>
        <v>41640</v>
      </c>
      <c r="C2" s="20">
        <f>DATE(YEAR(MIN(Prévisionnel!$D$2:$D$4)),MONTH(MIN(Prévisionnel!$D$2:$D$4))+1,DAY(MIN(Prévisionnel!$D$2:$D$4)))</f>
        <v>41671</v>
      </c>
      <c r="D2" s="16">
        <f>DATE(YEAR(B2),MONTH(B2)+1,DAY(B2))</f>
        <v>41671</v>
      </c>
      <c r="E2" s="16">
        <f t="shared" ref="E2:AA2" si="0">DATE(YEAR(D2),MONTH(D2)+1,DAY(D2))</f>
        <v>41699</v>
      </c>
      <c r="F2" s="16">
        <f t="shared" si="0"/>
        <v>41730</v>
      </c>
      <c r="G2" s="16">
        <f t="shared" si="0"/>
        <v>41760</v>
      </c>
      <c r="H2" s="16">
        <f t="shared" si="0"/>
        <v>41791</v>
      </c>
      <c r="I2" s="16">
        <f t="shared" si="0"/>
        <v>41821</v>
      </c>
      <c r="J2" s="16">
        <f t="shared" si="0"/>
        <v>41852</v>
      </c>
      <c r="K2" s="16">
        <f t="shared" si="0"/>
        <v>41883</v>
      </c>
      <c r="L2" s="16">
        <f t="shared" si="0"/>
        <v>41913</v>
      </c>
      <c r="M2" s="16">
        <f t="shared" si="0"/>
        <v>41944</v>
      </c>
      <c r="N2" s="16">
        <f t="shared" si="0"/>
        <v>41974</v>
      </c>
      <c r="O2" s="16">
        <f t="shared" si="0"/>
        <v>42005</v>
      </c>
      <c r="P2" s="16">
        <f t="shared" si="0"/>
        <v>42036</v>
      </c>
      <c r="Q2" s="16">
        <f t="shared" si="0"/>
        <v>42064</v>
      </c>
      <c r="R2" s="16">
        <f t="shared" si="0"/>
        <v>42095</v>
      </c>
      <c r="S2" s="16">
        <f t="shared" si="0"/>
        <v>42125</v>
      </c>
      <c r="T2" s="16">
        <f t="shared" si="0"/>
        <v>42156</v>
      </c>
      <c r="U2" s="16">
        <f t="shared" si="0"/>
        <v>42186</v>
      </c>
      <c r="V2" s="16">
        <f t="shared" si="0"/>
        <v>42217</v>
      </c>
      <c r="W2" s="16">
        <f t="shared" si="0"/>
        <v>42248</v>
      </c>
      <c r="X2" s="16">
        <f t="shared" si="0"/>
        <v>42278</v>
      </c>
      <c r="Y2" s="16">
        <f t="shared" si="0"/>
        <v>42309</v>
      </c>
      <c r="Z2" s="16">
        <f t="shared" si="0"/>
        <v>42339</v>
      </c>
      <c r="AA2" s="16">
        <f t="shared" si="0"/>
        <v>42370</v>
      </c>
      <c r="AB2" s="15" t="str">
        <f>IF(AND(MONTH(AA2)&lt;&gt;MONTH(MAX(Prévisionnel!AD2:AD4)),YEAR(AA2)&lt;&gt;YEAR(MAX(Prévisionnel!AD2:AD4))),(DATE(YEAR(AA2),MONTH(AA2)+1,DAY(AA2))),"")</f>
        <v/>
      </c>
      <c r="AC2" s="15" t="e">
        <f>IF(AND(MONTH(AB2)&lt;&gt;MONTH(MAX(Prévisionnel!AE2:AE4)),YEAR(AB2)&lt;&gt;YEAR(MAX(Prévisionnel!AE2:AE4))),(DATE(YEAR(AB2),MONTH(AB2)+1,DAY(AB2))),"")</f>
        <v>#VALUE!</v>
      </c>
      <c r="AD2" s="15" t="e">
        <f>IF(AND(MONTH(AC2)&lt;&gt;MONTH(MAX(Prévisionnel!AF2:AF4)),YEAR(AC2)&lt;&gt;YEAR(MAX(Prévisionnel!AF2:AF4))),(DATE(YEAR(AC2),MONTH(AC2)+1,DAY(AC2))),"")</f>
        <v>#VALUE!</v>
      </c>
      <c r="AE2" s="15" t="e">
        <f>IF(AND(MONTH(AD2)&lt;&gt;MONTH(MAX(Prévisionnel!AG2:AG4)),YEAR(AD2)&lt;&gt;YEAR(MAX(Prévisionnel!AG2:AG4))),(DATE(YEAR(AD2),MONTH(AD2)+1,DAY(AD2))),"")</f>
        <v>#VALUE!</v>
      </c>
      <c r="AF2" s="15" t="e">
        <f>IF(AND(MONTH(AE2)&lt;&gt;MONTH(MAX(Prévisionnel!AH2:AH4)),YEAR(AE2)&lt;&gt;YEAR(MAX(Prévisionnel!AH2:AH4))),(DATE(YEAR(AE2),MONTH(AE2)+1,DAY(AE2))),"")</f>
        <v>#VALUE!</v>
      </c>
      <c r="AG2" s="15" t="e">
        <f>IF(AND(MONTH(AF2)&lt;&gt;MONTH(MAX(Prévisionnel!AI2:AI4)),YEAR(AF2)&lt;&gt;YEAR(MAX(Prévisionnel!AI2:AI4))),(DATE(YEAR(AF2),MONTH(AF2)+1,DAY(AF2))),"")</f>
        <v>#VALUE!</v>
      </c>
      <c r="AH2" s="15" t="e">
        <f>IF(AND(MONTH(AG2)&lt;&gt;MONTH(MAX(Prévisionnel!AJ2:AJ4)),YEAR(AG2)&lt;&gt;YEAR(MAX(Prévisionnel!AJ2:AJ4))),(DATE(YEAR(AG2),MONTH(AG2)+1,DAY(AG2))),"")</f>
        <v>#VALUE!</v>
      </c>
      <c r="AI2" s="15" t="e">
        <f>IF(AND(MONTH(AH2)&lt;&gt;MONTH(MAX(Prévisionnel!AK2:AK4)),YEAR(AH2)&lt;&gt;YEAR(MAX(Prévisionnel!AK2:AK4))),(DATE(YEAR(AH2),MONTH(AH2)+1,DAY(AH2))),"")</f>
        <v>#VALUE!</v>
      </c>
      <c r="AJ2" s="15" t="e">
        <f>IF(AND(MONTH(AI2)&lt;&gt;MONTH(MAX(Prévisionnel!AL2:AL4)),YEAR(AI2)&lt;&gt;YEAR(MAX(Prévisionnel!AL2:AL4))),(DATE(YEAR(AI2),MONTH(AI2)+1,DAY(AI2))),"")</f>
        <v>#VALUE!</v>
      </c>
      <c r="AK2" s="15" t="e">
        <f>IF(AND(MONTH(AJ2)&lt;&gt;MONTH(MAX(Prévisionnel!AM2:AM4)),YEAR(AJ2)&lt;&gt;YEAR(MAX(Prévisionnel!AM2:AM4))),(DATE(YEAR(AJ2),MONTH(AJ2)+1,DAY(AJ2))),"")</f>
        <v>#VALUE!</v>
      </c>
      <c r="AL2" s="15" t="e">
        <f>IF(AND(MONTH(AK2)&lt;&gt;MONTH(MAX(Prévisionnel!AN2:AN4)),YEAR(AK2)&lt;&gt;YEAR(MAX(Prévisionnel!AN2:AN4))),(DATE(YEAR(AK2),MONTH(AK2)+1,DAY(AK2))),"")</f>
        <v>#VALUE!</v>
      </c>
      <c r="AM2" s="15" t="e">
        <f>IF(AND(MONTH(AL2)&lt;&gt;MONTH(MAX(Prévisionnel!AO2:AO4)),YEAR(AL2)&lt;&gt;YEAR(MAX(Prévisionnel!AO2:AO4))),(DATE(YEAR(AL2),MONTH(AL2)+1,DAY(AL2))),"")</f>
        <v>#VALUE!</v>
      </c>
      <c r="AN2" s="15" t="e">
        <f>IF(AND(MONTH(AM2)&lt;&gt;MONTH(MAX(Prévisionnel!AP2:AP4)),YEAR(AM2)&lt;&gt;YEAR(MAX(Prévisionnel!AP2:AP4))),(DATE(YEAR(AM2),MONTH(AM2)+1,DAY(AM2))),"")</f>
        <v>#VALUE!</v>
      </c>
      <c r="AO2" s="15" t="e">
        <f>IF(AND(MONTH(AN2)&lt;&gt;MONTH(MAX(Prévisionnel!AQ2:AQ4)),YEAR(AN2)&lt;&gt;YEAR(MAX(Prévisionnel!AQ2:AQ4))),(DATE(YEAR(AN2),MONTH(AN2)+1,DAY(AN2))),"")</f>
        <v>#VALUE!</v>
      </c>
      <c r="AP2" s="15" t="e">
        <f>IF(AND(MONTH(AO2)&lt;&gt;MONTH(MAX(Prévisionnel!AR2:AR4)),YEAR(AO2)&lt;&gt;YEAR(MAX(Prévisionnel!AR2:AR4))),(DATE(YEAR(AO2),MONTH(AO2)+1,DAY(AO2))),"")</f>
        <v>#VALUE!</v>
      </c>
      <c r="AQ2" s="15" t="e">
        <f>IF(AND(MONTH(AP2)&lt;&gt;MONTH(MAX(Prévisionnel!AS2:AS4)),YEAR(AP2)&lt;&gt;YEAR(MAX(Prévisionnel!AS2:AS4))),(DATE(YEAR(AP2),MONTH(AP2)+1,DAY(AP2))),"")</f>
        <v>#VALUE!</v>
      </c>
      <c r="AR2" s="15" t="e">
        <f>IF(AND(MONTH(AQ2)&lt;&gt;MONTH(MAX(Prévisionnel!AT2:AT4)),YEAR(AQ2)&lt;&gt;YEAR(MAX(Prévisionnel!AT2:AT4))),(DATE(YEAR(AQ2),MONTH(AQ2)+1,DAY(AQ2))),"")</f>
        <v>#VALUE!</v>
      </c>
      <c r="AS2" s="15" t="e">
        <f>IF(AND(MONTH(AR2)&lt;&gt;MONTH(MAX(Prévisionnel!AU2:AU4)),YEAR(AR2)&lt;&gt;YEAR(MAX(Prévisionnel!AU2:AU4))),(DATE(YEAR(AR2),MONTH(AR2)+1,DAY(AR2))),"")</f>
        <v>#VALUE!</v>
      </c>
      <c r="AT2" s="15" t="e">
        <f>IF(AND(MONTH(AS2)&lt;&gt;MONTH(MAX(Prévisionnel!AV2:AV4)),YEAR(AS2)&lt;&gt;YEAR(MAX(Prévisionnel!AV2:AV4))),(DATE(YEAR(AS2),MONTH(AS2)+1,DAY(AS2))),"")</f>
        <v>#VALUE!</v>
      </c>
      <c r="AU2" s="15" t="e">
        <f>IF(AND(MONTH(AT2)&lt;&gt;MONTH(MAX(Prévisionnel!AW2:AW4)),YEAR(AT2)&lt;&gt;YEAR(MAX(Prévisionnel!AW2:AW4))),(DATE(YEAR(AT2),MONTH(AT2)+1,DAY(AT2))),"")</f>
        <v>#VALUE!</v>
      </c>
      <c r="AV2" s="15" t="e">
        <f>IF(AND(MONTH(AU2)&lt;&gt;MONTH(MAX(Prévisionnel!AX2:AX4)),YEAR(AU2)&lt;&gt;YEAR(MAX(Prévisionnel!AX2:AX4))),(DATE(YEAR(AU2),MONTH(AU2)+1,DAY(AU2))),"")</f>
        <v>#VALUE!</v>
      </c>
      <c r="AW2" s="15" t="e">
        <f>IF(AND(MONTH(AV2)&lt;&gt;MONTH(MAX(Prévisionnel!AY2:AY4)),YEAR(AV2)&lt;&gt;YEAR(MAX(Prévisionnel!AY2:AY4))),(DATE(YEAR(AV2),MONTH(AV2)+1,DAY(AV2))),"")</f>
        <v>#VALUE!</v>
      </c>
      <c r="AX2" s="15" t="e">
        <f>IF(AND(MONTH(AW2)&lt;&gt;MONTH(MAX(Prévisionnel!AZ2:AZ4)),YEAR(AW2)&lt;&gt;YEAR(MAX(Prévisionnel!AZ2:AZ4))),(DATE(YEAR(AW2),MONTH(AW2)+1,DAY(AW2))),"")</f>
        <v>#VALUE!</v>
      </c>
    </row>
    <row r="3" spans="2:50" x14ac:dyDescent="0.25">
      <c r="B3">
        <f>IF(B2=Suivi!$A2,1,0)</f>
        <v>0</v>
      </c>
      <c r="C3">
        <f>IF(C2=Suivi!$A2,1,0)</f>
        <v>0</v>
      </c>
      <c r="D3">
        <f>IF(D2=Suivi!$A2,1,0)</f>
        <v>0</v>
      </c>
      <c r="E3">
        <f>IF(E2=Suivi!$A2,1,0)</f>
        <v>0</v>
      </c>
      <c r="F3">
        <f>IF(F2=Suivi!$A2,1,0)</f>
        <v>0</v>
      </c>
      <c r="G3">
        <f>IF(G2=Suivi!$A2,1,0)</f>
        <v>0</v>
      </c>
      <c r="H3">
        <f>IF(H2=Suivi!$A2,1,0)</f>
        <v>0</v>
      </c>
      <c r="I3">
        <f>IF(I2=Suivi!$A2,1,0)</f>
        <v>0</v>
      </c>
      <c r="J3">
        <f>IF(J2=Suivi!$A2,1,0)</f>
        <v>0</v>
      </c>
      <c r="K3">
        <f>IF(K2=Suivi!$A2,1,0)</f>
        <v>0</v>
      </c>
      <c r="L3">
        <f>IF(L2=Suivi!$A2,1,0)</f>
        <v>0</v>
      </c>
      <c r="M3">
        <f>IF(M2=Suivi!$A2,1,0)</f>
        <v>0</v>
      </c>
      <c r="N3">
        <f>IF(N2=Suivi!$A2,1,0)</f>
        <v>0</v>
      </c>
      <c r="O3">
        <f>IF(O2=Suivi!$A2,1,0)</f>
        <v>0</v>
      </c>
      <c r="P3">
        <f>IF(P2=Suivi!$A2,1,0)</f>
        <v>0</v>
      </c>
      <c r="Q3">
        <f>IF(Q2=Suivi!$A2,1,0)</f>
        <v>0</v>
      </c>
    </row>
    <row r="8" spans="2:50" x14ac:dyDescent="0.25">
      <c r="C8" s="18">
        <f>MONTH(D2)</f>
        <v>2</v>
      </c>
      <c r="D8" s="19">
        <f>YEAR(D2)</f>
        <v>2014</v>
      </c>
    </row>
    <row r="10" spans="2:50" x14ac:dyDescent="0.25">
      <c r="G10">
        <f>YEAR(MIN(Prévisionnel!$D$2:$D$4))</f>
        <v>2014</v>
      </c>
    </row>
    <row r="13" spans="2:50" x14ac:dyDescent="0.25">
      <c r="B13" s="1">
        <f>MIN(Prévisionnel!D2:D4)</f>
        <v>41640</v>
      </c>
      <c r="C13" s="1">
        <f>MIN(Prévisionnel!E2:E4)</f>
        <v>41769</v>
      </c>
      <c r="D13" s="1">
        <f>MIN(Prévisionnel!F2:F4)</f>
        <v>0</v>
      </c>
      <c r="E13" s="1">
        <f>MIN(Prévisionnel!G2:G4)</f>
        <v>0</v>
      </c>
      <c r="F13" s="1">
        <f>MIN(Prévisionnel!H2:H4)</f>
        <v>0</v>
      </c>
      <c r="G13" s="1">
        <f>MIN(Prévisionnel!I2:I4)</f>
        <v>0</v>
      </c>
      <c r="H13" s="1">
        <f>MIN(Prévisionnel!J2:J4)</f>
        <v>0</v>
      </c>
      <c r="I13" s="1">
        <f>MIN(Prévisionnel!K2:K4)</f>
        <v>0</v>
      </c>
      <c r="J13" s="1">
        <f>MIN(Prévisionnel!L2:L4)</f>
        <v>0</v>
      </c>
      <c r="K13" s="1">
        <f>MIN(Prévisionnel!M2:M4)</f>
        <v>0</v>
      </c>
      <c r="L13" s="1">
        <f>MIN(Prévisionnel!N2:N4)</f>
        <v>0</v>
      </c>
      <c r="M13" s="1">
        <f>MIN(Prévisionnel!O2:O4)</f>
        <v>0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H16"/>
  <sheetViews>
    <sheetView workbookViewId="0">
      <selection activeCell="L13" sqref="L13:L14"/>
    </sheetView>
  </sheetViews>
  <sheetFormatPr baseColWidth="10" defaultRowHeight="15" x14ac:dyDescent="0.25"/>
  <sheetData>
    <row r="3" spans="4:8" x14ac:dyDescent="0.25">
      <c r="D3" s="1">
        <v>42005</v>
      </c>
      <c r="E3" t="s">
        <v>20</v>
      </c>
      <c r="G3">
        <v>1</v>
      </c>
      <c r="H3">
        <f>SUMIFS($G$3:$G3,$D$3:$D3,$D3,$E$3:$E3,$E3)</f>
        <v>1</v>
      </c>
    </row>
    <row r="4" spans="4:8" x14ac:dyDescent="0.25">
      <c r="D4" s="1">
        <v>42005</v>
      </c>
      <c r="E4" t="s">
        <v>20</v>
      </c>
      <c r="G4">
        <v>1</v>
      </c>
      <c r="H4">
        <f>SUMIFS($G$3:$G4,$D$3:$D4,$D4,$E$3:$E4,$E4)</f>
        <v>2</v>
      </c>
    </row>
    <row r="5" spans="4:8" x14ac:dyDescent="0.25">
      <c r="D5" s="1">
        <v>42005</v>
      </c>
      <c r="E5" t="s">
        <v>20</v>
      </c>
      <c r="G5">
        <v>1</v>
      </c>
      <c r="H5">
        <f>SUMIFS($G$3:$G5,$D$3:$D5,$D5,$E$3:$E5,$E5)</f>
        <v>3</v>
      </c>
    </row>
    <row r="6" spans="4:8" x14ac:dyDescent="0.25">
      <c r="D6" s="1">
        <v>42005</v>
      </c>
      <c r="E6" t="s">
        <v>21</v>
      </c>
      <c r="G6">
        <v>10</v>
      </c>
      <c r="H6">
        <f>SUMIFS($G$3:$G6,$D$3:$D6,$D6,$E$3:$E6,$E6)</f>
        <v>10</v>
      </c>
    </row>
    <row r="7" spans="4:8" x14ac:dyDescent="0.25">
      <c r="D7" s="1">
        <v>42005</v>
      </c>
      <c r="E7" t="s">
        <v>22</v>
      </c>
      <c r="G7">
        <v>100</v>
      </c>
      <c r="H7">
        <f>SUMIFS($G$3:$G7,$D$3:$D7,$D7,$E$3:$E7,$E7)</f>
        <v>100</v>
      </c>
    </row>
    <row r="8" spans="4:8" x14ac:dyDescent="0.25">
      <c r="D8" s="1">
        <v>42005</v>
      </c>
      <c r="E8" t="s">
        <v>20</v>
      </c>
      <c r="G8">
        <v>1</v>
      </c>
      <c r="H8">
        <f>SUMIFS($G$3:$G8,$D$3:$D8,$D8,$E$3:$E8,$E8)</f>
        <v>4</v>
      </c>
    </row>
    <row r="9" spans="4:8" x14ac:dyDescent="0.25">
      <c r="D9" s="1">
        <v>42005</v>
      </c>
      <c r="E9" t="s">
        <v>22</v>
      </c>
      <c r="G9">
        <v>100</v>
      </c>
      <c r="H9">
        <f>SUMIFS($G$3:$G9,$D$3:$D9,$D9,$E$3:$E9,$E9)</f>
        <v>200</v>
      </c>
    </row>
    <row r="10" spans="4:8" x14ac:dyDescent="0.25">
      <c r="D10" s="1">
        <v>42006</v>
      </c>
      <c r="E10" t="s">
        <v>20</v>
      </c>
      <c r="G10">
        <v>1000000</v>
      </c>
      <c r="H10">
        <f>SUMIFS($G$3:$G10,$D$3:$D10,$D10,$E$3:$E10,$E10)</f>
        <v>1000000</v>
      </c>
    </row>
    <row r="11" spans="4:8" x14ac:dyDescent="0.25">
      <c r="D11" s="1">
        <v>42006</v>
      </c>
      <c r="E11" t="s">
        <v>20</v>
      </c>
      <c r="G11">
        <v>1000000</v>
      </c>
      <c r="H11">
        <f>SUMIFS($G$3:$G11,$D$3:$D11,$D11,$E$3:$E11,$E11)</f>
        <v>2000000</v>
      </c>
    </row>
    <row r="12" spans="4:8" x14ac:dyDescent="0.25">
      <c r="D12" s="1">
        <v>42006</v>
      </c>
      <c r="E12" t="s">
        <v>20</v>
      </c>
      <c r="G12">
        <v>1000000</v>
      </c>
      <c r="H12">
        <f>SUMIFS($G$3:$G12,$D$3:$D12,$D12,$E$3:$E12,$E12)</f>
        <v>3000000</v>
      </c>
    </row>
    <row r="13" spans="4:8" x14ac:dyDescent="0.25">
      <c r="D13" s="1">
        <v>42006</v>
      </c>
      <c r="E13" t="s">
        <v>21</v>
      </c>
      <c r="G13">
        <v>0.5</v>
      </c>
      <c r="H13">
        <f>SUMIFS($G$3:$G13,$D$3:$D13,$D13,$E$3:$E13,$E13)</f>
        <v>0.5</v>
      </c>
    </row>
    <row r="14" spans="4:8" x14ac:dyDescent="0.25">
      <c r="D14" s="1">
        <v>42006</v>
      </c>
      <c r="E14" t="s">
        <v>22</v>
      </c>
      <c r="G14">
        <v>5000000000</v>
      </c>
      <c r="H14">
        <f>SUMIFS($G$3:$G14,$D$3:$D14,$D14,$E$3:$E14,$E14)</f>
        <v>5000000000</v>
      </c>
    </row>
    <row r="15" spans="4:8" x14ac:dyDescent="0.25">
      <c r="D15" s="1">
        <v>42006</v>
      </c>
      <c r="E15" t="s">
        <v>20</v>
      </c>
      <c r="G15">
        <v>1000000</v>
      </c>
      <c r="H15">
        <f>SUMIFS($G$3:$G15,$D$3:$D15,$D15,$E$3:$E15,$E15)</f>
        <v>4000000</v>
      </c>
    </row>
    <row r="16" spans="4:8" x14ac:dyDescent="0.25">
      <c r="D16" s="1">
        <v>42006</v>
      </c>
      <c r="E16" t="s">
        <v>22</v>
      </c>
      <c r="G16">
        <v>5000000000</v>
      </c>
      <c r="H16">
        <f>SUMIFS($G$3:$G16,$D$3:$D16,$D16,$E$3:$E16,$E16)</f>
        <v>10000000000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Prévisionnel</vt:lpstr>
      <vt:lpstr>Suivi</vt:lpstr>
      <vt:lpstr>Données</vt:lpstr>
      <vt:lpstr>Planning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gouineaud</dc:creator>
  <cp:lastModifiedBy>isabelle gouineaud</cp:lastModifiedBy>
  <dcterms:created xsi:type="dcterms:W3CDTF">2015-01-26T13:08:26Z</dcterms:created>
  <dcterms:modified xsi:type="dcterms:W3CDTF">2015-02-04T21:53:09Z</dcterms:modified>
</cp:coreProperties>
</file>