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122" yWindow="95" windowWidth="16519" windowHeight="7988" tabRatio="987" activeTab="4"/>
  </bookViews>
  <sheets>
    <sheet name="KM MAJ" sheetId="15" r:id="rId1"/>
    <sheet name="RECAP" sheetId="60" r:id="rId2"/>
    <sheet name="Bandage des roues ORN" sheetId="1" r:id="rId3"/>
    <sheet name="Suivi RP 2018" sheetId="16" r:id="rId4"/>
    <sheet name="CIORN-101" sheetId="25" r:id="rId5"/>
    <sheet name="CIORN-102" sheetId="26" r:id="rId6"/>
    <sheet name="CIORN-103" sheetId="27" r:id="rId7"/>
    <sheet name="CIORN-104" sheetId="34" r:id="rId8"/>
    <sheet name="CIORN-R105" sheetId="35" r:id="rId9"/>
    <sheet name="CIORN-R106" sheetId="36" r:id="rId10"/>
    <sheet name="CIORN-R107" sheetId="37" r:id="rId11"/>
    <sheet name="CIORN-R108" sheetId="38" r:id="rId12"/>
    <sheet name="CIORN-R109" sheetId="39" r:id="rId13"/>
    <sheet name="CIORN-R110" sheetId="40" r:id="rId14"/>
    <sheet name="CIORN-R111" sheetId="41" r:id="rId15"/>
    <sheet name="CIORN-R112" sheetId="42" r:id="rId16"/>
    <sheet name="CIORN-113" sheetId="43" r:id="rId17"/>
    <sheet name="CIORN-R114" sheetId="44" r:id="rId18"/>
    <sheet name="CIORN-R115" sheetId="45" r:id="rId19"/>
    <sheet name="CIORN-R116" sheetId="46" r:id="rId20"/>
    <sheet name="CIORN-R117" sheetId="47" r:id="rId21"/>
    <sheet name="CIORN-R118" sheetId="48" r:id="rId22"/>
    <sheet name="CIORN-R119" sheetId="49" r:id="rId23"/>
    <sheet name="CIORN-R120" sheetId="50" r:id="rId24"/>
    <sheet name="CIORN-R121" sheetId="51" r:id="rId25"/>
    <sheet name="CIORN-R122" sheetId="52" r:id="rId26"/>
    <sheet name="CIORN-R123" sheetId="53" r:id="rId27"/>
    <sheet name="CIORN-R124" sheetId="54" r:id="rId28"/>
    <sheet name="CIORN-R125" sheetId="55" r:id="rId29"/>
    <sheet name="CIORN-R126" sheetId="56" r:id="rId30"/>
    <sheet name="CIORN-R127" sheetId="57" r:id="rId31"/>
    <sheet name="CIORN-R128" sheetId="58" r:id="rId32"/>
    <sheet name="CIORN-R130" sheetId="59" r:id="rId33"/>
  </sheets>
  <externalReferences>
    <externalReference r:id="rId34"/>
    <externalReference r:id="rId35"/>
    <externalReference r:id="rId36"/>
  </externalReferences>
  <definedNames>
    <definedName name="_xlnm._FilterDatabase" localSheetId="2" hidden="1">'Bandage des roues ORN'!$A$5:$Q$92</definedName>
    <definedName name="_xlnm._FilterDatabase" localSheetId="3" hidden="1">'Suivi RP 2018'!$A$1:$N$28</definedName>
    <definedName name="CalcGrille">IFERROR([1]calculs!$A1/SUMPRODUCT( (#REF!=[1]calculs!$C1)*(#REF!&lt;=[1]calculs!A$31)*((#REF!&gt;=[1]calculs!A$31)+(LEN(#REF!)=0)*(#REF!=[1]calculs!A$31)) ),NA())</definedName>
    <definedName name="DateDébut">'[2]Maint_ preventive '!$D$28</definedName>
    <definedName name="FenêtreDateDébut">'[2]Maint_ preventive '!$D$25</definedName>
    <definedName name="FenêtreDécalage">'[2]Maint_ preventive '!$D$26</definedName>
    <definedName name="FenêtreJours">'[2]Maint_ preventive '!$D$29</definedName>
    <definedName name="MotsClé">[3]J02!$P$14:$P$21</definedName>
    <definedName name="RailsJour">FenêtreDateDébut+ROW(#REF!)-1</definedName>
    <definedName name="_xlnm.Print_Area" localSheetId="2">'Bandage des roues ORN'!$B$2:$Q$86</definedName>
  </definedNames>
  <calcPr calcId="145621"/>
</workbook>
</file>

<file path=xl/calcChain.xml><?xml version="1.0" encoding="utf-8"?>
<calcChain xmlns="http://schemas.openxmlformats.org/spreadsheetml/2006/main">
  <c r="H2" i="16" l="1"/>
  <c r="H3" i="16"/>
  <c r="H4" i="16"/>
  <c r="H5" i="16"/>
  <c r="H6" i="16"/>
  <c r="H7" i="16"/>
  <c r="H8" i="16"/>
  <c r="H9" i="16"/>
  <c r="H10" i="16"/>
  <c r="H11" i="16"/>
  <c r="H12" i="16"/>
  <c r="H13" i="16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H28" i="16"/>
  <c r="H29" i="16"/>
  <c r="H30" i="16"/>
  <c r="I29" i="16"/>
  <c r="J29" i="16" s="1"/>
  <c r="K29" i="16" s="1"/>
  <c r="L29" i="16" s="1"/>
  <c r="M29" i="16" s="1"/>
  <c r="N29" i="16" s="1"/>
  <c r="I30" i="16"/>
  <c r="J30" i="16" s="1"/>
  <c r="K30" i="16" s="1"/>
  <c r="L30" i="16" s="1"/>
  <c r="M30" i="16" s="1"/>
  <c r="N30" i="16" s="1"/>
  <c r="G2" i="16"/>
  <c r="G28" i="16"/>
  <c r="E29" i="16"/>
  <c r="E30" i="16"/>
  <c r="G29" i="16"/>
  <c r="G30" i="16"/>
  <c r="F29" i="16"/>
  <c r="F30" i="16"/>
  <c r="D30" i="16"/>
  <c r="D29" i="16"/>
  <c r="C30" i="16"/>
  <c r="C29" i="16"/>
  <c r="C28" i="16"/>
  <c r="B30" i="16"/>
  <c r="B29" i="16"/>
  <c r="B2" i="16"/>
  <c r="P13" i="38" l="1"/>
  <c r="O13" i="38"/>
  <c r="P4" i="38"/>
  <c r="O4" i="38"/>
  <c r="P13" i="26"/>
  <c r="O13" i="26"/>
  <c r="P4" i="26"/>
  <c r="O4" i="26"/>
  <c r="P13" i="53"/>
  <c r="O13" i="53"/>
  <c r="P4" i="53"/>
  <c r="O4" i="53"/>
  <c r="P13" i="56"/>
  <c r="O13" i="56"/>
  <c r="P4" i="56"/>
  <c r="O4" i="56"/>
  <c r="P12" i="52"/>
  <c r="P3" i="52"/>
  <c r="O12" i="52"/>
  <c r="O3" i="52"/>
  <c r="P13" i="51"/>
  <c r="O13" i="51"/>
  <c r="P4" i="51"/>
  <c r="O4" i="51"/>
  <c r="P13" i="49"/>
  <c r="O13" i="49"/>
  <c r="P4" i="49"/>
  <c r="O4" i="49"/>
  <c r="P13" i="45"/>
  <c r="O13" i="45"/>
  <c r="P4" i="45"/>
  <c r="O4" i="45"/>
  <c r="P14" i="37"/>
  <c r="P4" i="37"/>
  <c r="O14" i="37"/>
  <c r="O4" i="37"/>
  <c r="P13" i="25" l="1"/>
  <c r="O13" i="25"/>
  <c r="P4" i="25"/>
  <c r="O4" i="25"/>
  <c r="C15" i="1" l="1"/>
  <c r="C52" i="1" l="1"/>
  <c r="C53" i="1"/>
  <c r="C51" i="1"/>
  <c r="C50" i="1"/>
  <c r="C49" i="1"/>
  <c r="C48" i="1"/>
  <c r="C54" i="1"/>
  <c r="C55" i="1"/>
  <c r="C56" i="1"/>
  <c r="C57" i="1"/>
  <c r="C58" i="1"/>
  <c r="C59" i="1"/>
  <c r="C62" i="1"/>
  <c r="C61" i="1"/>
  <c r="C60" i="1"/>
  <c r="C65" i="1"/>
  <c r="C64" i="1"/>
  <c r="C63" i="1"/>
  <c r="C68" i="1"/>
  <c r="C67" i="1"/>
  <c r="C66" i="1"/>
  <c r="C71" i="1"/>
  <c r="C70" i="1"/>
  <c r="C69" i="1"/>
  <c r="C18" i="1"/>
  <c r="C20" i="1"/>
  <c r="C72" i="1"/>
  <c r="C73" i="1"/>
  <c r="C74" i="1"/>
  <c r="C77" i="1"/>
  <c r="C76" i="1"/>
  <c r="C75" i="1"/>
  <c r="C80" i="1"/>
  <c r="C79" i="1"/>
  <c r="C78" i="1"/>
  <c r="C82" i="1"/>
  <c r="C81" i="1"/>
  <c r="C83" i="1"/>
  <c r="C84" i="1"/>
  <c r="C85" i="1"/>
  <c r="C86" i="1"/>
  <c r="C87" i="1"/>
  <c r="C88" i="1"/>
  <c r="C89" i="1"/>
  <c r="C90" i="1"/>
  <c r="C91" i="1"/>
  <c r="C92" i="1"/>
  <c r="C47" i="1" l="1"/>
  <c r="C46" i="1"/>
  <c r="C45" i="1"/>
  <c r="C44" i="1" l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5" i="1"/>
  <c r="C24" i="1"/>
  <c r="C19" i="1"/>
  <c r="C23" i="1" l="1"/>
  <c r="C22" i="1"/>
  <c r="C21" i="1"/>
  <c r="C17" i="1"/>
  <c r="C16" i="1"/>
  <c r="C14" i="1"/>
  <c r="C13" i="1"/>
  <c r="C12" i="1"/>
  <c r="C11" i="1"/>
  <c r="C10" i="1"/>
  <c r="C9" i="1"/>
  <c r="C8" i="1" l="1"/>
  <c r="C7" i="1"/>
  <c r="C6" i="1"/>
  <c r="G91" i="1" l="1"/>
  <c r="G92" i="1" s="1"/>
  <c r="I91" i="1"/>
  <c r="I92" i="1" s="1"/>
  <c r="I90" i="1"/>
  <c r="H91" i="1"/>
  <c r="H92" i="1" s="1"/>
  <c r="H90" i="1"/>
  <c r="I88" i="1"/>
  <c r="I89" i="1" s="1"/>
  <c r="I87" i="1"/>
  <c r="H88" i="1"/>
  <c r="H89" i="1" s="1"/>
  <c r="H87" i="1"/>
  <c r="G88" i="1"/>
  <c r="G89" i="1" s="1"/>
  <c r="G85" i="1"/>
  <c r="G86" i="1" s="1"/>
  <c r="I85" i="1"/>
  <c r="I86" i="1" s="1"/>
  <c r="I84" i="1"/>
  <c r="H85" i="1"/>
  <c r="H86" i="1" s="1"/>
  <c r="H84" i="1"/>
  <c r="G82" i="1"/>
  <c r="G83" i="1" s="1"/>
  <c r="I81" i="1"/>
  <c r="I82" i="1" s="1"/>
  <c r="I83" i="1" s="1"/>
  <c r="H81" i="1"/>
  <c r="H82" i="1" s="1"/>
  <c r="H83" i="1" s="1"/>
  <c r="I79" i="1"/>
  <c r="I80" i="1" s="1"/>
  <c r="I78" i="1"/>
  <c r="H79" i="1"/>
  <c r="H80" i="1" s="1"/>
  <c r="H78" i="1"/>
  <c r="G79" i="1"/>
  <c r="G80" i="1" s="1"/>
  <c r="G76" i="1"/>
  <c r="G77" i="1" s="1"/>
  <c r="I76" i="1"/>
  <c r="I77" i="1" s="1"/>
  <c r="I75" i="1"/>
  <c r="H76" i="1"/>
  <c r="H77" i="1" s="1"/>
  <c r="H75" i="1"/>
  <c r="G73" i="1"/>
  <c r="G74" i="1" s="1"/>
  <c r="I72" i="1"/>
  <c r="I73" i="1" s="1"/>
  <c r="I74" i="1" s="1"/>
  <c r="H72" i="1"/>
  <c r="H73" i="1" s="1"/>
  <c r="H74" i="1" s="1"/>
  <c r="G70" i="1"/>
  <c r="G71" i="1" s="1"/>
  <c r="I69" i="1"/>
  <c r="I70" i="1" s="1"/>
  <c r="I71" i="1" s="1"/>
  <c r="H69" i="1"/>
  <c r="H70" i="1" s="1"/>
  <c r="H71" i="1" s="1"/>
  <c r="G67" i="1"/>
  <c r="G68" i="1" s="1"/>
  <c r="I67" i="1"/>
  <c r="I68" i="1" s="1"/>
  <c r="I66" i="1"/>
  <c r="H67" i="1"/>
  <c r="H68" i="1" s="1"/>
  <c r="H66" i="1"/>
  <c r="G64" i="1"/>
  <c r="G65" i="1" s="1"/>
  <c r="I64" i="1"/>
  <c r="I65" i="1" s="1"/>
  <c r="I63" i="1"/>
  <c r="H64" i="1"/>
  <c r="H65" i="1" s="1"/>
  <c r="H63" i="1"/>
  <c r="G61" i="1"/>
  <c r="G62" i="1" s="1"/>
  <c r="I61" i="1"/>
  <c r="I62" i="1" s="1"/>
  <c r="I60" i="1"/>
  <c r="H61" i="1"/>
  <c r="H62" i="1" s="1"/>
  <c r="H60" i="1"/>
  <c r="G58" i="1"/>
  <c r="G59" i="1" s="1"/>
  <c r="I58" i="1"/>
  <c r="I59" i="1" s="1"/>
  <c r="I57" i="1"/>
  <c r="H57" i="1"/>
  <c r="H58" i="1" s="1"/>
  <c r="H59" i="1" s="1"/>
  <c r="F13" i="16"/>
  <c r="E13" i="16"/>
  <c r="G55" i="1"/>
  <c r="G56" i="1" s="1"/>
  <c r="I55" i="1"/>
  <c r="I56" i="1" s="1"/>
  <c r="I54" i="1"/>
  <c r="H55" i="1"/>
  <c r="H56" i="1" s="1"/>
  <c r="H54" i="1"/>
  <c r="P20" i="59"/>
  <c r="O20" i="59"/>
  <c r="P19" i="59"/>
  <c r="O19" i="59"/>
  <c r="P18" i="59"/>
  <c r="O18" i="59"/>
  <c r="P17" i="59"/>
  <c r="O17" i="59"/>
  <c r="P16" i="59"/>
  <c r="O16" i="59"/>
  <c r="P15" i="59"/>
  <c r="O15" i="59"/>
  <c r="P14" i="59"/>
  <c r="O14" i="59"/>
  <c r="P13" i="59"/>
  <c r="O13" i="59"/>
  <c r="P11" i="59"/>
  <c r="O11" i="59"/>
  <c r="P10" i="59"/>
  <c r="O10" i="59"/>
  <c r="P9" i="59"/>
  <c r="O9" i="59"/>
  <c r="P7" i="59"/>
  <c r="O7" i="59"/>
  <c r="P6" i="59"/>
  <c r="O6" i="59"/>
  <c r="P5" i="59"/>
  <c r="O5" i="59"/>
  <c r="P4" i="59"/>
  <c r="O4" i="59"/>
  <c r="N2" i="59"/>
  <c r="M2" i="59"/>
  <c r="L2" i="59"/>
  <c r="K2" i="59"/>
  <c r="F2" i="59"/>
  <c r="E2" i="59"/>
  <c r="D2" i="59"/>
  <c r="C2" i="59"/>
  <c r="B2" i="59"/>
  <c r="A2" i="59"/>
  <c r="N1" i="59"/>
  <c r="M1" i="59"/>
  <c r="L1" i="59"/>
  <c r="K1" i="59"/>
  <c r="F1" i="59"/>
  <c r="E1" i="59"/>
  <c r="D1" i="59"/>
  <c r="C1" i="59"/>
  <c r="P20" i="58"/>
  <c r="O20" i="58"/>
  <c r="P19" i="58"/>
  <c r="O19" i="58"/>
  <c r="P18" i="58"/>
  <c r="O18" i="58"/>
  <c r="P17" i="58"/>
  <c r="O17" i="58"/>
  <c r="P16" i="58"/>
  <c r="O16" i="58"/>
  <c r="P15" i="58"/>
  <c r="O15" i="58"/>
  <c r="P14" i="58"/>
  <c r="O14" i="58"/>
  <c r="P13" i="58"/>
  <c r="O13" i="58"/>
  <c r="P11" i="58"/>
  <c r="O11" i="58"/>
  <c r="P10" i="58"/>
  <c r="O10" i="58"/>
  <c r="P9" i="58"/>
  <c r="O9" i="58"/>
  <c r="P8" i="58"/>
  <c r="O8" i="58"/>
  <c r="P7" i="58"/>
  <c r="O7" i="58"/>
  <c r="P6" i="58"/>
  <c r="O6" i="58"/>
  <c r="P5" i="58"/>
  <c r="O5" i="58"/>
  <c r="P4" i="58"/>
  <c r="O4" i="58"/>
  <c r="N2" i="58"/>
  <c r="M2" i="58"/>
  <c r="L2" i="58"/>
  <c r="K2" i="58"/>
  <c r="F2" i="58"/>
  <c r="E2" i="58"/>
  <c r="D2" i="58"/>
  <c r="C2" i="58"/>
  <c r="B2" i="58"/>
  <c r="A2" i="58"/>
  <c r="N1" i="58"/>
  <c r="M1" i="58"/>
  <c r="L1" i="58"/>
  <c r="K1" i="58"/>
  <c r="F1" i="58"/>
  <c r="E1" i="58"/>
  <c r="D1" i="58"/>
  <c r="C1" i="58"/>
  <c r="P20" i="57"/>
  <c r="O20" i="57"/>
  <c r="P19" i="57"/>
  <c r="O19" i="57"/>
  <c r="P18" i="57"/>
  <c r="O18" i="57"/>
  <c r="P17" i="57"/>
  <c r="O17" i="57"/>
  <c r="P16" i="57"/>
  <c r="O16" i="57"/>
  <c r="P15" i="57"/>
  <c r="O15" i="57"/>
  <c r="P14" i="57"/>
  <c r="O14" i="57"/>
  <c r="P13" i="57"/>
  <c r="O13" i="57"/>
  <c r="P11" i="57"/>
  <c r="O11" i="57"/>
  <c r="P10" i="57"/>
  <c r="O10" i="57"/>
  <c r="P9" i="57"/>
  <c r="O9" i="57"/>
  <c r="P8" i="57"/>
  <c r="O8" i="57"/>
  <c r="P7" i="57"/>
  <c r="O7" i="57"/>
  <c r="P6" i="57"/>
  <c r="O6" i="57"/>
  <c r="P5" i="57"/>
  <c r="O5" i="57"/>
  <c r="P4" i="57"/>
  <c r="O4" i="57"/>
  <c r="N2" i="57"/>
  <c r="M2" i="57"/>
  <c r="L2" i="57"/>
  <c r="K2" i="57"/>
  <c r="F2" i="57"/>
  <c r="E2" i="57"/>
  <c r="D2" i="57"/>
  <c r="C2" i="57"/>
  <c r="B2" i="57"/>
  <c r="A2" i="57"/>
  <c r="N1" i="57"/>
  <c r="M1" i="57"/>
  <c r="L1" i="57"/>
  <c r="K1" i="57"/>
  <c r="F1" i="57"/>
  <c r="E1" i="57"/>
  <c r="D1" i="57"/>
  <c r="C1" i="57"/>
  <c r="N2" i="56"/>
  <c r="M2" i="56"/>
  <c r="L2" i="56"/>
  <c r="K2" i="56"/>
  <c r="F2" i="56"/>
  <c r="E2" i="56"/>
  <c r="D2" i="56"/>
  <c r="C2" i="56"/>
  <c r="B2" i="56"/>
  <c r="A2" i="56"/>
  <c r="N1" i="56"/>
  <c r="M1" i="56"/>
  <c r="L1" i="56"/>
  <c r="K1" i="56"/>
  <c r="F1" i="56"/>
  <c r="E1" i="56"/>
  <c r="D1" i="56"/>
  <c r="C1" i="56"/>
  <c r="P13" i="55"/>
  <c r="O13" i="55"/>
  <c r="P4" i="55"/>
  <c r="O4" i="55"/>
  <c r="N2" i="55"/>
  <c r="M2" i="55"/>
  <c r="L2" i="55"/>
  <c r="K2" i="55"/>
  <c r="F2" i="55"/>
  <c r="E2" i="55"/>
  <c r="D2" i="55"/>
  <c r="C2" i="55"/>
  <c r="B2" i="55"/>
  <c r="A2" i="55"/>
  <c r="N1" i="55"/>
  <c r="M1" i="55"/>
  <c r="L1" i="55"/>
  <c r="K1" i="55"/>
  <c r="F1" i="55"/>
  <c r="E1" i="55"/>
  <c r="D1" i="55"/>
  <c r="C1" i="55"/>
  <c r="P20" i="54"/>
  <c r="O20" i="54"/>
  <c r="P19" i="54"/>
  <c r="O19" i="54"/>
  <c r="P18" i="54"/>
  <c r="O18" i="54"/>
  <c r="P17" i="54"/>
  <c r="O17" i="54"/>
  <c r="P16" i="54"/>
  <c r="O16" i="54"/>
  <c r="P15" i="54"/>
  <c r="O15" i="54"/>
  <c r="P14" i="54"/>
  <c r="O14" i="54"/>
  <c r="P13" i="54"/>
  <c r="O13" i="54"/>
  <c r="P11" i="54"/>
  <c r="O11" i="54"/>
  <c r="P10" i="54"/>
  <c r="O10" i="54"/>
  <c r="P9" i="54"/>
  <c r="O9" i="54"/>
  <c r="P8" i="54"/>
  <c r="O8" i="54"/>
  <c r="P7" i="54"/>
  <c r="O7" i="54"/>
  <c r="P6" i="54"/>
  <c r="O6" i="54"/>
  <c r="P5" i="54"/>
  <c r="O5" i="54"/>
  <c r="P4" i="54"/>
  <c r="O4" i="54"/>
  <c r="N2" i="54"/>
  <c r="M2" i="54"/>
  <c r="L2" i="54"/>
  <c r="K2" i="54"/>
  <c r="J2" i="54"/>
  <c r="I2" i="54"/>
  <c r="H2" i="54"/>
  <c r="G2" i="54"/>
  <c r="F2" i="54"/>
  <c r="E2" i="54"/>
  <c r="D2" i="54"/>
  <c r="C2" i="54"/>
  <c r="B2" i="54"/>
  <c r="A2" i="54"/>
  <c r="N1" i="54"/>
  <c r="M1" i="54"/>
  <c r="L1" i="54"/>
  <c r="K1" i="54"/>
  <c r="J1" i="54"/>
  <c r="I1" i="54"/>
  <c r="H1" i="54"/>
  <c r="G1" i="54"/>
  <c r="F1" i="54"/>
  <c r="E1" i="54"/>
  <c r="D1" i="54"/>
  <c r="C1" i="54"/>
  <c r="B2" i="53"/>
  <c r="A2" i="53"/>
  <c r="P1" i="52"/>
  <c r="O1" i="52"/>
  <c r="N1" i="52"/>
  <c r="M1" i="52"/>
  <c r="L1" i="52"/>
  <c r="K1" i="52"/>
  <c r="J1" i="52"/>
  <c r="I1" i="52"/>
  <c r="H1" i="52"/>
  <c r="G1" i="52"/>
  <c r="F1" i="52"/>
  <c r="E1" i="52"/>
  <c r="D1" i="52"/>
  <c r="C1" i="52"/>
  <c r="B2" i="51"/>
  <c r="A2" i="51"/>
  <c r="P20" i="50"/>
  <c r="O20" i="50"/>
  <c r="P19" i="50"/>
  <c r="O19" i="50"/>
  <c r="P18" i="50"/>
  <c r="O18" i="50"/>
  <c r="P17" i="50"/>
  <c r="O17" i="50"/>
  <c r="P16" i="50"/>
  <c r="O16" i="50"/>
  <c r="P15" i="50"/>
  <c r="O15" i="50"/>
  <c r="P14" i="50"/>
  <c r="O14" i="50"/>
  <c r="P13" i="50"/>
  <c r="O13" i="50"/>
  <c r="P11" i="50"/>
  <c r="O11" i="50"/>
  <c r="P10" i="50"/>
  <c r="O10" i="50"/>
  <c r="P9" i="50"/>
  <c r="O9" i="50"/>
  <c r="P8" i="50"/>
  <c r="O8" i="50"/>
  <c r="P7" i="50"/>
  <c r="O7" i="50"/>
  <c r="P6" i="50"/>
  <c r="O6" i="50"/>
  <c r="P5" i="50"/>
  <c r="O5" i="50"/>
  <c r="P4" i="50"/>
  <c r="O4" i="50"/>
  <c r="B2" i="50"/>
  <c r="A2" i="50"/>
  <c r="B2" i="49"/>
  <c r="A2" i="49"/>
  <c r="P13" i="48"/>
  <c r="O13" i="48"/>
  <c r="P11" i="48"/>
  <c r="O11" i="48"/>
  <c r="P10" i="48"/>
  <c r="O10" i="48"/>
  <c r="P9" i="48"/>
  <c r="O9" i="48"/>
  <c r="P8" i="48"/>
  <c r="O8" i="48"/>
  <c r="P7" i="48"/>
  <c r="O7" i="48"/>
  <c r="P6" i="48"/>
  <c r="O6" i="48"/>
  <c r="P5" i="48"/>
  <c r="O5" i="48"/>
  <c r="P4" i="48"/>
  <c r="O4" i="48"/>
  <c r="B2" i="48"/>
  <c r="A2" i="48"/>
  <c r="P20" i="47"/>
  <c r="O20" i="47"/>
  <c r="P19" i="47"/>
  <c r="O19" i="47"/>
  <c r="P18" i="47"/>
  <c r="O18" i="47"/>
  <c r="P17" i="47"/>
  <c r="O17" i="47"/>
  <c r="P16" i="47"/>
  <c r="O16" i="47"/>
  <c r="P15" i="47"/>
  <c r="O15" i="47"/>
  <c r="P14" i="47"/>
  <c r="O14" i="47"/>
  <c r="P13" i="47"/>
  <c r="O13" i="47"/>
  <c r="P11" i="47"/>
  <c r="O11" i="47"/>
  <c r="P10" i="47"/>
  <c r="O10" i="47"/>
  <c r="P9" i="47"/>
  <c r="O9" i="47"/>
  <c r="P8" i="47"/>
  <c r="O8" i="47"/>
  <c r="P7" i="47"/>
  <c r="O7" i="47"/>
  <c r="P6" i="47"/>
  <c r="O6" i="47"/>
  <c r="P5" i="47"/>
  <c r="O5" i="47"/>
  <c r="P4" i="47"/>
  <c r="O4" i="47"/>
  <c r="B2" i="47"/>
  <c r="A2" i="47"/>
  <c r="G52" i="1"/>
  <c r="G53" i="1" s="1"/>
  <c r="I52" i="1"/>
  <c r="I53" i="1" s="1"/>
  <c r="I51" i="1"/>
  <c r="H52" i="1"/>
  <c r="H53" i="1" s="1"/>
  <c r="H51" i="1"/>
  <c r="I48" i="1"/>
  <c r="I49" i="1" s="1"/>
  <c r="I50" i="1" s="1"/>
  <c r="H48" i="1"/>
  <c r="H49" i="1" s="1"/>
  <c r="H50" i="1" s="1"/>
  <c r="G49" i="1"/>
  <c r="G50" i="1" s="1"/>
  <c r="G46" i="1"/>
  <c r="G47" i="1" s="1"/>
  <c r="I46" i="1"/>
  <c r="I47" i="1" s="1"/>
  <c r="I45" i="1"/>
  <c r="H46" i="1"/>
  <c r="H47" i="1" s="1"/>
  <c r="H45" i="1"/>
  <c r="P19" i="46"/>
  <c r="O19" i="46"/>
  <c r="P18" i="46"/>
  <c r="O18" i="46"/>
  <c r="P17" i="46"/>
  <c r="O17" i="46"/>
  <c r="P16" i="46"/>
  <c r="O16" i="46"/>
  <c r="P15" i="46"/>
  <c r="O15" i="46"/>
  <c r="P14" i="46"/>
  <c r="O14" i="46"/>
  <c r="P13" i="46"/>
  <c r="O13" i="46"/>
  <c r="P12" i="46"/>
  <c r="O12" i="46"/>
  <c r="P11" i="46"/>
  <c r="O11" i="46"/>
  <c r="P10" i="46"/>
  <c r="O10" i="46"/>
  <c r="P9" i="46"/>
  <c r="O9" i="46"/>
  <c r="P8" i="46"/>
  <c r="O8" i="46"/>
  <c r="P7" i="46"/>
  <c r="O7" i="46"/>
  <c r="P6" i="46"/>
  <c r="O6" i="46"/>
  <c r="P5" i="46"/>
  <c r="O5" i="46"/>
  <c r="P4" i="46"/>
  <c r="O4" i="46"/>
  <c r="B2" i="46"/>
  <c r="A2" i="46"/>
  <c r="B2" i="45"/>
  <c r="A2" i="45"/>
  <c r="P20" i="44"/>
  <c r="O20" i="44"/>
  <c r="P19" i="44"/>
  <c r="O19" i="44"/>
  <c r="P18" i="44"/>
  <c r="O18" i="44"/>
  <c r="P17" i="44"/>
  <c r="O17" i="44"/>
  <c r="P16" i="44"/>
  <c r="O16" i="44"/>
  <c r="P15" i="44"/>
  <c r="O15" i="44"/>
  <c r="P14" i="44"/>
  <c r="O14" i="44"/>
  <c r="P13" i="44"/>
  <c r="O13" i="44"/>
  <c r="P11" i="44"/>
  <c r="O11" i="44"/>
  <c r="P10" i="44"/>
  <c r="O10" i="44"/>
  <c r="P9" i="44"/>
  <c r="O9" i="44"/>
  <c r="P8" i="44"/>
  <c r="O8" i="44"/>
  <c r="P7" i="44"/>
  <c r="O7" i="44"/>
  <c r="P6" i="44"/>
  <c r="O6" i="44"/>
  <c r="P5" i="44"/>
  <c r="O5" i="44"/>
  <c r="P4" i="44"/>
  <c r="O4" i="44"/>
  <c r="B2" i="44"/>
  <c r="A2" i="44"/>
  <c r="G43" i="1"/>
  <c r="G44" i="1" s="1"/>
  <c r="I43" i="1"/>
  <c r="I44" i="1" s="1"/>
  <c r="I42" i="1"/>
  <c r="H43" i="1"/>
  <c r="H44" i="1" s="1"/>
  <c r="H42" i="1"/>
  <c r="P19" i="43"/>
  <c r="O19" i="43"/>
  <c r="P18" i="43"/>
  <c r="O18" i="43"/>
  <c r="P17" i="43"/>
  <c r="O17" i="43"/>
  <c r="P16" i="43"/>
  <c r="O16" i="43"/>
  <c r="P15" i="43"/>
  <c r="O15" i="43"/>
  <c r="P14" i="43"/>
  <c r="O14" i="43"/>
  <c r="P13" i="43"/>
  <c r="O13" i="43"/>
  <c r="P12" i="43"/>
  <c r="O12" i="43"/>
  <c r="P10" i="43"/>
  <c r="O10" i="43"/>
  <c r="P9" i="43"/>
  <c r="O9" i="43"/>
  <c r="P8" i="43"/>
  <c r="O8" i="43"/>
  <c r="P7" i="43"/>
  <c r="O7" i="43"/>
  <c r="P6" i="43"/>
  <c r="O6" i="43"/>
  <c r="P5" i="43"/>
  <c r="O5" i="43"/>
  <c r="P4" i="43"/>
  <c r="O4" i="43"/>
  <c r="P3" i="43"/>
  <c r="O3" i="43"/>
  <c r="P1" i="43"/>
  <c r="O1" i="43"/>
  <c r="N1" i="43"/>
  <c r="M1" i="43"/>
  <c r="L1" i="43"/>
  <c r="K1" i="43"/>
  <c r="J1" i="43"/>
  <c r="I1" i="43"/>
  <c r="H1" i="43"/>
  <c r="G1" i="43"/>
  <c r="F1" i="43"/>
  <c r="E1" i="43"/>
  <c r="D1" i="43"/>
  <c r="C1" i="43"/>
  <c r="G31" i="1"/>
  <c r="G32" i="1" s="1"/>
  <c r="G28" i="1"/>
  <c r="G29" i="1" s="1"/>
  <c r="G25" i="1"/>
  <c r="G26" i="1" s="1"/>
  <c r="G22" i="1"/>
  <c r="G23" i="1" s="1"/>
  <c r="G19" i="1"/>
  <c r="G20" i="1" s="1"/>
  <c r="G16" i="1"/>
  <c r="G17" i="1" s="1"/>
  <c r="G34" i="1"/>
  <c r="G35" i="1" s="1"/>
  <c r="G37" i="1"/>
  <c r="G38" i="1" s="1"/>
  <c r="G40" i="1"/>
  <c r="G41" i="1" s="1"/>
  <c r="G13" i="1"/>
  <c r="G14" i="1" s="1"/>
  <c r="G10" i="1"/>
  <c r="G11" i="1" s="1"/>
  <c r="G7" i="1"/>
  <c r="G8" i="1" s="1"/>
  <c r="I39" i="1" l="1"/>
  <c r="I40" i="1" s="1"/>
  <c r="I41" i="1" s="1"/>
  <c r="H40" i="1"/>
  <c r="H41" i="1" s="1"/>
  <c r="H39" i="1"/>
  <c r="B2" i="42"/>
  <c r="A2" i="42"/>
  <c r="I36" i="1"/>
  <c r="I37" i="1" s="1"/>
  <c r="I38" i="1" s="1"/>
  <c r="H36" i="1"/>
  <c r="H37" i="1" s="1"/>
  <c r="H38" i="1" s="1"/>
  <c r="P20" i="41"/>
  <c r="O20" i="41"/>
  <c r="P19" i="41"/>
  <c r="O19" i="41"/>
  <c r="P18" i="41"/>
  <c r="O18" i="41"/>
  <c r="P17" i="41"/>
  <c r="O17" i="41"/>
  <c r="P16" i="41"/>
  <c r="O16" i="41"/>
  <c r="P15" i="41"/>
  <c r="O15" i="41"/>
  <c r="P14" i="41"/>
  <c r="O14" i="41"/>
  <c r="P13" i="41"/>
  <c r="O13" i="41"/>
  <c r="P11" i="41"/>
  <c r="O11" i="41"/>
  <c r="P10" i="41"/>
  <c r="O10" i="41"/>
  <c r="P9" i="41"/>
  <c r="O9" i="41"/>
  <c r="P8" i="41"/>
  <c r="O8" i="41"/>
  <c r="P7" i="41"/>
  <c r="O7" i="41"/>
  <c r="P6" i="41"/>
  <c r="O6" i="41"/>
  <c r="P5" i="41"/>
  <c r="O5" i="41"/>
  <c r="P4" i="41"/>
  <c r="O4" i="41"/>
  <c r="B2" i="41"/>
  <c r="A2" i="41"/>
  <c r="K15" i="1" l="1"/>
  <c r="I34" i="1" l="1"/>
  <c r="I35" i="1" s="1"/>
  <c r="I33" i="1"/>
  <c r="H34" i="1"/>
  <c r="H35" i="1" s="1"/>
  <c r="H33" i="1"/>
  <c r="P20" i="40"/>
  <c r="O20" i="40"/>
  <c r="P19" i="40"/>
  <c r="O19" i="40"/>
  <c r="P18" i="40"/>
  <c r="O18" i="40"/>
  <c r="P17" i="40"/>
  <c r="O17" i="40"/>
  <c r="P16" i="40"/>
  <c r="O16" i="40"/>
  <c r="P15" i="40"/>
  <c r="O15" i="40"/>
  <c r="P14" i="40"/>
  <c r="O14" i="40"/>
  <c r="P13" i="40"/>
  <c r="O13" i="40"/>
  <c r="P11" i="40"/>
  <c r="O11" i="40"/>
  <c r="P10" i="40"/>
  <c r="O10" i="40"/>
  <c r="P9" i="40"/>
  <c r="O9" i="40"/>
  <c r="P8" i="40"/>
  <c r="O8" i="40"/>
  <c r="P7" i="40"/>
  <c r="O7" i="40"/>
  <c r="P6" i="40"/>
  <c r="O6" i="40"/>
  <c r="P5" i="40"/>
  <c r="O5" i="40"/>
  <c r="P4" i="40"/>
  <c r="O4" i="40"/>
  <c r="B2" i="40"/>
  <c r="A2" i="40"/>
  <c r="I30" i="1"/>
  <c r="I31" i="1" s="1"/>
  <c r="I32" i="1" s="1"/>
  <c r="H31" i="1"/>
  <c r="H32" i="1" s="1"/>
  <c r="H30" i="1"/>
  <c r="P20" i="39"/>
  <c r="O20" i="39"/>
  <c r="P19" i="39"/>
  <c r="O19" i="39"/>
  <c r="P18" i="39"/>
  <c r="O18" i="39"/>
  <c r="P17" i="39"/>
  <c r="O17" i="39"/>
  <c r="P16" i="39"/>
  <c r="O16" i="39"/>
  <c r="P15" i="39"/>
  <c r="O15" i="39"/>
  <c r="P14" i="39"/>
  <c r="O14" i="39"/>
  <c r="P13" i="39"/>
  <c r="O13" i="39"/>
  <c r="P11" i="39"/>
  <c r="O11" i="39"/>
  <c r="P10" i="39"/>
  <c r="O10" i="39"/>
  <c r="P9" i="39"/>
  <c r="O9" i="39"/>
  <c r="P8" i="39"/>
  <c r="O8" i="39"/>
  <c r="P7" i="39"/>
  <c r="O7" i="39"/>
  <c r="P6" i="39"/>
  <c r="O6" i="39"/>
  <c r="P5" i="39"/>
  <c r="O5" i="39"/>
  <c r="P4" i="39"/>
  <c r="O4" i="39"/>
  <c r="B2" i="39"/>
  <c r="A2" i="39"/>
  <c r="I27" i="1"/>
  <c r="I28" i="1" s="1"/>
  <c r="I29" i="1" s="1"/>
  <c r="H27" i="1"/>
  <c r="H28" i="1" s="1"/>
  <c r="H29" i="1" s="1"/>
  <c r="B2" i="38"/>
  <c r="A2" i="38"/>
  <c r="I25" i="1"/>
  <c r="I26" i="1" s="1"/>
  <c r="I24" i="1"/>
  <c r="H25" i="1"/>
  <c r="H26" i="1" s="1"/>
  <c r="H24" i="1"/>
  <c r="B2" i="37"/>
  <c r="A2" i="37"/>
  <c r="I22" i="1"/>
  <c r="I23" i="1" s="1"/>
  <c r="I21" i="1"/>
  <c r="H22" i="1"/>
  <c r="H23" i="1" s="1"/>
  <c r="H21" i="1"/>
  <c r="P20" i="36"/>
  <c r="O20" i="36"/>
  <c r="P19" i="36"/>
  <c r="O19" i="36"/>
  <c r="P18" i="36"/>
  <c r="O18" i="36"/>
  <c r="P17" i="36"/>
  <c r="O17" i="36"/>
  <c r="P16" i="36"/>
  <c r="O16" i="36"/>
  <c r="P15" i="36"/>
  <c r="O15" i="36"/>
  <c r="P14" i="36"/>
  <c r="O14" i="36"/>
  <c r="P13" i="36"/>
  <c r="O13" i="36"/>
  <c r="P11" i="36"/>
  <c r="O11" i="36"/>
  <c r="P10" i="36"/>
  <c r="O10" i="36"/>
  <c r="P9" i="36"/>
  <c r="O9" i="36"/>
  <c r="P8" i="36"/>
  <c r="O8" i="36"/>
  <c r="P7" i="36"/>
  <c r="O7" i="36"/>
  <c r="P6" i="36"/>
  <c r="O6" i="36"/>
  <c r="P5" i="36"/>
  <c r="O5" i="36"/>
  <c r="P4" i="36"/>
  <c r="O4" i="36"/>
  <c r="B2" i="36"/>
  <c r="A2" i="36"/>
  <c r="I19" i="1"/>
  <c r="I20" i="1" s="1"/>
  <c r="I18" i="1"/>
  <c r="H19" i="1"/>
  <c r="H20" i="1" s="1"/>
  <c r="H18" i="1"/>
  <c r="P20" i="35"/>
  <c r="O20" i="35"/>
  <c r="P19" i="35"/>
  <c r="O19" i="35"/>
  <c r="P18" i="35"/>
  <c r="O18" i="35"/>
  <c r="P17" i="35"/>
  <c r="O17" i="35"/>
  <c r="P16" i="35"/>
  <c r="O16" i="35"/>
  <c r="P15" i="35"/>
  <c r="O15" i="35"/>
  <c r="P14" i="35"/>
  <c r="O14" i="35"/>
  <c r="P13" i="35"/>
  <c r="O13" i="35"/>
  <c r="P11" i="35"/>
  <c r="O11" i="35"/>
  <c r="P10" i="35"/>
  <c r="O10" i="35"/>
  <c r="P9" i="35"/>
  <c r="O9" i="35"/>
  <c r="P8" i="35"/>
  <c r="O8" i="35"/>
  <c r="P7" i="35"/>
  <c r="O7" i="35"/>
  <c r="P6" i="35"/>
  <c r="O6" i="35"/>
  <c r="P5" i="35"/>
  <c r="O5" i="35"/>
  <c r="P4" i="35"/>
  <c r="O4" i="35"/>
  <c r="I16" i="1"/>
  <c r="I17" i="1" s="1"/>
  <c r="I15" i="1"/>
  <c r="I13" i="1"/>
  <c r="I14" i="1" s="1"/>
  <c r="I12" i="1"/>
  <c r="H16" i="1"/>
  <c r="H17" i="1" s="1"/>
  <c r="H15" i="1"/>
  <c r="P20" i="34"/>
  <c r="O20" i="34"/>
  <c r="P19" i="34"/>
  <c r="O19" i="34"/>
  <c r="P18" i="34"/>
  <c r="O18" i="34"/>
  <c r="P17" i="34"/>
  <c r="O17" i="34"/>
  <c r="P16" i="34"/>
  <c r="O16" i="34"/>
  <c r="P15" i="34"/>
  <c r="O15" i="34"/>
  <c r="P14" i="34"/>
  <c r="O14" i="34"/>
  <c r="P13" i="34"/>
  <c r="O13" i="34"/>
  <c r="P11" i="34"/>
  <c r="O11" i="34"/>
  <c r="P10" i="34"/>
  <c r="O10" i="34"/>
  <c r="P9" i="34"/>
  <c r="O9" i="34"/>
  <c r="P8" i="34"/>
  <c r="O8" i="34"/>
  <c r="P7" i="34"/>
  <c r="O7" i="34"/>
  <c r="P6" i="34"/>
  <c r="O6" i="34"/>
  <c r="P5" i="34"/>
  <c r="O5" i="34"/>
  <c r="P4" i="34"/>
  <c r="O4" i="34"/>
  <c r="B2" i="34"/>
  <c r="A2" i="34"/>
  <c r="H13" i="1"/>
  <c r="C7" i="16" s="1"/>
  <c r="H12" i="1"/>
  <c r="P20" i="27"/>
  <c r="O20" i="27"/>
  <c r="P19" i="27"/>
  <c r="O19" i="27"/>
  <c r="P18" i="27"/>
  <c r="O18" i="27"/>
  <c r="P17" i="27"/>
  <c r="O17" i="27"/>
  <c r="P16" i="27"/>
  <c r="O16" i="27"/>
  <c r="P15" i="27"/>
  <c r="O15" i="27"/>
  <c r="P14" i="27"/>
  <c r="O14" i="27"/>
  <c r="P13" i="27"/>
  <c r="O13" i="27"/>
  <c r="P11" i="27"/>
  <c r="O11" i="27"/>
  <c r="P10" i="27"/>
  <c r="O10" i="27"/>
  <c r="P9" i="27"/>
  <c r="O9" i="27"/>
  <c r="P8" i="27"/>
  <c r="O8" i="27"/>
  <c r="P7" i="27"/>
  <c r="O7" i="27"/>
  <c r="P6" i="27"/>
  <c r="O6" i="27"/>
  <c r="P5" i="27"/>
  <c r="O5" i="27"/>
  <c r="P4" i="27"/>
  <c r="O4" i="27"/>
  <c r="B2" i="27"/>
  <c r="A2" i="27"/>
  <c r="C6" i="16"/>
  <c r="K90" i="1"/>
  <c r="K92" i="1" s="1"/>
  <c r="K87" i="1"/>
  <c r="K88" i="1" s="1"/>
  <c r="K89" i="1" s="1"/>
  <c r="I10" i="1"/>
  <c r="I11" i="1" s="1"/>
  <c r="I9" i="1"/>
  <c r="H10" i="1"/>
  <c r="H11" i="1" s="1"/>
  <c r="C5" i="16" s="1"/>
  <c r="H9" i="1"/>
  <c r="B2" i="26"/>
  <c r="A2" i="26"/>
  <c r="C4" i="16" l="1"/>
  <c r="H14" i="1"/>
  <c r="C8" i="16" s="1"/>
  <c r="K91" i="1"/>
  <c r="I6" i="1" l="1"/>
  <c r="I7" i="1" s="1"/>
  <c r="I8" i="1" s="1"/>
  <c r="H7" i="1"/>
  <c r="H8" i="1" s="1"/>
  <c r="C2" i="16" s="1"/>
  <c r="H6" i="1"/>
  <c r="B2" i="25"/>
  <c r="A2" i="25"/>
  <c r="E90" i="1"/>
  <c r="J90" i="1"/>
  <c r="E91" i="1"/>
  <c r="J91" i="1"/>
  <c r="E92" i="1"/>
  <c r="J92" i="1"/>
  <c r="E87" i="1"/>
  <c r="J87" i="1"/>
  <c r="E88" i="1"/>
  <c r="J88" i="1"/>
  <c r="E89" i="1"/>
  <c r="J89" i="1"/>
  <c r="L89" i="1" l="1"/>
  <c r="N89" i="1" s="1"/>
  <c r="M89" i="1" s="1"/>
  <c r="L92" i="1"/>
  <c r="N92" i="1" s="1"/>
  <c r="M92" i="1" s="1"/>
  <c r="L88" i="1"/>
  <c r="N88" i="1" s="1"/>
  <c r="M88" i="1" s="1"/>
  <c r="L91" i="1"/>
  <c r="N91" i="1" s="1"/>
  <c r="M91" i="1" s="1"/>
  <c r="L87" i="1"/>
  <c r="N87" i="1" s="1"/>
  <c r="M87" i="1" s="1"/>
  <c r="L90" i="1"/>
  <c r="N90" i="1" s="1"/>
  <c r="M90" i="1" s="1"/>
  <c r="O90" i="1" s="1"/>
  <c r="E81" i="1"/>
  <c r="J81" i="1"/>
  <c r="K81" i="1"/>
  <c r="K82" i="1" s="1"/>
  <c r="K83" i="1" s="1"/>
  <c r="E82" i="1"/>
  <c r="J82" i="1"/>
  <c r="E83" i="1"/>
  <c r="J83" i="1"/>
  <c r="O87" i="1" l="1"/>
  <c r="L83" i="1"/>
  <c r="N83" i="1" s="1"/>
  <c r="M83" i="1" s="1"/>
  <c r="L81" i="1"/>
  <c r="N81" i="1" s="1"/>
  <c r="M81" i="1" s="1"/>
  <c r="L82" i="1"/>
  <c r="N82" i="1" s="1"/>
  <c r="M82" i="1" s="1"/>
  <c r="O81" i="1" l="1"/>
  <c r="E68" i="1"/>
  <c r="E86" i="1"/>
  <c r="E85" i="1" l="1"/>
  <c r="E84" i="1"/>
  <c r="D13" i="16" l="1"/>
  <c r="E80" i="1"/>
  <c r="E79" i="1"/>
  <c r="E78" i="1"/>
  <c r="E47" i="1"/>
  <c r="E46" i="1"/>
  <c r="E45" i="1"/>
  <c r="E39" i="1"/>
  <c r="E41" i="1"/>
  <c r="E40" i="1"/>
  <c r="E38" i="1"/>
  <c r="E37" i="1"/>
  <c r="E36" i="1"/>
  <c r="J6" i="1" l="1"/>
  <c r="D18" i="16" l="1"/>
  <c r="D12" i="16"/>
  <c r="E59" i="1"/>
  <c r="E58" i="1"/>
  <c r="E57" i="1"/>
  <c r="E65" i="1" l="1"/>
  <c r="E64" i="1"/>
  <c r="E63" i="1"/>
  <c r="E53" i="1"/>
  <c r="E51" i="1"/>
  <c r="E56" i="1"/>
  <c r="E55" i="1"/>
  <c r="E54" i="1"/>
  <c r="C19" i="16"/>
  <c r="C20" i="16"/>
  <c r="C18" i="16"/>
  <c r="E24" i="1"/>
  <c r="E26" i="1"/>
  <c r="E25" i="1"/>
  <c r="E10" i="1"/>
  <c r="E11" i="1"/>
  <c r="E9" i="1"/>
  <c r="E13" i="1"/>
  <c r="E14" i="1"/>
  <c r="E12" i="1"/>
  <c r="E52" i="1" l="1"/>
  <c r="C10" i="16"/>
  <c r="C11" i="16"/>
  <c r="C9" i="16"/>
  <c r="D14" i="16" l="1"/>
  <c r="E44" i="1"/>
  <c r="E43" i="1"/>
  <c r="E42" i="1"/>
  <c r="F28" i="16"/>
  <c r="F27" i="16"/>
  <c r="F26" i="16"/>
  <c r="F25" i="16"/>
  <c r="F24" i="16"/>
  <c r="F23" i="16"/>
  <c r="F22" i="16"/>
  <c r="F21" i="16"/>
  <c r="F20" i="16"/>
  <c r="F19" i="16"/>
  <c r="F18" i="16"/>
  <c r="I18" i="16" s="1"/>
  <c r="J18" i="16" s="1"/>
  <c r="K18" i="16" s="1"/>
  <c r="L18" i="16" s="1"/>
  <c r="M18" i="16" s="1"/>
  <c r="N18" i="16" s="1"/>
  <c r="F17" i="16"/>
  <c r="F16" i="16"/>
  <c r="F15" i="16"/>
  <c r="F14" i="16"/>
  <c r="I13" i="16"/>
  <c r="J13" i="16" s="1"/>
  <c r="K13" i="16" s="1"/>
  <c r="L13" i="16" s="1"/>
  <c r="M13" i="16" s="1"/>
  <c r="N13" i="16" s="1"/>
  <c r="F12" i="16"/>
  <c r="I12" i="16" s="1"/>
  <c r="J12" i="16" s="1"/>
  <c r="K12" i="16" s="1"/>
  <c r="L12" i="16" s="1"/>
  <c r="M12" i="16" s="1"/>
  <c r="N12" i="16" s="1"/>
  <c r="F11" i="16"/>
  <c r="F10" i="16"/>
  <c r="F9" i="16"/>
  <c r="F8" i="16"/>
  <c r="F7" i="16"/>
  <c r="F6" i="16"/>
  <c r="F5" i="16"/>
  <c r="F4" i="16"/>
  <c r="F3" i="16"/>
  <c r="F2" i="16"/>
  <c r="E28" i="16"/>
  <c r="E27" i="16"/>
  <c r="E26" i="16"/>
  <c r="E25" i="16"/>
  <c r="E24" i="16"/>
  <c r="E23" i="16"/>
  <c r="E22" i="16"/>
  <c r="E21" i="16"/>
  <c r="E20" i="16"/>
  <c r="E19" i="16"/>
  <c r="E18" i="16"/>
  <c r="E17" i="16"/>
  <c r="E16" i="16"/>
  <c r="E15" i="16"/>
  <c r="E14" i="16"/>
  <c r="E12" i="16"/>
  <c r="E11" i="16"/>
  <c r="E10" i="16"/>
  <c r="E9" i="16"/>
  <c r="E8" i="16"/>
  <c r="E7" i="16"/>
  <c r="E6" i="16"/>
  <c r="E5" i="16"/>
  <c r="E4" i="16"/>
  <c r="E3" i="16"/>
  <c r="E2" i="16"/>
  <c r="D28" i="16"/>
  <c r="D26" i="16"/>
  <c r="D21" i="16"/>
  <c r="D19" i="16"/>
  <c r="D17" i="16"/>
  <c r="D15" i="16"/>
  <c r="D8" i="16"/>
  <c r="D5" i="16"/>
  <c r="D4" i="16"/>
  <c r="D3" i="16"/>
  <c r="C3" i="16"/>
  <c r="B3" i="16"/>
  <c r="B4" i="16"/>
  <c r="B5" i="16"/>
  <c r="B6" i="16"/>
  <c r="B7" i="16"/>
  <c r="B8" i="16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D27" i="16"/>
  <c r="D25" i="16"/>
  <c r="D24" i="16"/>
  <c r="D23" i="16"/>
  <c r="D22" i="16"/>
  <c r="D20" i="16"/>
  <c r="D16" i="16"/>
  <c r="D11" i="16"/>
  <c r="D10" i="16"/>
  <c r="D9" i="16"/>
  <c r="D7" i="16"/>
  <c r="D6" i="16"/>
  <c r="D2" i="16"/>
  <c r="I14" i="16" l="1"/>
  <c r="J14" i="16" s="1"/>
  <c r="K14" i="16" s="1"/>
  <c r="L14" i="16" s="1"/>
  <c r="M14" i="16" s="1"/>
  <c r="N14" i="16" s="1"/>
  <c r="G3" i="16"/>
  <c r="I3" i="16"/>
  <c r="J3" i="16" s="1"/>
  <c r="K3" i="16" s="1"/>
  <c r="L3" i="16" s="1"/>
  <c r="M3" i="16" s="1"/>
  <c r="N3" i="16" s="1"/>
  <c r="I4" i="16"/>
  <c r="J4" i="16" s="1"/>
  <c r="K4" i="16" s="1"/>
  <c r="L4" i="16" s="1"/>
  <c r="M4" i="16" s="1"/>
  <c r="N4" i="16" s="1"/>
  <c r="I8" i="16"/>
  <c r="J8" i="16" s="1"/>
  <c r="K8" i="16" s="1"/>
  <c r="L8" i="16" s="1"/>
  <c r="M8" i="16" s="1"/>
  <c r="N8" i="16" s="1"/>
  <c r="I28" i="16"/>
  <c r="J28" i="16" s="1"/>
  <c r="K28" i="16" s="1"/>
  <c r="L28" i="16" s="1"/>
  <c r="M28" i="16" s="1"/>
  <c r="N28" i="16" s="1"/>
  <c r="I26" i="16"/>
  <c r="J26" i="16" s="1"/>
  <c r="K26" i="16" s="1"/>
  <c r="L26" i="16" s="1"/>
  <c r="M26" i="16" s="1"/>
  <c r="N26" i="16" s="1"/>
  <c r="I20" i="16"/>
  <c r="J20" i="16" s="1"/>
  <c r="K20" i="16" s="1"/>
  <c r="L20" i="16" s="1"/>
  <c r="M20" i="16" s="1"/>
  <c r="N20" i="16" s="1"/>
  <c r="I6" i="16"/>
  <c r="J6" i="16" s="1"/>
  <c r="K6" i="16" s="1"/>
  <c r="L6" i="16" s="1"/>
  <c r="M6" i="16" s="1"/>
  <c r="N6" i="16" s="1"/>
  <c r="I10" i="16"/>
  <c r="J10" i="16" s="1"/>
  <c r="K10" i="16" s="1"/>
  <c r="L10" i="16" s="1"/>
  <c r="M10" i="16" s="1"/>
  <c r="N10" i="16" s="1"/>
  <c r="I15" i="16"/>
  <c r="J15" i="16" s="1"/>
  <c r="K15" i="16" s="1"/>
  <c r="L15" i="16" s="1"/>
  <c r="M15" i="16" s="1"/>
  <c r="N15" i="16" s="1"/>
  <c r="I19" i="16"/>
  <c r="J19" i="16" s="1"/>
  <c r="K19" i="16" s="1"/>
  <c r="L19" i="16" s="1"/>
  <c r="M19" i="16" s="1"/>
  <c r="N19" i="16" s="1"/>
  <c r="G18" i="16"/>
  <c r="G5" i="16"/>
  <c r="G4" i="16"/>
  <c r="G8" i="16"/>
  <c r="G19" i="16"/>
  <c r="I21" i="16"/>
  <c r="J21" i="16" s="1"/>
  <c r="K21" i="16" s="1"/>
  <c r="L21" i="16" s="1"/>
  <c r="M21" i="16" s="1"/>
  <c r="N21" i="16" s="1"/>
  <c r="I17" i="16"/>
  <c r="J17" i="16" s="1"/>
  <c r="K17" i="16" s="1"/>
  <c r="L17" i="16" s="1"/>
  <c r="M17" i="16" s="1"/>
  <c r="N17" i="16" s="1"/>
  <c r="I5" i="16"/>
  <c r="J5" i="16" s="1"/>
  <c r="K5" i="16" s="1"/>
  <c r="L5" i="16" s="1"/>
  <c r="M5" i="16" s="1"/>
  <c r="N5" i="16" s="1"/>
  <c r="I22" i="16"/>
  <c r="J22" i="16" s="1"/>
  <c r="K22" i="16" s="1"/>
  <c r="L22" i="16" s="1"/>
  <c r="M22" i="16" s="1"/>
  <c r="N22" i="16" s="1"/>
  <c r="I23" i="16"/>
  <c r="J23" i="16" s="1"/>
  <c r="K23" i="16" s="1"/>
  <c r="L23" i="16" s="1"/>
  <c r="M23" i="16" s="1"/>
  <c r="N23" i="16" s="1"/>
  <c r="I27" i="16"/>
  <c r="J27" i="16" s="1"/>
  <c r="K27" i="16" s="1"/>
  <c r="L27" i="16" s="1"/>
  <c r="M27" i="16" s="1"/>
  <c r="N27" i="16" s="1"/>
  <c r="I25" i="16"/>
  <c r="J25" i="16" s="1"/>
  <c r="K25" i="16" s="1"/>
  <c r="L25" i="16" s="1"/>
  <c r="M25" i="16" s="1"/>
  <c r="N25" i="16" s="1"/>
  <c r="I7" i="16"/>
  <c r="J7" i="16" s="1"/>
  <c r="K7" i="16" s="1"/>
  <c r="L7" i="16" s="1"/>
  <c r="M7" i="16" s="1"/>
  <c r="N7" i="16" s="1"/>
  <c r="I11" i="16"/>
  <c r="J11" i="16" s="1"/>
  <c r="K11" i="16" s="1"/>
  <c r="L11" i="16" s="1"/>
  <c r="M11" i="16" s="1"/>
  <c r="N11" i="16" s="1"/>
  <c r="I9" i="16"/>
  <c r="J9" i="16" s="1"/>
  <c r="K9" i="16" s="1"/>
  <c r="L9" i="16" s="1"/>
  <c r="M9" i="16" s="1"/>
  <c r="N9" i="16" s="1"/>
  <c r="I16" i="16"/>
  <c r="J16" i="16" s="1"/>
  <c r="K16" i="16" s="1"/>
  <c r="L16" i="16" s="1"/>
  <c r="M16" i="16" s="1"/>
  <c r="N16" i="16" s="1"/>
  <c r="I24" i="16"/>
  <c r="J24" i="16" s="1"/>
  <c r="K24" i="16" s="1"/>
  <c r="L24" i="16" s="1"/>
  <c r="M24" i="16" s="1"/>
  <c r="N24" i="16" s="1"/>
  <c r="I2" i="16"/>
  <c r="J2" i="16" s="1"/>
  <c r="K2" i="16" s="1"/>
  <c r="L2" i="16" s="1"/>
  <c r="M2" i="16" s="1"/>
  <c r="N2" i="16" s="1"/>
  <c r="E77" i="1"/>
  <c r="E75" i="1"/>
  <c r="E50" i="1"/>
  <c r="E48" i="1"/>
  <c r="E34" i="1"/>
  <c r="E29" i="1"/>
  <c r="E28" i="1"/>
  <c r="E27" i="1"/>
  <c r="E23" i="1"/>
  <c r="E22" i="1"/>
  <c r="E21" i="1"/>
  <c r="E20" i="1"/>
  <c r="E19" i="1"/>
  <c r="E18" i="1"/>
  <c r="E17" i="1"/>
  <c r="E8" i="1"/>
  <c r="E16" i="1"/>
  <c r="E7" i="1"/>
  <c r="E15" i="1"/>
  <c r="J86" i="1"/>
  <c r="J85" i="1"/>
  <c r="K84" i="1"/>
  <c r="K85" i="1" s="1"/>
  <c r="K86" i="1" s="1"/>
  <c r="J84" i="1"/>
  <c r="J80" i="1"/>
  <c r="J79" i="1"/>
  <c r="K78" i="1"/>
  <c r="K79" i="1" s="1"/>
  <c r="K80" i="1" s="1"/>
  <c r="J78" i="1"/>
  <c r="J77" i="1"/>
  <c r="J76" i="1"/>
  <c r="E76" i="1"/>
  <c r="K75" i="1"/>
  <c r="K76" i="1" s="1"/>
  <c r="K77" i="1" s="1"/>
  <c r="J75" i="1"/>
  <c r="J74" i="1"/>
  <c r="J73" i="1"/>
  <c r="E73" i="1"/>
  <c r="K72" i="1"/>
  <c r="K73" i="1" s="1"/>
  <c r="K74" i="1" s="1"/>
  <c r="J72" i="1"/>
  <c r="J71" i="1"/>
  <c r="E71" i="1"/>
  <c r="J70" i="1"/>
  <c r="E70" i="1"/>
  <c r="K69" i="1"/>
  <c r="K70" i="1" s="1"/>
  <c r="K71" i="1" s="1"/>
  <c r="J69" i="1"/>
  <c r="E69" i="1"/>
  <c r="J68" i="1"/>
  <c r="J67" i="1"/>
  <c r="E67" i="1"/>
  <c r="K66" i="1"/>
  <c r="K67" i="1" s="1"/>
  <c r="K68" i="1" s="1"/>
  <c r="J66" i="1"/>
  <c r="E66" i="1"/>
  <c r="J65" i="1"/>
  <c r="J64" i="1"/>
  <c r="K63" i="1"/>
  <c r="K64" i="1" s="1"/>
  <c r="K65" i="1" s="1"/>
  <c r="J63" i="1"/>
  <c r="J62" i="1"/>
  <c r="E62" i="1"/>
  <c r="J61" i="1"/>
  <c r="E61" i="1"/>
  <c r="K60" i="1"/>
  <c r="K61" i="1" s="1"/>
  <c r="K62" i="1" s="1"/>
  <c r="J60" i="1"/>
  <c r="G20" i="16"/>
  <c r="E60" i="1"/>
  <c r="J59" i="1"/>
  <c r="J58" i="1"/>
  <c r="K57" i="1"/>
  <c r="K58" i="1" s="1"/>
  <c r="K59" i="1" s="1"/>
  <c r="J57" i="1"/>
  <c r="J56" i="1"/>
  <c r="J55" i="1"/>
  <c r="K54" i="1"/>
  <c r="K55" i="1" s="1"/>
  <c r="K56" i="1" s="1"/>
  <c r="J54" i="1"/>
  <c r="J53" i="1"/>
  <c r="J52" i="1"/>
  <c r="K51" i="1"/>
  <c r="K52" i="1" s="1"/>
  <c r="K53" i="1" s="1"/>
  <c r="J51" i="1"/>
  <c r="J50" i="1"/>
  <c r="J49" i="1"/>
  <c r="E49" i="1"/>
  <c r="K48" i="1"/>
  <c r="K49" i="1" s="1"/>
  <c r="K50" i="1" s="1"/>
  <c r="J48" i="1"/>
  <c r="J47" i="1"/>
  <c r="J46" i="1"/>
  <c r="K45" i="1"/>
  <c r="K46" i="1" s="1"/>
  <c r="K47" i="1" s="1"/>
  <c r="J45" i="1"/>
  <c r="J44" i="1"/>
  <c r="J43" i="1"/>
  <c r="K42" i="1"/>
  <c r="K43" i="1" s="1"/>
  <c r="K44" i="1" s="1"/>
  <c r="J42" i="1"/>
  <c r="J41" i="1"/>
  <c r="J40" i="1"/>
  <c r="K39" i="1"/>
  <c r="K40" i="1" s="1"/>
  <c r="K41" i="1" s="1"/>
  <c r="J39" i="1"/>
  <c r="J38" i="1"/>
  <c r="J37" i="1"/>
  <c r="K36" i="1"/>
  <c r="K37" i="1" s="1"/>
  <c r="K38" i="1" s="1"/>
  <c r="J36" i="1"/>
  <c r="J35" i="1"/>
  <c r="E35" i="1"/>
  <c r="J34" i="1"/>
  <c r="K33" i="1"/>
  <c r="K34" i="1" s="1"/>
  <c r="K35" i="1" s="1"/>
  <c r="J33" i="1"/>
  <c r="J32" i="1"/>
  <c r="C26" i="16"/>
  <c r="G26" i="16" s="1"/>
  <c r="E32" i="1"/>
  <c r="J31" i="1"/>
  <c r="C25" i="16"/>
  <c r="E31" i="1"/>
  <c r="K30" i="1"/>
  <c r="K31" i="1" s="1"/>
  <c r="K32" i="1" s="1"/>
  <c r="J30" i="1"/>
  <c r="E30" i="1"/>
  <c r="J29" i="1"/>
  <c r="C23" i="16"/>
  <c r="J28" i="1"/>
  <c r="C22" i="16"/>
  <c r="K27" i="1"/>
  <c r="K28" i="1" s="1"/>
  <c r="K29" i="1" s="1"/>
  <c r="J27" i="1"/>
  <c r="J26" i="1"/>
  <c r="J25" i="1"/>
  <c r="K24" i="1"/>
  <c r="K25" i="1" s="1"/>
  <c r="K26" i="1" s="1"/>
  <c r="J24" i="1"/>
  <c r="J23" i="1"/>
  <c r="C17" i="16"/>
  <c r="G17" i="16" s="1"/>
  <c r="J22" i="1"/>
  <c r="C16" i="16"/>
  <c r="K21" i="1"/>
  <c r="K22" i="1" s="1"/>
  <c r="K23" i="1" s="1"/>
  <c r="J21" i="1"/>
  <c r="J20" i="1"/>
  <c r="C14" i="16"/>
  <c r="G14" i="16" s="1"/>
  <c r="J19" i="1"/>
  <c r="C13" i="16"/>
  <c r="G13" i="16" s="1"/>
  <c r="K18" i="1"/>
  <c r="K19" i="1" s="1"/>
  <c r="K20" i="1" s="1"/>
  <c r="J18" i="1"/>
  <c r="J17" i="1"/>
  <c r="J16" i="1"/>
  <c r="K16" i="1"/>
  <c r="K17" i="1" s="1"/>
  <c r="J15" i="1"/>
  <c r="J14" i="1"/>
  <c r="J13" i="1"/>
  <c r="K12" i="1"/>
  <c r="K13" i="1" s="1"/>
  <c r="K14" i="1" s="1"/>
  <c r="J12" i="1"/>
  <c r="J11" i="1"/>
  <c r="J10" i="1"/>
  <c r="K9" i="1"/>
  <c r="K10" i="1" s="1"/>
  <c r="K11" i="1" s="1"/>
  <c r="J9" i="1"/>
  <c r="J8" i="1"/>
  <c r="J7" i="1"/>
  <c r="K6" i="1"/>
  <c r="K7" i="1" s="1"/>
  <c r="K8" i="1" s="1"/>
  <c r="G9" i="16" l="1"/>
  <c r="C21" i="16"/>
  <c r="G21" i="16" s="1"/>
  <c r="G10" i="16"/>
  <c r="C24" i="16"/>
  <c r="G24" i="16" s="1"/>
  <c r="G22" i="16"/>
  <c r="G7" i="16"/>
  <c r="C15" i="16"/>
  <c r="G15" i="16" s="1"/>
  <c r="G11" i="16"/>
  <c r="C27" i="16"/>
  <c r="G27" i="16" s="1"/>
  <c r="G16" i="16"/>
  <c r="G23" i="16"/>
  <c r="G6" i="16"/>
  <c r="C12" i="16"/>
  <c r="G12" i="16" s="1"/>
  <c r="G25" i="16"/>
  <c r="E72" i="1"/>
  <c r="L72" i="1" s="1"/>
  <c r="N72" i="1" s="1"/>
  <c r="M72" i="1" s="1"/>
  <c r="E74" i="1"/>
  <c r="L74" i="1" s="1"/>
  <c r="N74" i="1" s="1"/>
  <c r="M74" i="1" s="1"/>
  <c r="E33" i="1"/>
  <c r="L33" i="1" s="1"/>
  <c r="N33" i="1" s="1"/>
  <c r="M33" i="1" s="1"/>
  <c r="E6" i="1"/>
  <c r="L6" i="1" s="1"/>
  <c r="N6" i="1" s="1"/>
  <c r="M6" i="1" s="1"/>
  <c r="L52" i="1"/>
  <c r="N52" i="1" s="1"/>
  <c r="M52" i="1" s="1"/>
  <c r="L85" i="1"/>
  <c r="N85" i="1" s="1"/>
  <c r="M85" i="1" s="1"/>
  <c r="L69" i="1"/>
  <c r="N69" i="1" s="1"/>
  <c r="M69" i="1" s="1"/>
  <c r="L50" i="1"/>
  <c r="N50" i="1" s="1"/>
  <c r="M50" i="1" s="1"/>
  <c r="L54" i="1"/>
  <c r="N54" i="1" s="1"/>
  <c r="M54" i="1" s="1"/>
  <c r="L86" i="1"/>
  <c r="N86" i="1" s="1"/>
  <c r="M86" i="1" s="1"/>
  <c r="L17" i="1"/>
  <c r="N17" i="1" s="1"/>
  <c r="M17" i="1" s="1"/>
  <c r="L41" i="1"/>
  <c r="N41" i="1" s="1"/>
  <c r="M41" i="1" s="1"/>
  <c r="L53" i="1"/>
  <c r="N53" i="1" s="1"/>
  <c r="M53" i="1" s="1"/>
  <c r="L24" i="1"/>
  <c r="N24" i="1" s="1"/>
  <c r="M24" i="1" s="1"/>
  <c r="L39" i="1"/>
  <c r="N39" i="1" s="1"/>
  <c r="M39" i="1" s="1"/>
  <c r="L9" i="1"/>
  <c r="N9" i="1" s="1"/>
  <c r="M9" i="1" s="1"/>
  <c r="L12" i="1"/>
  <c r="N12" i="1" s="1"/>
  <c r="M12" i="1" s="1"/>
  <c r="L38" i="1"/>
  <c r="N38" i="1" s="1"/>
  <c r="M38" i="1" s="1"/>
  <c r="L15" i="1"/>
  <c r="N15" i="1" s="1"/>
  <c r="M15" i="1" s="1"/>
  <c r="L11" i="1"/>
  <c r="N11" i="1" s="1"/>
  <c r="M11" i="1" s="1"/>
  <c r="L26" i="1"/>
  <c r="N26" i="1" s="1"/>
  <c r="M26" i="1" s="1"/>
  <c r="L10" i="1"/>
  <c r="N10" i="1" s="1"/>
  <c r="M10" i="1" s="1"/>
  <c r="L16" i="1"/>
  <c r="N16" i="1" s="1"/>
  <c r="M16" i="1" s="1"/>
  <c r="L18" i="1"/>
  <c r="N18" i="1" s="1"/>
  <c r="M18" i="1" s="1"/>
  <c r="L19" i="1"/>
  <c r="N19" i="1" s="1"/>
  <c r="M19" i="1" s="1"/>
  <c r="L21" i="1"/>
  <c r="N21" i="1" s="1"/>
  <c r="M21" i="1" s="1"/>
  <c r="L22" i="1"/>
  <c r="N22" i="1" s="1"/>
  <c r="M22" i="1" s="1"/>
  <c r="L37" i="1"/>
  <c r="N37" i="1" s="1"/>
  <c r="M37" i="1" s="1"/>
  <c r="L56" i="1"/>
  <c r="N56" i="1" s="1"/>
  <c r="M56" i="1" s="1"/>
  <c r="L25" i="1"/>
  <c r="N25" i="1" s="1"/>
  <c r="M25" i="1" s="1"/>
  <c r="L51" i="1"/>
  <c r="N51" i="1" s="1"/>
  <c r="M51" i="1" s="1"/>
  <c r="L55" i="1"/>
  <c r="N55" i="1" s="1"/>
  <c r="M55" i="1" s="1"/>
  <c r="L59" i="1"/>
  <c r="N59" i="1" s="1"/>
  <c r="M59" i="1" s="1"/>
  <c r="L65" i="1"/>
  <c r="N65" i="1" s="1"/>
  <c r="M65" i="1" s="1"/>
  <c r="L79" i="1"/>
  <c r="N79" i="1" s="1"/>
  <c r="M79" i="1" s="1"/>
  <c r="L20" i="1"/>
  <c r="N20" i="1" s="1"/>
  <c r="M20" i="1" s="1"/>
  <c r="L23" i="1"/>
  <c r="N23" i="1" s="1"/>
  <c r="M23" i="1" s="1"/>
  <c r="L27" i="1"/>
  <c r="N27" i="1" s="1"/>
  <c r="M27" i="1" s="1"/>
  <c r="L71" i="1"/>
  <c r="N71" i="1" s="1"/>
  <c r="M71" i="1" s="1"/>
  <c r="L84" i="1"/>
  <c r="N84" i="1" s="1"/>
  <c r="M84" i="1" s="1"/>
  <c r="L14" i="1"/>
  <c r="N14" i="1" s="1"/>
  <c r="M14" i="1" s="1"/>
  <c r="L29" i="1"/>
  <c r="N29" i="1" s="1"/>
  <c r="M29" i="1" s="1"/>
  <c r="L32" i="1"/>
  <c r="N32" i="1" s="1"/>
  <c r="M32" i="1" s="1"/>
  <c r="L35" i="1"/>
  <c r="N35" i="1" s="1"/>
  <c r="M35" i="1" s="1"/>
  <c r="L36" i="1"/>
  <c r="N36" i="1" s="1"/>
  <c r="M36" i="1" s="1"/>
  <c r="L40" i="1"/>
  <c r="N40" i="1" s="1"/>
  <c r="M40" i="1" s="1"/>
  <c r="O40" i="1" s="1"/>
  <c r="L44" i="1"/>
  <c r="N44" i="1" s="1"/>
  <c r="M44" i="1" s="1"/>
  <c r="L47" i="1"/>
  <c r="N47" i="1" s="1"/>
  <c r="M47" i="1" s="1"/>
  <c r="L70" i="1"/>
  <c r="N70" i="1" s="1"/>
  <c r="M70" i="1" s="1"/>
  <c r="L73" i="1"/>
  <c r="N73" i="1" s="1"/>
  <c r="M73" i="1" s="1"/>
  <c r="L78" i="1"/>
  <c r="N78" i="1" s="1"/>
  <c r="M78" i="1" s="1"/>
  <c r="L80" i="1"/>
  <c r="N80" i="1" s="1"/>
  <c r="M80" i="1" s="1"/>
  <c r="L43" i="1"/>
  <c r="N43" i="1" s="1"/>
  <c r="M43" i="1" s="1"/>
  <c r="L58" i="1"/>
  <c r="N58" i="1" s="1"/>
  <c r="M58" i="1" s="1"/>
  <c r="L13" i="1"/>
  <c r="N13" i="1" s="1"/>
  <c r="M13" i="1" s="1"/>
  <c r="L7" i="1"/>
  <c r="N7" i="1" s="1"/>
  <c r="M7" i="1" s="1"/>
  <c r="L42" i="1"/>
  <c r="N42" i="1" s="1"/>
  <c r="M42" i="1" s="1"/>
  <c r="L46" i="1"/>
  <c r="N46" i="1" s="1"/>
  <c r="M46" i="1" s="1"/>
  <c r="L57" i="1"/>
  <c r="N57" i="1" s="1"/>
  <c r="M57" i="1" s="1"/>
  <c r="L60" i="1"/>
  <c r="N60" i="1" s="1"/>
  <c r="M60" i="1" s="1"/>
  <c r="L61" i="1"/>
  <c r="N61" i="1" s="1"/>
  <c r="M61" i="1" s="1"/>
  <c r="L64" i="1"/>
  <c r="N64" i="1" s="1"/>
  <c r="M64" i="1" s="1"/>
  <c r="L75" i="1"/>
  <c r="N75" i="1" s="1"/>
  <c r="M75" i="1" s="1"/>
  <c r="L76" i="1"/>
  <c r="N76" i="1" s="1"/>
  <c r="M76" i="1" s="1"/>
  <c r="L77" i="1"/>
  <c r="N77" i="1" s="1"/>
  <c r="M77" i="1" s="1"/>
  <c r="L8" i="1"/>
  <c r="N8" i="1" s="1"/>
  <c r="M8" i="1" s="1"/>
  <c r="L28" i="1"/>
  <c r="N28" i="1" s="1"/>
  <c r="M28" i="1" s="1"/>
  <c r="L30" i="1"/>
  <c r="N30" i="1" s="1"/>
  <c r="M30" i="1" s="1"/>
  <c r="L31" i="1"/>
  <c r="N31" i="1" s="1"/>
  <c r="M31" i="1" s="1"/>
  <c r="L34" i="1"/>
  <c r="N34" i="1" s="1"/>
  <c r="M34" i="1" s="1"/>
  <c r="L45" i="1"/>
  <c r="N45" i="1" s="1"/>
  <c r="M45" i="1" s="1"/>
  <c r="L48" i="1"/>
  <c r="N48" i="1" s="1"/>
  <c r="M48" i="1" s="1"/>
  <c r="L49" i="1"/>
  <c r="N49" i="1" s="1"/>
  <c r="M49" i="1" s="1"/>
  <c r="L62" i="1"/>
  <c r="N62" i="1" s="1"/>
  <c r="M62" i="1" s="1"/>
  <c r="L63" i="1"/>
  <c r="N63" i="1" s="1"/>
  <c r="M63" i="1" s="1"/>
  <c r="L66" i="1"/>
  <c r="N66" i="1" s="1"/>
  <c r="M66" i="1" s="1"/>
  <c r="L67" i="1"/>
  <c r="N67" i="1" s="1"/>
  <c r="M67" i="1" s="1"/>
  <c r="L68" i="1"/>
  <c r="N68" i="1" s="1"/>
  <c r="M68" i="1" s="1"/>
  <c r="O51" i="1" l="1"/>
  <c r="O30" i="1"/>
  <c r="O84" i="1"/>
  <c r="O66" i="1"/>
  <c r="O48" i="1"/>
  <c r="O60" i="1"/>
  <c r="O63" i="1"/>
  <c r="O21" i="1"/>
  <c r="O9" i="1"/>
  <c r="O27" i="1"/>
  <c r="O24" i="1"/>
  <c r="O42" i="1"/>
  <c r="O36" i="1"/>
  <c r="O12" i="1"/>
  <c r="O54" i="1"/>
  <c r="O72" i="1"/>
  <c r="O18" i="1"/>
  <c r="O6" i="1"/>
  <c r="O45" i="1"/>
  <c r="O75" i="1"/>
  <c r="O57" i="1"/>
  <c r="O78" i="1"/>
  <c r="O33" i="1"/>
  <c r="O15" i="1"/>
  <c r="O41" i="1"/>
  <c r="O39" i="1"/>
  <c r="O69" i="1"/>
  <c r="N5" i="60" l="1"/>
  <c r="N6" i="60" s="1"/>
  <c r="J5" i="60"/>
  <c r="J6" i="60" s="1"/>
  <c r="E5" i="60"/>
  <c r="L5" i="60"/>
  <c r="L6" i="60" s="1"/>
  <c r="H5" i="60"/>
  <c r="H6" i="60" s="1"/>
  <c r="C5" i="60"/>
  <c r="M5" i="60"/>
  <c r="M6" i="60" s="1"/>
  <c r="D5" i="60"/>
  <c r="I5" i="60"/>
  <c r="I6" i="60" s="1"/>
  <c r="F5" i="60"/>
  <c r="F6" i="60" s="1"/>
  <c r="K5" i="60"/>
  <c r="K6" i="60" s="1"/>
  <c r="G5" i="60"/>
  <c r="G6" i="60" s="1"/>
  <c r="I2" i="50"/>
  <c r="I1" i="50"/>
  <c r="I2" i="25"/>
  <c r="I1" i="25"/>
  <c r="N2" i="25"/>
  <c r="N1" i="25"/>
  <c r="D2" i="53"/>
  <c r="D1" i="53"/>
  <c r="M1" i="39"/>
  <c r="M2" i="39"/>
  <c r="L1" i="35"/>
  <c r="L2" i="35"/>
  <c r="L1" i="36"/>
  <c r="L2" i="36"/>
  <c r="H1" i="41"/>
  <c r="H2" i="41"/>
  <c r="O1" i="48"/>
  <c r="O2" i="48"/>
  <c r="L1" i="38"/>
  <c r="L2" i="38"/>
  <c r="P2" i="39"/>
  <c r="P1" i="39"/>
  <c r="D1" i="45"/>
  <c r="D2" i="45"/>
  <c r="C2" i="38"/>
  <c r="C1" i="38"/>
  <c r="J2" i="38"/>
  <c r="J1" i="38"/>
  <c r="J1" i="34"/>
  <c r="J2" i="34"/>
  <c r="J2" i="25"/>
  <c r="J1" i="25"/>
  <c r="O1" i="47"/>
  <c r="O2" i="47"/>
  <c r="F2" i="53"/>
  <c r="F1" i="53"/>
  <c r="H2" i="37"/>
  <c r="H1" i="37"/>
  <c r="J2" i="46"/>
  <c r="J1" i="46"/>
  <c r="F2" i="48"/>
  <c r="F1" i="48"/>
  <c r="G2" i="25"/>
  <c r="G1" i="25"/>
  <c r="D1" i="41"/>
  <c r="D2" i="41"/>
  <c r="J2" i="40"/>
  <c r="J1" i="40"/>
  <c r="P2" i="41"/>
  <c r="P1" i="41"/>
  <c r="C1" i="25"/>
  <c r="C2" i="25"/>
  <c r="C2" i="45"/>
  <c r="C1" i="45"/>
  <c r="P1" i="46"/>
  <c r="P2" i="46"/>
  <c r="D2" i="27"/>
  <c r="D1" i="27"/>
  <c r="L2" i="51"/>
  <c r="L1" i="51"/>
  <c r="P1" i="36"/>
  <c r="P2" i="36"/>
  <c r="D1" i="42"/>
  <c r="D2" i="42"/>
  <c r="D2" i="51"/>
  <c r="D1" i="51"/>
  <c r="P1" i="37"/>
  <c r="P2" i="37"/>
  <c r="M1" i="49"/>
  <c r="M2" i="49"/>
  <c r="E1" i="53"/>
  <c r="E2" i="53"/>
  <c r="G2" i="37"/>
  <c r="G1" i="37"/>
  <c r="E2" i="45"/>
  <c r="E1" i="45"/>
  <c r="M1" i="25"/>
  <c r="M2" i="25"/>
  <c r="I1" i="38"/>
  <c r="I2" i="38"/>
  <c r="L1" i="45"/>
  <c r="L2" i="45"/>
  <c r="P2" i="48"/>
  <c r="P1" i="48"/>
  <c r="J1" i="49"/>
  <c r="J2" i="49"/>
  <c r="I2" i="51"/>
  <c r="I1" i="51"/>
  <c r="F1" i="38"/>
  <c r="F2" i="38"/>
  <c r="M1" i="26"/>
  <c r="M2" i="26"/>
  <c r="L1" i="37"/>
  <c r="L2" i="37"/>
  <c r="J2" i="41"/>
  <c r="J1" i="41"/>
  <c r="E1" i="50"/>
  <c r="E2" i="50"/>
  <c r="O2" i="37"/>
  <c r="O1" i="37"/>
  <c r="K2" i="37"/>
  <c r="K1" i="37"/>
  <c r="I2" i="41"/>
  <c r="I1" i="41"/>
  <c r="N2" i="46"/>
  <c r="N1" i="46"/>
  <c r="P1" i="45"/>
  <c r="P2" i="45"/>
  <c r="C2" i="35"/>
  <c r="C1" i="35"/>
  <c r="J2" i="42"/>
  <c r="J1" i="42"/>
  <c r="C2" i="44"/>
  <c r="C1" i="44"/>
  <c r="F2" i="49"/>
  <c r="F1" i="49"/>
  <c r="J1" i="37"/>
  <c r="J2" i="37"/>
  <c r="O2" i="35"/>
  <c r="O1" i="35"/>
  <c r="K1" i="48"/>
  <c r="K2" i="48"/>
  <c r="F2" i="36"/>
  <c r="F1" i="36"/>
  <c r="I1" i="44"/>
  <c r="I2" i="44"/>
  <c r="O2" i="25"/>
  <c r="O1" i="25"/>
  <c r="G1" i="36"/>
  <c r="G2" i="36"/>
  <c r="N1" i="49"/>
  <c r="N2" i="49"/>
  <c r="D1" i="46"/>
  <c r="D2" i="46"/>
  <c r="L1" i="27"/>
  <c r="L2" i="27"/>
  <c r="P2" i="25"/>
  <c r="P1" i="25"/>
  <c r="N1" i="36"/>
  <c r="N2" i="36"/>
  <c r="E1" i="51"/>
  <c r="E2" i="51"/>
  <c r="K1" i="34"/>
  <c r="K2" i="34"/>
  <c r="D2" i="36"/>
  <c r="D1" i="36"/>
  <c r="L1" i="46"/>
  <c r="L2" i="46"/>
  <c r="K1" i="42"/>
  <c r="K2" i="42"/>
  <c r="M2" i="41"/>
  <c r="M1" i="41"/>
  <c r="D1" i="38"/>
  <c r="D2" i="38"/>
  <c r="L1" i="48"/>
  <c r="L2" i="48"/>
  <c r="F1" i="46"/>
  <c r="F2" i="46"/>
  <c r="F2" i="47"/>
  <c r="F1" i="47"/>
  <c r="K1" i="38"/>
  <c r="K2" i="38"/>
  <c r="D2" i="35"/>
  <c r="D1" i="35"/>
  <c r="C2" i="46"/>
  <c r="C1" i="46"/>
  <c r="E2" i="25"/>
  <c r="E1" i="25"/>
  <c r="J2" i="53"/>
  <c r="J1" i="53"/>
  <c r="G1" i="48"/>
  <c r="G2" i="48"/>
  <c r="K2" i="35"/>
  <c r="K1" i="35"/>
  <c r="L1" i="50"/>
  <c r="L2" i="50"/>
  <c r="J2" i="27"/>
  <c r="J1" i="27"/>
  <c r="F1" i="42"/>
  <c r="F2" i="42"/>
  <c r="J1" i="39"/>
  <c r="J2" i="39"/>
  <c r="J2" i="36"/>
  <c r="J1" i="36"/>
  <c r="C2" i="37"/>
  <c r="C1" i="37"/>
  <c r="H1" i="48"/>
  <c r="H2" i="48"/>
  <c r="F1" i="35"/>
  <c r="F2" i="35"/>
  <c r="M1" i="34"/>
  <c r="M2" i="34"/>
  <c r="I2" i="47"/>
  <c r="I1" i="47"/>
  <c r="H2" i="36"/>
  <c r="H1" i="36"/>
  <c r="I1" i="49"/>
  <c r="I2" i="49"/>
  <c r="N1" i="48"/>
  <c r="N2" i="48"/>
  <c r="C2" i="49"/>
  <c r="C1" i="49"/>
  <c r="N2" i="34"/>
  <c r="N1" i="34"/>
  <c r="L1" i="26"/>
  <c r="L2" i="26"/>
  <c r="F1" i="26"/>
  <c r="F2" i="26"/>
  <c r="O1" i="49"/>
  <c r="O2" i="49"/>
  <c r="C2" i="50"/>
  <c r="C1" i="50"/>
  <c r="N2" i="39"/>
  <c r="N1" i="39"/>
  <c r="G2" i="41"/>
  <c r="G1" i="41"/>
  <c r="J1" i="51"/>
  <c r="J2" i="51"/>
  <c r="H2" i="35"/>
  <c r="H1" i="35"/>
  <c r="M1" i="40"/>
  <c r="M2" i="40"/>
  <c r="J2" i="50"/>
  <c r="J1" i="50"/>
  <c r="K1" i="51"/>
  <c r="K2" i="51"/>
  <c r="I1" i="40"/>
  <c r="I2" i="40"/>
  <c r="C2" i="36"/>
  <c r="C1" i="36"/>
  <c r="M2" i="27"/>
  <c r="M1" i="27"/>
  <c r="L2" i="53"/>
  <c r="L1" i="53"/>
  <c r="H1" i="44"/>
  <c r="H2" i="44"/>
  <c r="N2" i="45"/>
  <c r="N1" i="45"/>
  <c r="H2" i="51"/>
  <c r="H1" i="51"/>
  <c r="K1" i="47"/>
  <c r="K2" i="47"/>
  <c r="N2" i="35"/>
  <c r="N1" i="35"/>
  <c r="D1" i="50"/>
  <c r="D2" i="50"/>
  <c r="P2" i="44"/>
  <c r="P1" i="44"/>
  <c r="N2" i="50"/>
  <c r="N1" i="50"/>
  <c r="F2" i="41"/>
  <c r="F1" i="41"/>
  <c r="O1" i="39"/>
  <c r="O2" i="39"/>
  <c r="I1" i="27"/>
  <c r="I2" i="27"/>
  <c r="C2" i="42"/>
  <c r="C1" i="42"/>
  <c r="F1" i="34"/>
  <c r="F2" i="34"/>
  <c r="M2" i="36"/>
  <c r="M1" i="36"/>
  <c r="F1" i="27"/>
  <c r="F2" i="27"/>
  <c r="E1" i="41"/>
  <c r="E2" i="41"/>
  <c r="L1" i="42"/>
  <c r="L2" i="42"/>
  <c r="J2" i="44"/>
  <c r="J1" i="44"/>
  <c r="P2" i="34"/>
  <c r="P1" i="34"/>
  <c r="F2" i="50"/>
  <c r="F1" i="50"/>
  <c r="O1" i="51"/>
  <c r="O2" i="51"/>
  <c r="K2" i="27"/>
  <c r="K1" i="27"/>
  <c r="E2" i="40"/>
  <c r="E1" i="40"/>
  <c r="I2" i="46"/>
  <c r="I1" i="46"/>
  <c r="E1" i="49"/>
  <c r="E2" i="49"/>
  <c r="G1" i="26"/>
  <c r="G2" i="26"/>
  <c r="I1" i="39"/>
  <c r="I2" i="39"/>
  <c r="G2" i="42"/>
  <c r="G1" i="42"/>
  <c r="H1" i="34"/>
  <c r="H2" i="34"/>
  <c r="D1" i="25"/>
  <c r="D2" i="25"/>
  <c r="F2" i="45"/>
  <c r="F1" i="45"/>
  <c r="E1" i="26"/>
  <c r="E2" i="26"/>
  <c r="G1" i="46"/>
  <c r="G2" i="46"/>
  <c r="P1" i="40"/>
  <c r="P2" i="40"/>
  <c r="D2" i="37"/>
  <c r="D1" i="37"/>
  <c r="C1" i="39"/>
  <c r="C2" i="39"/>
  <c r="N1" i="37"/>
  <c r="N2" i="37"/>
  <c r="K2" i="26"/>
  <c r="K1" i="26"/>
  <c r="E2" i="38"/>
  <c r="E1" i="38"/>
  <c r="C2" i="41"/>
  <c r="C1" i="41"/>
  <c r="N2" i="40"/>
  <c r="N1" i="40"/>
  <c r="N2" i="26"/>
  <c r="N1" i="26"/>
  <c r="P1" i="35"/>
  <c r="P2" i="35"/>
  <c r="H1" i="25"/>
  <c r="H2" i="25"/>
  <c r="F2" i="37"/>
  <c r="F1" i="37"/>
  <c r="G1" i="45"/>
  <c r="G2" i="45"/>
  <c r="K1" i="25"/>
  <c r="K2" i="25"/>
  <c r="G2" i="39"/>
  <c r="G1" i="39"/>
  <c r="H1" i="38"/>
  <c r="H2" i="38"/>
  <c r="O1" i="45"/>
  <c r="O2" i="45"/>
  <c r="N2" i="51"/>
  <c r="N1" i="51"/>
  <c r="N2" i="27"/>
  <c r="N1" i="27"/>
  <c r="O1" i="50"/>
  <c r="O2" i="50"/>
  <c r="F2" i="40"/>
  <c r="F1" i="40"/>
  <c r="O1" i="34"/>
  <c r="O2" i="34"/>
  <c r="O2" i="26"/>
  <c r="O1" i="26"/>
  <c r="J1" i="48"/>
  <c r="J2" i="48"/>
  <c r="O2" i="27"/>
  <c r="O1" i="27"/>
  <c r="F1" i="44"/>
  <c r="F2" i="44"/>
  <c r="P2" i="51"/>
  <c r="P1" i="51"/>
  <c r="P2" i="50"/>
  <c r="P1" i="50"/>
  <c r="G2" i="47"/>
  <c r="G1" i="47"/>
  <c r="K2" i="46"/>
  <c r="K1" i="46"/>
  <c r="O2" i="42"/>
  <c r="O1" i="42"/>
  <c r="H2" i="46"/>
  <c r="H1" i="46"/>
  <c r="C1" i="27"/>
  <c r="C2" i="27"/>
  <c r="G1" i="27"/>
  <c r="G2" i="27"/>
  <c r="C2" i="53"/>
  <c r="C1" i="53"/>
  <c r="K1" i="40"/>
  <c r="K2" i="40"/>
  <c r="K1" i="39"/>
  <c r="K2" i="39"/>
  <c r="E2" i="37"/>
  <c r="E1" i="37"/>
  <c r="H1" i="39"/>
  <c r="H2" i="39"/>
  <c r="O2" i="38"/>
  <c r="O1" i="38"/>
  <c r="E1" i="44"/>
  <c r="E2" i="44"/>
  <c r="K2" i="36"/>
  <c r="K1" i="36"/>
  <c r="E1" i="36"/>
  <c r="E2" i="36"/>
  <c r="M2" i="53"/>
  <c r="M1" i="53"/>
  <c r="C1" i="26"/>
  <c r="C2" i="26"/>
  <c r="H2" i="47"/>
  <c r="H1" i="47"/>
  <c r="M2" i="47"/>
  <c r="M1" i="47"/>
  <c r="D1" i="34"/>
  <c r="D2" i="34"/>
  <c r="K1" i="41"/>
  <c r="K2" i="41"/>
  <c r="G2" i="50"/>
  <c r="G1" i="50"/>
  <c r="N1" i="44"/>
  <c r="N2" i="44"/>
  <c r="J2" i="35"/>
  <c r="J1" i="35"/>
  <c r="M2" i="42"/>
  <c r="M1" i="42"/>
  <c r="O1" i="44"/>
  <c r="O2" i="44"/>
  <c r="D1" i="49"/>
  <c r="D2" i="49"/>
  <c r="N1" i="47"/>
  <c r="N2" i="47"/>
  <c r="E1" i="39"/>
  <c r="E2" i="39"/>
  <c r="J2" i="47"/>
  <c r="J1" i="47"/>
  <c r="I2" i="34"/>
  <c r="I1" i="34"/>
  <c r="H1" i="26"/>
  <c r="H2" i="26"/>
  <c r="K2" i="50"/>
  <c r="K1" i="50"/>
  <c r="H2" i="45"/>
  <c r="H1" i="45"/>
  <c r="E1" i="47"/>
  <c r="E2" i="47"/>
  <c r="I1" i="35"/>
  <c r="I2" i="35"/>
  <c r="H1" i="42"/>
  <c r="H2" i="42"/>
  <c r="I2" i="26"/>
  <c r="I1" i="26"/>
  <c r="M2" i="50"/>
  <c r="M1" i="50"/>
  <c r="D2" i="44"/>
  <c r="D1" i="44"/>
  <c r="K1" i="53"/>
  <c r="K2" i="53"/>
  <c r="C2" i="47"/>
  <c r="C1" i="47"/>
  <c r="E1" i="46"/>
  <c r="E2" i="46"/>
  <c r="E2" i="48"/>
  <c r="E1" i="48"/>
  <c r="P2" i="53"/>
  <c r="P1" i="53"/>
  <c r="P1" i="27"/>
  <c r="P2" i="27"/>
  <c r="D2" i="39"/>
  <c r="D1" i="39"/>
  <c r="P2" i="38"/>
  <c r="P1" i="38"/>
  <c r="O1" i="36"/>
  <c r="O2" i="36"/>
  <c r="L1" i="49"/>
  <c r="L2" i="49"/>
  <c r="J2" i="26"/>
  <c r="J1" i="26"/>
  <c r="F1" i="39"/>
  <c r="F2" i="39"/>
  <c r="E2" i="42"/>
  <c r="E1" i="42"/>
  <c r="D2" i="48"/>
  <c r="D1" i="48"/>
  <c r="G1" i="53"/>
  <c r="G2" i="53"/>
  <c r="G1" i="34"/>
  <c r="G2" i="34"/>
  <c r="N2" i="41"/>
  <c r="N1" i="41"/>
  <c r="G1" i="51"/>
  <c r="G2" i="51"/>
  <c r="H2" i="40"/>
  <c r="H1" i="40"/>
  <c r="K2" i="45"/>
  <c r="K1" i="45"/>
  <c r="P1" i="26"/>
  <c r="P2" i="26"/>
  <c r="O2" i="53"/>
  <c r="O1" i="53"/>
  <c r="O1" i="41"/>
  <c r="O2" i="41"/>
  <c r="H1" i="27"/>
  <c r="H2" i="27"/>
  <c r="M1" i="48"/>
  <c r="M2" i="48"/>
  <c r="M2" i="46"/>
  <c r="M1" i="46"/>
  <c r="C2" i="34"/>
  <c r="C1" i="34"/>
  <c r="M1" i="44"/>
  <c r="M2" i="44"/>
  <c r="I1" i="45"/>
  <c r="I2" i="45"/>
  <c r="H2" i="50"/>
  <c r="H1" i="50"/>
  <c r="D2" i="26"/>
  <c r="D1" i="26"/>
  <c r="J2" i="45"/>
  <c r="J1" i="45"/>
  <c r="E2" i="34"/>
  <c r="E1" i="34"/>
  <c r="O2" i="46"/>
  <c r="O1" i="46"/>
  <c r="L2" i="44"/>
  <c r="L1" i="44"/>
  <c r="M1" i="35"/>
  <c r="M2" i="35"/>
  <c r="L1" i="47"/>
  <c r="L2" i="47"/>
  <c r="H1" i="49"/>
  <c r="H2" i="49"/>
  <c r="I1" i="48"/>
  <c r="I2" i="48"/>
  <c r="M1" i="37"/>
  <c r="M2" i="37"/>
  <c r="F1" i="51"/>
  <c r="F2" i="51"/>
  <c r="I2" i="37"/>
  <c r="I1" i="37"/>
  <c r="C2" i="48"/>
  <c r="C1" i="48"/>
  <c r="L2" i="41"/>
  <c r="L1" i="41"/>
  <c r="E1" i="27"/>
  <c r="E2" i="27"/>
  <c r="P2" i="47"/>
  <c r="P1" i="47"/>
  <c r="L2" i="25"/>
  <c r="L1" i="25"/>
  <c r="O1" i="40"/>
  <c r="O2" i="40"/>
  <c r="H2" i="53"/>
  <c r="H1" i="53"/>
  <c r="D1" i="40"/>
  <c r="D2" i="40"/>
  <c r="G2" i="49"/>
  <c r="G1" i="49"/>
  <c r="M1" i="51"/>
  <c r="M2" i="51"/>
  <c r="M2" i="45"/>
  <c r="M1" i="45"/>
  <c r="N1" i="38"/>
  <c r="N2" i="38"/>
  <c r="M1" i="38"/>
  <c r="M2" i="38"/>
  <c r="L2" i="39"/>
  <c r="L1" i="39"/>
  <c r="E2" i="35"/>
  <c r="E1" i="35"/>
  <c r="D1" i="47"/>
  <c r="D2" i="47"/>
  <c r="G2" i="35"/>
  <c r="G1" i="35"/>
  <c r="L2" i="40"/>
  <c r="L1" i="40"/>
  <c r="K2" i="44"/>
  <c r="K1" i="44"/>
  <c r="L1" i="34"/>
  <c r="L2" i="34"/>
  <c r="I1" i="53"/>
  <c r="I2" i="53"/>
  <c r="C2" i="51"/>
  <c r="C1" i="51"/>
  <c r="K1" i="49"/>
  <c r="K2" i="49"/>
  <c r="P2" i="49"/>
  <c r="P1" i="49"/>
  <c r="C1" i="40"/>
  <c r="C2" i="40"/>
  <c r="G1" i="38"/>
  <c r="G2" i="38"/>
  <c r="G1" i="40"/>
  <c r="G2" i="40"/>
  <c r="F2" i="25"/>
  <c r="F1" i="25"/>
  <c r="P2" i="42"/>
  <c r="P1" i="42"/>
  <c r="I2" i="36"/>
  <c r="I1" i="36"/>
  <c r="N2" i="42"/>
  <c r="N1" i="42"/>
  <c r="N1" i="53"/>
  <c r="N2" i="53"/>
  <c r="G2" i="44"/>
  <c r="G1" i="44"/>
  <c r="I1" i="42"/>
  <c r="I2" i="42"/>
</calcChain>
</file>

<file path=xl/sharedStrings.xml><?xml version="1.0" encoding="utf-8"?>
<sst xmlns="http://schemas.openxmlformats.org/spreadsheetml/2006/main" count="1553" uniqueCount="92">
  <si>
    <t>Bogie</t>
  </si>
  <si>
    <t>Diametre Min "dernier RP"</t>
  </si>
  <si>
    <t>Diametre de rebut</t>
  </si>
  <si>
    <t>matière restante en mm</t>
  </si>
  <si>
    <t>Usue entre 03 RP en mm</t>
  </si>
  <si>
    <t>Diff KM entre les trois dernières RP</t>
  </si>
  <si>
    <t>Km d'execution RP</t>
  </si>
  <si>
    <t>Diff Km entre 03 RP/usure entre 03 RP en mm</t>
  </si>
  <si>
    <t>Km Actuel</t>
  </si>
  <si>
    <t xml:space="preserve">km prev changement bandage </t>
  </si>
  <si>
    <t>NBR JRS restantes</t>
  </si>
  <si>
    <t>Km restant</t>
  </si>
  <si>
    <t xml:space="preserve">Date prévisionnel </t>
  </si>
  <si>
    <t>M1</t>
  </si>
  <si>
    <t>NP</t>
  </si>
  <si>
    <t>M2</t>
  </si>
  <si>
    <t>R-101</t>
  </si>
  <si>
    <t>R-102</t>
  </si>
  <si>
    <t>R-103</t>
  </si>
  <si>
    <t>R-104</t>
  </si>
  <si>
    <t>R-105</t>
  </si>
  <si>
    <t>R-106</t>
  </si>
  <si>
    <t>R-107</t>
  </si>
  <si>
    <t>R-108</t>
  </si>
  <si>
    <t>R-109</t>
  </si>
  <si>
    <t>R-110</t>
  </si>
  <si>
    <t>R-111</t>
  </si>
  <si>
    <t>R-112</t>
  </si>
  <si>
    <t>R-113</t>
  </si>
  <si>
    <t>R-114</t>
  </si>
  <si>
    <t>R-115</t>
  </si>
  <si>
    <t>R-116</t>
  </si>
  <si>
    <t>R-117</t>
  </si>
  <si>
    <t>R-118</t>
  </si>
  <si>
    <t>R-119</t>
  </si>
  <si>
    <t>R-120</t>
  </si>
  <si>
    <t>R-121</t>
  </si>
  <si>
    <t>R-122</t>
  </si>
  <si>
    <t>R-123</t>
  </si>
  <si>
    <t>R-124</t>
  </si>
  <si>
    <t>R-125</t>
  </si>
  <si>
    <t>R-126</t>
  </si>
  <si>
    <t>R-127</t>
  </si>
  <si>
    <t>Rame</t>
  </si>
  <si>
    <t>Gauche</t>
  </si>
  <si>
    <t>Date d'execution RP</t>
  </si>
  <si>
    <t>Km d'execution BR</t>
  </si>
  <si>
    <t>Date d'execution BR</t>
  </si>
  <si>
    <t>KM Actuel</t>
  </si>
  <si>
    <t>Prochaine RP</t>
  </si>
  <si>
    <t>Prochaine KM</t>
  </si>
  <si>
    <t>R-128</t>
  </si>
  <si>
    <t>M3</t>
  </si>
  <si>
    <t>M4</t>
  </si>
  <si>
    <t xml:space="preserve">MESURES AVANT USINAGE </t>
  </si>
  <si>
    <t>Droit</t>
  </si>
  <si>
    <t>MIN</t>
  </si>
  <si>
    <t>MAX</t>
  </si>
  <si>
    <t>Diamètre [mm]</t>
  </si>
  <si>
    <t>Epaisseur boudin  Sd[mm]</t>
  </si>
  <si>
    <t>Hauteur boudin Sh[mm]</t>
  </si>
  <si>
    <t>Valeur du qR [mm]</t>
  </si>
  <si>
    <t>Faux rond [mm]</t>
  </si>
  <si>
    <t>Voile  [mm]</t>
  </si>
  <si>
    <t>Ecart Face Active (Ea)</t>
  </si>
  <si>
    <t>Ecart Face Inter (Ei)</t>
  </si>
  <si>
    <t xml:space="preserve">MESURES APRES USINAGE </t>
  </si>
  <si>
    <t>Moy</t>
  </si>
  <si>
    <t>Ecart type</t>
  </si>
  <si>
    <t>R-130</t>
  </si>
  <si>
    <t>Planning Prévisionnel Changement Bandages des Roues par Bogie ORAN</t>
  </si>
  <si>
    <t>0,,05</t>
  </si>
  <si>
    <t>CP020</t>
  </si>
  <si>
    <t>Km de Change BR</t>
  </si>
  <si>
    <t>Date de Change BR</t>
  </si>
  <si>
    <t xml:space="preserve"> Janvier_18</t>
  </si>
  <si>
    <t>Fev_18</t>
  </si>
  <si>
    <t>Mars_18</t>
  </si>
  <si>
    <t>Avril_18</t>
  </si>
  <si>
    <t>Mai_18</t>
  </si>
  <si>
    <t>Juin_18</t>
  </si>
  <si>
    <t>Juil_18</t>
  </si>
  <si>
    <t>Aout_18</t>
  </si>
  <si>
    <t>Sep_18</t>
  </si>
  <si>
    <t xml:space="preserve"> Oct_18</t>
  </si>
  <si>
    <t>Nov_18</t>
  </si>
  <si>
    <t>Déc_18</t>
  </si>
  <si>
    <t>Mois</t>
  </si>
  <si>
    <t xml:space="preserve">3 Mois  </t>
  </si>
  <si>
    <t xml:space="preserve">3 Mois </t>
  </si>
  <si>
    <t>Nbre de Rame</t>
  </si>
  <si>
    <t>Nbre de KIT Bandage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</si>
</sst>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€_-;\-* #,##0.00\ _€_-;_-* &quot;-&quot;??\ _€_-;_-@_-"/>
    <numFmt numFmtId="165" formatCode="[$-40C]d\-mmm;@"/>
    <numFmt numFmtId="166" formatCode="0&quot; km&quot;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color theme="3"/>
      <name val="Calibri"/>
      <family val="2"/>
      <scheme val="minor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sz val="11"/>
      <color rgb="FF00000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47">
    <xf numFmtId="0" fontId="0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20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1" borderId="2" applyNumberFormat="0" applyAlignment="0" applyProtection="0"/>
    <xf numFmtId="0" fontId="6" fillId="0" borderId="3" applyNumberFormat="0" applyFill="0" applyAlignment="0" applyProtection="0"/>
    <xf numFmtId="0" fontId="7" fillId="22" borderId="4" applyNumberFormat="0" applyFont="0" applyAlignment="0" applyProtection="0"/>
    <xf numFmtId="0" fontId="8" fillId="8" borderId="2" applyNumberFormat="0" applyAlignment="0" applyProtection="0"/>
    <xf numFmtId="0" fontId="9" fillId="4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23" borderId="0" applyNumberFormat="0" applyBorder="0" applyAlignment="0" applyProtection="0"/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165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2" fillId="5" borderId="0" applyNumberFormat="0" applyBorder="0" applyAlignment="0" applyProtection="0"/>
    <xf numFmtId="0" fontId="13" fillId="21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20" fillId="24" borderId="10" applyNumberFormat="0" applyAlignment="0" applyProtection="0"/>
  </cellStyleXfs>
  <cellXfs count="274">
    <xf numFmtId="0" fontId="0" fillId="0" borderId="0" xfId="0"/>
    <xf numFmtId="0" fontId="0" fillId="0" borderId="1" xfId="0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" fontId="0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0" fillId="25" borderId="1" xfId="0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1" fillId="27" borderId="1" xfId="0" applyFont="1" applyFill="1" applyBorder="1" applyAlignment="1">
      <alignment horizontal="center" vertical="center" wrapText="1"/>
    </xf>
    <xf numFmtId="0" fontId="21" fillId="27" borderId="0" xfId="0" applyFont="1" applyFill="1" applyAlignment="1">
      <alignment horizontal="center" vertical="center"/>
    </xf>
    <xf numFmtId="0" fontId="21" fillId="26" borderId="1" xfId="0" applyFont="1" applyFill="1" applyBorder="1" applyAlignment="1">
      <alignment horizontal="center" vertical="center" wrapText="1"/>
    </xf>
    <xf numFmtId="3" fontId="0" fillId="0" borderId="1" xfId="0" applyNumberFormat="1" applyBorder="1"/>
    <xf numFmtId="14" fontId="0" fillId="0" borderId="1" xfId="0" applyNumberFormat="1" applyBorder="1"/>
    <xf numFmtId="0" fontId="0" fillId="0" borderId="1" xfId="0" applyNumberFormat="1" applyBorder="1" applyAlignment="1">
      <alignment horizont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1" fillId="2" borderId="25" xfId="0" applyFont="1" applyFill="1" applyBorder="1" applyAlignment="1">
      <alignment horizontal="center" vertical="center" wrapText="1"/>
    </xf>
    <xf numFmtId="0" fontId="22" fillId="25" borderId="25" xfId="0" applyFont="1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/>
    </xf>
    <xf numFmtId="1" fontId="0" fillId="0" borderId="26" xfId="0" applyNumberFormat="1" applyFill="1" applyBorder="1" applyAlignment="1">
      <alignment horizontal="center" vertical="center"/>
    </xf>
    <xf numFmtId="3" fontId="0" fillId="0" borderId="26" xfId="0" applyNumberFormat="1" applyFill="1" applyBorder="1" applyAlignment="1">
      <alignment horizontal="center" vertical="center"/>
    </xf>
    <xf numFmtId="14" fontId="0" fillId="0" borderId="26" xfId="0" applyNumberForma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1" fontId="0" fillId="0" borderId="27" xfId="0" applyNumberFormat="1" applyFill="1" applyBorder="1" applyAlignment="1">
      <alignment horizontal="center" vertical="center"/>
    </xf>
    <xf numFmtId="3" fontId="0" fillId="0" borderId="27" xfId="0" applyNumberFormat="1" applyFill="1" applyBorder="1" applyAlignment="1">
      <alignment horizontal="center" vertical="center"/>
    </xf>
    <xf numFmtId="14" fontId="0" fillId="0" borderId="27" xfId="0" applyNumberForma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6" xfId="0" applyNumberFormat="1" applyFill="1" applyBorder="1" applyAlignment="1">
      <alignment horizontal="center" vertical="center"/>
    </xf>
    <xf numFmtId="14" fontId="0" fillId="0" borderId="16" xfId="0" applyNumberFormat="1" applyFill="1" applyBorder="1" applyAlignment="1">
      <alignment horizontal="center" vertical="center"/>
    </xf>
    <xf numFmtId="14" fontId="0" fillId="0" borderId="18" xfId="0" applyNumberFormat="1" applyFill="1" applyBorder="1" applyAlignment="1">
      <alignment horizontal="center" vertical="center"/>
    </xf>
    <xf numFmtId="0" fontId="0" fillId="0" borderId="27" xfId="0" applyNumberFormat="1" applyFill="1" applyBorder="1" applyAlignment="1">
      <alignment horizontal="center" vertical="center"/>
    </xf>
    <xf numFmtId="14" fontId="0" fillId="0" borderId="20" xfId="0" applyNumberFormat="1" applyFill="1" applyBorder="1" applyAlignment="1">
      <alignment horizontal="center" vertical="center"/>
    </xf>
    <xf numFmtId="3" fontId="0" fillId="0" borderId="26" xfId="0" applyNumberFormat="1" applyBorder="1"/>
    <xf numFmtId="3" fontId="0" fillId="0" borderId="27" xfId="0" applyNumberFormat="1" applyBorder="1"/>
    <xf numFmtId="0" fontId="0" fillId="0" borderId="26" xfId="0" applyFont="1" applyFill="1" applyBorder="1" applyAlignment="1">
      <alignment horizontal="center" vertical="center"/>
    </xf>
    <xf numFmtId="1" fontId="0" fillId="0" borderId="26" xfId="0" applyNumberFormat="1" applyFont="1" applyFill="1" applyBorder="1" applyAlignment="1">
      <alignment horizontal="center" vertical="center"/>
    </xf>
    <xf numFmtId="3" fontId="0" fillId="0" borderId="26" xfId="0" applyNumberFormat="1" applyFont="1" applyFill="1" applyBorder="1" applyAlignment="1">
      <alignment horizontal="center" vertical="center"/>
    </xf>
    <xf numFmtId="14" fontId="0" fillId="0" borderId="26" xfId="0" applyNumberFormat="1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1" fontId="0" fillId="0" borderId="27" xfId="0" applyNumberFormat="1" applyFont="1" applyFill="1" applyBorder="1" applyAlignment="1">
      <alignment horizontal="center" vertical="center"/>
    </xf>
    <xf numFmtId="3" fontId="0" fillId="0" borderId="27" xfId="0" applyNumberFormat="1" applyFont="1" applyFill="1" applyBorder="1" applyAlignment="1">
      <alignment horizontal="center" vertical="center"/>
    </xf>
    <xf numFmtId="14" fontId="0" fillId="0" borderId="27" xfId="0" applyNumberFormat="1" applyFont="1" applyFill="1" applyBorder="1" applyAlignment="1">
      <alignment horizontal="center" vertical="center"/>
    </xf>
    <xf numFmtId="166" fontId="24" fillId="0" borderId="28" xfId="0" applyNumberFormat="1" applyFont="1" applyBorder="1" applyAlignment="1" applyProtection="1">
      <alignment horizontal="center"/>
      <protection locked="0"/>
    </xf>
    <xf numFmtId="14" fontId="24" fillId="0" borderId="31" xfId="0" applyNumberFormat="1" applyFont="1" applyFill="1" applyBorder="1" applyAlignment="1" applyProtection="1">
      <alignment horizontal="center"/>
      <protection locked="0"/>
    </xf>
    <xf numFmtId="0" fontId="19" fillId="0" borderId="32" xfId="0" applyFont="1" applyBorder="1" applyAlignment="1">
      <alignment horizontal="center"/>
    </xf>
    <xf numFmtId="0" fontId="19" fillId="28" borderId="32" xfId="0" applyFont="1" applyFill="1" applyBorder="1" applyAlignment="1">
      <alignment horizontal="center"/>
    </xf>
    <xf numFmtId="0" fontId="19" fillId="0" borderId="33" xfId="0" applyFont="1" applyBorder="1" applyAlignment="1">
      <alignment horizontal="center"/>
    </xf>
    <xf numFmtId="0" fontId="19" fillId="0" borderId="34" xfId="0" applyFont="1" applyBorder="1" applyAlignment="1">
      <alignment horizontal="center"/>
    </xf>
    <xf numFmtId="0" fontId="19" fillId="0" borderId="35" xfId="0" applyFont="1" applyBorder="1" applyAlignment="1">
      <alignment horizontal="center"/>
    </xf>
    <xf numFmtId="0" fontId="19" fillId="0" borderId="30" xfId="0" applyFont="1" applyBorder="1" applyAlignment="1">
      <alignment horizontal="center"/>
    </xf>
    <xf numFmtId="0" fontId="19" fillId="0" borderId="36" xfId="0" applyFont="1" applyBorder="1" applyAlignment="1">
      <alignment horizontal="center"/>
    </xf>
    <xf numFmtId="0" fontId="19" fillId="0" borderId="37" xfId="0" applyFont="1" applyBorder="1" applyAlignment="1">
      <alignment horizontal="center"/>
    </xf>
    <xf numFmtId="0" fontId="24" fillId="0" borderId="38" xfId="0" applyFont="1" applyBorder="1" applyAlignment="1">
      <alignment horizontal="center"/>
    </xf>
    <xf numFmtId="0" fontId="24" fillId="0" borderId="39" xfId="0" applyFont="1" applyBorder="1" applyAlignment="1">
      <alignment horizontal="center"/>
    </xf>
    <xf numFmtId="2" fontId="0" fillId="0" borderId="15" xfId="0" applyNumberFormat="1" applyBorder="1" applyAlignment="1" applyProtection="1">
      <alignment horizontal="center" vertical="center"/>
      <protection locked="0"/>
    </xf>
    <xf numFmtId="2" fontId="0" fillId="0" borderId="26" xfId="0" applyNumberFormat="1" applyBorder="1" applyAlignment="1" applyProtection="1">
      <alignment horizontal="center" vertical="center"/>
      <protection locked="0"/>
    </xf>
    <xf numFmtId="2" fontId="0" fillId="0" borderId="42" xfId="0" applyNumberFormat="1" applyBorder="1" applyAlignment="1" applyProtection="1">
      <alignment horizontal="center" vertical="center"/>
      <protection locked="0"/>
    </xf>
    <xf numFmtId="2" fontId="0" fillId="0" borderId="16" xfId="0" applyNumberFormat="1" applyBorder="1" applyAlignment="1" applyProtection="1">
      <alignment horizontal="center" vertical="center"/>
      <protection locked="0"/>
    </xf>
    <xf numFmtId="2" fontId="0" fillId="0" borderId="43" xfId="0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2" fontId="0" fillId="0" borderId="17" xfId="0" applyNumberFormat="1" applyBorder="1" applyAlignment="1" applyProtection="1">
      <alignment horizontal="center" vertical="center"/>
      <protection locked="0"/>
    </xf>
    <xf numFmtId="2" fontId="0" fillId="0" borderId="1" xfId="0" applyNumberFormat="1" applyBorder="1" applyAlignment="1" applyProtection="1">
      <alignment horizontal="center" vertical="center"/>
      <protection locked="0"/>
    </xf>
    <xf numFmtId="2" fontId="0" fillId="0" borderId="43" xfId="0" applyNumberFormat="1" applyBorder="1" applyAlignment="1" applyProtection="1">
      <alignment horizontal="center" vertical="center"/>
      <protection locked="0"/>
    </xf>
    <xf numFmtId="2" fontId="0" fillId="0" borderId="18" xfId="0" applyNumberFormat="1" applyBorder="1" applyAlignment="1" applyProtection="1">
      <alignment horizontal="center" vertical="center"/>
      <protection locked="0"/>
    </xf>
    <xf numFmtId="2" fontId="0" fillId="0" borderId="19" xfId="0" applyNumberFormat="1" applyBorder="1" applyAlignment="1" applyProtection="1">
      <alignment horizontal="center" vertical="center"/>
      <protection locked="0"/>
    </xf>
    <xf numFmtId="2" fontId="0" fillId="0" borderId="27" xfId="0" applyNumberFormat="1" applyBorder="1" applyAlignment="1" applyProtection="1">
      <alignment horizontal="center" vertical="center"/>
      <protection locked="0"/>
    </xf>
    <xf numFmtId="2" fontId="0" fillId="0" borderId="20" xfId="0" applyNumberFormat="1" applyBorder="1" applyAlignment="1" applyProtection="1">
      <alignment horizontal="center" vertical="center"/>
      <protection locked="0"/>
    </xf>
    <xf numFmtId="2" fontId="0" fillId="0" borderId="44" xfId="0" applyNumberFormat="1" applyBorder="1" applyAlignment="1" applyProtection="1">
      <alignment horizontal="center" vertical="center"/>
      <protection locked="0"/>
    </xf>
    <xf numFmtId="2" fontId="0" fillId="0" borderId="42" xfId="0" applyNumberFormat="1" applyBorder="1" applyAlignment="1" applyProtection="1">
      <alignment horizontal="center" vertical="center"/>
      <protection locked="0"/>
    </xf>
    <xf numFmtId="2" fontId="0" fillId="0" borderId="45" xfId="0" applyNumberFormat="1" applyBorder="1" applyAlignment="1" applyProtection="1">
      <alignment horizontal="center" vertical="center"/>
      <protection locked="0"/>
    </xf>
    <xf numFmtId="2" fontId="0" fillId="0" borderId="44" xfId="0" applyNumberFormat="1" applyBorder="1" applyAlignment="1" applyProtection="1">
      <alignment horizontal="center" vertical="center"/>
      <protection locked="0"/>
    </xf>
    <xf numFmtId="2" fontId="0" fillId="0" borderId="47" xfId="0" applyNumberFormat="1" applyBorder="1" applyAlignment="1" applyProtection="1">
      <alignment horizontal="center" vertical="center"/>
      <protection locked="0"/>
    </xf>
    <xf numFmtId="0" fontId="19" fillId="0" borderId="29" xfId="0" applyFont="1" applyBorder="1" applyAlignment="1">
      <alignment horizontal="center"/>
    </xf>
    <xf numFmtId="0" fontId="19" fillId="0" borderId="48" xfId="0" applyFont="1" applyBorder="1" applyAlignment="1">
      <alignment horizontal="center"/>
    </xf>
    <xf numFmtId="0" fontId="0" fillId="28" borderId="49" xfId="0" applyFill="1" applyBorder="1"/>
    <xf numFmtId="0" fontId="0" fillId="28" borderId="14" xfId="0" applyFill="1" applyBorder="1"/>
    <xf numFmtId="0" fontId="0" fillId="0" borderId="1" xfId="0" applyBorder="1" applyAlignment="1">
      <alignment horizontal="center"/>
    </xf>
    <xf numFmtId="2" fontId="0" fillId="0" borderId="43" xfId="0" applyNumberFormat="1" applyBorder="1" applyAlignment="1">
      <alignment horizontal="left"/>
    </xf>
    <xf numFmtId="2" fontId="0" fillId="0" borderId="18" xfId="0" applyNumberFormat="1" applyBorder="1" applyAlignment="1">
      <alignment horizontal="left"/>
    </xf>
    <xf numFmtId="2" fontId="0" fillId="0" borderId="52" xfId="0" applyNumberFormat="1" applyBorder="1" applyAlignment="1" applyProtection="1">
      <alignment horizontal="center" vertical="center"/>
      <protection locked="0"/>
    </xf>
    <xf numFmtId="2" fontId="0" fillId="0" borderId="53" xfId="0" applyNumberFormat="1" applyBorder="1" applyAlignment="1" applyProtection="1">
      <alignment horizontal="center" vertical="center"/>
      <protection locked="0"/>
    </xf>
    <xf numFmtId="2" fontId="0" fillId="0" borderId="25" xfId="0" applyNumberFormat="1" applyBorder="1" applyAlignment="1" applyProtection="1">
      <alignment horizontal="center" vertical="center"/>
      <protection locked="0"/>
    </xf>
    <xf numFmtId="2" fontId="0" fillId="0" borderId="54" xfId="0" applyNumberFormat="1" applyBorder="1" applyAlignment="1" applyProtection="1">
      <alignment horizontal="center" vertical="center"/>
      <protection locked="0"/>
    </xf>
    <xf numFmtId="2" fontId="0" fillId="0" borderId="54" xfId="0" applyNumberFormat="1" applyBorder="1" applyAlignment="1">
      <alignment horizontal="center"/>
    </xf>
    <xf numFmtId="2" fontId="0" fillId="0" borderId="53" xfId="0" applyNumberFormat="1" applyBorder="1" applyAlignment="1">
      <alignment horizontal="center"/>
    </xf>
    <xf numFmtId="2" fontId="0" fillId="0" borderId="18" xfId="0" applyNumberFormat="1" applyBorder="1" applyAlignment="1"/>
    <xf numFmtId="2" fontId="0" fillId="0" borderId="0" xfId="0" applyNumberFormat="1" applyBorder="1" applyAlignment="1" applyProtection="1">
      <alignment horizontal="center" vertical="center"/>
      <protection locked="0"/>
    </xf>
    <xf numFmtId="2" fontId="0" fillId="0" borderId="0" xfId="0" applyNumberForma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56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0" fillId="28" borderId="57" xfId="0" applyFill="1" applyBorder="1"/>
    <xf numFmtId="0" fontId="0" fillId="28" borderId="37" xfId="0" applyFill="1" applyBorder="1"/>
    <xf numFmtId="2" fontId="0" fillId="0" borderId="0" xfId="0" applyNumberFormat="1" applyAlignment="1">
      <alignment horizontal="left"/>
    </xf>
    <xf numFmtId="2" fontId="0" fillId="0" borderId="61" xfId="0" applyNumberFormat="1" applyBorder="1" applyAlignment="1">
      <alignment horizontal="left"/>
    </xf>
    <xf numFmtId="2" fontId="0" fillId="0" borderId="49" xfId="0" applyNumberFormat="1" applyBorder="1" applyAlignment="1">
      <alignment horizontal="left"/>
    </xf>
    <xf numFmtId="2" fontId="0" fillId="0" borderId="14" xfId="0" applyNumberFormat="1" applyBorder="1" applyAlignment="1">
      <alignment horizontal="left"/>
    </xf>
    <xf numFmtId="0" fontId="0" fillId="29" borderId="26" xfId="0" applyFill="1" applyBorder="1" applyAlignment="1">
      <alignment horizontal="center" vertical="center"/>
    </xf>
    <xf numFmtId="0" fontId="0" fillId="29" borderId="1" xfId="0" applyFill="1" applyBorder="1" applyAlignment="1">
      <alignment horizontal="center" vertical="center"/>
    </xf>
    <xf numFmtId="0" fontId="0" fillId="29" borderId="27" xfId="0" applyFill="1" applyBorder="1" applyAlignment="1">
      <alignment horizontal="center" vertical="center"/>
    </xf>
    <xf numFmtId="2" fontId="0" fillId="0" borderId="26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27" xfId="0" applyNumberFormat="1" applyBorder="1" applyAlignment="1">
      <alignment horizontal="center"/>
    </xf>
    <xf numFmtId="2" fontId="0" fillId="0" borderId="20" xfId="0" applyNumberFormat="1" applyBorder="1" applyAlignment="1">
      <alignment horizontal="center"/>
    </xf>
    <xf numFmtId="0" fontId="19" fillId="0" borderId="19" xfId="0" applyFont="1" applyBorder="1" applyAlignment="1">
      <alignment horizontal="center"/>
    </xf>
    <xf numFmtId="0" fontId="19" fillId="0" borderId="27" xfId="0" applyFont="1" applyBorder="1" applyAlignment="1">
      <alignment horizontal="center"/>
    </xf>
    <xf numFmtId="0" fontId="19" fillId="0" borderId="47" xfId="0" applyFont="1" applyBorder="1" applyAlignment="1">
      <alignment horizontal="center"/>
    </xf>
    <xf numFmtId="0" fontId="19" fillId="0" borderId="20" xfId="0" applyFont="1" applyBorder="1" applyAlignment="1">
      <alignment horizontal="center"/>
    </xf>
    <xf numFmtId="2" fontId="0" fillId="0" borderId="25" xfId="0" applyNumberFormat="1" applyBorder="1" applyAlignment="1">
      <alignment horizontal="center"/>
    </xf>
    <xf numFmtId="2" fontId="0" fillId="0" borderId="46" xfId="0" applyNumberFormat="1" applyBorder="1" applyAlignment="1" applyProtection="1">
      <alignment horizontal="center" vertical="center"/>
      <protection locked="0"/>
    </xf>
    <xf numFmtId="2" fontId="0" fillId="0" borderId="42" xfId="0" applyNumberFormat="1" applyBorder="1" applyAlignment="1">
      <alignment horizontal="left"/>
    </xf>
    <xf numFmtId="2" fontId="0" fillId="0" borderId="16" xfId="0" applyNumberFormat="1" applyBorder="1" applyAlignment="1">
      <alignment horizontal="left"/>
    </xf>
    <xf numFmtId="2" fontId="0" fillId="0" borderId="27" xfId="0" applyNumberFormat="1" applyBorder="1" applyAlignment="1">
      <alignment horizontal="left"/>
    </xf>
    <xf numFmtId="2" fontId="0" fillId="0" borderId="20" xfId="0" applyNumberFormat="1" applyBorder="1" applyAlignment="1">
      <alignment horizontal="left"/>
    </xf>
    <xf numFmtId="2" fontId="0" fillId="0" borderId="1" xfId="0" applyNumberFormat="1" applyFill="1" applyBorder="1" applyAlignment="1">
      <alignment horizontal="center" vertical="center"/>
    </xf>
    <xf numFmtId="166" fontId="24" fillId="0" borderId="15" xfId="0" applyNumberFormat="1" applyFont="1" applyBorder="1" applyAlignment="1" applyProtection="1">
      <alignment horizontal="center"/>
      <protection locked="0"/>
    </xf>
    <xf numFmtId="14" fontId="24" fillId="0" borderId="16" xfId="0" applyNumberFormat="1" applyFont="1" applyFill="1" applyBorder="1" applyAlignment="1" applyProtection="1">
      <alignment horizontal="center"/>
      <protection locked="0"/>
    </xf>
    <xf numFmtId="14" fontId="24" fillId="0" borderId="20" xfId="0" applyNumberFormat="1" applyFont="1" applyFill="1" applyBorder="1" applyAlignment="1" applyProtection="1">
      <alignment horizontal="center"/>
      <protection locked="0"/>
    </xf>
    <xf numFmtId="2" fontId="0" fillId="0" borderId="54" xfId="0" applyNumberFormat="1" applyBorder="1" applyAlignment="1"/>
    <xf numFmtId="2" fontId="0" fillId="0" borderId="53" xfId="0" applyNumberFormat="1" applyBorder="1" applyAlignment="1">
      <alignment horizontal="left"/>
    </xf>
    <xf numFmtId="2" fontId="0" fillId="0" borderId="49" xfId="0" applyNumberFormat="1" applyBorder="1" applyAlignment="1"/>
    <xf numFmtId="2" fontId="0" fillId="0" borderId="14" xfId="0" applyNumberFormat="1" applyBorder="1" applyAlignment="1"/>
    <xf numFmtId="0" fontId="19" fillId="28" borderId="13" xfId="0" applyFont="1" applyFill="1" applyBorder="1" applyAlignment="1">
      <alignment horizontal="center"/>
    </xf>
    <xf numFmtId="0" fontId="19" fillId="28" borderId="14" xfId="0" applyFont="1" applyFill="1" applyBorder="1" applyAlignment="1">
      <alignment horizontal="center"/>
    </xf>
    <xf numFmtId="0" fontId="19" fillId="0" borderId="49" xfId="0" applyFont="1" applyBorder="1" applyAlignment="1">
      <alignment horizontal="center"/>
    </xf>
    <xf numFmtId="0" fontId="19" fillId="28" borderId="56" xfId="0" applyFont="1" applyFill="1" applyBorder="1" applyAlignment="1">
      <alignment horizontal="center"/>
    </xf>
    <xf numFmtId="0" fontId="19" fillId="28" borderId="49" xfId="0" applyFont="1" applyFill="1" applyBorder="1" applyAlignment="1">
      <alignment horizontal="center"/>
    </xf>
    <xf numFmtId="0" fontId="19" fillId="0" borderId="15" xfId="0" applyFont="1" applyBorder="1" applyAlignment="1" applyProtection="1">
      <alignment horizontal="center"/>
      <protection locked="0"/>
    </xf>
    <xf numFmtId="0" fontId="19" fillId="0" borderId="26" xfId="0" applyFont="1" applyBorder="1" applyAlignment="1" applyProtection="1">
      <alignment horizontal="center"/>
      <protection locked="0"/>
    </xf>
    <xf numFmtId="0" fontId="19" fillId="0" borderId="16" xfId="0" applyFont="1" applyBorder="1" applyAlignment="1" applyProtection="1">
      <alignment horizontal="center"/>
      <protection locked="0"/>
    </xf>
    <xf numFmtId="0" fontId="19" fillId="28" borderId="15" xfId="0" applyFont="1" applyFill="1" applyBorder="1" applyAlignment="1" applyProtection="1">
      <alignment horizontal="center"/>
      <protection locked="0"/>
    </xf>
    <xf numFmtId="0" fontId="19" fillId="28" borderId="26" xfId="0" applyFont="1" applyFill="1" applyBorder="1" applyAlignment="1" applyProtection="1">
      <alignment horizontal="center"/>
      <protection locked="0"/>
    </xf>
    <xf numFmtId="0" fontId="19" fillId="28" borderId="16" xfId="0" applyFont="1" applyFill="1" applyBorder="1" applyAlignment="1" applyProtection="1">
      <alignment horizontal="center"/>
      <protection locked="0"/>
    </xf>
    <xf numFmtId="0" fontId="0" fillId="28" borderId="42" xfId="0" applyFill="1" applyBorder="1"/>
    <xf numFmtId="0" fontId="0" fillId="28" borderId="16" xfId="0" applyFill="1" applyBorder="1"/>
    <xf numFmtId="0" fontId="19" fillId="28" borderId="19" xfId="0" applyFont="1" applyFill="1" applyBorder="1" applyAlignment="1" applyProtection="1">
      <alignment horizontal="center"/>
      <protection locked="0"/>
    </xf>
    <xf numFmtId="0" fontId="19" fillId="28" borderId="27" xfId="0" applyFont="1" applyFill="1" applyBorder="1" applyAlignment="1" applyProtection="1">
      <alignment horizontal="center"/>
      <protection locked="0"/>
    </xf>
    <xf numFmtId="0" fontId="19" fillId="28" borderId="20" xfId="0" applyFont="1" applyFill="1" applyBorder="1" applyAlignment="1" applyProtection="1">
      <alignment horizontal="center"/>
      <protection locked="0"/>
    </xf>
    <xf numFmtId="0" fontId="19" fillId="0" borderId="19" xfId="0" applyFont="1" applyBorder="1" applyAlignment="1" applyProtection="1">
      <alignment horizontal="center"/>
      <protection locked="0"/>
    </xf>
    <xf numFmtId="0" fontId="19" fillId="0" borderId="27" xfId="0" applyFont="1" applyBorder="1" applyAlignment="1" applyProtection="1">
      <alignment horizontal="center"/>
      <protection locked="0"/>
    </xf>
    <xf numFmtId="0" fontId="19" fillId="0" borderId="20" xfId="0" applyFont="1" applyBorder="1" applyAlignment="1" applyProtection="1">
      <alignment horizontal="center"/>
      <protection locked="0"/>
    </xf>
    <xf numFmtId="0" fontId="0" fillId="28" borderId="44" xfId="0" applyFill="1" applyBorder="1"/>
    <xf numFmtId="0" fontId="0" fillId="28" borderId="20" xfId="0" applyFill="1" applyBorder="1"/>
    <xf numFmtId="2" fontId="0" fillId="0" borderId="1" xfId="0" applyNumberFormat="1" applyBorder="1" applyAlignment="1">
      <alignment horizontal="center"/>
    </xf>
    <xf numFmtId="2" fontId="0" fillId="0" borderId="18" xfId="0" applyNumberFormat="1" applyBorder="1" applyAlignment="1">
      <alignment horizontal="center" vertical="top"/>
    </xf>
    <xf numFmtId="2" fontId="0" fillId="0" borderId="43" xfId="0" applyNumberFormat="1" applyBorder="1" applyAlignment="1"/>
    <xf numFmtId="2" fontId="0" fillId="0" borderId="27" xfId="0" applyNumberFormat="1" applyFill="1" applyBorder="1" applyAlignment="1">
      <alignment horizontal="center" vertical="center"/>
    </xf>
    <xf numFmtId="2" fontId="0" fillId="0" borderId="26" xfId="0" applyNumberFormat="1" applyFill="1" applyBorder="1" applyAlignment="1">
      <alignment horizontal="center" vertical="center"/>
    </xf>
    <xf numFmtId="0" fontId="0" fillId="29" borderId="26" xfId="0" applyFont="1" applyFill="1" applyBorder="1" applyAlignment="1">
      <alignment horizontal="center" vertical="center"/>
    </xf>
    <xf numFmtId="0" fontId="0" fillId="29" borderId="1" xfId="0" applyFont="1" applyFill="1" applyBorder="1" applyAlignment="1">
      <alignment horizontal="center" vertical="center"/>
    </xf>
    <xf numFmtId="0" fontId="0" fillId="29" borderId="27" xfId="0" applyFont="1" applyFill="1" applyBorder="1" applyAlignment="1">
      <alignment horizontal="center" vertical="center"/>
    </xf>
    <xf numFmtId="1" fontId="0" fillId="0" borderId="25" xfId="0" applyNumberFormat="1" applyFill="1" applyBorder="1" applyAlignment="1">
      <alignment horizontal="center" vertical="center"/>
    </xf>
    <xf numFmtId="1" fontId="0" fillId="0" borderId="69" xfId="0" applyNumberFormat="1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1" fontId="0" fillId="0" borderId="70" xfId="0" applyNumberFormat="1" applyFill="1" applyBorder="1" applyAlignment="1">
      <alignment horizontal="center" vertical="center"/>
    </xf>
    <xf numFmtId="1" fontId="0" fillId="0" borderId="71" xfId="0" applyNumberFormat="1" applyFill="1" applyBorder="1" applyAlignment="1">
      <alignment horizontal="center" vertical="center"/>
    </xf>
    <xf numFmtId="1" fontId="0" fillId="0" borderId="72" xfId="0" applyNumberFormat="1" applyFill="1" applyBorder="1" applyAlignment="1">
      <alignment horizontal="center" vertical="center"/>
    </xf>
    <xf numFmtId="0" fontId="0" fillId="0" borderId="73" xfId="0" applyNumberFormat="1" applyFill="1" applyBorder="1" applyAlignment="1">
      <alignment horizontal="center" vertical="center"/>
    </xf>
    <xf numFmtId="0" fontId="0" fillId="0" borderId="69" xfId="0" applyNumberFormat="1" applyFill="1" applyBorder="1" applyAlignment="1">
      <alignment horizontal="center" vertical="center"/>
    </xf>
    <xf numFmtId="14" fontId="0" fillId="0" borderId="70" xfId="0" applyNumberFormat="1" applyFill="1" applyBorder="1" applyAlignment="1">
      <alignment horizontal="center" vertical="center"/>
    </xf>
    <xf numFmtId="14" fontId="0" fillId="0" borderId="71" xfId="0" applyNumberFormat="1" applyFill="1" applyBorder="1" applyAlignment="1">
      <alignment horizontal="center" vertical="center"/>
    </xf>
    <xf numFmtId="14" fontId="0" fillId="0" borderId="41" xfId="0" applyNumberFormat="1" applyFill="1" applyBorder="1" applyAlignment="1">
      <alignment horizontal="center" vertical="center"/>
    </xf>
    <xf numFmtId="0" fontId="0" fillId="0" borderId="31" xfId="0" applyNumberFormat="1" applyFill="1" applyBorder="1" applyAlignment="1">
      <alignment horizontal="center" vertical="center"/>
    </xf>
    <xf numFmtId="0" fontId="0" fillId="0" borderId="55" xfId="0" applyNumberFormat="1" applyFill="1" applyBorder="1" applyAlignment="1">
      <alignment horizontal="center" vertical="center"/>
    </xf>
    <xf numFmtId="0" fontId="21" fillId="30" borderId="1" xfId="0" applyFont="1" applyFill="1" applyBorder="1" applyAlignment="1">
      <alignment horizontal="center" vertical="center" wrapText="1"/>
    </xf>
    <xf numFmtId="0" fontId="26" fillId="0" borderId="1" xfId="0" applyNumberFormat="1" applyFont="1" applyBorder="1" applyAlignment="1">
      <alignment horizontal="center"/>
    </xf>
    <xf numFmtId="1" fontId="26" fillId="0" borderId="1" xfId="0" applyNumberFormat="1" applyFont="1" applyBorder="1" applyAlignment="1">
      <alignment horizontal="center"/>
    </xf>
    <xf numFmtId="0" fontId="2" fillId="0" borderId="0" xfId="89"/>
    <xf numFmtId="0" fontId="27" fillId="34" borderId="1" xfId="89" applyFont="1" applyFill="1" applyBorder="1" applyAlignment="1">
      <alignment horizontal="center" vertical="center"/>
    </xf>
    <xf numFmtId="0" fontId="0" fillId="0" borderId="1" xfId="0" applyBorder="1"/>
    <xf numFmtId="0" fontId="27" fillId="35" borderId="46" xfId="89" applyFont="1" applyFill="1" applyBorder="1" applyAlignment="1">
      <alignment horizontal="left" vertical="center"/>
    </xf>
    <xf numFmtId="0" fontId="27" fillId="25" borderId="1" xfId="89" applyFont="1" applyFill="1" applyBorder="1"/>
    <xf numFmtId="0" fontId="27" fillId="36" borderId="46" xfId="89" applyFont="1" applyFill="1" applyBorder="1" applyAlignment="1">
      <alignment horizontal="left" vertical="center"/>
    </xf>
    <xf numFmtId="2" fontId="0" fillId="0" borderId="42" xfId="0" applyNumberFormat="1" applyBorder="1" applyAlignment="1" applyProtection="1">
      <alignment horizontal="center" vertical="center"/>
      <protection locked="0"/>
    </xf>
    <xf numFmtId="2" fontId="0" fillId="0" borderId="44" xfId="0" applyNumberFormat="1" applyBorder="1" applyAlignment="1" applyProtection="1">
      <alignment horizontal="center" vertical="center"/>
      <protection locked="0"/>
    </xf>
    <xf numFmtId="2" fontId="0" fillId="0" borderId="43" xfId="0" applyNumberFormat="1" applyBorder="1" applyAlignment="1" applyProtection="1">
      <alignment horizontal="center" vertical="center"/>
      <protection locked="0"/>
    </xf>
    <xf numFmtId="2" fontId="0" fillId="0" borderId="27" xfId="0" applyNumberFormat="1" applyBorder="1" applyAlignment="1" applyProtection="1">
      <alignment horizontal="center" vertical="center"/>
      <protection locked="0"/>
    </xf>
    <xf numFmtId="2" fontId="0" fillId="0" borderId="1" xfId="0" applyNumberFormat="1" applyBorder="1" applyAlignment="1" applyProtection="1">
      <alignment horizontal="center" vertical="center"/>
      <protection locked="0"/>
    </xf>
    <xf numFmtId="2" fontId="0" fillId="0" borderId="15" xfId="0" applyNumberFormat="1" applyBorder="1" applyAlignment="1" applyProtection="1">
      <alignment horizontal="left" vertical="center"/>
      <protection locked="0"/>
    </xf>
    <xf numFmtId="2" fontId="0" fillId="0" borderId="42" xfId="0" applyNumberFormat="1" applyBorder="1" applyAlignment="1" applyProtection="1">
      <alignment horizontal="center" vertical="center"/>
      <protection locked="0"/>
    </xf>
    <xf numFmtId="3" fontId="0" fillId="0" borderId="1" xfId="0" applyNumberFormat="1" applyBorder="1" applyAlignment="1">
      <alignment horizontal="center"/>
    </xf>
    <xf numFmtId="14" fontId="0" fillId="0" borderId="0" xfId="0" applyNumberFormat="1"/>
    <xf numFmtId="3" fontId="0" fillId="0" borderId="0" xfId="0" applyNumberFormat="1"/>
    <xf numFmtId="0" fontId="2" fillId="32" borderId="46" xfId="89" applyFill="1" applyBorder="1" applyAlignment="1">
      <alignment horizontal="center" vertical="center"/>
    </xf>
    <xf numFmtId="0" fontId="2" fillId="32" borderId="60" xfId="89" applyFill="1" applyBorder="1" applyAlignment="1">
      <alignment horizontal="center" vertical="center"/>
    </xf>
    <xf numFmtId="0" fontId="2" fillId="32" borderId="43" xfId="89" applyFill="1" applyBorder="1" applyAlignment="1">
      <alignment horizontal="center" vertical="center"/>
    </xf>
    <xf numFmtId="0" fontId="2" fillId="31" borderId="46" xfId="89" applyFill="1" applyBorder="1" applyAlignment="1">
      <alignment horizontal="center" vertical="center"/>
    </xf>
    <xf numFmtId="0" fontId="2" fillId="31" borderId="60" xfId="89" applyFill="1" applyBorder="1" applyAlignment="1">
      <alignment horizontal="center" vertical="center"/>
    </xf>
    <xf numFmtId="0" fontId="2" fillId="31" borderId="43" xfId="89" applyFill="1" applyBorder="1" applyAlignment="1">
      <alignment horizontal="center" vertical="center"/>
    </xf>
    <xf numFmtId="0" fontId="2" fillId="33" borderId="46" xfId="89" applyFill="1" applyBorder="1" applyAlignment="1">
      <alignment horizontal="center" vertical="center"/>
    </xf>
    <xf numFmtId="0" fontId="2" fillId="33" borderId="60" xfId="89" applyFill="1" applyBorder="1" applyAlignment="1">
      <alignment horizontal="center" vertical="center"/>
    </xf>
    <xf numFmtId="0" fontId="2" fillId="33" borderId="43" xfId="89" applyFill="1" applyBorder="1" applyAlignment="1">
      <alignment horizontal="center" vertical="center"/>
    </xf>
    <xf numFmtId="14" fontId="0" fillId="0" borderId="73" xfId="0" applyNumberFormat="1" applyFill="1" applyBorder="1" applyAlignment="1">
      <alignment horizontal="center" vertical="center"/>
    </xf>
    <xf numFmtId="14" fontId="0" fillId="0" borderId="34" xfId="0" applyNumberFormat="1" applyFill="1" applyBorder="1" applyAlignment="1">
      <alignment horizontal="center" vertical="center"/>
    </xf>
    <xf numFmtId="14" fontId="0" fillId="0" borderId="36" xfId="0" applyNumberFormat="1" applyFill="1" applyBorder="1" applyAlignment="1">
      <alignment horizontal="center" vertical="center"/>
    </xf>
    <xf numFmtId="14" fontId="0" fillId="0" borderId="69" xfId="0" applyNumberFormat="1" applyFill="1" applyBorder="1" applyAlignment="1">
      <alignment horizontal="center" vertical="center"/>
    </xf>
    <xf numFmtId="0" fontId="0" fillId="25" borderId="28" xfId="0" applyFill="1" applyBorder="1" applyAlignment="1">
      <alignment horizontal="center" vertical="center"/>
    </xf>
    <xf numFmtId="0" fontId="0" fillId="25" borderId="29" xfId="0" applyFill="1" applyBorder="1" applyAlignment="1">
      <alignment horizontal="center" vertical="center"/>
    </xf>
    <xf numFmtId="0" fontId="0" fillId="25" borderId="30" xfId="0" applyFill="1" applyBorder="1" applyAlignment="1">
      <alignment horizontal="center" vertical="center"/>
    </xf>
    <xf numFmtId="0" fontId="23" fillId="25" borderId="0" xfId="0" applyFont="1" applyFill="1" applyAlignment="1">
      <alignment horizontal="center"/>
    </xf>
    <xf numFmtId="0" fontId="0" fillId="31" borderId="28" xfId="0" applyFill="1" applyBorder="1" applyAlignment="1">
      <alignment horizontal="center" vertical="center"/>
    </xf>
    <xf numFmtId="0" fontId="0" fillId="31" borderId="29" xfId="0" applyFill="1" applyBorder="1" applyAlignment="1">
      <alignment horizontal="center" vertical="center"/>
    </xf>
    <xf numFmtId="0" fontId="0" fillId="31" borderId="30" xfId="0" applyFill="1" applyBorder="1" applyAlignment="1">
      <alignment horizontal="center" vertical="center"/>
    </xf>
    <xf numFmtId="14" fontId="0" fillId="0" borderId="73" xfId="0" applyNumberFormat="1" applyFont="1" applyFill="1" applyBorder="1" applyAlignment="1">
      <alignment horizontal="center" vertical="center"/>
    </xf>
    <xf numFmtId="14" fontId="0" fillId="0" borderId="34" xfId="0" applyNumberFormat="1" applyFont="1" applyFill="1" applyBorder="1" applyAlignment="1">
      <alignment horizontal="center" vertical="center"/>
    </xf>
    <xf numFmtId="14" fontId="0" fillId="0" borderId="36" xfId="0" applyNumberFormat="1" applyFont="1" applyFill="1" applyBorder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24" fillId="0" borderId="15" xfId="0" applyFont="1" applyBorder="1" applyAlignment="1">
      <alignment horizontal="center"/>
    </xf>
    <xf numFmtId="0" fontId="24" fillId="0" borderId="16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2" xfId="0" applyBorder="1" applyAlignment="1">
      <alignment horizontal="center"/>
    </xf>
    <xf numFmtId="2" fontId="0" fillId="0" borderId="21" xfId="0" applyNumberFormat="1" applyBorder="1" applyAlignment="1" applyProtection="1">
      <alignment horizontal="center" vertical="center"/>
      <protection locked="0"/>
    </xf>
    <xf numFmtId="2" fontId="0" fillId="0" borderId="42" xfId="0" applyNumberFormat="1" applyBorder="1" applyAlignment="1" applyProtection="1">
      <alignment horizontal="center" vertical="center"/>
      <protection locked="0"/>
    </xf>
    <xf numFmtId="2" fontId="0" fillId="0" borderId="45" xfId="0" applyNumberFormat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2" fontId="0" fillId="0" borderId="23" xfId="0" applyNumberFormat="1" applyBorder="1" applyAlignment="1" applyProtection="1">
      <alignment horizontal="center" vertical="center"/>
      <protection locked="0"/>
    </xf>
    <xf numFmtId="2" fontId="0" fillId="0" borderId="44" xfId="0" applyNumberFormat="1" applyBorder="1" applyAlignment="1" applyProtection="1">
      <alignment horizontal="center" vertical="center"/>
      <protection locked="0"/>
    </xf>
    <xf numFmtId="2" fontId="0" fillId="0" borderId="47" xfId="0" applyNumberFormat="1" applyBorder="1" applyAlignment="1" applyProtection="1">
      <alignment horizontal="center" vertical="center"/>
      <protection locked="0"/>
    </xf>
    <xf numFmtId="0" fontId="24" fillId="29" borderId="21" xfId="0" applyFont="1" applyFill="1" applyBorder="1" applyAlignment="1">
      <alignment horizontal="center"/>
    </xf>
    <xf numFmtId="0" fontId="24" fillId="29" borderId="22" xfId="0" applyFont="1" applyFill="1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1" xfId="0" applyBorder="1" applyAlignment="1">
      <alignment horizontal="center"/>
    </xf>
    <xf numFmtId="2" fontId="0" fillId="0" borderId="38" xfId="0" applyNumberFormat="1" applyBorder="1" applyAlignment="1" applyProtection="1">
      <alignment horizontal="center" vertical="center"/>
      <protection locked="0"/>
    </xf>
    <xf numFmtId="2" fontId="0" fillId="0" borderId="55" xfId="0" applyNumberFormat="1" applyBorder="1" applyAlignment="1" applyProtection="1">
      <alignment horizontal="center" vertical="center"/>
      <protection locked="0"/>
    </xf>
    <xf numFmtId="0" fontId="24" fillId="29" borderId="11" xfId="0" applyFont="1" applyFill="1" applyBorder="1" applyAlignment="1">
      <alignment horizontal="center"/>
    </xf>
    <xf numFmtId="0" fontId="24" fillId="29" borderId="12" xfId="0" applyFont="1" applyFill="1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59" xfId="0" applyBorder="1" applyAlignment="1">
      <alignment horizontal="center"/>
    </xf>
    <xf numFmtId="2" fontId="25" fillId="29" borderId="45" xfId="0" applyNumberFormat="1" applyFont="1" applyFill="1" applyBorder="1" applyAlignment="1" applyProtection="1">
      <alignment horizontal="center" vertical="center"/>
      <protection locked="0"/>
    </xf>
    <xf numFmtId="2" fontId="25" fillId="29" borderId="42" xfId="0" applyNumberFormat="1" applyFont="1" applyFill="1" applyBorder="1" applyAlignment="1" applyProtection="1">
      <alignment horizontal="center" vertical="center"/>
      <protection locked="0"/>
    </xf>
    <xf numFmtId="2" fontId="25" fillId="29" borderId="47" xfId="0" applyNumberFormat="1" applyFont="1" applyFill="1" applyBorder="1" applyAlignment="1" applyProtection="1">
      <alignment horizontal="center" vertical="center"/>
      <protection locked="0"/>
    </xf>
    <xf numFmtId="2" fontId="25" fillId="29" borderId="44" xfId="0" applyNumberFormat="1" applyFont="1" applyFill="1" applyBorder="1" applyAlignment="1" applyProtection="1">
      <alignment horizontal="center" vertical="center"/>
      <protection locked="0"/>
    </xf>
    <xf numFmtId="0" fontId="0" fillId="0" borderId="60" xfId="0" applyBorder="1" applyAlignment="1">
      <alignment horizontal="center"/>
    </xf>
    <xf numFmtId="2" fontId="0" fillId="0" borderId="56" xfId="0" applyNumberFormat="1" applyBorder="1" applyAlignment="1" applyProtection="1">
      <alignment horizontal="center" vertical="center"/>
      <protection locked="0"/>
    </xf>
    <xf numFmtId="2" fontId="0" fillId="0" borderId="49" xfId="0" applyNumberFormat="1" applyBorder="1" applyAlignment="1" applyProtection="1">
      <alignment horizontal="center" vertical="center"/>
      <protection locked="0"/>
    </xf>
    <xf numFmtId="2" fontId="0" fillId="0" borderId="11" xfId="0" applyNumberFormat="1" applyBorder="1" applyAlignment="1" applyProtection="1">
      <alignment horizontal="center" vertical="center"/>
      <protection locked="0"/>
    </xf>
    <xf numFmtId="2" fontId="0" fillId="0" borderId="46" xfId="0" applyNumberFormat="1" applyBorder="1" applyAlignment="1" applyProtection="1">
      <alignment horizontal="center" vertical="center"/>
      <protection locked="0"/>
    </xf>
    <xf numFmtId="2" fontId="0" fillId="0" borderId="43" xfId="0" applyNumberFormat="1" applyBorder="1" applyAlignment="1" applyProtection="1">
      <alignment horizontal="center" vertical="center"/>
      <protection locked="0"/>
    </xf>
    <xf numFmtId="0" fontId="0" fillId="0" borderId="62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4" xfId="0" applyBorder="1" applyAlignment="1">
      <alignment horizontal="center"/>
    </xf>
    <xf numFmtId="2" fontId="0" fillId="0" borderId="50" xfId="0" applyNumberFormat="1" applyBorder="1" applyAlignment="1" applyProtection="1">
      <alignment horizontal="center" vertical="center"/>
      <protection locked="0"/>
    </xf>
    <xf numFmtId="2" fontId="0" fillId="0" borderId="54" xfId="0" applyNumberFormat="1" applyBorder="1" applyAlignment="1" applyProtection="1">
      <alignment horizontal="center" vertical="center"/>
      <protection locked="0"/>
    </xf>
    <xf numFmtId="2" fontId="0" fillId="0" borderId="63" xfId="0" applyNumberFormat="1" applyBorder="1" applyAlignment="1" applyProtection="1">
      <alignment horizontal="center" vertical="center"/>
      <protection locked="0"/>
    </xf>
    <xf numFmtId="2" fontId="0" fillId="0" borderId="27" xfId="0" applyNumberForma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2" fontId="0" fillId="0" borderId="65" xfId="0" applyNumberFormat="1" applyBorder="1" applyAlignment="1" applyProtection="1">
      <alignment horizontal="center" vertical="center"/>
      <protection locked="0"/>
    </xf>
    <xf numFmtId="2" fontId="0" fillId="0" borderId="31" xfId="0" applyNumberFormat="1" applyBorder="1" applyAlignment="1" applyProtection="1">
      <alignment horizontal="center" vertical="center"/>
      <protection locked="0"/>
    </xf>
    <xf numFmtId="2" fontId="0" fillId="0" borderId="66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2" fontId="0" fillId="0" borderId="12" xfId="0" applyNumberFormat="1" applyBorder="1" applyAlignment="1" applyProtection="1">
      <alignment horizontal="center" vertical="center"/>
      <protection locked="0"/>
    </xf>
    <xf numFmtId="2" fontId="0" fillId="0" borderId="68" xfId="0" applyNumberFormat="1" applyBorder="1" applyAlignment="1" applyProtection="1">
      <alignment horizontal="center" vertical="center"/>
      <protection locked="0"/>
    </xf>
    <xf numFmtId="2" fontId="0" fillId="0" borderId="67" xfId="0" applyNumberFormat="1" applyBorder="1" applyAlignment="1" applyProtection="1">
      <alignment horizontal="center" vertical="center"/>
      <protection locked="0"/>
    </xf>
    <xf numFmtId="0" fontId="24" fillId="29" borderId="58" xfId="0" applyFont="1" applyFill="1" applyBorder="1" applyAlignment="1">
      <alignment horizontal="center"/>
    </xf>
    <xf numFmtId="0" fontId="24" fillId="29" borderId="59" xfId="0" applyFont="1" applyFill="1" applyBorder="1" applyAlignment="1">
      <alignment horizontal="center"/>
    </xf>
    <xf numFmtId="0" fontId="0" fillId="0" borderId="1" xfId="0" applyBorder="1" applyAlignment="1">
      <alignment horizontal="center" vertical="top"/>
    </xf>
    <xf numFmtId="2" fontId="0" fillId="0" borderId="1" xfId="0" applyNumberFormat="1" applyBorder="1" applyAlignment="1" applyProtection="1">
      <alignment horizontal="center" vertical="center"/>
      <protection locked="0"/>
    </xf>
  </cellXfs>
  <cellStyles count="147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Milliers 10" xfId="31"/>
    <cellStyle name="Milliers 11" xfId="32"/>
    <cellStyle name="Milliers 12" xfId="33"/>
    <cellStyle name="Milliers 13" xfId="34"/>
    <cellStyle name="Milliers 14" xfId="35"/>
    <cellStyle name="Milliers 15" xfId="36"/>
    <cellStyle name="Milliers 16" xfId="37"/>
    <cellStyle name="Milliers 17" xfId="38"/>
    <cellStyle name="Milliers 18" xfId="39"/>
    <cellStyle name="Milliers 2" xfId="40"/>
    <cellStyle name="Milliers 2 10" xfId="41"/>
    <cellStyle name="Milliers 2 11" xfId="42"/>
    <cellStyle name="Milliers 2 12" xfId="43"/>
    <cellStyle name="Milliers 2 13" xfId="44"/>
    <cellStyle name="Milliers 2 14" xfId="45"/>
    <cellStyle name="Milliers 2 15" xfId="46"/>
    <cellStyle name="Milliers 2 2" xfId="47"/>
    <cellStyle name="Milliers 2 3" xfId="48"/>
    <cellStyle name="Milliers 2 4" xfId="49"/>
    <cellStyle name="Milliers 2 5" xfId="50"/>
    <cellStyle name="Milliers 2 6" xfId="51"/>
    <cellStyle name="Milliers 2 7" xfId="52"/>
    <cellStyle name="Milliers 2 8" xfId="53"/>
    <cellStyle name="Milliers 2 9" xfId="54"/>
    <cellStyle name="Milliers 3" xfId="55"/>
    <cellStyle name="Milliers 3 2" xfId="56"/>
    <cellStyle name="Milliers 4" xfId="57"/>
    <cellStyle name="Milliers 5" xfId="58"/>
    <cellStyle name="Milliers 6" xfId="59"/>
    <cellStyle name="Milliers 7" xfId="60"/>
    <cellStyle name="Milliers 8" xfId="61"/>
    <cellStyle name="Milliers 9" xfId="62"/>
    <cellStyle name="Neutre 2" xfId="63"/>
    <cellStyle name="Normal" xfId="0" builtinId="0"/>
    <cellStyle name="Normal 10" xfId="64"/>
    <cellStyle name="Normal 11" xfId="65"/>
    <cellStyle name="Normal 12" xfId="66"/>
    <cellStyle name="Normal 13" xfId="67"/>
    <cellStyle name="Normal 14" xfId="68"/>
    <cellStyle name="Normal 15" xfId="69"/>
    <cellStyle name="Normal 16" xfId="70"/>
    <cellStyle name="Normal 17" xfId="71"/>
    <cellStyle name="Normal 18" xfId="72"/>
    <cellStyle name="Normal 19" xfId="73"/>
    <cellStyle name="Normal 2" xfId="74"/>
    <cellStyle name="Normal 2 2" xfId="75"/>
    <cellStyle name="Normal 2 2 2" xfId="76"/>
    <cellStyle name="Normal 2 2 3" xfId="77"/>
    <cellStyle name="Normal 2 3" xfId="78"/>
    <cellStyle name="Normal 2 3 2" xfId="79"/>
    <cellStyle name="Normal 2 4" xfId="80"/>
    <cellStyle name="Normal 2 4 2" xfId="81"/>
    <cellStyle name="Normal 2 5" xfId="82"/>
    <cellStyle name="Normal 2 5 2" xfId="83"/>
    <cellStyle name="Normal 2 5 3" xfId="84"/>
    <cellStyle name="Normal 2 6" xfId="85"/>
    <cellStyle name="Normal 2 6 2" xfId="86"/>
    <cellStyle name="Normal 2 7" xfId="87"/>
    <cellStyle name="Normal 2 8" xfId="88"/>
    <cellStyle name="Normal 2 9" xfId="89"/>
    <cellStyle name="Normal 20" xfId="90"/>
    <cellStyle name="Normal 21" xfId="91"/>
    <cellStyle name="Normal 22" xfId="92"/>
    <cellStyle name="Normal 23" xfId="93"/>
    <cellStyle name="Normal 24" xfId="94"/>
    <cellStyle name="Normal 3" xfId="95"/>
    <cellStyle name="Normal 3 2" xfId="96"/>
    <cellStyle name="Normal 3 2 2" xfId="97"/>
    <cellStyle name="Normal 4" xfId="98"/>
    <cellStyle name="Normal 4 2" xfId="99"/>
    <cellStyle name="Normal 4 3" xfId="100"/>
    <cellStyle name="Normal 4 4" xfId="101"/>
    <cellStyle name="Normal 5" xfId="102"/>
    <cellStyle name="Normal 5 2" xfId="103"/>
    <cellStyle name="Normal 6" xfId="104"/>
    <cellStyle name="Normal 6 2" xfId="105"/>
    <cellStyle name="Normal 7" xfId="106"/>
    <cellStyle name="Normal 8" xfId="107"/>
    <cellStyle name="Normal 9" xfId="108"/>
    <cellStyle name="Normal 9 2" xfId="109"/>
    <cellStyle name="Normal 9 2 2" xfId="110"/>
    <cellStyle name="Normal 9 3" xfId="111"/>
    <cellStyle name="Satisfaisant 2" xfId="112"/>
    <cellStyle name="Sortie 2" xfId="113"/>
    <cellStyle name="Texte explicatif 2" xfId="114"/>
    <cellStyle name="Titre 2" xfId="115"/>
    <cellStyle name="Titre 1 2" xfId="116"/>
    <cellStyle name="Titre 2 2" xfId="117"/>
    <cellStyle name="Titre 3 2" xfId="118"/>
    <cellStyle name="Titre 3 2 10" xfId="119"/>
    <cellStyle name="Titre 3 2 2" xfId="120"/>
    <cellStyle name="Titre 3 2 2 2" xfId="121"/>
    <cellStyle name="Titre 3 2 2 3" xfId="122"/>
    <cellStyle name="Titre 3 2 3" xfId="123"/>
    <cellStyle name="Titre 3 2 3 2" xfId="124"/>
    <cellStyle name="Titre 3 2 3 3" xfId="125"/>
    <cellStyle name="Titre 3 2 4" xfId="126"/>
    <cellStyle name="Titre 3 2 4 2" xfId="127"/>
    <cellStyle name="Titre 3 2 4 3" xfId="128"/>
    <cellStyle name="Titre 3 2 5" xfId="129"/>
    <cellStyle name="Titre 3 2 5 2" xfId="130"/>
    <cellStyle name="Titre 3 2 5 3" xfId="131"/>
    <cellStyle name="Titre 3 2 6" xfId="132"/>
    <cellStyle name="Titre 3 2 6 2" xfId="133"/>
    <cellStyle name="Titre 3 2 6 3" xfId="134"/>
    <cellStyle name="Titre 3 2 7" xfId="135"/>
    <cellStyle name="Titre 3 2 7 2" xfId="136"/>
    <cellStyle name="Titre 3 2 7 3" xfId="137"/>
    <cellStyle name="Titre 3 2 8" xfId="138"/>
    <cellStyle name="Titre 3 2 8 2" xfId="139"/>
    <cellStyle name="Titre 3 2 8 3" xfId="140"/>
    <cellStyle name="Titre 3 2 9" xfId="141"/>
    <cellStyle name="Titre 3 2 9 2" xfId="142"/>
    <cellStyle name="Titre 4 2" xfId="143"/>
    <cellStyle name="Total 2" xfId="144"/>
    <cellStyle name="Total 3" xfId="145"/>
    <cellStyle name="Vérification 2" xfId="146"/>
  </cellStyles>
  <dxfs count="14">
    <dxf>
      <fill>
        <patternFill>
          <fgColor indexed="64"/>
          <bgColor rgb="FFFF0000"/>
        </patternFill>
      </fill>
    </dxf>
    <dxf>
      <fill>
        <patternFill>
          <fgColor indexed="64"/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 RAME /MOIS 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RECAP!$B$5</c:f>
              <c:strCache>
                <c:ptCount val="1"/>
                <c:pt idx="0">
                  <c:v>Nbre de Rame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RECAP!$C$4:$N$4</c:f>
              <c:strCache>
                <c:ptCount val="12"/>
                <c:pt idx="0">
                  <c:v> Janvier_18</c:v>
                </c:pt>
                <c:pt idx="1">
                  <c:v>Fev_18</c:v>
                </c:pt>
                <c:pt idx="2">
                  <c:v>Mars_18</c:v>
                </c:pt>
                <c:pt idx="3">
                  <c:v>Avril_18</c:v>
                </c:pt>
                <c:pt idx="4">
                  <c:v>Mai_18</c:v>
                </c:pt>
                <c:pt idx="5">
                  <c:v>Juin_18</c:v>
                </c:pt>
                <c:pt idx="6">
                  <c:v>Juil_18</c:v>
                </c:pt>
                <c:pt idx="7">
                  <c:v>Aout_18</c:v>
                </c:pt>
                <c:pt idx="8">
                  <c:v>Sep_18</c:v>
                </c:pt>
                <c:pt idx="9">
                  <c:v> Oct_18</c:v>
                </c:pt>
                <c:pt idx="10">
                  <c:v>Nov_18</c:v>
                </c:pt>
                <c:pt idx="11">
                  <c:v>Déc_18</c:v>
                </c:pt>
              </c:strCache>
            </c:strRef>
          </c:cat>
          <c:val>
            <c:numRef>
              <c:f>RECAP!$C$5:$N$5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0</c:v>
                </c:pt>
                <c:pt idx="9">
                  <c:v>6</c:v>
                </c:pt>
                <c:pt idx="10">
                  <c:v>4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RECAP!$B$6</c:f>
              <c:strCache>
                <c:ptCount val="1"/>
                <c:pt idx="0">
                  <c:v>Nbre de KIT Bandage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RECAP!$C$6:$N$6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24</c:v>
                </c:pt>
                <c:pt idx="6">
                  <c:v>36</c:v>
                </c:pt>
                <c:pt idx="7">
                  <c:v>48</c:v>
                </c:pt>
                <c:pt idx="8">
                  <c:v>0</c:v>
                </c:pt>
                <c:pt idx="9">
                  <c:v>72</c:v>
                </c:pt>
                <c:pt idx="10">
                  <c:v>48</c:v>
                </c:pt>
                <c:pt idx="11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24036096"/>
        <c:axId val="137810432"/>
      </c:barChart>
      <c:catAx>
        <c:axId val="124036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810432"/>
        <c:crosses val="autoZero"/>
        <c:auto val="1"/>
        <c:lblAlgn val="ctr"/>
        <c:lblOffset val="100"/>
        <c:noMultiLvlLbl val="0"/>
      </c:catAx>
      <c:valAx>
        <c:axId val="13781043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24036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0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7</xdr:row>
      <xdr:rowOff>61912</xdr:rowOff>
    </xdr:from>
    <xdr:to>
      <xdr:col>13</xdr:col>
      <xdr:colOff>752475</xdr:colOff>
      <xdr:row>19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370936</xdr:colOff>
          <xdr:row>2</xdr:row>
          <xdr:rowOff>43132</xdr:rowOff>
        </xdr:from>
        <xdr:to>
          <xdr:col>17</xdr:col>
          <xdr:colOff>198408</xdr:colOff>
          <xdr:row>3</xdr:row>
          <xdr:rowOff>86264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ITAL-MR---/Atelier/REPORTING/PlanningVPQuotidien/Plannification%20atelier%20MR%20CST%20S1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yahiouche/Documents/Copie%20de%20Planning%20realis&#233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BUREAU%20C/SUIVIdesRAMES/Disponibilit&#233;Rames/2014-03_Mars_Disponibilit&#233;_C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visionsCalculées"/>
      <sheetName val="PlanningPrévisionnel"/>
      <sheetName val="TotalRespRamesArret"/>
      <sheetName val="GRAPHES"/>
      <sheetName val="calculs"/>
      <sheetName val="Prise de Service"/>
    </sheetNames>
    <sheetDataSet>
      <sheetData sheetId="0"/>
      <sheetData sheetId="1"/>
      <sheetData sheetId="2"/>
      <sheetData sheetId="3"/>
      <sheetData sheetId="4">
        <row r="25">
          <cell r="D25" t="e">
            <v>#REF!</v>
          </cell>
        </row>
      </sheetData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t_ preventive "/>
      <sheetName val="Maint Corrective "/>
      <sheetName val="Servicing"/>
      <sheetName val="Sous Systéme"/>
      <sheetName val="ACC-VAN"/>
      <sheetName val="Hr dispo shift1"/>
      <sheetName val="Hr dispo shift2"/>
      <sheetName val="SUIVI PIECES PRELEVES  "/>
      <sheetName val="Copie de Planning realis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ponibilité Février"/>
      <sheetName val="Résumé"/>
      <sheetName val="J01"/>
      <sheetName val="J02"/>
      <sheetName val="J03"/>
      <sheetName val="J04"/>
      <sheetName val="J05"/>
      <sheetName val="J06"/>
      <sheetName val="J07"/>
      <sheetName val="J08"/>
      <sheetName val="J09"/>
      <sheetName val="J10"/>
      <sheetName val="J11"/>
      <sheetName val="J12"/>
      <sheetName val="J13"/>
      <sheetName val="J14"/>
      <sheetName val="J15"/>
      <sheetName val="J16"/>
      <sheetName val="J17"/>
      <sheetName val="J18"/>
      <sheetName val="J19"/>
      <sheetName val="J20"/>
      <sheetName val="J21"/>
      <sheetName val="J22"/>
      <sheetName val="J23"/>
      <sheetName val="J24"/>
      <sheetName val="J25"/>
      <sheetName val="J26"/>
      <sheetName val="J27"/>
      <sheetName val="J28"/>
      <sheetName val="J29"/>
      <sheetName val="J30"/>
      <sheetName val="J31"/>
      <sheetName val="Récap. du mois"/>
    </sheetNames>
    <sheetDataSet>
      <sheetData sheetId="0"/>
      <sheetData sheetId="1" refreshError="1"/>
      <sheetData sheetId="2"/>
      <sheetData sheetId="3">
        <row r="14">
          <cell r="P14" t="str">
            <v>D</v>
          </cell>
        </row>
        <row r="15">
          <cell r="P15" t="str">
            <v>VP</v>
          </cell>
        </row>
        <row r="16">
          <cell r="P16" t="str">
            <v>CR</v>
          </cell>
        </row>
        <row r="17">
          <cell r="P17" t="str">
            <v>CTL</v>
          </cell>
        </row>
        <row r="18">
          <cell r="P18" t="str">
            <v>MOD</v>
          </cell>
        </row>
        <row r="19">
          <cell r="P19" t="str">
            <v>RP</v>
          </cell>
        </row>
        <row r="20">
          <cell r="P20" t="str">
            <v>CRT F</v>
          </cell>
        </row>
        <row r="21">
          <cell r="P21" t="str">
            <v>A/V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B29"/>
  <sheetViews>
    <sheetView zoomScale="70" zoomScaleNormal="70" workbookViewId="0">
      <selection activeCell="E26" sqref="E26"/>
    </sheetView>
  </sheetViews>
  <sheetFormatPr baseColWidth="10" defaultRowHeight="14.3" x14ac:dyDescent="0.25"/>
  <sheetData>
    <row r="1" spans="1:2" x14ac:dyDescent="0.25">
      <c r="A1" s="8" t="s">
        <v>16</v>
      </c>
      <c r="B1" s="10">
        <v>225749</v>
      </c>
    </row>
    <row r="2" spans="1:2" x14ac:dyDescent="0.25">
      <c r="A2" s="8" t="s">
        <v>17</v>
      </c>
      <c r="B2" s="10">
        <v>208023</v>
      </c>
    </row>
    <row r="3" spans="1:2" x14ac:dyDescent="0.25">
      <c r="A3" s="8" t="s">
        <v>18</v>
      </c>
      <c r="B3" s="10">
        <v>235875</v>
      </c>
    </row>
    <row r="4" spans="1:2" x14ac:dyDescent="0.25">
      <c r="A4" s="8" t="s">
        <v>19</v>
      </c>
      <c r="B4" s="10">
        <v>243551</v>
      </c>
    </row>
    <row r="5" spans="1:2" x14ac:dyDescent="0.25">
      <c r="A5" s="8" t="s">
        <v>20</v>
      </c>
      <c r="B5" s="10">
        <v>197682</v>
      </c>
    </row>
    <row r="6" spans="1:2" x14ac:dyDescent="0.25">
      <c r="A6" s="8" t="s">
        <v>21</v>
      </c>
      <c r="B6" s="10">
        <v>242324</v>
      </c>
    </row>
    <row r="7" spans="1:2" x14ac:dyDescent="0.25">
      <c r="A7" s="8" t="s">
        <v>22</v>
      </c>
      <c r="B7" s="10">
        <v>262019</v>
      </c>
    </row>
    <row r="8" spans="1:2" x14ac:dyDescent="0.25">
      <c r="A8" s="8" t="s">
        <v>23</v>
      </c>
      <c r="B8" s="10">
        <v>239720</v>
      </c>
    </row>
    <row r="9" spans="1:2" x14ac:dyDescent="0.25">
      <c r="A9" s="8" t="s">
        <v>24</v>
      </c>
      <c r="B9" s="10">
        <v>242488</v>
      </c>
    </row>
    <row r="10" spans="1:2" x14ac:dyDescent="0.25">
      <c r="A10" s="8" t="s">
        <v>25</v>
      </c>
      <c r="B10" s="10">
        <v>231126</v>
      </c>
    </row>
    <row r="11" spans="1:2" x14ac:dyDescent="0.25">
      <c r="A11" s="8" t="s">
        <v>26</v>
      </c>
      <c r="B11" s="10">
        <v>225600</v>
      </c>
    </row>
    <row r="12" spans="1:2" x14ac:dyDescent="0.25">
      <c r="A12" s="8" t="s">
        <v>27</v>
      </c>
      <c r="B12" s="10">
        <v>244223</v>
      </c>
    </row>
    <row r="13" spans="1:2" x14ac:dyDescent="0.25">
      <c r="A13" s="8" t="s">
        <v>28</v>
      </c>
      <c r="B13" s="10">
        <v>271171</v>
      </c>
    </row>
    <row r="14" spans="1:2" x14ac:dyDescent="0.25">
      <c r="A14" s="8" t="s">
        <v>29</v>
      </c>
      <c r="B14" s="10">
        <v>183572</v>
      </c>
    </row>
    <row r="15" spans="1:2" x14ac:dyDescent="0.25">
      <c r="A15" s="8" t="s">
        <v>30</v>
      </c>
      <c r="B15" s="10">
        <v>246545</v>
      </c>
    </row>
    <row r="16" spans="1:2" x14ac:dyDescent="0.25">
      <c r="A16" s="8" t="s">
        <v>31</v>
      </c>
      <c r="B16" s="10">
        <v>110926</v>
      </c>
    </row>
    <row r="17" spans="1:2" x14ac:dyDescent="0.25">
      <c r="A17" s="8" t="s">
        <v>32</v>
      </c>
      <c r="B17" s="10">
        <v>271053</v>
      </c>
    </row>
    <row r="18" spans="1:2" x14ac:dyDescent="0.25">
      <c r="A18" s="8" t="s">
        <v>33</v>
      </c>
      <c r="B18" s="10">
        <v>224776</v>
      </c>
    </row>
    <row r="19" spans="1:2" x14ac:dyDescent="0.25">
      <c r="A19" s="8" t="s">
        <v>34</v>
      </c>
      <c r="B19" s="10">
        <v>279311</v>
      </c>
    </row>
    <row r="20" spans="1:2" x14ac:dyDescent="0.25">
      <c r="A20" s="8" t="s">
        <v>35</v>
      </c>
      <c r="B20" s="10">
        <v>224831</v>
      </c>
    </row>
    <row r="21" spans="1:2" x14ac:dyDescent="0.25">
      <c r="A21" s="8" t="s">
        <v>36</v>
      </c>
      <c r="B21" s="10">
        <v>244414</v>
      </c>
    </row>
    <row r="22" spans="1:2" x14ac:dyDescent="0.25">
      <c r="A22" s="8" t="s">
        <v>37</v>
      </c>
      <c r="B22" s="10">
        <v>258135</v>
      </c>
    </row>
    <row r="23" spans="1:2" x14ac:dyDescent="0.25">
      <c r="A23" s="8" t="s">
        <v>38</v>
      </c>
      <c r="B23" s="10">
        <v>238557</v>
      </c>
    </row>
    <row r="24" spans="1:2" x14ac:dyDescent="0.25">
      <c r="A24" s="8" t="s">
        <v>39</v>
      </c>
      <c r="B24" s="10">
        <v>186267</v>
      </c>
    </row>
    <row r="25" spans="1:2" x14ac:dyDescent="0.25">
      <c r="A25" s="8" t="s">
        <v>40</v>
      </c>
      <c r="B25" s="10">
        <v>266218</v>
      </c>
    </row>
    <row r="26" spans="1:2" x14ac:dyDescent="0.25">
      <c r="A26" s="8" t="s">
        <v>41</v>
      </c>
      <c r="B26" s="10">
        <v>238244</v>
      </c>
    </row>
    <row r="27" spans="1:2" x14ac:dyDescent="0.25">
      <c r="A27" s="8" t="s">
        <v>42</v>
      </c>
      <c r="B27" s="10">
        <v>246553</v>
      </c>
    </row>
    <row r="28" spans="1:2" x14ac:dyDescent="0.25">
      <c r="A28" s="8" t="s">
        <v>51</v>
      </c>
      <c r="B28" s="10">
        <v>245089</v>
      </c>
    </row>
    <row r="29" spans="1:2" x14ac:dyDescent="0.25">
      <c r="A29" s="8" t="s">
        <v>69</v>
      </c>
      <c r="B29" s="10">
        <v>252518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7030A0"/>
  </sheetPr>
  <dimension ref="B3:N6"/>
  <sheetViews>
    <sheetView zoomScale="70" zoomScaleNormal="70" workbookViewId="0">
      <selection activeCell="H27" sqref="H27"/>
    </sheetView>
  </sheetViews>
  <sheetFormatPr baseColWidth="10" defaultRowHeight="14.3" x14ac:dyDescent="0.25"/>
  <sheetData>
    <row r="3" spans="2:14" x14ac:dyDescent="0.25">
      <c r="B3" s="177"/>
      <c r="C3" s="193" t="s">
        <v>88</v>
      </c>
      <c r="D3" s="194"/>
      <c r="E3" s="195"/>
      <c r="F3" s="196" t="s">
        <v>89</v>
      </c>
      <c r="G3" s="197"/>
      <c r="H3" s="198"/>
      <c r="I3" s="199" t="s">
        <v>89</v>
      </c>
      <c r="J3" s="200"/>
      <c r="K3" s="201"/>
      <c r="L3" s="193" t="s">
        <v>88</v>
      </c>
      <c r="M3" s="194"/>
      <c r="N3" s="194"/>
    </row>
    <row r="4" spans="2:14" x14ac:dyDescent="0.25">
      <c r="B4" s="178" t="s">
        <v>87</v>
      </c>
      <c r="C4" s="179" t="s">
        <v>75</v>
      </c>
      <c r="D4" s="179" t="s">
        <v>76</v>
      </c>
      <c r="E4" s="179" t="s">
        <v>77</v>
      </c>
      <c r="F4" s="179" t="s">
        <v>78</v>
      </c>
      <c r="G4" s="179" t="s">
        <v>79</v>
      </c>
      <c r="H4" s="179" t="s">
        <v>80</v>
      </c>
      <c r="I4" s="179" t="s">
        <v>81</v>
      </c>
      <c r="J4" s="179" t="s">
        <v>82</v>
      </c>
      <c r="K4" s="179" t="s">
        <v>83</v>
      </c>
      <c r="L4" s="179" t="s">
        <v>84</v>
      </c>
      <c r="M4" s="179" t="s">
        <v>85</v>
      </c>
      <c r="N4" s="179" t="s">
        <v>86</v>
      </c>
    </row>
    <row r="5" spans="2:14" x14ac:dyDescent="0.25">
      <c r="B5" s="180" t="s">
        <v>90</v>
      </c>
      <c r="C5" s="181">
        <f ca="1">COUNTIFS('Bandage des roues ORN'!$O$6:$O$92,"&gt;=1/01/2018",'Bandage des roues ORN'!$O$6:$O$92,"&lt;=01/02/2018")</f>
        <v>0</v>
      </c>
      <c r="D5" s="181">
        <f ca="1">COUNTIFS('Bandage des roues ORN'!$O$6:$O$92,"&gt;=1/02/2018",'Bandage des roues ORN'!$O$6:$O$92,"&lt;=01/03/2018")</f>
        <v>0</v>
      </c>
      <c r="E5" s="181">
        <f ca="1">COUNTIFS('Bandage des roues ORN'!$O$6:$O$92,"&gt;=1/03/2018",'Bandage des roues ORN'!$O$6:$O$92,"&lt;=01/04/2018")</f>
        <v>0</v>
      </c>
      <c r="F5" s="181">
        <f ca="1">COUNTIFS('Bandage des roues ORN'!$O$6:$O$92,"&gt;=1/04/2018",'Bandage des roues ORN'!$O$6:$O$92,"&lt;=30/04/2018")</f>
        <v>0</v>
      </c>
      <c r="G5" s="181">
        <f ca="1">COUNTIFS('Bandage des roues ORN'!$O$6:$O$92,"&gt;=1/05/2018",'Bandage des roues ORN'!$O$6:$O$92,"&lt;=01/06/2018")</f>
        <v>0</v>
      </c>
      <c r="H5" s="181">
        <f ca="1">COUNTIFS('Bandage des roues ORN'!$O$6:$O$92,"&gt;=1/06/2018",'Bandage des roues ORN'!$O$6:$O$92,"&lt;=01/07/2018")</f>
        <v>2</v>
      </c>
      <c r="I5" s="181">
        <f ca="1">COUNTIFS('Bandage des roues ORN'!$O$6:$O$92,"&gt;=1/07/2018",'Bandage des roues ORN'!$O$6:$O$92,"&lt;=01/08/2018")</f>
        <v>3</v>
      </c>
      <c r="J5" s="181">
        <f ca="1">COUNTIFS('Bandage des roues ORN'!$O$6:$O$92,"&gt;=1/08/2018",'Bandage des roues ORN'!$O$6:$O$92,"&lt;=01/09/2018")</f>
        <v>4</v>
      </c>
      <c r="K5" s="181">
        <f ca="1">COUNTIFS('Bandage des roues ORN'!$O$6:$O$92,"&gt;=1/09/2018",'Bandage des roues ORN'!$O$6:$O$92,"&lt;=01/10/2018")</f>
        <v>0</v>
      </c>
      <c r="L5" s="181">
        <f ca="1">COUNTIFS('Bandage des roues ORN'!$O$6:$O$92,"&gt;=1/10/2018",'Bandage des roues ORN'!$O$6:$O$92,"&lt;=01/11/2018")</f>
        <v>6</v>
      </c>
      <c r="M5" s="181">
        <f ca="1">COUNTIFS('Bandage des roues ORN'!$O$6:$O$92,"&gt;=1/11/2018",'Bandage des roues ORN'!$O$6:$O$92,"&lt;=01/12/2018")</f>
        <v>4</v>
      </c>
      <c r="N5" s="181">
        <f ca="1">COUNTIFS('Bandage des roues ORN'!$O$6:$O$92,"&gt;=1/12/2018",'Bandage des roues ORN'!$O$6:$O$92,"&lt;=01/01/2019")</f>
        <v>0</v>
      </c>
    </row>
    <row r="6" spans="2:14" x14ac:dyDescent="0.25">
      <c r="B6" s="182" t="s">
        <v>91</v>
      </c>
      <c r="C6" s="179">
        <v>0</v>
      </c>
      <c r="D6" s="179">
        <v>0</v>
      </c>
      <c r="E6" s="179">
        <v>0</v>
      </c>
      <c r="F6" s="179">
        <f ca="1">F5*12</f>
        <v>0</v>
      </c>
      <c r="G6" s="179">
        <f ca="1">G5*12</f>
        <v>0</v>
      </c>
      <c r="H6" s="179">
        <f ca="1">H5*12</f>
        <v>24</v>
      </c>
      <c r="I6" s="179">
        <f ca="1">I5*12</f>
        <v>36</v>
      </c>
      <c r="J6" s="179">
        <f ca="1">12*J5</f>
        <v>48</v>
      </c>
      <c r="K6" s="179">
        <f ca="1">K5*12</f>
        <v>0</v>
      </c>
      <c r="L6" s="179">
        <f ca="1">L5*12</f>
        <v>72</v>
      </c>
      <c r="M6" s="179">
        <f ca="1">M5*12</f>
        <v>48</v>
      </c>
      <c r="N6" s="179">
        <f ca="1">12*N5</f>
        <v>0</v>
      </c>
    </row>
  </sheetData>
  <mergeCells count="4">
    <mergeCell ref="C3:E3"/>
    <mergeCell ref="F3:H3"/>
    <mergeCell ref="I3:K3"/>
    <mergeCell ref="L3:N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2:Q92"/>
  <sheetViews>
    <sheetView zoomScale="70" zoomScaleNormal="70" workbookViewId="0">
      <pane ySplit="5" topLeftCell="A6" activePane="bottomLeft" state="frozen"/>
      <selection activeCell="H27" sqref="H27"/>
      <selection pane="bottomLeft" activeCell="H27" sqref="H27"/>
    </sheetView>
  </sheetViews>
  <sheetFormatPr baseColWidth="10" defaultRowHeight="14.3" outlineLevelCol="1" x14ac:dyDescent="0.25"/>
  <cols>
    <col min="3" max="3" width="15.75" customWidth="1"/>
    <col min="4" max="4" width="13.125" hidden="1" customWidth="1" outlineLevel="1"/>
    <col min="5" max="5" width="17.375" hidden="1" customWidth="1" outlineLevel="1"/>
    <col min="6" max="6" width="15.25" hidden="1" customWidth="1" outlineLevel="1"/>
    <col min="7" max="7" width="19.125" customWidth="1" collapsed="1"/>
    <col min="8" max="9" width="14.125" customWidth="1"/>
    <col min="10" max="10" width="11.75" customWidth="1"/>
    <col min="11" max="11" width="13.625" customWidth="1"/>
    <col min="13" max="13" width="13" customWidth="1"/>
    <col min="14" max="14" width="11.625" customWidth="1"/>
    <col min="15" max="15" width="19.625" customWidth="1"/>
    <col min="16" max="16" width="15.375" customWidth="1"/>
    <col min="17" max="17" width="17.25" bestFit="1" customWidth="1"/>
  </cols>
  <sheetData>
    <row r="2" spans="1:17" ht="28.55" x14ac:dyDescent="0.5">
      <c r="A2" s="209" t="s">
        <v>70</v>
      </c>
      <c r="B2" s="209"/>
      <c r="C2" s="209"/>
      <c r="D2" s="209"/>
      <c r="E2" s="209"/>
      <c r="F2" s="209"/>
      <c r="G2" s="209"/>
      <c r="H2" s="209"/>
      <c r="I2" s="209"/>
      <c r="J2" s="209"/>
    </row>
    <row r="5" spans="1:17" ht="57.1" customHeight="1" thickBot="1" x14ac:dyDescent="0.3">
      <c r="A5" s="19" t="s">
        <v>43</v>
      </c>
      <c r="B5" s="19" t="s">
        <v>0</v>
      </c>
      <c r="C5" s="20" t="s">
        <v>1</v>
      </c>
      <c r="D5" s="19" t="s">
        <v>2</v>
      </c>
      <c r="E5" s="19" t="s">
        <v>3</v>
      </c>
      <c r="F5" s="19" t="s">
        <v>4</v>
      </c>
      <c r="G5" s="19" t="s">
        <v>5</v>
      </c>
      <c r="H5" s="20" t="s">
        <v>6</v>
      </c>
      <c r="I5" s="20" t="s">
        <v>45</v>
      </c>
      <c r="J5" s="19" t="s">
        <v>7</v>
      </c>
      <c r="K5" s="19" t="s">
        <v>8</v>
      </c>
      <c r="L5" s="19" t="s">
        <v>9</v>
      </c>
      <c r="M5" s="19" t="s">
        <v>10</v>
      </c>
      <c r="N5" s="19" t="s">
        <v>11</v>
      </c>
      <c r="O5" s="19" t="s">
        <v>12</v>
      </c>
      <c r="P5" s="20" t="s">
        <v>46</v>
      </c>
      <c r="Q5" s="20" t="s">
        <v>47</v>
      </c>
    </row>
    <row r="6" spans="1:17" x14ac:dyDescent="0.25">
      <c r="A6" s="206" t="s">
        <v>16</v>
      </c>
      <c r="B6" s="21" t="s">
        <v>13</v>
      </c>
      <c r="C6" s="22">
        <f>MIN('CIORN-101'!C13:F13 )</f>
        <v>558.57000000000005</v>
      </c>
      <c r="D6" s="21">
        <v>530</v>
      </c>
      <c r="E6" s="22">
        <f>C6-D6</f>
        <v>28.57000000000005</v>
      </c>
      <c r="F6" s="22">
        <v>13</v>
      </c>
      <c r="G6" s="102">
        <v>45864</v>
      </c>
      <c r="H6" s="23">
        <f>'CIORN-101'!A1</f>
        <v>213028</v>
      </c>
      <c r="I6" s="24">
        <f>'CIORN-101'!B1</f>
        <v>43172</v>
      </c>
      <c r="J6" s="22">
        <f>G6/F6</f>
        <v>3528</v>
      </c>
      <c r="K6" s="21">
        <f>VLOOKUP(A6,'KM MAJ'!$A$1:$B$27,2,FALSE)</f>
        <v>225749</v>
      </c>
      <c r="L6" s="22">
        <f>(J6*E6)+H6</f>
        <v>313822.9600000002</v>
      </c>
      <c r="M6" s="21">
        <f t="shared" ref="M6:M29" si="0">ROUNDDOWN(N6/250,)</f>
        <v>352</v>
      </c>
      <c r="N6" s="22">
        <f t="shared" ref="N6:N29" si="1">L6-K6</f>
        <v>88073.960000000196</v>
      </c>
      <c r="O6" s="202">
        <f ca="1">NOW()+MIN(M6:M8)</f>
        <v>43466.656840162039</v>
      </c>
      <c r="P6" s="24"/>
      <c r="Q6" s="25"/>
    </row>
    <row r="7" spans="1:17" x14ac:dyDescent="0.25">
      <c r="A7" s="207"/>
      <c r="B7" s="1" t="s">
        <v>14</v>
      </c>
      <c r="C7" s="2">
        <f>MIN('CIORN-101'!G13:J13)</f>
        <v>564.70000000000005</v>
      </c>
      <c r="D7" s="1">
        <v>530</v>
      </c>
      <c r="E7" s="2">
        <f t="shared" ref="E7:E54" si="2">C7-D7</f>
        <v>34.700000000000045</v>
      </c>
      <c r="F7" s="2">
        <v>16</v>
      </c>
      <c r="G7" s="103">
        <f t="shared" ref="G7:I8" si="3">G6</f>
        <v>45864</v>
      </c>
      <c r="H7" s="7">
        <f t="shared" si="3"/>
        <v>213028</v>
      </c>
      <c r="I7" s="3">
        <f t="shared" si="3"/>
        <v>43172</v>
      </c>
      <c r="J7" s="2">
        <f t="shared" ref="J7:J29" si="4">G7/F7</f>
        <v>2866.5</v>
      </c>
      <c r="K7" s="1">
        <f>K6</f>
        <v>225749</v>
      </c>
      <c r="L7" s="2">
        <f t="shared" ref="L7:L29" si="5">(J7*E7)+H7</f>
        <v>312495.55000000016</v>
      </c>
      <c r="M7" s="1">
        <f t="shared" si="0"/>
        <v>346</v>
      </c>
      <c r="N7" s="2">
        <f t="shared" si="1"/>
        <v>86746.550000000163</v>
      </c>
      <c r="O7" s="203"/>
      <c r="P7" s="3"/>
      <c r="Q7" s="26"/>
    </row>
    <row r="8" spans="1:17" ht="14.95" thickBot="1" x14ac:dyDescent="0.3">
      <c r="A8" s="208"/>
      <c r="B8" s="27" t="s">
        <v>15</v>
      </c>
      <c r="C8" s="28">
        <f>MIN('CIORN-101'!K13:N13)</f>
        <v>549.36</v>
      </c>
      <c r="D8" s="27">
        <v>530</v>
      </c>
      <c r="E8" s="28">
        <f t="shared" si="2"/>
        <v>19.360000000000014</v>
      </c>
      <c r="F8" s="28">
        <v>13</v>
      </c>
      <c r="G8" s="104">
        <f t="shared" si="3"/>
        <v>45864</v>
      </c>
      <c r="H8" s="29">
        <f t="shared" si="3"/>
        <v>213028</v>
      </c>
      <c r="I8" s="30">
        <f t="shared" si="3"/>
        <v>43172</v>
      </c>
      <c r="J8" s="28">
        <f t="shared" si="4"/>
        <v>3528</v>
      </c>
      <c r="K8" s="27">
        <f>K7</f>
        <v>225749</v>
      </c>
      <c r="L8" s="28">
        <f t="shared" si="5"/>
        <v>281330.08000000007</v>
      </c>
      <c r="M8" s="27">
        <f t="shared" si="0"/>
        <v>222</v>
      </c>
      <c r="N8" s="28">
        <f t="shared" si="1"/>
        <v>55581.080000000075</v>
      </c>
      <c r="O8" s="204"/>
      <c r="P8" s="30"/>
      <c r="Q8" s="31"/>
    </row>
    <row r="9" spans="1:17" x14ac:dyDescent="0.25">
      <c r="A9" s="206" t="s">
        <v>17</v>
      </c>
      <c r="B9" s="21" t="s">
        <v>13</v>
      </c>
      <c r="C9" s="22">
        <f>MIN('CIORN-102'!C13:F13)</f>
        <v>606.38</v>
      </c>
      <c r="D9" s="21">
        <v>530</v>
      </c>
      <c r="E9" s="22">
        <f t="shared" si="2"/>
        <v>76.38</v>
      </c>
      <c r="F9" s="22">
        <v>22.58</v>
      </c>
      <c r="G9" s="102">
        <v>46994</v>
      </c>
      <c r="H9" s="23">
        <f>'CIORN-102'!A1</f>
        <v>187672</v>
      </c>
      <c r="I9" s="24">
        <f>'CIORN-102'!B1</f>
        <v>43019</v>
      </c>
      <c r="J9" s="22">
        <f t="shared" si="4"/>
        <v>2081.2223206377325</v>
      </c>
      <c r="K9" s="21">
        <f>VLOOKUP(A9,'KM MAJ'!$A$1:$B$27,2,FALSE)</f>
        <v>208023</v>
      </c>
      <c r="L9" s="22">
        <f t="shared" si="5"/>
        <v>346635.76085030998</v>
      </c>
      <c r="M9" s="21">
        <f t="shared" si="0"/>
        <v>554</v>
      </c>
      <c r="N9" s="22">
        <f t="shared" si="1"/>
        <v>138612.76085030998</v>
      </c>
      <c r="O9" s="202">
        <f ca="1">NOW()+MIN(M9:M11)</f>
        <v>43798.656840162039</v>
      </c>
      <c r="P9" s="167">
        <v>187671</v>
      </c>
      <c r="Q9" s="33">
        <v>43121</v>
      </c>
    </row>
    <row r="10" spans="1:17" ht="15.8" customHeight="1" x14ac:dyDescent="0.25">
      <c r="A10" s="207"/>
      <c r="B10" s="1" t="s">
        <v>14</v>
      </c>
      <c r="C10" s="2">
        <f>MIN('CIORN-102'!G13:J13)</f>
        <v>606.28</v>
      </c>
      <c r="D10" s="1">
        <v>530</v>
      </c>
      <c r="E10" s="2">
        <f t="shared" si="2"/>
        <v>76.279999999999973</v>
      </c>
      <c r="F10" s="2">
        <v>17</v>
      </c>
      <c r="G10" s="103">
        <f t="shared" ref="G10:I11" si="6">G9</f>
        <v>46994</v>
      </c>
      <c r="H10" s="7">
        <f t="shared" si="6"/>
        <v>187672</v>
      </c>
      <c r="I10" s="3">
        <f t="shared" si="6"/>
        <v>43019</v>
      </c>
      <c r="J10" s="2">
        <f t="shared" si="4"/>
        <v>2764.3529411764707</v>
      </c>
      <c r="K10" s="1">
        <f>K9</f>
        <v>208023</v>
      </c>
      <c r="L10" s="2">
        <f t="shared" si="5"/>
        <v>398536.84235294111</v>
      </c>
      <c r="M10" s="1">
        <f t="shared" si="0"/>
        <v>762</v>
      </c>
      <c r="N10" s="2">
        <f t="shared" si="1"/>
        <v>190513.84235294111</v>
      </c>
      <c r="O10" s="203"/>
      <c r="P10" s="17">
        <v>187671</v>
      </c>
      <c r="Q10" s="34">
        <v>43117</v>
      </c>
    </row>
    <row r="11" spans="1:17" ht="14.95" thickBot="1" x14ac:dyDescent="0.3">
      <c r="A11" s="208"/>
      <c r="B11" s="27" t="s">
        <v>15</v>
      </c>
      <c r="C11" s="28">
        <f>MIN('CIORN-102'!K13:N13)</f>
        <v>606.63</v>
      </c>
      <c r="D11" s="27">
        <v>530</v>
      </c>
      <c r="E11" s="28">
        <f t="shared" si="2"/>
        <v>76.63</v>
      </c>
      <c r="F11" s="28">
        <v>19.34</v>
      </c>
      <c r="G11" s="104">
        <f t="shared" si="6"/>
        <v>46994</v>
      </c>
      <c r="H11" s="29">
        <f t="shared" si="6"/>
        <v>187672</v>
      </c>
      <c r="I11" s="30">
        <f t="shared" si="6"/>
        <v>43019</v>
      </c>
      <c r="J11" s="28">
        <f t="shared" si="4"/>
        <v>2429.8862461220269</v>
      </c>
      <c r="K11" s="27">
        <f>K10</f>
        <v>208023</v>
      </c>
      <c r="L11" s="28">
        <f t="shared" si="5"/>
        <v>373874.18304033088</v>
      </c>
      <c r="M11" s="27">
        <f t="shared" si="0"/>
        <v>663</v>
      </c>
      <c r="N11" s="28">
        <f t="shared" si="1"/>
        <v>165851.18304033088</v>
      </c>
      <c r="O11" s="204"/>
      <c r="P11" s="168">
        <v>187671</v>
      </c>
      <c r="Q11" s="36">
        <v>43114</v>
      </c>
    </row>
    <row r="12" spans="1:17" ht="14.95" customHeight="1" x14ac:dyDescent="0.25">
      <c r="A12" s="206" t="s">
        <v>18</v>
      </c>
      <c r="B12" s="21" t="s">
        <v>13</v>
      </c>
      <c r="C12" s="22">
        <f>MIN('CIORN-103'!C13:F13)</f>
        <v>604.9</v>
      </c>
      <c r="D12" s="21">
        <v>530</v>
      </c>
      <c r="E12" s="22">
        <f t="shared" si="2"/>
        <v>74.899999999999977</v>
      </c>
      <c r="F12" s="21">
        <v>17</v>
      </c>
      <c r="G12" s="102">
        <v>46768</v>
      </c>
      <c r="H12" s="23">
        <f>'CIORN-103'!A1</f>
        <v>211384</v>
      </c>
      <c r="I12" s="24">
        <f>'CIORN-103'!B1</f>
        <v>43089</v>
      </c>
      <c r="J12" s="22">
        <f t="shared" si="4"/>
        <v>2751.0588235294117</v>
      </c>
      <c r="K12" s="21">
        <f>VLOOKUP(A12,'KM MAJ'!$A$1:$B$27,2,FALSE)</f>
        <v>235875</v>
      </c>
      <c r="L12" s="22">
        <f t="shared" si="5"/>
        <v>417438.30588235287</v>
      </c>
      <c r="M12" s="21">
        <f t="shared" si="0"/>
        <v>726</v>
      </c>
      <c r="N12" s="22">
        <f t="shared" si="1"/>
        <v>181563.30588235287</v>
      </c>
      <c r="O12" s="202">
        <f ca="1">NOW()+MIN(M12:M14)</f>
        <v>43554.656840162039</v>
      </c>
      <c r="P12" s="32">
        <v>191281</v>
      </c>
      <c r="Q12" s="33">
        <v>42872</v>
      </c>
    </row>
    <row r="13" spans="1:17" ht="14.95" customHeight="1" x14ac:dyDescent="0.25">
      <c r="A13" s="207"/>
      <c r="B13" s="1" t="s">
        <v>14</v>
      </c>
      <c r="C13" s="2">
        <f>MIN('CIORN-103'!G13:J13)</f>
        <v>562.76</v>
      </c>
      <c r="D13" s="1">
        <v>530</v>
      </c>
      <c r="E13" s="2">
        <f t="shared" si="2"/>
        <v>32.759999999999991</v>
      </c>
      <c r="F13" s="1">
        <v>15</v>
      </c>
      <c r="G13" s="103">
        <f t="shared" ref="G13:I14" si="7">G12</f>
        <v>46768</v>
      </c>
      <c r="H13" s="7">
        <f t="shared" si="7"/>
        <v>211384</v>
      </c>
      <c r="I13" s="3">
        <f t="shared" si="7"/>
        <v>43089</v>
      </c>
      <c r="J13" s="2">
        <f t="shared" si="4"/>
        <v>3117.8666666666668</v>
      </c>
      <c r="K13" s="1">
        <f>K12</f>
        <v>235875</v>
      </c>
      <c r="L13" s="2">
        <f t="shared" si="5"/>
        <v>313525.31199999998</v>
      </c>
      <c r="M13" s="1">
        <f t="shared" si="0"/>
        <v>310</v>
      </c>
      <c r="N13" s="2">
        <f t="shared" si="1"/>
        <v>77650.311999999976</v>
      </c>
      <c r="O13" s="203"/>
      <c r="P13" s="17"/>
      <c r="Q13" s="26"/>
    </row>
    <row r="14" spans="1:17" ht="15.8" customHeight="1" thickBot="1" x14ac:dyDescent="0.3">
      <c r="A14" s="208"/>
      <c r="B14" s="27" t="s">
        <v>15</v>
      </c>
      <c r="C14" s="28">
        <f>MIN('CIORN-103'!K13:N13)</f>
        <v>604.46</v>
      </c>
      <c r="D14" s="27">
        <v>530</v>
      </c>
      <c r="E14" s="28">
        <f t="shared" si="2"/>
        <v>74.460000000000036</v>
      </c>
      <c r="F14" s="27">
        <v>16</v>
      </c>
      <c r="G14" s="104">
        <f t="shared" si="7"/>
        <v>46768</v>
      </c>
      <c r="H14" s="29">
        <f t="shared" si="7"/>
        <v>211384</v>
      </c>
      <c r="I14" s="30">
        <f t="shared" si="7"/>
        <v>43089</v>
      </c>
      <c r="J14" s="28">
        <f t="shared" si="4"/>
        <v>2923</v>
      </c>
      <c r="K14" s="27">
        <f>K13</f>
        <v>235875</v>
      </c>
      <c r="L14" s="28">
        <f t="shared" si="5"/>
        <v>429030.58000000007</v>
      </c>
      <c r="M14" s="27">
        <f t="shared" si="0"/>
        <v>772</v>
      </c>
      <c r="N14" s="28">
        <f t="shared" si="1"/>
        <v>193155.58000000007</v>
      </c>
      <c r="O14" s="204"/>
      <c r="P14" s="35">
        <v>191281</v>
      </c>
      <c r="Q14" s="36">
        <v>42872</v>
      </c>
    </row>
    <row r="15" spans="1:17" ht="14.95" customHeight="1" thickBot="1" x14ac:dyDescent="0.3">
      <c r="A15" s="206" t="s">
        <v>19</v>
      </c>
      <c r="B15" s="21" t="s">
        <v>13</v>
      </c>
      <c r="C15" s="2">
        <f>MIN('CIORN-104'!C13:F13)</f>
        <v>608</v>
      </c>
      <c r="D15" s="21">
        <v>530</v>
      </c>
      <c r="E15" s="22">
        <f t="shared" si="2"/>
        <v>78</v>
      </c>
      <c r="F15" s="21">
        <v>18</v>
      </c>
      <c r="G15" s="102">
        <v>54840</v>
      </c>
      <c r="H15" s="23">
        <f>'CIORN-104'!A1</f>
        <v>214887</v>
      </c>
      <c r="I15" s="24">
        <f>'CIORN-104'!B1</f>
        <v>43080</v>
      </c>
      <c r="J15" s="22">
        <f t="shared" si="4"/>
        <v>3046.6666666666665</v>
      </c>
      <c r="K15" s="21">
        <f>VLOOKUP(A15,'KM MAJ'!$A$1:$B$27,2,FALSE)</f>
        <v>243551</v>
      </c>
      <c r="L15" s="22">
        <f t="shared" si="5"/>
        <v>452527</v>
      </c>
      <c r="M15" s="21">
        <f t="shared" si="0"/>
        <v>835</v>
      </c>
      <c r="N15" s="22">
        <f t="shared" si="1"/>
        <v>208976</v>
      </c>
      <c r="O15" s="202">
        <f ca="1">NOW()+MIN(M15:M17)</f>
        <v>44079.656840162039</v>
      </c>
      <c r="P15" s="32">
        <v>236072</v>
      </c>
      <c r="Q15" s="33">
        <v>43200</v>
      </c>
    </row>
    <row r="16" spans="1:17" ht="14.95" customHeight="1" thickBot="1" x14ac:dyDescent="0.3">
      <c r="A16" s="207"/>
      <c r="B16" s="1" t="s">
        <v>14</v>
      </c>
      <c r="C16" s="2">
        <f>MIN('CIORN-104'!G13:J13)</f>
        <v>608</v>
      </c>
      <c r="D16" s="1">
        <v>530</v>
      </c>
      <c r="E16" s="2">
        <f t="shared" si="2"/>
        <v>78</v>
      </c>
      <c r="F16" s="1">
        <v>18</v>
      </c>
      <c r="G16" s="103">
        <f t="shared" ref="G16:I17" si="8">G15</f>
        <v>54840</v>
      </c>
      <c r="H16" s="7">
        <f t="shared" si="8"/>
        <v>214887</v>
      </c>
      <c r="I16" s="3">
        <f t="shared" si="8"/>
        <v>43080</v>
      </c>
      <c r="J16" s="2">
        <f t="shared" si="4"/>
        <v>3046.6666666666665</v>
      </c>
      <c r="K16" s="1">
        <f>K15</f>
        <v>243551</v>
      </c>
      <c r="L16" s="2">
        <f t="shared" si="5"/>
        <v>452527</v>
      </c>
      <c r="M16" s="1">
        <f t="shared" si="0"/>
        <v>835</v>
      </c>
      <c r="N16" s="2">
        <f t="shared" si="1"/>
        <v>208976</v>
      </c>
      <c r="O16" s="203"/>
      <c r="P16" s="17">
        <v>236072</v>
      </c>
      <c r="Q16" s="33">
        <v>43201</v>
      </c>
    </row>
    <row r="17" spans="1:17" ht="15.8" customHeight="1" thickBot="1" x14ac:dyDescent="0.3">
      <c r="A17" s="208"/>
      <c r="B17" s="27" t="s">
        <v>15</v>
      </c>
      <c r="C17" s="28">
        <f>MIN('CIORN-104'!K13:N13)</f>
        <v>608</v>
      </c>
      <c r="D17" s="27">
        <v>530</v>
      </c>
      <c r="E17" s="28">
        <f t="shared" si="2"/>
        <v>78</v>
      </c>
      <c r="F17" s="27">
        <v>18</v>
      </c>
      <c r="G17" s="104">
        <f t="shared" si="8"/>
        <v>54840</v>
      </c>
      <c r="H17" s="29">
        <f t="shared" si="8"/>
        <v>214887</v>
      </c>
      <c r="I17" s="30">
        <f t="shared" si="8"/>
        <v>43080</v>
      </c>
      <c r="J17" s="28">
        <f t="shared" si="4"/>
        <v>3046.6666666666665</v>
      </c>
      <c r="K17" s="27">
        <f>K16</f>
        <v>243551</v>
      </c>
      <c r="L17" s="28">
        <f t="shared" si="5"/>
        <v>452527</v>
      </c>
      <c r="M17" s="27">
        <f t="shared" si="0"/>
        <v>835</v>
      </c>
      <c r="N17" s="28">
        <f t="shared" si="1"/>
        <v>208976</v>
      </c>
      <c r="O17" s="204"/>
      <c r="P17" s="35">
        <v>236072</v>
      </c>
      <c r="Q17" s="33">
        <v>43202</v>
      </c>
    </row>
    <row r="18" spans="1:17" ht="14.95" customHeight="1" x14ac:dyDescent="0.25">
      <c r="A18" s="206" t="s">
        <v>20</v>
      </c>
      <c r="B18" s="21" t="s">
        <v>13</v>
      </c>
      <c r="C18" s="22">
        <f>MIN('CIORN-R105'!C13:F13)</f>
        <v>608</v>
      </c>
      <c r="D18" s="21">
        <v>530</v>
      </c>
      <c r="E18" s="22">
        <f t="shared" si="2"/>
        <v>78</v>
      </c>
      <c r="F18" s="21">
        <v>14</v>
      </c>
      <c r="G18" s="102">
        <v>46888</v>
      </c>
      <c r="H18" s="23">
        <f>'CIORN-R105'!A1</f>
        <v>186675</v>
      </c>
      <c r="I18" s="24">
        <f>'CIORN-R105'!B1</f>
        <v>42956</v>
      </c>
      <c r="J18" s="22">
        <f t="shared" si="4"/>
        <v>3349.1428571428573</v>
      </c>
      <c r="K18" s="21">
        <f>VLOOKUP(A18,'KM MAJ'!$A$1:$B$27,2,FALSE)</f>
        <v>197682</v>
      </c>
      <c r="L18" s="22">
        <f t="shared" si="5"/>
        <v>447908.14285714284</v>
      </c>
      <c r="M18" s="21">
        <f t="shared" si="0"/>
        <v>1000</v>
      </c>
      <c r="N18" s="22">
        <f t="shared" si="1"/>
        <v>250226.14285714284</v>
      </c>
      <c r="O18" s="202">
        <f ca="1">NOW()+MIN(M18:M20)</f>
        <v>44244.656840162039</v>
      </c>
      <c r="P18" s="172">
        <v>186670</v>
      </c>
      <c r="Q18" s="169">
        <v>43096</v>
      </c>
    </row>
    <row r="19" spans="1:17" ht="14.95" customHeight="1" x14ac:dyDescent="0.25">
      <c r="A19" s="207"/>
      <c r="B19" s="1" t="s">
        <v>14</v>
      </c>
      <c r="C19" s="2">
        <f>MIN('CIORN-R105'!G13:J13)</f>
        <v>608</v>
      </c>
      <c r="D19" s="1">
        <v>530</v>
      </c>
      <c r="E19" s="2">
        <f t="shared" si="2"/>
        <v>78</v>
      </c>
      <c r="F19" s="1">
        <v>13</v>
      </c>
      <c r="G19" s="103">
        <f t="shared" ref="G19:I20" si="9">G18</f>
        <v>46888</v>
      </c>
      <c r="H19" s="7">
        <f t="shared" si="9"/>
        <v>186675</v>
      </c>
      <c r="I19" s="3">
        <f t="shared" si="9"/>
        <v>42956</v>
      </c>
      <c r="J19" s="2">
        <f t="shared" si="4"/>
        <v>3606.7692307692309</v>
      </c>
      <c r="K19" s="1">
        <f>K18</f>
        <v>197682</v>
      </c>
      <c r="L19" s="2">
        <f t="shared" si="5"/>
        <v>468003</v>
      </c>
      <c r="M19" s="1">
        <f t="shared" si="0"/>
        <v>1081</v>
      </c>
      <c r="N19" s="2">
        <f t="shared" si="1"/>
        <v>270321</v>
      </c>
      <c r="O19" s="203"/>
      <c r="P19" s="17">
        <v>186670</v>
      </c>
      <c r="Q19" s="171">
        <v>42960</v>
      </c>
    </row>
    <row r="20" spans="1:17" ht="15.8" customHeight="1" thickBot="1" x14ac:dyDescent="0.3">
      <c r="A20" s="208"/>
      <c r="B20" s="27" t="s">
        <v>15</v>
      </c>
      <c r="C20" s="28">
        <f>MIN('CIORN-R105'!K13:N13)</f>
        <v>608</v>
      </c>
      <c r="D20" s="27">
        <v>530</v>
      </c>
      <c r="E20" s="28">
        <f t="shared" si="2"/>
        <v>78</v>
      </c>
      <c r="F20" s="27">
        <v>13</v>
      </c>
      <c r="G20" s="104">
        <f t="shared" si="9"/>
        <v>46888</v>
      </c>
      <c r="H20" s="29">
        <f t="shared" si="9"/>
        <v>186675</v>
      </c>
      <c r="I20" s="30">
        <f t="shared" si="9"/>
        <v>42956</v>
      </c>
      <c r="J20" s="28">
        <f t="shared" si="4"/>
        <v>3606.7692307692309</v>
      </c>
      <c r="K20" s="27">
        <f>K19</f>
        <v>197682</v>
      </c>
      <c r="L20" s="28">
        <f t="shared" si="5"/>
        <v>468003</v>
      </c>
      <c r="M20" s="27">
        <f t="shared" si="0"/>
        <v>1081</v>
      </c>
      <c r="N20" s="28">
        <f t="shared" si="1"/>
        <v>270321</v>
      </c>
      <c r="O20" s="204"/>
      <c r="P20" s="173">
        <v>186670</v>
      </c>
      <c r="Q20" s="170">
        <v>42742</v>
      </c>
    </row>
    <row r="21" spans="1:17" ht="14.95" customHeight="1" x14ac:dyDescent="0.25">
      <c r="A21" s="206" t="s">
        <v>21</v>
      </c>
      <c r="B21" s="21" t="s">
        <v>13</v>
      </c>
      <c r="C21" s="22">
        <f>MIN('CIORN-R106'!C13:F13)</f>
        <v>553.87</v>
      </c>
      <c r="D21" s="21">
        <v>530</v>
      </c>
      <c r="E21" s="22">
        <f t="shared" si="2"/>
        <v>23.870000000000005</v>
      </c>
      <c r="F21" s="21">
        <v>19</v>
      </c>
      <c r="G21" s="102">
        <v>46499</v>
      </c>
      <c r="H21" s="23">
        <f>'CIORN-R106'!A1</f>
        <v>230803</v>
      </c>
      <c r="I21" s="24">
        <f>'CIORN-R106'!B1</f>
        <v>43087</v>
      </c>
      <c r="J21" s="22">
        <f t="shared" si="4"/>
        <v>2447.3157894736842</v>
      </c>
      <c r="K21" s="21">
        <f>VLOOKUP(A21,'KM MAJ'!$A$1:$B$27,2,FALSE)</f>
        <v>242324</v>
      </c>
      <c r="L21" s="22">
        <f t="shared" si="5"/>
        <v>289220.42789473687</v>
      </c>
      <c r="M21" s="21">
        <f t="shared" si="0"/>
        <v>187</v>
      </c>
      <c r="N21" s="22">
        <f t="shared" si="1"/>
        <v>46896.427894736873</v>
      </c>
      <c r="O21" s="202">
        <f ca="1">NOW()+MIN(M21:M23)</f>
        <v>43431.656840162039</v>
      </c>
      <c r="P21" s="32"/>
      <c r="Q21" s="25"/>
    </row>
    <row r="22" spans="1:17" ht="14.95" customHeight="1" x14ac:dyDescent="0.25">
      <c r="A22" s="207"/>
      <c r="B22" s="1" t="s">
        <v>14</v>
      </c>
      <c r="C22" s="2">
        <f>MIN('CIORN-R106'!G13:J13)</f>
        <v>562.1</v>
      </c>
      <c r="D22" s="1">
        <v>530</v>
      </c>
      <c r="E22" s="2">
        <f t="shared" si="2"/>
        <v>32.100000000000023</v>
      </c>
      <c r="F22" s="1">
        <v>21</v>
      </c>
      <c r="G22" s="103">
        <f t="shared" ref="G22:I23" si="10">G21</f>
        <v>46499</v>
      </c>
      <c r="H22" s="7">
        <f t="shared" si="10"/>
        <v>230803</v>
      </c>
      <c r="I22" s="3">
        <f t="shared" si="10"/>
        <v>43087</v>
      </c>
      <c r="J22" s="2">
        <f t="shared" si="4"/>
        <v>2214.2380952380954</v>
      </c>
      <c r="K22" s="1">
        <f>K21</f>
        <v>242324</v>
      </c>
      <c r="L22" s="2">
        <f t="shared" si="5"/>
        <v>301880.04285714292</v>
      </c>
      <c r="M22" s="1">
        <f t="shared" si="0"/>
        <v>238</v>
      </c>
      <c r="N22" s="2">
        <f t="shared" si="1"/>
        <v>59556.042857142922</v>
      </c>
      <c r="O22" s="203"/>
      <c r="P22" s="17"/>
      <c r="Q22" s="26"/>
    </row>
    <row r="23" spans="1:17" ht="15.8" customHeight="1" thickBot="1" x14ac:dyDescent="0.3">
      <c r="A23" s="208"/>
      <c r="B23" s="27" t="s">
        <v>15</v>
      </c>
      <c r="C23" s="28">
        <f>MIN('CIORN-R106'!K13:N13)</f>
        <v>556.30999999999995</v>
      </c>
      <c r="D23" s="27">
        <v>530</v>
      </c>
      <c r="E23" s="28">
        <f t="shared" si="2"/>
        <v>26.309999999999945</v>
      </c>
      <c r="F23" s="27">
        <v>12</v>
      </c>
      <c r="G23" s="104">
        <f t="shared" si="10"/>
        <v>46499</v>
      </c>
      <c r="H23" s="29">
        <f t="shared" si="10"/>
        <v>230803</v>
      </c>
      <c r="I23" s="30">
        <f t="shared" si="10"/>
        <v>43087</v>
      </c>
      <c r="J23" s="28">
        <f t="shared" si="4"/>
        <v>3874.9166666666665</v>
      </c>
      <c r="K23" s="27">
        <f>K22</f>
        <v>242324</v>
      </c>
      <c r="L23" s="28">
        <f t="shared" si="5"/>
        <v>332752.05749999976</v>
      </c>
      <c r="M23" s="27">
        <f t="shared" si="0"/>
        <v>361</v>
      </c>
      <c r="N23" s="28">
        <f t="shared" si="1"/>
        <v>90428.057499999763</v>
      </c>
      <c r="O23" s="204"/>
      <c r="P23" s="35"/>
      <c r="Q23" s="31"/>
    </row>
    <row r="24" spans="1:17" ht="14.95" customHeight="1" x14ac:dyDescent="0.25">
      <c r="A24" s="206" t="s">
        <v>22</v>
      </c>
      <c r="B24" s="21" t="s">
        <v>13</v>
      </c>
      <c r="C24" s="22">
        <f>MIN('CIORN-R107'!C14:F14)</f>
        <v>603.82000000000005</v>
      </c>
      <c r="D24" s="21">
        <v>530</v>
      </c>
      <c r="E24" s="22">
        <f t="shared" si="2"/>
        <v>73.82000000000005</v>
      </c>
      <c r="F24" s="21">
        <v>20</v>
      </c>
      <c r="G24" s="102">
        <v>49908</v>
      </c>
      <c r="H24" s="23">
        <f>'CIORN-R107'!A1</f>
        <v>255990</v>
      </c>
      <c r="I24" s="24">
        <f>'CIORN-R107'!B1</f>
        <v>43209</v>
      </c>
      <c r="J24" s="22">
        <f t="shared" si="4"/>
        <v>2495.4</v>
      </c>
      <c r="K24" s="21">
        <f>VLOOKUP(A24,'KM MAJ'!$A$1:$B$27,2,FALSE)</f>
        <v>262019</v>
      </c>
      <c r="L24" s="22">
        <f t="shared" si="5"/>
        <v>440200.42800000013</v>
      </c>
      <c r="M24" s="21">
        <f t="shared" si="0"/>
        <v>712</v>
      </c>
      <c r="N24" s="22">
        <f t="shared" si="1"/>
        <v>178181.42800000013</v>
      </c>
      <c r="O24" s="202">
        <f ca="1">NOW()+MIN(M24:M26)</f>
        <v>43956.656840162039</v>
      </c>
      <c r="P24" s="167">
        <v>235963</v>
      </c>
      <c r="Q24" s="33">
        <v>43072</v>
      </c>
    </row>
    <row r="25" spans="1:17" ht="14.95" customHeight="1" x14ac:dyDescent="0.25">
      <c r="A25" s="207"/>
      <c r="B25" s="1" t="s">
        <v>14</v>
      </c>
      <c r="C25" s="2">
        <f>MIN('CIORN-R107'!G14:J14)</f>
        <v>606.19000000000005</v>
      </c>
      <c r="D25" s="1">
        <v>530</v>
      </c>
      <c r="E25" s="2">
        <f t="shared" si="2"/>
        <v>76.190000000000055</v>
      </c>
      <c r="F25" s="1">
        <v>11</v>
      </c>
      <c r="G25" s="103">
        <f t="shared" ref="G25:I26" si="11">G24</f>
        <v>49908</v>
      </c>
      <c r="H25" s="7">
        <f t="shared" si="11"/>
        <v>255990</v>
      </c>
      <c r="I25" s="3">
        <f t="shared" si="11"/>
        <v>43209</v>
      </c>
      <c r="J25" s="2">
        <f t="shared" si="4"/>
        <v>4537.090909090909</v>
      </c>
      <c r="K25" s="1">
        <f>K24</f>
        <v>262019</v>
      </c>
      <c r="L25" s="2">
        <f t="shared" si="5"/>
        <v>601670.95636363653</v>
      </c>
      <c r="M25" s="1">
        <f t="shared" si="0"/>
        <v>1358</v>
      </c>
      <c r="N25" s="2">
        <f t="shared" si="1"/>
        <v>339651.95636363653</v>
      </c>
      <c r="O25" s="203"/>
      <c r="P25" s="17">
        <v>235963</v>
      </c>
      <c r="Q25" s="34">
        <v>43083</v>
      </c>
    </row>
    <row r="26" spans="1:17" ht="15.8" customHeight="1" thickBot="1" x14ac:dyDescent="0.3">
      <c r="A26" s="208"/>
      <c r="B26" s="27" t="s">
        <v>15</v>
      </c>
      <c r="C26" s="28">
        <v>608</v>
      </c>
      <c r="D26" s="27">
        <v>530</v>
      </c>
      <c r="E26" s="28">
        <f t="shared" si="2"/>
        <v>78</v>
      </c>
      <c r="F26" s="27">
        <v>14</v>
      </c>
      <c r="G26" s="104">
        <f t="shared" si="11"/>
        <v>49908</v>
      </c>
      <c r="H26" s="29">
        <f t="shared" si="11"/>
        <v>255990</v>
      </c>
      <c r="I26" s="30">
        <f t="shared" si="11"/>
        <v>43209</v>
      </c>
      <c r="J26" s="28">
        <f t="shared" si="4"/>
        <v>3564.8571428571427</v>
      </c>
      <c r="K26" s="27">
        <f>K25</f>
        <v>262019</v>
      </c>
      <c r="L26" s="28">
        <f t="shared" si="5"/>
        <v>534048.85714285704</v>
      </c>
      <c r="M26" s="27">
        <f t="shared" si="0"/>
        <v>1088</v>
      </c>
      <c r="N26" s="28">
        <f t="shared" si="1"/>
        <v>272029.85714285704</v>
      </c>
      <c r="O26" s="204"/>
      <c r="P26" s="168">
        <v>235963</v>
      </c>
      <c r="Q26" s="36">
        <v>43079</v>
      </c>
    </row>
    <row r="27" spans="1:17" ht="14.95" customHeight="1" x14ac:dyDescent="0.25">
      <c r="A27" s="206" t="s">
        <v>23</v>
      </c>
      <c r="B27" s="21" t="s">
        <v>13</v>
      </c>
      <c r="C27" s="22">
        <f>MIN('CIORN-R108'!C13:F13)</f>
        <v>599.97</v>
      </c>
      <c r="D27" s="21">
        <v>530</v>
      </c>
      <c r="E27" s="22">
        <f t="shared" si="2"/>
        <v>69.970000000000027</v>
      </c>
      <c r="F27" s="21">
        <v>22</v>
      </c>
      <c r="G27" s="102">
        <v>48000</v>
      </c>
      <c r="H27" s="23">
        <f>'CIORN-R108'!A1</f>
        <v>239720</v>
      </c>
      <c r="I27" s="24">
        <f>'CIORN-R108'!B1</f>
        <v>43240</v>
      </c>
      <c r="J27" s="22">
        <f t="shared" si="4"/>
        <v>2181.818181818182</v>
      </c>
      <c r="K27" s="21">
        <f>VLOOKUP(A27,'KM MAJ'!$A$1:$B$27,2,FALSE)</f>
        <v>239720</v>
      </c>
      <c r="L27" s="22">
        <f t="shared" si="5"/>
        <v>392381.81818181823</v>
      </c>
      <c r="M27" s="21">
        <f t="shared" si="0"/>
        <v>610</v>
      </c>
      <c r="N27" s="22">
        <f t="shared" si="1"/>
        <v>152661.81818181823</v>
      </c>
      <c r="O27" s="202">
        <f ca="1">NOW()+MIN(M27:M29)</f>
        <v>43854.656840162039</v>
      </c>
      <c r="P27" s="22">
        <v>199284</v>
      </c>
      <c r="Q27" s="33">
        <v>43023</v>
      </c>
    </row>
    <row r="28" spans="1:17" ht="14.95" customHeight="1" x14ac:dyDescent="0.25">
      <c r="A28" s="207"/>
      <c r="B28" s="1" t="s">
        <v>14</v>
      </c>
      <c r="C28" s="2">
        <f>MIN('CIORN-R108'!G13:J13)</f>
        <v>598.91</v>
      </c>
      <c r="D28" s="1">
        <v>530</v>
      </c>
      <c r="E28" s="2">
        <f t="shared" si="2"/>
        <v>68.909999999999968</v>
      </c>
      <c r="F28" s="1">
        <v>17</v>
      </c>
      <c r="G28" s="103">
        <f t="shared" ref="G28:I29" si="12">G27</f>
        <v>48000</v>
      </c>
      <c r="H28" s="7">
        <f t="shared" si="12"/>
        <v>239720</v>
      </c>
      <c r="I28" s="3">
        <f t="shared" si="12"/>
        <v>43240</v>
      </c>
      <c r="J28" s="2">
        <f t="shared" si="4"/>
        <v>2823.5294117647059</v>
      </c>
      <c r="K28" s="1">
        <f>K27</f>
        <v>239720</v>
      </c>
      <c r="L28" s="2">
        <f t="shared" si="5"/>
        <v>434289.41176470579</v>
      </c>
      <c r="M28" s="1">
        <f t="shared" si="0"/>
        <v>778</v>
      </c>
      <c r="N28" s="2">
        <f t="shared" si="1"/>
        <v>194569.41176470579</v>
      </c>
      <c r="O28" s="203"/>
      <c r="P28" s="2">
        <v>199284</v>
      </c>
      <c r="Q28" s="34">
        <v>42991</v>
      </c>
    </row>
    <row r="29" spans="1:17" ht="15.8" customHeight="1" thickBot="1" x14ac:dyDescent="0.3">
      <c r="A29" s="208"/>
      <c r="B29" s="27" t="s">
        <v>15</v>
      </c>
      <c r="C29" s="28">
        <f>MIN('CIORN-R108'!K13:N13)</f>
        <v>599</v>
      </c>
      <c r="D29" s="27">
        <v>530</v>
      </c>
      <c r="E29" s="28">
        <f t="shared" si="2"/>
        <v>69</v>
      </c>
      <c r="F29" s="27">
        <v>21</v>
      </c>
      <c r="G29" s="104">
        <f t="shared" si="12"/>
        <v>48000</v>
      </c>
      <c r="H29" s="29">
        <f t="shared" si="12"/>
        <v>239720</v>
      </c>
      <c r="I29" s="30">
        <f t="shared" si="12"/>
        <v>43240</v>
      </c>
      <c r="J29" s="28">
        <f t="shared" si="4"/>
        <v>2285.7142857142858</v>
      </c>
      <c r="K29" s="27">
        <f>K28</f>
        <v>239720</v>
      </c>
      <c r="L29" s="28">
        <f t="shared" si="5"/>
        <v>397434.28571428568</v>
      </c>
      <c r="M29" s="27">
        <f t="shared" si="0"/>
        <v>630</v>
      </c>
      <c r="N29" s="28">
        <f t="shared" si="1"/>
        <v>157714.28571428568</v>
      </c>
      <c r="O29" s="204"/>
      <c r="P29" s="2">
        <v>199284</v>
      </c>
      <c r="Q29" s="36">
        <v>42959</v>
      </c>
    </row>
    <row r="30" spans="1:17" ht="15.8" customHeight="1" x14ac:dyDescent="0.25">
      <c r="A30" s="206" t="s">
        <v>24</v>
      </c>
      <c r="B30" s="21" t="s">
        <v>13</v>
      </c>
      <c r="C30" s="22">
        <f>MIN('CIORN-R109'!C13:F13)</f>
        <v>542.80999999999995</v>
      </c>
      <c r="D30" s="21">
        <v>530</v>
      </c>
      <c r="E30" s="22">
        <f t="shared" si="2"/>
        <v>12.809999999999945</v>
      </c>
      <c r="F30" s="21">
        <v>14</v>
      </c>
      <c r="G30" s="102">
        <v>48843</v>
      </c>
      <c r="H30" s="23">
        <f>'CIORN-R109'!A1</f>
        <v>235942</v>
      </c>
      <c r="I30" s="24">
        <f>'CIORN-R109'!B1</f>
        <v>43186</v>
      </c>
      <c r="J30" s="22">
        <f t="shared" ref="J30:J53" si="13">G30/F30</f>
        <v>3488.7857142857142</v>
      </c>
      <c r="K30" s="21">
        <f>VLOOKUP(A30,'KM MAJ'!$A$1:$B$27,2,FALSE)</f>
        <v>242488</v>
      </c>
      <c r="L30" s="22">
        <f t="shared" ref="L30:L53" si="14">(J30*E30)+H30</f>
        <v>280633.3449999998</v>
      </c>
      <c r="M30" s="21">
        <f t="shared" ref="M30:M53" si="15">ROUNDDOWN(N30/250,)</f>
        <v>152</v>
      </c>
      <c r="N30" s="22">
        <f t="shared" ref="N30:N53" si="16">L30-K30</f>
        <v>38145.344999999797</v>
      </c>
      <c r="O30" s="202">
        <f ca="1">NOW()+MIN(M30:M32)</f>
        <v>43396.656840162039</v>
      </c>
      <c r="P30" s="152"/>
      <c r="Q30" s="25"/>
    </row>
    <row r="31" spans="1:17" ht="15.8" customHeight="1" x14ac:dyDescent="0.25">
      <c r="A31" s="207"/>
      <c r="B31" s="1" t="s">
        <v>14</v>
      </c>
      <c r="C31" s="2">
        <f>MIN('CIORN-R109'!G13:J13)</f>
        <v>550.57000000000005</v>
      </c>
      <c r="D31" s="1">
        <v>530</v>
      </c>
      <c r="E31" s="2">
        <f t="shared" si="2"/>
        <v>20.57000000000005</v>
      </c>
      <c r="F31" s="1">
        <v>12</v>
      </c>
      <c r="G31" s="103">
        <f t="shared" ref="G31:I32" si="17">G30</f>
        <v>48843</v>
      </c>
      <c r="H31" s="7">
        <f t="shared" si="17"/>
        <v>235942</v>
      </c>
      <c r="I31" s="3">
        <f t="shared" si="17"/>
        <v>43186</v>
      </c>
      <c r="J31" s="2">
        <f t="shared" si="13"/>
        <v>4070.25</v>
      </c>
      <c r="K31" s="1">
        <f>K30</f>
        <v>242488</v>
      </c>
      <c r="L31" s="2">
        <f t="shared" si="14"/>
        <v>319667.04250000021</v>
      </c>
      <c r="M31" s="1">
        <f t="shared" si="15"/>
        <v>308</v>
      </c>
      <c r="N31" s="2">
        <f t="shared" si="16"/>
        <v>77179.042500000214</v>
      </c>
      <c r="O31" s="203"/>
      <c r="P31" s="119"/>
      <c r="Q31" s="26"/>
    </row>
    <row r="32" spans="1:17" ht="14.95" thickBot="1" x14ac:dyDescent="0.3">
      <c r="A32" s="208"/>
      <c r="B32" s="27" t="s">
        <v>15</v>
      </c>
      <c r="C32" s="28">
        <f>MIN('CIORN-R109'!K13:N13)</f>
        <v>551.07000000000005</v>
      </c>
      <c r="D32" s="27">
        <v>530</v>
      </c>
      <c r="E32" s="28">
        <f t="shared" si="2"/>
        <v>21.07000000000005</v>
      </c>
      <c r="F32" s="27">
        <v>15</v>
      </c>
      <c r="G32" s="104">
        <f t="shared" si="17"/>
        <v>48843</v>
      </c>
      <c r="H32" s="29">
        <f t="shared" si="17"/>
        <v>235942</v>
      </c>
      <c r="I32" s="30">
        <f t="shared" si="17"/>
        <v>43186</v>
      </c>
      <c r="J32" s="28">
        <f t="shared" si="13"/>
        <v>3256.2</v>
      </c>
      <c r="K32" s="27">
        <f>K31</f>
        <v>242488</v>
      </c>
      <c r="L32" s="28">
        <f t="shared" si="14"/>
        <v>304550.13400000019</v>
      </c>
      <c r="M32" s="27">
        <f t="shared" si="15"/>
        <v>248</v>
      </c>
      <c r="N32" s="28">
        <f t="shared" si="16"/>
        <v>62062.134000000195</v>
      </c>
      <c r="O32" s="204"/>
      <c r="P32" s="151"/>
      <c r="Q32" s="31"/>
    </row>
    <row r="33" spans="1:17" ht="14.95" customHeight="1" x14ac:dyDescent="0.25">
      <c r="A33" s="206" t="s">
        <v>25</v>
      </c>
      <c r="B33" s="21" t="s">
        <v>13</v>
      </c>
      <c r="C33" s="22">
        <f>MIN('CIORN-R110'!C13:F13)</f>
        <v>554.80999999999995</v>
      </c>
      <c r="D33" s="21">
        <v>530</v>
      </c>
      <c r="E33" s="22">
        <f t="shared" si="2"/>
        <v>24.809999999999945</v>
      </c>
      <c r="F33" s="21">
        <v>24</v>
      </c>
      <c r="G33" s="102">
        <v>51765</v>
      </c>
      <c r="H33" s="23">
        <f>'CIORN-R110'!A1</f>
        <v>215134</v>
      </c>
      <c r="I33" s="24">
        <f>'CIORN-R110'!B1</f>
        <v>43102</v>
      </c>
      <c r="J33" s="22">
        <f t="shared" si="13"/>
        <v>2156.875</v>
      </c>
      <c r="K33" s="21">
        <f>VLOOKUP(A33,'KM MAJ'!$A$1:$B$27,2,FALSE)</f>
        <v>231126</v>
      </c>
      <c r="L33" s="22">
        <f t="shared" si="14"/>
        <v>268646.06874999986</v>
      </c>
      <c r="M33" s="21">
        <f t="shared" si="15"/>
        <v>150</v>
      </c>
      <c r="N33" s="22">
        <f t="shared" si="16"/>
        <v>37520.06874999986</v>
      </c>
      <c r="O33" s="202">
        <f ca="1">NOW()+MIN(M32:M35)</f>
        <v>43284.656840162039</v>
      </c>
      <c r="P33" s="152"/>
      <c r="Q33" s="25"/>
    </row>
    <row r="34" spans="1:17" ht="14.95" customHeight="1" x14ac:dyDescent="0.25">
      <c r="A34" s="207"/>
      <c r="B34" s="1" t="s">
        <v>14</v>
      </c>
      <c r="C34" s="2">
        <f>MIN('CIORN-R110'!G13:J13)</f>
        <v>564.35</v>
      </c>
      <c r="D34" s="1">
        <v>530</v>
      </c>
      <c r="E34" s="2">
        <f t="shared" si="2"/>
        <v>34.350000000000023</v>
      </c>
      <c r="F34" s="1">
        <v>16</v>
      </c>
      <c r="G34" s="103">
        <f t="shared" ref="G34:I35" si="18">G33</f>
        <v>51765</v>
      </c>
      <c r="H34" s="7">
        <f t="shared" si="18"/>
        <v>215134</v>
      </c>
      <c r="I34" s="3">
        <f t="shared" si="18"/>
        <v>43102</v>
      </c>
      <c r="J34" s="2">
        <f t="shared" si="13"/>
        <v>3235.3125</v>
      </c>
      <c r="K34" s="1">
        <f>K33</f>
        <v>231126</v>
      </c>
      <c r="L34" s="2">
        <f t="shared" si="14"/>
        <v>326266.98437500006</v>
      </c>
      <c r="M34" s="1">
        <f t="shared" si="15"/>
        <v>380</v>
      </c>
      <c r="N34" s="2">
        <f t="shared" si="16"/>
        <v>95140.984375000058</v>
      </c>
      <c r="O34" s="203"/>
      <c r="P34" s="119"/>
      <c r="Q34" s="26"/>
    </row>
    <row r="35" spans="1:17" ht="15.8" customHeight="1" thickBot="1" x14ac:dyDescent="0.3">
      <c r="A35" s="208"/>
      <c r="B35" s="27" t="s">
        <v>15</v>
      </c>
      <c r="C35" s="28">
        <f>MIN('CIORN-R110'!K13:N13)</f>
        <v>540.61</v>
      </c>
      <c r="D35" s="27">
        <v>530</v>
      </c>
      <c r="E35" s="28">
        <f t="shared" si="2"/>
        <v>10.610000000000014</v>
      </c>
      <c r="F35" s="27">
        <v>21</v>
      </c>
      <c r="G35" s="104">
        <f t="shared" si="18"/>
        <v>51765</v>
      </c>
      <c r="H35" s="29">
        <f t="shared" si="18"/>
        <v>215134</v>
      </c>
      <c r="I35" s="30">
        <f t="shared" si="18"/>
        <v>43102</v>
      </c>
      <c r="J35" s="27">
        <f t="shared" si="13"/>
        <v>2465</v>
      </c>
      <c r="K35" s="27">
        <f>K34</f>
        <v>231126</v>
      </c>
      <c r="L35" s="28">
        <f t="shared" si="14"/>
        <v>241287.65000000002</v>
      </c>
      <c r="M35" s="27">
        <f t="shared" si="15"/>
        <v>40</v>
      </c>
      <c r="N35" s="28">
        <f t="shared" si="16"/>
        <v>10161.650000000023</v>
      </c>
      <c r="O35" s="204"/>
      <c r="P35" s="151"/>
      <c r="Q35" s="31"/>
    </row>
    <row r="36" spans="1:17" ht="14.95" customHeight="1" thickBot="1" x14ac:dyDescent="0.3">
      <c r="A36" s="206" t="s">
        <v>26</v>
      </c>
      <c r="B36" s="21" t="s">
        <v>13</v>
      </c>
      <c r="C36" s="22">
        <f>MIN('CIORN-R111'!C13:F13)</f>
        <v>547.88</v>
      </c>
      <c r="D36" s="21">
        <v>530</v>
      </c>
      <c r="E36" s="22">
        <f t="shared" si="2"/>
        <v>17.879999999999995</v>
      </c>
      <c r="F36" s="21">
        <v>19</v>
      </c>
      <c r="G36" s="102">
        <v>54859</v>
      </c>
      <c r="H36" s="23">
        <f>'CIORN-R111'!A1</f>
        <v>216513</v>
      </c>
      <c r="I36" s="24">
        <f>'CIORN-R111'!B1</f>
        <v>43188</v>
      </c>
      <c r="J36" s="22">
        <f t="shared" si="13"/>
        <v>2887.3157894736842</v>
      </c>
      <c r="K36" s="21">
        <f>VLOOKUP(A36,'KM MAJ'!$A$1:$B$27,2,FALSE)</f>
        <v>225600</v>
      </c>
      <c r="L36" s="22">
        <f t="shared" si="14"/>
        <v>268138.20631578949</v>
      </c>
      <c r="M36" s="21">
        <f t="shared" si="15"/>
        <v>170</v>
      </c>
      <c r="N36" s="22">
        <f t="shared" si="16"/>
        <v>42538.206315789488</v>
      </c>
      <c r="O36" s="202">
        <f ca="1">NOW()+MIN(M36:M38)</f>
        <v>43414.656840162039</v>
      </c>
      <c r="P36" s="152"/>
      <c r="Q36" s="33"/>
    </row>
    <row r="37" spans="1:17" ht="15.8" customHeight="1" x14ac:dyDescent="0.25">
      <c r="A37" s="207"/>
      <c r="B37" s="1" t="s">
        <v>14</v>
      </c>
      <c r="C37" s="22">
        <f>MIN('CIORN-R111'!G13:J13)</f>
        <v>565.79999999999995</v>
      </c>
      <c r="D37" s="1">
        <v>530</v>
      </c>
      <c r="E37" s="2">
        <f t="shared" si="2"/>
        <v>35.799999999999955</v>
      </c>
      <c r="F37" s="1">
        <v>18</v>
      </c>
      <c r="G37" s="103">
        <f t="shared" ref="G37:I38" si="19">G36</f>
        <v>54859</v>
      </c>
      <c r="H37" s="7">
        <f t="shared" si="19"/>
        <v>216513</v>
      </c>
      <c r="I37" s="3">
        <f t="shared" si="19"/>
        <v>43188</v>
      </c>
      <c r="J37" s="2">
        <f t="shared" si="13"/>
        <v>3047.7222222222222</v>
      </c>
      <c r="K37" s="1">
        <f>K36</f>
        <v>225600</v>
      </c>
      <c r="L37" s="2">
        <f t="shared" si="14"/>
        <v>325621.45555555541</v>
      </c>
      <c r="M37" s="1">
        <f t="shared" si="15"/>
        <v>400</v>
      </c>
      <c r="N37" s="2">
        <f t="shared" si="16"/>
        <v>100021.45555555541</v>
      </c>
      <c r="O37" s="203"/>
      <c r="P37" s="119"/>
      <c r="Q37" s="34"/>
    </row>
    <row r="38" spans="1:17" ht="15.8" customHeight="1" thickBot="1" x14ac:dyDescent="0.3">
      <c r="A38" s="208"/>
      <c r="B38" s="27" t="s">
        <v>15</v>
      </c>
      <c r="C38" s="28">
        <f>MIN('CIORN-R111'!K13:N13)</f>
        <v>559.44000000000005</v>
      </c>
      <c r="D38" s="27">
        <v>530</v>
      </c>
      <c r="E38" s="28">
        <f t="shared" si="2"/>
        <v>29.440000000000055</v>
      </c>
      <c r="F38" s="27">
        <v>20</v>
      </c>
      <c r="G38" s="104">
        <f t="shared" si="19"/>
        <v>54859</v>
      </c>
      <c r="H38" s="29">
        <f t="shared" si="19"/>
        <v>216513</v>
      </c>
      <c r="I38" s="30">
        <f t="shared" si="19"/>
        <v>43188</v>
      </c>
      <c r="J38" s="28">
        <f t="shared" si="13"/>
        <v>2742.95</v>
      </c>
      <c r="K38" s="27">
        <f>K37</f>
        <v>225600</v>
      </c>
      <c r="L38" s="28">
        <f t="shared" si="14"/>
        <v>297265.44800000015</v>
      </c>
      <c r="M38" s="27">
        <f t="shared" si="15"/>
        <v>286</v>
      </c>
      <c r="N38" s="28">
        <f t="shared" si="16"/>
        <v>71665.448000000149</v>
      </c>
      <c r="O38" s="204"/>
      <c r="P38" s="151"/>
      <c r="Q38" s="36"/>
    </row>
    <row r="39" spans="1:17" x14ac:dyDescent="0.25">
      <c r="A39" s="206" t="s">
        <v>27</v>
      </c>
      <c r="B39" s="21" t="s">
        <v>13</v>
      </c>
      <c r="C39" s="22">
        <f>MIN('CIORN-R112'!C13:F13)</f>
        <v>545.84</v>
      </c>
      <c r="D39" s="21">
        <v>530</v>
      </c>
      <c r="E39" s="22">
        <f t="shared" si="2"/>
        <v>15.840000000000032</v>
      </c>
      <c r="F39" s="21">
        <v>21</v>
      </c>
      <c r="G39" s="102">
        <v>68746</v>
      </c>
      <c r="H39" s="23">
        <f>'CIORN-R112'!A1</f>
        <v>231301</v>
      </c>
      <c r="I39" s="24">
        <f>'CIORN-R112'!B1</f>
        <v>43177</v>
      </c>
      <c r="J39" s="22">
        <f t="shared" si="13"/>
        <v>3273.6190476190477</v>
      </c>
      <c r="K39" s="21">
        <f>VLOOKUP(A39,'KM MAJ'!$A$1:$B$27,2,FALSE)</f>
        <v>244223</v>
      </c>
      <c r="L39" s="22">
        <f t="shared" si="14"/>
        <v>283155.12571428582</v>
      </c>
      <c r="M39" s="21">
        <f t="shared" si="15"/>
        <v>155</v>
      </c>
      <c r="N39" s="22">
        <f t="shared" si="16"/>
        <v>38932.125714285823</v>
      </c>
      <c r="O39" s="24">
        <f ca="1">NOW()+MIN(M39:M41)</f>
        <v>43399.656840162039</v>
      </c>
      <c r="P39" s="152"/>
      <c r="Q39" s="25"/>
    </row>
    <row r="40" spans="1:17" ht="15.8" customHeight="1" thickBot="1" x14ac:dyDescent="0.3">
      <c r="A40" s="207"/>
      <c r="B40" s="1" t="s">
        <v>14</v>
      </c>
      <c r="C40" s="2">
        <f>MIN('CIORN-R112'!G13:J13)</f>
        <v>579.26</v>
      </c>
      <c r="D40" s="1">
        <v>530</v>
      </c>
      <c r="E40" s="2">
        <f t="shared" si="2"/>
        <v>49.259999999999991</v>
      </c>
      <c r="F40" s="1">
        <v>13</v>
      </c>
      <c r="G40" s="103">
        <f t="shared" ref="G40:I41" si="20">G39</f>
        <v>68746</v>
      </c>
      <c r="H40" s="7">
        <f t="shared" si="20"/>
        <v>231301</v>
      </c>
      <c r="I40" s="3">
        <f t="shared" si="20"/>
        <v>43177</v>
      </c>
      <c r="J40" s="2">
        <f t="shared" si="13"/>
        <v>5288.1538461538457</v>
      </c>
      <c r="K40" s="1">
        <f>K39</f>
        <v>244223</v>
      </c>
      <c r="L40" s="2">
        <f t="shared" si="14"/>
        <v>491795.45846153842</v>
      </c>
      <c r="M40" s="1">
        <f t="shared" si="15"/>
        <v>990</v>
      </c>
      <c r="N40" s="2">
        <f t="shared" si="16"/>
        <v>247572.45846153842</v>
      </c>
      <c r="O40" s="3">
        <f t="shared" ref="O40" ca="1" si="21">NOW()+M40</f>
        <v>44234.656840162039</v>
      </c>
      <c r="P40" s="2">
        <v>145392</v>
      </c>
      <c r="Q40" s="34">
        <v>42681</v>
      </c>
    </row>
    <row r="41" spans="1:17" ht="15.8" customHeight="1" thickBot="1" x14ac:dyDescent="0.3">
      <c r="A41" s="208"/>
      <c r="B41" s="27" t="s">
        <v>15</v>
      </c>
      <c r="C41" s="2">
        <f>MIN('CIORN-R112'!K13:N13)</f>
        <v>550.25</v>
      </c>
      <c r="D41" s="27">
        <v>530</v>
      </c>
      <c r="E41" s="28">
        <f t="shared" si="2"/>
        <v>20.25</v>
      </c>
      <c r="F41" s="27">
        <v>16</v>
      </c>
      <c r="G41" s="104">
        <f t="shared" si="20"/>
        <v>68746</v>
      </c>
      <c r="H41" s="29">
        <f t="shared" si="20"/>
        <v>231301</v>
      </c>
      <c r="I41" s="30">
        <f t="shared" si="20"/>
        <v>43177</v>
      </c>
      <c r="J41" s="28">
        <f t="shared" si="13"/>
        <v>4296.625</v>
      </c>
      <c r="K41" s="27">
        <f>K40</f>
        <v>244223</v>
      </c>
      <c r="L41" s="28">
        <f t="shared" si="14"/>
        <v>318307.65625</v>
      </c>
      <c r="M41" s="27">
        <f t="shared" si="15"/>
        <v>296</v>
      </c>
      <c r="N41" s="28">
        <f t="shared" si="16"/>
        <v>74084.65625</v>
      </c>
      <c r="O41" s="24">
        <f ca="1">NOW()+MIN(M39:M41)</f>
        <v>43399.656840162039</v>
      </c>
      <c r="P41" s="151"/>
      <c r="Q41" s="31"/>
    </row>
    <row r="42" spans="1:17" ht="14.95" customHeight="1" x14ac:dyDescent="0.25">
      <c r="A42" s="206" t="s">
        <v>28</v>
      </c>
      <c r="B42" s="21" t="s">
        <v>13</v>
      </c>
      <c r="C42" s="22">
        <f>MIN('CIORN-113'!C12:F12)</f>
        <v>540.38</v>
      </c>
      <c r="D42" s="21">
        <v>530</v>
      </c>
      <c r="E42" s="22">
        <f t="shared" si="2"/>
        <v>10.379999999999995</v>
      </c>
      <c r="F42" s="21">
        <v>18</v>
      </c>
      <c r="G42" s="102">
        <v>47200</v>
      </c>
      <c r="H42" s="23">
        <f>'CIORN-113'!A1</f>
        <v>253726</v>
      </c>
      <c r="I42" s="24">
        <f>'CIORN-113'!B1</f>
        <v>43156</v>
      </c>
      <c r="J42" s="22">
        <f t="shared" si="13"/>
        <v>2622.2222222222222</v>
      </c>
      <c r="K42" s="21">
        <f>VLOOKUP(A42,'KM MAJ'!$A$1:$B$27,2,FALSE)</f>
        <v>271171</v>
      </c>
      <c r="L42" s="22">
        <f t="shared" si="14"/>
        <v>280944.66666666663</v>
      </c>
      <c r="M42" s="21">
        <f t="shared" si="15"/>
        <v>39</v>
      </c>
      <c r="N42" s="22">
        <f t="shared" si="16"/>
        <v>9773.6666666666279</v>
      </c>
      <c r="O42" s="202">
        <f ca="1">NOW()+MIN(M42:M44)</f>
        <v>43283.656840162039</v>
      </c>
      <c r="P42" s="152"/>
      <c r="Q42" s="25"/>
    </row>
    <row r="43" spans="1:17" ht="14.95" customHeight="1" x14ac:dyDescent="0.25">
      <c r="A43" s="207"/>
      <c r="B43" s="1" t="s">
        <v>14</v>
      </c>
      <c r="C43" s="2">
        <f>MIN('CIORN-113'!G12:J12)</f>
        <v>545.27</v>
      </c>
      <c r="D43" s="1">
        <v>530</v>
      </c>
      <c r="E43" s="2">
        <f t="shared" si="2"/>
        <v>15.269999999999982</v>
      </c>
      <c r="F43" s="1">
        <v>18</v>
      </c>
      <c r="G43" s="103">
        <f t="shared" ref="G43:I44" si="22">G42</f>
        <v>47200</v>
      </c>
      <c r="H43" s="7">
        <f t="shared" si="22"/>
        <v>253726</v>
      </c>
      <c r="I43" s="3">
        <f t="shared" si="22"/>
        <v>43156</v>
      </c>
      <c r="J43" s="2">
        <f t="shared" si="13"/>
        <v>2622.2222222222222</v>
      </c>
      <c r="K43" s="1">
        <f>K42</f>
        <v>271171</v>
      </c>
      <c r="L43" s="2">
        <f t="shared" si="14"/>
        <v>293767.33333333326</v>
      </c>
      <c r="M43" s="1">
        <f t="shared" si="15"/>
        <v>90</v>
      </c>
      <c r="N43" s="2">
        <f t="shared" si="16"/>
        <v>22596.333333333256</v>
      </c>
      <c r="O43" s="203"/>
      <c r="P43" s="119"/>
      <c r="Q43" s="26"/>
    </row>
    <row r="44" spans="1:17" ht="15.8" customHeight="1" thickBot="1" x14ac:dyDescent="0.3">
      <c r="A44" s="208"/>
      <c r="B44" s="27" t="s">
        <v>15</v>
      </c>
      <c r="C44" s="28">
        <f>MIN('CIORN-113'!K12:N12)</f>
        <v>542.38</v>
      </c>
      <c r="D44" s="27">
        <v>530</v>
      </c>
      <c r="E44" s="28">
        <f t="shared" si="2"/>
        <v>12.379999999999995</v>
      </c>
      <c r="F44" s="27">
        <v>18</v>
      </c>
      <c r="G44" s="104">
        <f t="shared" si="22"/>
        <v>47200</v>
      </c>
      <c r="H44" s="29">
        <f t="shared" si="22"/>
        <v>253726</v>
      </c>
      <c r="I44" s="30">
        <f t="shared" si="22"/>
        <v>43156</v>
      </c>
      <c r="J44" s="28">
        <f t="shared" si="13"/>
        <v>2622.2222222222222</v>
      </c>
      <c r="K44" s="27">
        <f>K43</f>
        <v>271171</v>
      </c>
      <c r="L44" s="28">
        <f t="shared" si="14"/>
        <v>286189.11111111112</v>
      </c>
      <c r="M44" s="27">
        <f t="shared" si="15"/>
        <v>60</v>
      </c>
      <c r="N44" s="28">
        <f t="shared" si="16"/>
        <v>15018.111111111124</v>
      </c>
      <c r="O44" s="204"/>
      <c r="P44" s="151"/>
      <c r="Q44" s="31"/>
    </row>
    <row r="45" spans="1:17" ht="15.8" customHeight="1" x14ac:dyDescent="0.25">
      <c r="A45" s="206" t="s">
        <v>29</v>
      </c>
      <c r="B45" s="21" t="s">
        <v>13</v>
      </c>
      <c r="C45" s="22">
        <f>MIN('CIORN-R114'!C13:F13)</f>
        <v>574.64</v>
      </c>
      <c r="D45" s="21">
        <v>530</v>
      </c>
      <c r="E45" s="22">
        <f t="shared" si="2"/>
        <v>44.639999999999986</v>
      </c>
      <c r="F45" s="21">
        <v>16</v>
      </c>
      <c r="G45" s="102">
        <v>47466</v>
      </c>
      <c r="H45" s="23">
        <f>'CIORN-R114'!A1</f>
        <v>172880</v>
      </c>
      <c r="I45" s="24">
        <f>'CIORN-R114'!B1</f>
        <v>43165</v>
      </c>
      <c r="J45" s="22">
        <f t="shared" si="13"/>
        <v>2966.625</v>
      </c>
      <c r="K45" s="21">
        <f>VLOOKUP(A45,'KM MAJ'!$A$1:$B$27,2,FALSE)</f>
        <v>183572</v>
      </c>
      <c r="L45" s="22">
        <f t="shared" si="14"/>
        <v>305310.13999999996</v>
      </c>
      <c r="M45" s="21">
        <f t="shared" si="15"/>
        <v>486</v>
      </c>
      <c r="N45" s="22">
        <f t="shared" si="16"/>
        <v>121738.13999999996</v>
      </c>
      <c r="O45" s="202">
        <f ca="1">NOW()+MIN(M45:M47)</f>
        <v>43634.656840162039</v>
      </c>
      <c r="P45" s="152"/>
      <c r="Q45" s="25"/>
    </row>
    <row r="46" spans="1:17" ht="14.95" customHeight="1" x14ac:dyDescent="0.25">
      <c r="A46" s="207"/>
      <c r="B46" s="1" t="s">
        <v>14</v>
      </c>
      <c r="C46" s="2">
        <f>MIN('CIORN-R114'!G13:J13)</f>
        <v>568.78</v>
      </c>
      <c r="D46" s="1">
        <v>530</v>
      </c>
      <c r="E46" s="2">
        <f t="shared" si="2"/>
        <v>38.779999999999973</v>
      </c>
      <c r="F46" s="1">
        <v>17</v>
      </c>
      <c r="G46" s="103">
        <f t="shared" ref="G46:I47" si="23">G45</f>
        <v>47466</v>
      </c>
      <c r="H46" s="7">
        <f t="shared" si="23"/>
        <v>172880</v>
      </c>
      <c r="I46" s="3">
        <f t="shared" si="23"/>
        <v>43165</v>
      </c>
      <c r="J46" s="2">
        <f t="shared" si="13"/>
        <v>2792.1176470588234</v>
      </c>
      <c r="K46" s="1">
        <f>K45</f>
        <v>183572</v>
      </c>
      <c r="L46" s="2">
        <f t="shared" si="14"/>
        <v>281158.32235294109</v>
      </c>
      <c r="M46" s="1">
        <f t="shared" si="15"/>
        <v>390</v>
      </c>
      <c r="N46" s="2">
        <f t="shared" si="16"/>
        <v>97586.32235294109</v>
      </c>
      <c r="O46" s="203"/>
      <c r="P46" s="119"/>
      <c r="Q46" s="26"/>
    </row>
    <row r="47" spans="1:17" ht="15.8" customHeight="1" thickBot="1" x14ac:dyDescent="0.3">
      <c r="A47" s="208"/>
      <c r="B47" s="27" t="s">
        <v>15</v>
      </c>
      <c r="C47" s="28">
        <f>MIN('CIORN-R114'!K13:N13)</f>
        <v>568.52</v>
      </c>
      <c r="D47" s="27">
        <v>530</v>
      </c>
      <c r="E47" s="28">
        <f t="shared" si="2"/>
        <v>38.519999999999982</v>
      </c>
      <c r="F47" s="27">
        <v>16</v>
      </c>
      <c r="G47" s="104">
        <f t="shared" si="23"/>
        <v>47466</v>
      </c>
      <c r="H47" s="29">
        <f t="shared" si="23"/>
        <v>172880</v>
      </c>
      <c r="I47" s="30">
        <f t="shared" si="23"/>
        <v>43165</v>
      </c>
      <c r="J47" s="28">
        <f t="shared" si="13"/>
        <v>2966.625</v>
      </c>
      <c r="K47" s="27">
        <f>K46</f>
        <v>183572</v>
      </c>
      <c r="L47" s="28">
        <f t="shared" si="14"/>
        <v>287154.39499999996</v>
      </c>
      <c r="M47" s="27">
        <f t="shared" si="15"/>
        <v>414</v>
      </c>
      <c r="N47" s="28">
        <f t="shared" si="16"/>
        <v>103582.39499999996</v>
      </c>
      <c r="O47" s="204"/>
      <c r="P47" s="151"/>
      <c r="Q47" s="31"/>
    </row>
    <row r="48" spans="1:17" ht="14.95" customHeight="1" x14ac:dyDescent="0.25">
      <c r="A48" s="206" t="s">
        <v>30</v>
      </c>
      <c r="B48" s="21" t="s">
        <v>13</v>
      </c>
      <c r="C48" s="22">
        <f>MIN('CIORN-R115'!C13:F13)</f>
        <v>553.59</v>
      </c>
      <c r="D48" s="21">
        <v>530</v>
      </c>
      <c r="E48" s="22">
        <f t="shared" si="2"/>
        <v>23.590000000000032</v>
      </c>
      <c r="F48" s="21">
        <v>15</v>
      </c>
      <c r="G48" s="102">
        <v>49772</v>
      </c>
      <c r="H48" s="23">
        <f>'CIORN-R115'!A1</f>
        <v>233195</v>
      </c>
      <c r="I48" s="24">
        <f>'CIORN-R115'!B1</f>
        <v>43174</v>
      </c>
      <c r="J48" s="22">
        <f t="shared" si="13"/>
        <v>3318.1333333333332</v>
      </c>
      <c r="K48" s="21">
        <f>VLOOKUP(A48,'KM MAJ'!$A$1:$B$27,2,FALSE)</f>
        <v>246545</v>
      </c>
      <c r="L48" s="22">
        <f t="shared" si="14"/>
        <v>311469.7653333334</v>
      </c>
      <c r="M48" s="21">
        <f t="shared" si="15"/>
        <v>259</v>
      </c>
      <c r="N48" s="22">
        <f t="shared" si="16"/>
        <v>64924.765333333402</v>
      </c>
      <c r="O48" s="202">
        <f ca="1">NOW()+MIN(M48:M50)</f>
        <v>43503.656840162039</v>
      </c>
      <c r="P48" s="152"/>
      <c r="Q48" s="25"/>
    </row>
    <row r="49" spans="1:17" ht="14.95" customHeight="1" x14ac:dyDescent="0.25">
      <c r="A49" s="207"/>
      <c r="B49" s="1" t="s">
        <v>14</v>
      </c>
      <c r="C49" s="2">
        <f>MIN('CIORN-R115'!G13:J13)</f>
        <v>563.35</v>
      </c>
      <c r="D49" s="1">
        <v>530</v>
      </c>
      <c r="E49" s="2">
        <f t="shared" si="2"/>
        <v>33.350000000000023</v>
      </c>
      <c r="F49" s="1">
        <v>14</v>
      </c>
      <c r="G49" s="103">
        <f t="shared" ref="G49:I50" si="24">G48</f>
        <v>49772</v>
      </c>
      <c r="H49" s="7">
        <f t="shared" si="24"/>
        <v>233195</v>
      </c>
      <c r="I49" s="3">
        <f t="shared" si="24"/>
        <v>43174</v>
      </c>
      <c r="J49" s="2">
        <f t="shared" si="13"/>
        <v>3555.1428571428573</v>
      </c>
      <c r="K49" s="1">
        <f>K48</f>
        <v>246545</v>
      </c>
      <c r="L49" s="2">
        <f t="shared" si="14"/>
        <v>351759.01428571437</v>
      </c>
      <c r="M49" s="1">
        <f t="shared" si="15"/>
        <v>420</v>
      </c>
      <c r="N49" s="2">
        <f t="shared" si="16"/>
        <v>105214.01428571437</v>
      </c>
      <c r="O49" s="203"/>
      <c r="P49" s="119"/>
      <c r="Q49" s="26"/>
    </row>
    <row r="50" spans="1:17" ht="15.8" customHeight="1" thickBot="1" x14ac:dyDescent="0.3">
      <c r="A50" s="208"/>
      <c r="B50" s="27" t="s">
        <v>15</v>
      </c>
      <c r="C50" s="28">
        <f>MIN('CIORN-R114'!K13:N13)</f>
        <v>568.52</v>
      </c>
      <c r="D50" s="27">
        <v>530</v>
      </c>
      <c r="E50" s="28">
        <f t="shared" si="2"/>
        <v>38.519999999999982</v>
      </c>
      <c r="F50" s="27">
        <v>15</v>
      </c>
      <c r="G50" s="104">
        <f t="shared" si="24"/>
        <v>49772</v>
      </c>
      <c r="H50" s="29">
        <f t="shared" si="24"/>
        <v>233195</v>
      </c>
      <c r="I50" s="30">
        <f t="shared" si="24"/>
        <v>43174</v>
      </c>
      <c r="J50" s="28">
        <f t="shared" si="13"/>
        <v>3318.1333333333332</v>
      </c>
      <c r="K50" s="27">
        <f>K49</f>
        <v>246545</v>
      </c>
      <c r="L50" s="28">
        <f t="shared" si="14"/>
        <v>361009.49599999993</v>
      </c>
      <c r="M50" s="27">
        <f t="shared" si="15"/>
        <v>457</v>
      </c>
      <c r="N50" s="28">
        <f t="shared" si="16"/>
        <v>114464.49599999993</v>
      </c>
      <c r="O50" s="204"/>
      <c r="P50" s="151"/>
      <c r="Q50" s="31"/>
    </row>
    <row r="51" spans="1:17" ht="15.8" customHeight="1" x14ac:dyDescent="0.25">
      <c r="A51" s="206" t="s">
        <v>31</v>
      </c>
      <c r="B51" s="21" t="s">
        <v>13</v>
      </c>
      <c r="C51" s="22">
        <f>MIN('CIORN-R116'!C12:F12)</f>
        <v>590.25</v>
      </c>
      <c r="D51" s="21">
        <v>530</v>
      </c>
      <c r="E51" s="22">
        <f t="shared" si="2"/>
        <v>60.25</v>
      </c>
      <c r="F51" s="21">
        <v>17</v>
      </c>
      <c r="G51" s="102">
        <v>42384</v>
      </c>
      <c r="H51" s="23">
        <f>'CIORN-R116'!A1</f>
        <v>80452</v>
      </c>
      <c r="I51" s="24">
        <f>'CIORN-R116'!B1</f>
        <v>42128</v>
      </c>
      <c r="J51" s="22">
        <f t="shared" si="13"/>
        <v>2493.1764705882351</v>
      </c>
      <c r="K51" s="21">
        <f>VLOOKUP(A51,'KM MAJ'!$A$1:$B$27,2,FALSE)</f>
        <v>110926</v>
      </c>
      <c r="L51" s="22">
        <f t="shared" si="14"/>
        <v>230665.88235294117</v>
      </c>
      <c r="M51" s="21">
        <f t="shared" si="15"/>
        <v>478</v>
      </c>
      <c r="N51" s="22">
        <f t="shared" si="16"/>
        <v>119739.88235294117</v>
      </c>
      <c r="O51" s="202">
        <f ca="1">NOW()+MIN(M51:M53)</f>
        <v>43667.656840162039</v>
      </c>
      <c r="P51" s="152"/>
      <c r="Q51" s="25"/>
    </row>
    <row r="52" spans="1:17" ht="15.8" customHeight="1" x14ac:dyDescent="0.25">
      <c r="A52" s="207"/>
      <c r="B52" s="1" t="s">
        <v>14</v>
      </c>
      <c r="C52" s="2">
        <f>MIN('CIORN-R116'!G12:J12)</f>
        <v>587.9</v>
      </c>
      <c r="D52" s="1">
        <v>530</v>
      </c>
      <c r="E52" s="2">
        <f t="shared" si="2"/>
        <v>57.899999999999977</v>
      </c>
      <c r="F52" s="1">
        <v>14</v>
      </c>
      <c r="G52" s="103">
        <f t="shared" ref="G52:I53" si="25">G51</f>
        <v>42384</v>
      </c>
      <c r="H52" s="7">
        <f t="shared" si="25"/>
        <v>80452</v>
      </c>
      <c r="I52" s="3">
        <f t="shared" si="25"/>
        <v>42128</v>
      </c>
      <c r="J52" s="2">
        <f t="shared" si="13"/>
        <v>3027.4285714285716</v>
      </c>
      <c r="K52" s="1">
        <f>K51</f>
        <v>110926</v>
      </c>
      <c r="L52" s="2">
        <f>(J52*E52)+H52</f>
        <v>255740.11428571423</v>
      </c>
      <c r="M52" s="1">
        <f>ROUNDDOWN(N52/250,)</f>
        <v>579</v>
      </c>
      <c r="N52" s="2">
        <f>L52-K52</f>
        <v>144814.11428571423</v>
      </c>
      <c r="O52" s="203"/>
      <c r="P52" s="119"/>
      <c r="Q52" s="26"/>
    </row>
    <row r="53" spans="1:17" ht="15.8" customHeight="1" thickBot="1" x14ac:dyDescent="0.3">
      <c r="A53" s="208"/>
      <c r="B53" s="27" t="s">
        <v>15</v>
      </c>
      <c r="C53" s="2">
        <f>MIN('CIORN-R116'!K12:N12)</f>
        <v>587.94000000000005</v>
      </c>
      <c r="D53" s="27">
        <v>530</v>
      </c>
      <c r="E53" s="28">
        <f t="shared" si="2"/>
        <v>57.940000000000055</v>
      </c>
      <c r="F53" s="27">
        <v>18</v>
      </c>
      <c r="G53" s="104">
        <f t="shared" si="25"/>
        <v>42384</v>
      </c>
      <c r="H53" s="29">
        <f t="shared" si="25"/>
        <v>80452</v>
      </c>
      <c r="I53" s="30">
        <f t="shared" si="25"/>
        <v>42128</v>
      </c>
      <c r="J53" s="28">
        <f t="shared" si="13"/>
        <v>2354.6666666666665</v>
      </c>
      <c r="K53" s="27">
        <f>K52</f>
        <v>110926</v>
      </c>
      <c r="L53" s="28">
        <f t="shared" si="14"/>
        <v>216881.38666666677</v>
      </c>
      <c r="M53" s="27">
        <f t="shared" si="15"/>
        <v>423</v>
      </c>
      <c r="N53" s="28">
        <f t="shared" si="16"/>
        <v>105955.38666666677</v>
      </c>
      <c r="O53" s="204"/>
      <c r="P53" s="151"/>
      <c r="Q53" s="31"/>
    </row>
    <row r="54" spans="1:17" x14ac:dyDescent="0.25">
      <c r="A54" s="210" t="s">
        <v>32</v>
      </c>
      <c r="B54" s="21" t="s">
        <v>13</v>
      </c>
      <c r="C54" s="22">
        <f>MIN('CIORN-R117'!C13:F13)</f>
        <v>543.27</v>
      </c>
      <c r="D54" s="21">
        <v>530</v>
      </c>
      <c r="E54" s="22">
        <f t="shared" si="2"/>
        <v>13.269999999999982</v>
      </c>
      <c r="F54" s="21">
        <v>19</v>
      </c>
      <c r="G54" s="102">
        <v>43334</v>
      </c>
      <c r="H54" s="23">
        <f>'CIORN-R117'!A1</f>
        <v>254615</v>
      </c>
      <c r="I54" s="24">
        <f>'CIORN-R117'!B1</f>
        <v>43151</v>
      </c>
      <c r="J54" s="22">
        <f t="shared" ref="J54:J77" si="26">G54/F54</f>
        <v>2280.7368421052633</v>
      </c>
      <c r="K54" s="21">
        <f>VLOOKUP(A54,'KM MAJ'!$A$1:$B$27,2,FALSE)</f>
        <v>271053</v>
      </c>
      <c r="L54" s="22">
        <f t="shared" ref="L54:L77" si="27">(J54*E54)+H54</f>
        <v>284880.37789473683</v>
      </c>
      <c r="M54" s="21">
        <f t="shared" ref="M54:M77" si="28">ROUNDDOWN(N54/250,)</f>
        <v>55</v>
      </c>
      <c r="N54" s="22">
        <f t="shared" ref="N54:N77" si="29">L54-K54</f>
        <v>13827.377894736826</v>
      </c>
      <c r="O54" s="202">
        <f ca="1">NOW()+MIN(M53:M56)</f>
        <v>43252.656840162039</v>
      </c>
      <c r="P54" s="152"/>
      <c r="Q54" s="25"/>
    </row>
    <row r="55" spans="1:17" ht="14.95" customHeight="1" x14ac:dyDescent="0.25">
      <c r="A55" s="211"/>
      <c r="B55" s="1" t="s">
        <v>14</v>
      </c>
      <c r="C55" s="2">
        <f>MIN('CIORN-R117'!G13:J13)</f>
        <v>537.73</v>
      </c>
      <c r="D55" s="1">
        <v>530</v>
      </c>
      <c r="E55" s="2">
        <f t="shared" ref="E55:E86" si="30">C55-D55</f>
        <v>7.7300000000000182</v>
      </c>
      <c r="F55" s="1">
        <v>18</v>
      </c>
      <c r="G55" s="103">
        <f t="shared" ref="G55:I56" si="31">G54</f>
        <v>43334</v>
      </c>
      <c r="H55" s="7">
        <f t="shared" si="31"/>
        <v>254615</v>
      </c>
      <c r="I55" s="3">
        <f t="shared" si="31"/>
        <v>43151</v>
      </c>
      <c r="J55" s="2">
        <f t="shared" si="26"/>
        <v>2407.4444444444443</v>
      </c>
      <c r="K55" s="1">
        <f>K54</f>
        <v>271053</v>
      </c>
      <c r="L55" s="2">
        <f t="shared" si="27"/>
        <v>273224.54555555561</v>
      </c>
      <c r="M55" s="1">
        <f t="shared" si="28"/>
        <v>8</v>
      </c>
      <c r="N55" s="2">
        <f t="shared" si="29"/>
        <v>2171.5455555556109</v>
      </c>
      <c r="O55" s="203"/>
      <c r="P55" s="119"/>
      <c r="Q55" s="26"/>
    </row>
    <row r="56" spans="1:17" ht="15.8" customHeight="1" thickBot="1" x14ac:dyDescent="0.3">
      <c r="A56" s="212"/>
      <c r="B56" s="27" t="s">
        <v>15</v>
      </c>
      <c r="C56" s="28">
        <f>MIN('CIORN-R117'!K13:N13)</f>
        <v>550.52</v>
      </c>
      <c r="D56" s="27">
        <v>530</v>
      </c>
      <c r="E56" s="28">
        <f t="shared" si="30"/>
        <v>20.519999999999982</v>
      </c>
      <c r="F56" s="27">
        <v>17</v>
      </c>
      <c r="G56" s="104">
        <f t="shared" si="31"/>
        <v>43334</v>
      </c>
      <c r="H56" s="29">
        <f t="shared" si="31"/>
        <v>254615</v>
      </c>
      <c r="I56" s="30">
        <f t="shared" si="31"/>
        <v>43151</v>
      </c>
      <c r="J56" s="28">
        <f t="shared" si="26"/>
        <v>2549.0588235294117</v>
      </c>
      <c r="K56" s="27">
        <f>K55</f>
        <v>271053</v>
      </c>
      <c r="L56" s="28">
        <f t="shared" si="27"/>
        <v>306921.68705882347</v>
      </c>
      <c r="M56" s="27">
        <f t="shared" si="28"/>
        <v>143</v>
      </c>
      <c r="N56" s="28">
        <f t="shared" si="29"/>
        <v>35868.687058823474</v>
      </c>
      <c r="O56" s="204"/>
      <c r="P56" s="151"/>
      <c r="Q56" s="31"/>
    </row>
    <row r="57" spans="1:17" ht="14.95" customHeight="1" x14ac:dyDescent="0.25">
      <c r="A57" s="206" t="s">
        <v>33</v>
      </c>
      <c r="B57" s="21" t="s">
        <v>13</v>
      </c>
      <c r="C57" s="22">
        <f>MIN('CIORN-R118'!K13:N13)</f>
        <v>554.19000000000005</v>
      </c>
      <c r="D57" s="21">
        <v>530</v>
      </c>
      <c r="E57" s="22">
        <f t="shared" si="30"/>
        <v>24.190000000000055</v>
      </c>
      <c r="F57" s="21">
        <v>18</v>
      </c>
      <c r="G57" s="102">
        <v>53663</v>
      </c>
      <c r="H57" s="23">
        <f>'CIORN-R118'!A1</f>
        <v>216482</v>
      </c>
      <c r="I57" s="24">
        <f>'CIORN-R118'!B1</f>
        <v>43181</v>
      </c>
      <c r="J57" s="22">
        <f t="shared" si="26"/>
        <v>2981.2777777777778</v>
      </c>
      <c r="K57" s="21">
        <f>VLOOKUP(A57,'KM MAJ'!$A$1:$B$27,2,FALSE)</f>
        <v>224776</v>
      </c>
      <c r="L57" s="22">
        <f t="shared" si="27"/>
        <v>288599.10944444459</v>
      </c>
      <c r="M57" s="21">
        <f t="shared" si="28"/>
        <v>255</v>
      </c>
      <c r="N57" s="22">
        <f t="shared" si="29"/>
        <v>63823.109444444592</v>
      </c>
      <c r="O57" s="202">
        <f ca="1">NOW()+MIN(M57:M59)</f>
        <v>43384.656840162039</v>
      </c>
      <c r="P57" s="32"/>
      <c r="Q57" s="33"/>
    </row>
    <row r="58" spans="1:17" ht="14.95" customHeight="1" x14ac:dyDescent="0.25">
      <c r="A58" s="207"/>
      <c r="B58" s="1" t="s">
        <v>14</v>
      </c>
      <c r="C58" s="2">
        <f>MIN('CIORN-R118'!G13:J13)</f>
        <v>543.74</v>
      </c>
      <c r="D58" s="1">
        <v>530</v>
      </c>
      <c r="E58" s="2">
        <f t="shared" si="30"/>
        <v>13.740000000000009</v>
      </c>
      <c r="F58" s="1">
        <v>17</v>
      </c>
      <c r="G58" s="103">
        <f t="shared" ref="G58:I59" si="32">G57</f>
        <v>53663</v>
      </c>
      <c r="H58" s="7">
        <f t="shared" si="32"/>
        <v>216482</v>
      </c>
      <c r="I58" s="3">
        <f t="shared" si="32"/>
        <v>43181</v>
      </c>
      <c r="J58" s="2">
        <f t="shared" si="26"/>
        <v>3156.6470588235293</v>
      </c>
      <c r="K58" s="1">
        <f>K57</f>
        <v>224776</v>
      </c>
      <c r="L58" s="2">
        <f t="shared" si="27"/>
        <v>259854.33058823532</v>
      </c>
      <c r="M58" s="1">
        <f t="shared" si="28"/>
        <v>140</v>
      </c>
      <c r="N58" s="2">
        <f t="shared" si="29"/>
        <v>35078.330588235316</v>
      </c>
      <c r="O58" s="203"/>
      <c r="P58" s="17"/>
      <c r="Q58" s="34"/>
    </row>
    <row r="59" spans="1:17" ht="15.8" customHeight="1" thickBot="1" x14ac:dyDescent="0.3">
      <c r="A59" s="208"/>
      <c r="B59" s="27" t="s">
        <v>15</v>
      </c>
      <c r="C59" s="28">
        <f>MIN('CIORN-R118'!K13:N13)</f>
        <v>554.19000000000005</v>
      </c>
      <c r="D59" s="27">
        <v>530</v>
      </c>
      <c r="E59" s="28">
        <f t="shared" si="30"/>
        <v>24.190000000000055</v>
      </c>
      <c r="F59" s="27">
        <v>20</v>
      </c>
      <c r="G59" s="104">
        <f t="shared" si="32"/>
        <v>53663</v>
      </c>
      <c r="H59" s="29">
        <f t="shared" si="32"/>
        <v>216482</v>
      </c>
      <c r="I59" s="30">
        <f t="shared" si="32"/>
        <v>43181</v>
      </c>
      <c r="J59" s="28">
        <f t="shared" si="26"/>
        <v>2683.15</v>
      </c>
      <c r="K59" s="27">
        <f>K58</f>
        <v>224776</v>
      </c>
      <c r="L59" s="28">
        <f t="shared" si="27"/>
        <v>281387.39850000013</v>
      </c>
      <c r="M59" s="27">
        <f t="shared" si="28"/>
        <v>226</v>
      </c>
      <c r="N59" s="28">
        <f t="shared" si="29"/>
        <v>56611.398500000127</v>
      </c>
      <c r="O59" s="204"/>
      <c r="P59" s="35"/>
      <c r="Q59" s="36"/>
    </row>
    <row r="60" spans="1:17" ht="14.95" customHeight="1" x14ac:dyDescent="0.25">
      <c r="A60" s="206" t="s">
        <v>34</v>
      </c>
      <c r="B60" s="21" t="s">
        <v>13</v>
      </c>
      <c r="C60" s="22">
        <f>MIN('CIORN-R119'!C13:F13)</f>
        <v>541.12</v>
      </c>
      <c r="D60" s="21">
        <v>530</v>
      </c>
      <c r="E60" s="22">
        <f t="shared" si="30"/>
        <v>11.120000000000005</v>
      </c>
      <c r="F60" s="21">
        <v>17</v>
      </c>
      <c r="G60" s="102">
        <v>47396</v>
      </c>
      <c r="H60" s="23">
        <f>'CIORN-R119'!A1</f>
        <v>273128</v>
      </c>
      <c r="I60" s="24">
        <f>'CIORN-R119'!B1</f>
        <v>43212</v>
      </c>
      <c r="J60" s="22">
        <f t="shared" si="26"/>
        <v>2788</v>
      </c>
      <c r="K60" s="21">
        <f>VLOOKUP(A60,'KM MAJ'!$A$1:$B$27,2,FALSE)</f>
        <v>279311</v>
      </c>
      <c r="L60" s="22">
        <f t="shared" si="27"/>
        <v>304130.56</v>
      </c>
      <c r="M60" s="21">
        <f t="shared" si="28"/>
        <v>99</v>
      </c>
      <c r="N60" s="22">
        <f t="shared" si="29"/>
        <v>24819.559999999998</v>
      </c>
      <c r="O60" s="202">
        <f ca="1">NOW()+MIN(M60:M62)</f>
        <v>43343.656840162039</v>
      </c>
      <c r="P60" s="24"/>
      <c r="Q60" s="25"/>
    </row>
    <row r="61" spans="1:17" ht="14.95" customHeight="1" x14ac:dyDescent="0.25">
      <c r="A61" s="207"/>
      <c r="B61" s="1" t="s">
        <v>14</v>
      </c>
      <c r="C61" s="2">
        <f>MIN('CIORN-R119'!G13:J13)</f>
        <v>550.51</v>
      </c>
      <c r="D61" s="1">
        <v>530</v>
      </c>
      <c r="E61" s="2">
        <f t="shared" si="30"/>
        <v>20.509999999999991</v>
      </c>
      <c r="F61" s="1">
        <v>15</v>
      </c>
      <c r="G61" s="103">
        <f t="shared" ref="G61:I62" si="33">G60</f>
        <v>47396</v>
      </c>
      <c r="H61" s="7">
        <f t="shared" si="33"/>
        <v>273128</v>
      </c>
      <c r="I61" s="3">
        <f t="shared" si="33"/>
        <v>43212</v>
      </c>
      <c r="J61" s="2">
        <f t="shared" si="26"/>
        <v>3159.7333333333331</v>
      </c>
      <c r="K61" s="1">
        <f>K60</f>
        <v>279311</v>
      </c>
      <c r="L61" s="2">
        <f t="shared" si="27"/>
        <v>337934.13066666666</v>
      </c>
      <c r="M61" s="1">
        <f t="shared" si="28"/>
        <v>234</v>
      </c>
      <c r="N61" s="2">
        <f t="shared" si="29"/>
        <v>58623.130666666664</v>
      </c>
      <c r="O61" s="203"/>
      <c r="P61" s="3"/>
      <c r="Q61" s="26"/>
    </row>
    <row r="62" spans="1:17" ht="15.8" customHeight="1" thickBot="1" x14ac:dyDescent="0.3">
      <c r="A62" s="208"/>
      <c r="B62" s="27" t="s">
        <v>15</v>
      </c>
      <c r="C62" s="28">
        <f>MIN('CIORN-R119'!K13:N13)</f>
        <v>544.73</v>
      </c>
      <c r="D62" s="27">
        <v>530</v>
      </c>
      <c r="E62" s="28">
        <f t="shared" si="30"/>
        <v>14.730000000000018</v>
      </c>
      <c r="F62" s="27">
        <v>15</v>
      </c>
      <c r="G62" s="104">
        <f t="shared" si="33"/>
        <v>47396</v>
      </c>
      <c r="H62" s="29">
        <f t="shared" si="33"/>
        <v>273128</v>
      </c>
      <c r="I62" s="30">
        <f t="shared" si="33"/>
        <v>43212</v>
      </c>
      <c r="J62" s="28">
        <f t="shared" si="26"/>
        <v>3159.7333333333331</v>
      </c>
      <c r="K62" s="27">
        <f>K61</f>
        <v>279311</v>
      </c>
      <c r="L62" s="28">
        <f t="shared" si="27"/>
        <v>319670.87200000003</v>
      </c>
      <c r="M62" s="27">
        <f t="shared" si="28"/>
        <v>161</v>
      </c>
      <c r="N62" s="28">
        <f t="shared" si="29"/>
        <v>40359.872000000032</v>
      </c>
      <c r="O62" s="204"/>
      <c r="P62" s="30"/>
      <c r="Q62" s="31"/>
    </row>
    <row r="63" spans="1:17" ht="14.95" customHeight="1" x14ac:dyDescent="0.25">
      <c r="A63" s="206" t="s">
        <v>35</v>
      </c>
      <c r="B63" s="21" t="s">
        <v>13</v>
      </c>
      <c r="C63" s="22">
        <f>MIN('CIORN-R120'!C13:F13)</f>
        <v>554.17999999999995</v>
      </c>
      <c r="D63" s="21">
        <v>530</v>
      </c>
      <c r="E63" s="22">
        <f t="shared" si="30"/>
        <v>24.17999999999995</v>
      </c>
      <c r="F63" s="21">
        <v>18</v>
      </c>
      <c r="G63" s="102">
        <v>42565</v>
      </c>
      <c r="H63" s="23">
        <f>'CIORN-R120'!A1</f>
        <v>208716</v>
      </c>
      <c r="I63" s="24">
        <f>'CIORN-R120'!B1</f>
        <v>43163</v>
      </c>
      <c r="J63" s="22">
        <f t="shared" si="26"/>
        <v>2364.7222222222222</v>
      </c>
      <c r="K63" s="21">
        <f>VLOOKUP(A63,'KM MAJ'!$A$1:$B$27,2,FALSE)</f>
        <v>224831</v>
      </c>
      <c r="L63" s="22">
        <f t="shared" si="27"/>
        <v>265894.98333333322</v>
      </c>
      <c r="M63" s="21">
        <f t="shared" si="28"/>
        <v>164</v>
      </c>
      <c r="N63" s="22">
        <f t="shared" si="29"/>
        <v>41063.983333333221</v>
      </c>
      <c r="O63" s="202">
        <f ca="1">NOW()+MIN(M63:M65)</f>
        <v>43266.656840162039</v>
      </c>
      <c r="P63" s="24"/>
      <c r="Q63" s="25"/>
    </row>
    <row r="64" spans="1:17" ht="14.95" customHeight="1" x14ac:dyDescent="0.25">
      <c r="A64" s="207"/>
      <c r="B64" s="1" t="s">
        <v>14</v>
      </c>
      <c r="C64" s="2">
        <f>MIN('CIORN-R120'!G13:J13)</f>
        <v>539.20000000000005</v>
      </c>
      <c r="D64" s="1">
        <v>530</v>
      </c>
      <c r="E64" s="2">
        <f t="shared" si="30"/>
        <v>9.2000000000000455</v>
      </c>
      <c r="F64" s="1">
        <v>18</v>
      </c>
      <c r="G64" s="103">
        <f t="shared" ref="G64:I65" si="34">G63</f>
        <v>42565</v>
      </c>
      <c r="H64" s="7">
        <f t="shared" si="34"/>
        <v>208716</v>
      </c>
      <c r="I64" s="3">
        <f t="shared" si="34"/>
        <v>43163</v>
      </c>
      <c r="J64" s="2">
        <f t="shared" si="26"/>
        <v>2364.7222222222222</v>
      </c>
      <c r="K64" s="1">
        <f>K63</f>
        <v>224831</v>
      </c>
      <c r="L64" s="2">
        <f t="shared" si="27"/>
        <v>230471.44444444455</v>
      </c>
      <c r="M64" s="1">
        <f t="shared" si="28"/>
        <v>22</v>
      </c>
      <c r="N64" s="2">
        <f t="shared" si="29"/>
        <v>5640.4444444445544</v>
      </c>
      <c r="O64" s="203"/>
      <c r="P64" s="3"/>
      <c r="Q64" s="26"/>
    </row>
    <row r="65" spans="1:17" ht="15.8" customHeight="1" thickBot="1" x14ac:dyDescent="0.3">
      <c r="A65" s="208"/>
      <c r="B65" s="27" t="s">
        <v>15</v>
      </c>
      <c r="C65" s="28">
        <f>MIN('CIORN-R120'!K13:N13)</f>
        <v>553.14</v>
      </c>
      <c r="D65" s="27">
        <v>530</v>
      </c>
      <c r="E65" s="28">
        <f t="shared" si="30"/>
        <v>23.139999999999986</v>
      </c>
      <c r="F65" s="27">
        <v>16</v>
      </c>
      <c r="G65" s="104">
        <f t="shared" si="34"/>
        <v>42565</v>
      </c>
      <c r="H65" s="29">
        <f t="shared" si="34"/>
        <v>208716</v>
      </c>
      <c r="I65" s="30">
        <f t="shared" si="34"/>
        <v>43163</v>
      </c>
      <c r="J65" s="28">
        <f t="shared" si="26"/>
        <v>2660.3125</v>
      </c>
      <c r="K65" s="27">
        <f>K64</f>
        <v>224831</v>
      </c>
      <c r="L65" s="28">
        <f t="shared" si="27"/>
        <v>270275.63124999998</v>
      </c>
      <c r="M65" s="27">
        <f t="shared" si="28"/>
        <v>181</v>
      </c>
      <c r="N65" s="28">
        <f t="shared" si="29"/>
        <v>45444.631249999977</v>
      </c>
      <c r="O65" s="204"/>
      <c r="P65" s="30"/>
      <c r="Q65" s="31"/>
    </row>
    <row r="66" spans="1:17" ht="14.95" customHeight="1" x14ac:dyDescent="0.25">
      <c r="A66" s="206" t="s">
        <v>36</v>
      </c>
      <c r="B66" s="21" t="s">
        <v>13</v>
      </c>
      <c r="C66" s="22">
        <f>MIN('CIORN-R121'!C13:F13)</f>
        <v>557.16999999999996</v>
      </c>
      <c r="D66" s="21">
        <v>530</v>
      </c>
      <c r="E66" s="22">
        <f t="shared" si="30"/>
        <v>27.169999999999959</v>
      </c>
      <c r="F66" s="21">
        <v>18</v>
      </c>
      <c r="G66" s="102">
        <v>43594</v>
      </c>
      <c r="H66" s="23">
        <f>'CIORN-R121'!A1</f>
        <v>235804</v>
      </c>
      <c r="I66" s="24">
        <f>'CIORN-R121'!B1</f>
        <v>43184</v>
      </c>
      <c r="J66" s="22">
        <f t="shared" si="26"/>
        <v>2421.8888888888887</v>
      </c>
      <c r="K66" s="21">
        <f>VLOOKUP(A66,'KM MAJ'!$A$1:$B$27,2,FALSE)</f>
        <v>244414</v>
      </c>
      <c r="L66" s="22">
        <f t="shared" si="27"/>
        <v>301606.72111111099</v>
      </c>
      <c r="M66" s="21">
        <f t="shared" si="28"/>
        <v>228</v>
      </c>
      <c r="N66" s="22">
        <f t="shared" si="29"/>
        <v>57192.721111110994</v>
      </c>
      <c r="O66" s="202">
        <f ca="1">NOW()+MIN(M66:M68)</f>
        <v>43407.656840162039</v>
      </c>
      <c r="P66" s="24"/>
      <c r="Q66" s="25"/>
    </row>
    <row r="67" spans="1:17" ht="14.95" customHeight="1" x14ac:dyDescent="0.25">
      <c r="A67" s="207"/>
      <c r="B67" s="1" t="s">
        <v>14</v>
      </c>
      <c r="C67" s="2">
        <f>MIN('CIORN-R121'!G13:J13)</f>
        <v>554.69000000000005</v>
      </c>
      <c r="D67" s="1">
        <v>530</v>
      </c>
      <c r="E67" s="2">
        <f t="shared" si="30"/>
        <v>24.690000000000055</v>
      </c>
      <c r="F67" s="1">
        <v>14</v>
      </c>
      <c r="G67" s="103">
        <f t="shared" ref="G67:I68" si="35">G66</f>
        <v>43594</v>
      </c>
      <c r="H67" s="7">
        <f t="shared" si="35"/>
        <v>235804</v>
      </c>
      <c r="I67" s="3">
        <f t="shared" si="35"/>
        <v>43184</v>
      </c>
      <c r="J67" s="2">
        <f t="shared" si="26"/>
        <v>3113.8571428571427</v>
      </c>
      <c r="K67" s="1">
        <f>K66</f>
        <v>244414</v>
      </c>
      <c r="L67" s="2">
        <f t="shared" si="27"/>
        <v>312685.13285714301</v>
      </c>
      <c r="M67" s="1">
        <f t="shared" si="28"/>
        <v>273</v>
      </c>
      <c r="N67" s="2">
        <f t="shared" si="29"/>
        <v>68271.132857143006</v>
      </c>
      <c r="O67" s="203"/>
      <c r="P67" s="3"/>
      <c r="Q67" s="26"/>
    </row>
    <row r="68" spans="1:17" ht="14.95" thickBot="1" x14ac:dyDescent="0.3">
      <c r="A68" s="208"/>
      <c r="B68" s="27" t="s">
        <v>15</v>
      </c>
      <c r="C68" s="28">
        <f>MIN('CIORN-R121'!K13:N13)</f>
        <v>558.33000000000004</v>
      </c>
      <c r="D68" s="27">
        <v>530</v>
      </c>
      <c r="E68" s="28">
        <f t="shared" si="30"/>
        <v>28.330000000000041</v>
      </c>
      <c r="F68" s="27">
        <v>25</v>
      </c>
      <c r="G68" s="104">
        <f t="shared" si="35"/>
        <v>43594</v>
      </c>
      <c r="H68" s="29">
        <f t="shared" si="35"/>
        <v>235804</v>
      </c>
      <c r="I68" s="30">
        <f t="shared" si="35"/>
        <v>43184</v>
      </c>
      <c r="J68" s="28">
        <f t="shared" si="26"/>
        <v>1743.76</v>
      </c>
      <c r="K68" s="27">
        <f>K67</f>
        <v>244414</v>
      </c>
      <c r="L68" s="28">
        <f t="shared" si="27"/>
        <v>285204.72080000007</v>
      </c>
      <c r="M68" s="27">
        <f t="shared" si="28"/>
        <v>163</v>
      </c>
      <c r="N68" s="28">
        <f t="shared" si="29"/>
        <v>40790.720800000068</v>
      </c>
      <c r="O68" s="204"/>
      <c r="P68" s="35"/>
      <c r="Q68" s="36"/>
    </row>
    <row r="69" spans="1:17" ht="15.8" customHeight="1" x14ac:dyDescent="0.25">
      <c r="A69" s="206" t="s">
        <v>37</v>
      </c>
      <c r="B69" s="21" t="s">
        <v>13</v>
      </c>
      <c r="C69" s="22">
        <f>MIN('CIORN-R122'!C12:F12)</f>
        <v>538.85</v>
      </c>
      <c r="D69" s="21">
        <v>530</v>
      </c>
      <c r="E69" s="22">
        <f t="shared" si="30"/>
        <v>8.8500000000000227</v>
      </c>
      <c r="F69" s="21">
        <v>18</v>
      </c>
      <c r="G69" s="102">
        <v>45256</v>
      </c>
      <c r="H69" s="23">
        <f>'CIORN-R122'!A1</f>
        <v>255912</v>
      </c>
      <c r="I69" s="24">
        <f>'CIORN-R122'!B1</f>
        <v>43226</v>
      </c>
      <c r="J69" s="22">
        <f t="shared" si="26"/>
        <v>2514.2222222222222</v>
      </c>
      <c r="K69" s="21">
        <f>VLOOKUP(A69,'KM MAJ'!$A$1:$B$27,2,FALSE)</f>
        <v>258135</v>
      </c>
      <c r="L69" s="22">
        <f t="shared" si="27"/>
        <v>278162.8666666667</v>
      </c>
      <c r="M69" s="21">
        <f t="shared" si="28"/>
        <v>80</v>
      </c>
      <c r="N69" s="22">
        <f t="shared" si="29"/>
        <v>20027.866666666698</v>
      </c>
      <c r="O69" s="202">
        <f ca="1">NOW()+MIN(M69:M71)</f>
        <v>43324.656840162039</v>
      </c>
      <c r="P69" s="32"/>
      <c r="Q69" s="33"/>
    </row>
    <row r="70" spans="1:17" ht="15.8" customHeight="1" x14ac:dyDescent="0.25">
      <c r="A70" s="207"/>
      <c r="B70" s="1" t="s">
        <v>14</v>
      </c>
      <c r="C70" s="2">
        <f>MIN('CIORN-R122'!G12:J12)</f>
        <v>551.20000000000005</v>
      </c>
      <c r="D70" s="1">
        <v>530</v>
      </c>
      <c r="E70" s="2">
        <f t="shared" si="30"/>
        <v>21.200000000000045</v>
      </c>
      <c r="F70" s="1">
        <v>24</v>
      </c>
      <c r="G70" s="103">
        <f t="shared" ref="G70:I71" si="36">G69</f>
        <v>45256</v>
      </c>
      <c r="H70" s="7">
        <f t="shared" si="36"/>
        <v>255912</v>
      </c>
      <c r="I70" s="3">
        <f t="shared" si="36"/>
        <v>43226</v>
      </c>
      <c r="J70" s="2">
        <f t="shared" si="26"/>
        <v>1885.6666666666667</v>
      </c>
      <c r="K70" s="1">
        <f>K69</f>
        <v>258135</v>
      </c>
      <c r="L70" s="2">
        <f t="shared" si="27"/>
        <v>295888.13333333342</v>
      </c>
      <c r="M70" s="1">
        <f t="shared" si="28"/>
        <v>151</v>
      </c>
      <c r="N70" s="2">
        <f t="shared" si="29"/>
        <v>37753.133333333419</v>
      </c>
      <c r="O70" s="203"/>
      <c r="P70" s="17"/>
      <c r="Q70" s="34"/>
    </row>
    <row r="71" spans="1:17" ht="15.8" customHeight="1" thickBot="1" x14ac:dyDescent="0.3">
      <c r="A71" s="208"/>
      <c r="B71" s="27" t="s">
        <v>15</v>
      </c>
      <c r="C71" s="28">
        <f>MIN('CIORN-R122'!K12:N12)</f>
        <v>546.16999999999996</v>
      </c>
      <c r="D71" s="27">
        <v>530</v>
      </c>
      <c r="E71" s="28">
        <f t="shared" si="30"/>
        <v>16.169999999999959</v>
      </c>
      <c r="F71" s="27">
        <v>20</v>
      </c>
      <c r="G71" s="104">
        <f t="shared" si="36"/>
        <v>45256</v>
      </c>
      <c r="H71" s="29">
        <f t="shared" si="36"/>
        <v>255912</v>
      </c>
      <c r="I71" s="30">
        <f t="shared" si="36"/>
        <v>43226</v>
      </c>
      <c r="J71" s="28">
        <f t="shared" si="26"/>
        <v>2262.8000000000002</v>
      </c>
      <c r="K71" s="27">
        <f>K70</f>
        <v>258135</v>
      </c>
      <c r="L71" s="28">
        <f t="shared" si="27"/>
        <v>292501.47599999991</v>
      </c>
      <c r="M71" s="27">
        <f t="shared" si="28"/>
        <v>137</v>
      </c>
      <c r="N71" s="28">
        <f t="shared" si="29"/>
        <v>34366.475999999908</v>
      </c>
      <c r="O71" s="204"/>
      <c r="P71" s="35"/>
      <c r="Q71" s="36"/>
    </row>
    <row r="72" spans="1:17" ht="15.8" customHeight="1" x14ac:dyDescent="0.25">
      <c r="A72" s="206" t="s">
        <v>38</v>
      </c>
      <c r="B72" s="39" t="s">
        <v>13</v>
      </c>
      <c r="C72" s="40">
        <f>MIN('CIORN-R123'!C13:F13)</f>
        <v>545.9</v>
      </c>
      <c r="D72" s="39">
        <v>530</v>
      </c>
      <c r="E72" s="22">
        <f t="shared" si="30"/>
        <v>15.899999999999977</v>
      </c>
      <c r="F72" s="39">
        <v>20</v>
      </c>
      <c r="G72" s="153">
        <v>39709</v>
      </c>
      <c r="H72" s="41">
        <f>'CIORN-R123'!A1</f>
        <v>231689</v>
      </c>
      <c r="I72" s="24">
        <f>'CIORN-R123'!B1</f>
        <v>43205</v>
      </c>
      <c r="J72" s="40">
        <f t="shared" si="26"/>
        <v>1985.45</v>
      </c>
      <c r="K72" s="21">
        <f>VLOOKUP(A72,'KM MAJ'!$A$1:$B$27,2,FALSE)</f>
        <v>238557</v>
      </c>
      <c r="L72" s="40">
        <f t="shared" si="27"/>
        <v>263257.65499999997</v>
      </c>
      <c r="M72" s="21">
        <f t="shared" si="28"/>
        <v>98</v>
      </c>
      <c r="N72" s="40">
        <f t="shared" si="29"/>
        <v>24700.65499999997</v>
      </c>
      <c r="O72" s="213">
        <f ca="1">NOW()+MIN(M72:M74)</f>
        <v>43321.656840162039</v>
      </c>
      <c r="P72" s="42"/>
      <c r="Q72" s="25"/>
    </row>
    <row r="73" spans="1:17" ht="15.8" customHeight="1" x14ac:dyDescent="0.25">
      <c r="A73" s="207"/>
      <c r="B73" s="4" t="s">
        <v>14</v>
      </c>
      <c r="C73" s="5">
        <f>MIN('CIORN-R123'!G13:J13)</f>
        <v>558.47</v>
      </c>
      <c r="D73" s="4">
        <v>530</v>
      </c>
      <c r="E73" s="2">
        <f t="shared" si="30"/>
        <v>28.470000000000027</v>
      </c>
      <c r="F73" s="4">
        <v>19</v>
      </c>
      <c r="G73" s="154">
        <f t="shared" ref="G73:I74" si="37">G72</f>
        <v>39709</v>
      </c>
      <c r="H73" s="9">
        <f t="shared" si="37"/>
        <v>231689</v>
      </c>
      <c r="I73" s="3">
        <f t="shared" si="37"/>
        <v>43205</v>
      </c>
      <c r="J73" s="5">
        <f t="shared" si="26"/>
        <v>2089.9473684210525</v>
      </c>
      <c r="K73" s="1">
        <f>K72</f>
        <v>238557</v>
      </c>
      <c r="L73" s="5">
        <f t="shared" si="27"/>
        <v>291189.8015789474</v>
      </c>
      <c r="M73" s="1">
        <f t="shared" si="28"/>
        <v>210</v>
      </c>
      <c r="N73" s="5">
        <f t="shared" si="29"/>
        <v>52632.801578947401</v>
      </c>
      <c r="O73" s="214"/>
      <c r="P73" s="6"/>
      <c r="Q73" s="26"/>
    </row>
    <row r="74" spans="1:17" ht="15.8" customHeight="1" thickBot="1" x14ac:dyDescent="0.3">
      <c r="A74" s="208"/>
      <c r="B74" s="43" t="s">
        <v>15</v>
      </c>
      <c r="C74" s="44">
        <f>MIN('CIORN-R123'!K13:N13)</f>
        <v>542.6</v>
      </c>
      <c r="D74" s="43">
        <v>530</v>
      </c>
      <c r="E74" s="28">
        <f t="shared" si="30"/>
        <v>12.600000000000023</v>
      </c>
      <c r="F74" s="43">
        <v>19</v>
      </c>
      <c r="G74" s="155">
        <f t="shared" si="37"/>
        <v>39709</v>
      </c>
      <c r="H74" s="45">
        <f t="shared" si="37"/>
        <v>231689</v>
      </c>
      <c r="I74" s="30">
        <f t="shared" si="37"/>
        <v>43205</v>
      </c>
      <c r="J74" s="44">
        <f t="shared" si="26"/>
        <v>2089.9473684210525</v>
      </c>
      <c r="K74" s="27">
        <f>K73</f>
        <v>238557</v>
      </c>
      <c r="L74" s="44">
        <f t="shared" si="27"/>
        <v>258022.33684210532</v>
      </c>
      <c r="M74" s="27">
        <f t="shared" si="28"/>
        <v>77</v>
      </c>
      <c r="N74" s="44">
        <f t="shared" si="29"/>
        <v>19465.336842105316</v>
      </c>
      <c r="O74" s="215"/>
      <c r="P74" s="46"/>
      <c r="Q74" s="31"/>
    </row>
    <row r="75" spans="1:17" ht="15.8" customHeight="1" x14ac:dyDescent="0.25">
      <c r="A75" s="206" t="s">
        <v>39</v>
      </c>
      <c r="B75" s="21" t="s">
        <v>13</v>
      </c>
      <c r="C75" s="22">
        <f>MIN('CIORN-R124'!C13:F13)</f>
        <v>573.79</v>
      </c>
      <c r="D75" s="21">
        <v>530</v>
      </c>
      <c r="E75" s="22">
        <f t="shared" si="30"/>
        <v>43.789999999999964</v>
      </c>
      <c r="F75" s="21">
        <v>15</v>
      </c>
      <c r="G75" s="102">
        <v>50657</v>
      </c>
      <c r="H75" s="23">
        <f>'CIORN-R124'!A1</f>
        <v>171085</v>
      </c>
      <c r="I75" s="24">
        <f>'CIORN-R124'!B1</f>
        <v>43142</v>
      </c>
      <c r="J75" s="22">
        <f t="shared" si="26"/>
        <v>3377.1333333333332</v>
      </c>
      <c r="K75" s="21">
        <f>VLOOKUP(A75,'KM MAJ'!$A$1:$B$27,2,FALSE)</f>
        <v>186267</v>
      </c>
      <c r="L75" s="22">
        <f t="shared" si="27"/>
        <v>318969.66866666655</v>
      </c>
      <c r="M75" s="21">
        <f t="shared" si="28"/>
        <v>530</v>
      </c>
      <c r="N75" s="22">
        <f t="shared" si="29"/>
        <v>132702.66866666655</v>
      </c>
      <c r="O75" s="202">
        <f ca="1">NOW()+MIN(M75:M77)</f>
        <v>43585.656840162039</v>
      </c>
      <c r="P75" s="24"/>
      <c r="Q75" s="25"/>
    </row>
    <row r="76" spans="1:17" ht="15.8" customHeight="1" x14ac:dyDescent="0.25">
      <c r="A76" s="207"/>
      <c r="B76" s="1" t="s">
        <v>14</v>
      </c>
      <c r="C76" s="2">
        <f>MIN('CIORN-R124'!G13:J13)</f>
        <v>577.79</v>
      </c>
      <c r="D76" s="1">
        <v>530</v>
      </c>
      <c r="E76" s="2">
        <f t="shared" si="30"/>
        <v>47.789999999999964</v>
      </c>
      <c r="F76" s="1">
        <v>15</v>
      </c>
      <c r="G76" s="103">
        <f t="shared" ref="G76:I77" si="38">G75</f>
        <v>50657</v>
      </c>
      <c r="H76" s="7">
        <f t="shared" si="38"/>
        <v>171085</v>
      </c>
      <c r="I76" s="3">
        <f t="shared" si="38"/>
        <v>43142</v>
      </c>
      <c r="J76" s="2">
        <f t="shared" si="26"/>
        <v>3377.1333333333332</v>
      </c>
      <c r="K76" s="1">
        <f>K75</f>
        <v>186267</v>
      </c>
      <c r="L76" s="2">
        <f t="shared" si="27"/>
        <v>332478.20199999987</v>
      </c>
      <c r="M76" s="1">
        <f t="shared" si="28"/>
        <v>584</v>
      </c>
      <c r="N76" s="2">
        <f t="shared" si="29"/>
        <v>146211.20199999987</v>
      </c>
      <c r="O76" s="203"/>
      <c r="P76" s="3"/>
      <c r="Q76" s="26"/>
    </row>
    <row r="77" spans="1:17" ht="15.8" customHeight="1" thickBot="1" x14ac:dyDescent="0.3">
      <c r="A77" s="208"/>
      <c r="B77" s="27" t="s">
        <v>15</v>
      </c>
      <c r="C77" s="156">
        <f>MIN('CIORN-R124'!K13:N13)</f>
        <v>563.74</v>
      </c>
      <c r="D77" s="27">
        <v>530</v>
      </c>
      <c r="E77" s="28">
        <f t="shared" si="30"/>
        <v>33.740000000000009</v>
      </c>
      <c r="F77" s="27">
        <v>17</v>
      </c>
      <c r="G77" s="104">
        <f t="shared" si="38"/>
        <v>50657</v>
      </c>
      <c r="H77" s="29">
        <f t="shared" si="38"/>
        <v>171085</v>
      </c>
      <c r="I77" s="30">
        <f t="shared" si="38"/>
        <v>43142</v>
      </c>
      <c r="J77" s="28">
        <f t="shared" si="26"/>
        <v>2979.8235294117649</v>
      </c>
      <c r="K77" s="27">
        <f>K76</f>
        <v>186267</v>
      </c>
      <c r="L77" s="28">
        <f t="shared" si="27"/>
        <v>271624.24588235299</v>
      </c>
      <c r="M77" s="27">
        <f t="shared" si="28"/>
        <v>341</v>
      </c>
      <c r="N77" s="28">
        <f t="shared" si="29"/>
        <v>85357.245882352989</v>
      </c>
      <c r="O77" s="204"/>
      <c r="P77" s="30"/>
      <c r="Q77" s="31"/>
    </row>
    <row r="78" spans="1:17" x14ac:dyDescent="0.25">
      <c r="A78" s="206" t="s">
        <v>40</v>
      </c>
      <c r="B78" s="158" t="s">
        <v>13</v>
      </c>
      <c r="C78" s="164">
        <f>MIN('CIORN-R125'!C13:F13)</f>
        <v>549.73</v>
      </c>
      <c r="D78" s="161">
        <v>530</v>
      </c>
      <c r="E78" s="22">
        <f t="shared" si="30"/>
        <v>19.730000000000018</v>
      </c>
      <c r="F78" s="21">
        <v>19</v>
      </c>
      <c r="G78" s="102">
        <v>53262</v>
      </c>
      <c r="H78" s="23">
        <f>'CIORN-R125'!A1</f>
        <v>254821</v>
      </c>
      <c r="I78" s="24">
        <f>'CIORN-R125'!B1</f>
        <v>43179</v>
      </c>
      <c r="J78" s="22">
        <f t="shared" ref="J78:J86" si="39">G78/F78</f>
        <v>2803.2631578947367</v>
      </c>
      <c r="K78" s="21">
        <f>VLOOKUP(A78,'KM MAJ'!$A$1:$B$27,2,FALSE)</f>
        <v>266218</v>
      </c>
      <c r="L78" s="22">
        <f t="shared" ref="L78:L86" si="40">(J78*E78)+H78</f>
        <v>310129.38210526318</v>
      </c>
      <c r="M78" s="21">
        <f t="shared" ref="M78:M86" si="41">ROUNDDOWN(N78/250,)</f>
        <v>175</v>
      </c>
      <c r="N78" s="22">
        <f t="shared" ref="N78:N86" si="42">L78-K78</f>
        <v>43911.382105263183</v>
      </c>
      <c r="O78" s="202">
        <f ca="1">NOW()+MIN(M78:M80)</f>
        <v>43330.656840162039</v>
      </c>
      <c r="P78" s="24"/>
      <c r="Q78" s="25"/>
    </row>
    <row r="79" spans="1:17" ht="14.95" customHeight="1" x14ac:dyDescent="0.25">
      <c r="A79" s="207"/>
      <c r="B79" s="159" t="s">
        <v>14</v>
      </c>
      <c r="C79" s="166">
        <f>MIN('CIORN-R125'!G13:J13)</f>
        <v>550.14</v>
      </c>
      <c r="D79" s="162">
        <v>530</v>
      </c>
      <c r="E79" s="2">
        <f t="shared" si="30"/>
        <v>20.139999999999986</v>
      </c>
      <c r="F79" s="1">
        <v>17</v>
      </c>
      <c r="G79" s="103">
        <f t="shared" ref="G79:I80" si="43">G78</f>
        <v>53262</v>
      </c>
      <c r="H79" s="7">
        <f t="shared" si="43"/>
        <v>254821</v>
      </c>
      <c r="I79" s="3">
        <f t="shared" si="43"/>
        <v>43179</v>
      </c>
      <c r="J79" s="2">
        <f t="shared" si="39"/>
        <v>3133.0588235294117</v>
      </c>
      <c r="K79" s="1">
        <f>K78</f>
        <v>266218</v>
      </c>
      <c r="L79" s="2">
        <f t="shared" si="40"/>
        <v>317920.80470588233</v>
      </c>
      <c r="M79" s="1">
        <f t="shared" si="41"/>
        <v>206</v>
      </c>
      <c r="N79" s="2">
        <f t="shared" si="42"/>
        <v>51702.804705882329</v>
      </c>
      <c r="O79" s="203"/>
      <c r="P79" s="3"/>
      <c r="Q79" s="26"/>
    </row>
    <row r="80" spans="1:17" ht="15.8" customHeight="1" thickBot="1" x14ac:dyDescent="0.3">
      <c r="A80" s="208"/>
      <c r="B80" s="160" t="s">
        <v>15</v>
      </c>
      <c r="C80" s="165">
        <f>MIN('CIORN-R125'!K13:N13)</f>
        <v>541.17999999999995</v>
      </c>
      <c r="D80" s="163">
        <v>530</v>
      </c>
      <c r="E80" s="28">
        <f t="shared" si="30"/>
        <v>11.17999999999995</v>
      </c>
      <c r="F80" s="27">
        <v>18</v>
      </c>
      <c r="G80" s="104">
        <f t="shared" si="43"/>
        <v>53262</v>
      </c>
      <c r="H80" s="29">
        <f t="shared" si="43"/>
        <v>254821</v>
      </c>
      <c r="I80" s="30">
        <f t="shared" si="43"/>
        <v>43179</v>
      </c>
      <c r="J80" s="28">
        <f t="shared" si="39"/>
        <v>2959</v>
      </c>
      <c r="K80" s="27">
        <f>K79</f>
        <v>266218</v>
      </c>
      <c r="L80" s="28">
        <f t="shared" si="40"/>
        <v>287902.61999999988</v>
      </c>
      <c r="M80" s="27">
        <f t="shared" si="41"/>
        <v>86</v>
      </c>
      <c r="N80" s="28">
        <f t="shared" si="42"/>
        <v>21684.619999999879</v>
      </c>
      <c r="O80" s="204"/>
      <c r="P80" s="30"/>
      <c r="Q80" s="31"/>
    </row>
    <row r="81" spans="1:17" ht="14.95" customHeight="1" x14ac:dyDescent="0.25">
      <c r="A81" s="206" t="s">
        <v>41</v>
      </c>
      <c r="B81" s="21" t="s">
        <v>13</v>
      </c>
      <c r="C81" s="157">
        <f>MIN('CIORN-R126'!C13:F13)</f>
        <v>548.47</v>
      </c>
      <c r="D81" s="21">
        <v>530</v>
      </c>
      <c r="E81" s="22">
        <f t="shared" si="30"/>
        <v>18.470000000000027</v>
      </c>
      <c r="F81" s="21">
        <v>20</v>
      </c>
      <c r="G81" s="102">
        <v>50505</v>
      </c>
      <c r="H81" s="23">
        <f>'CIORN-R126'!A1</f>
        <v>231402</v>
      </c>
      <c r="I81" s="24">
        <f>'CIORN-R126'!B1</f>
        <v>43198</v>
      </c>
      <c r="J81" s="22">
        <f t="shared" si="39"/>
        <v>2525.25</v>
      </c>
      <c r="K81" s="21">
        <f>VLOOKUP(A81,'KM MAJ'!$A$1:$B$27,2,FALSE)</f>
        <v>238244</v>
      </c>
      <c r="L81" s="22">
        <f t="shared" si="40"/>
        <v>278043.36750000005</v>
      </c>
      <c r="M81" s="21">
        <f t="shared" si="41"/>
        <v>159</v>
      </c>
      <c r="N81" s="22">
        <f t="shared" si="42"/>
        <v>39799.367500000051</v>
      </c>
      <c r="O81" s="202">
        <f ca="1">NOW()+MIN(M81:M83)</f>
        <v>43403.656840162039</v>
      </c>
      <c r="P81" s="37"/>
      <c r="Q81" s="33"/>
    </row>
    <row r="82" spans="1:17" ht="14.95" customHeight="1" x14ac:dyDescent="0.25">
      <c r="A82" s="207"/>
      <c r="B82" s="1" t="s">
        <v>14</v>
      </c>
      <c r="C82" s="157">
        <f>MIN('CIORN-R126'!G13:J13)</f>
        <v>565.46</v>
      </c>
      <c r="D82" s="1">
        <v>530</v>
      </c>
      <c r="E82" s="2">
        <f t="shared" si="30"/>
        <v>35.460000000000036</v>
      </c>
      <c r="F82" s="1">
        <v>16</v>
      </c>
      <c r="G82" s="103">
        <f t="shared" ref="G82:I83" si="44">G81</f>
        <v>50505</v>
      </c>
      <c r="H82" s="7">
        <f t="shared" si="44"/>
        <v>231402</v>
      </c>
      <c r="I82" s="3">
        <f t="shared" si="44"/>
        <v>43198</v>
      </c>
      <c r="J82" s="2">
        <f t="shared" si="39"/>
        <v>3156.5625</v>
      </c>
      <c r="K82" s="1">
        <f>K81</f>
        <v>238244</v>
      </c>
      <c r="L82" s="2">
        <f t="shared" si="40"/>
        <v>343333.7062500001</v>
      </c>
      <c r="M82" s="1">
        <f t="shared" si="41"/>
        <v>420</v>
      </c>
      <c r="N82" s="2">
        <f t="shared" si="42"/>
        <v>105089.7062500001</v>
      </c>
      <c r="O82" s="203"/>
      <c r="P82" s="14"/>
      <c r="Q82" s="34"/>
    </row>
    <row r="83" spans="1:17" ht="14.95" thickBot="1" x14ac:dyDescent="0.3">
      <c r="A83" s="208"/>
      <c r="B83" s="27" t="s">
        <v>15</v>
      </c>
      <c r="C83" s="28">
        <f>MIN('CIORN-R126'!K13:N13)</f>
        <v>550.78</v>
      </c>
      <c r="D83" s="27">
        <v>530</v>
      </c>
      <c r="E83" s="28">
        <f t="shared" si="30"/>
        <v>20.779999999999973</v>
      </c>
      <c r="F83" s="27">
        <v>20</v>
      </c>
      <c r="G83" s="104">
        <f t="shared" si="44"/>
        <v>50505</v>
      </c>
      <c r="H83" s="29">
        <f t="shared" si="44"/>
        <v>231402</v>
      </c>
      <c r="I83" s="30">
        <f t="shared" si="44"/>
        <v>43198</v>
      </c>
      <c r="J83" s="28">
        <f t="shared" si="39"/>
        <v>2525.25</v>
      </c>
      <c r="K83" s="27">
        <f>K82</f>
        <v>238244</v>
      </c>
      <c r="L83" s="28">
        <f t="shared" si="40"/>
        <v>283876.69499999995</v>
      </c>
      <c r="M83" s="27">
        <f t="shared" si="41"/>
        <v>182</v>
      </c>
      <c r="N83" s="28">
        <f t="shared" si="42"/>
        <v>45632.694999999949</v>
      </c>
      <c r="O83" s="204"/>
      <c r="P83" s="38"/>
      <c r="Q83" s="36"/>
    </row>
    <row r="84" spans="1:17" ht="14.95" customHeight="1" x14ac:dyDescent="0.25">
      <c r="A84" s="206" t="s">
        <v>42</v>
      </c>
      <c r="B84" s="21" t="s">
        <v>13</v>
      </c>
      <c r="C84" s="22">
        <f>MIN('CIORN-R127'!C13:F13)</f>
        <v>550.13</v>
      </c>
      <c r="D84" s="21">
        <v>530</v>
      </c>
      <c r="E84" s="22">
        <f t="shared" si="30"/>
        <v>20.129999999999995</v>
      </c>
      <c r="F84" s="21">
        <v>15</v>
      </c>
      <c r="G84" s="102">
        <v>52644</v>
      </c>
      <c r="H84" s="23">
        <f>'CIORN-R127'!A1</f>
        <v>232419</v>
      </c>
      <c r="I84" s="24">
        <f>'CIORN-R127'!B1</f>
        <v>43114</v>
      </c>
      <c r="J84" s="22">
        <f t="shared" si="39"/>
        <v>3509.6</v>
      </c>
      <c r="K84" s="21">
        <f>VLOOKUP(A84,'KM MAJ'!$A$1:$B$27,2,FALSE)</f>
        <v>246553</v>
      </c>
      <c r="L84" s="22">
        <f t="shared" si="40"/>
        <v>303067.24799999996</v>
      </c>
      <c r="M84" s="21">
        <f t="shared" si="41"/>
        <v>226</v>
      </c>
      <c r="N84" s="22">
        <f t="shared" si="42"/>
        <v>56514.247999999963</v>
      </c>
      <c r="O84" s="202">
        <f ca="1">NOW()+MIN(M84:M86)</f>
        <v>43424.656840162039</v>
      </c>
      <c r="P84" s="24"/>
      <c r="Q84" s="25"/>
    </row>
    <row r="85" spans="1:17" ht="14.95" customHeight="1" x14ac:dyDescent="0.25">
      <c r="A85" s="207"/>
      <c r="B85" s="1" t="s">
        <v>14</v>
      </c>
      <c r="C85" s="2">
        <f>MIN('CIORN-R127'!G13:J13)</f>
        <v>549.16999999999996</v>
      </c>
      <c r="D85" s="1">
        <v>530</v>
      </c>
      <c r="E85" s="2">
        <f t="shared" si="30"/>
        <v>19.169999999999959</v>
      </c>
      <c r="F85" s="1">
        <v>17</v>
      </c>
      <c r="G85" s="103">
        <f t="shared" ref="G85:I86" si="45">G84</f>
        <v>52644</v>
      </c>
      <c r="H85" s="7">
        <f t="shared" si="45"/>
        <v>232419</v>
      </c>
      <c r="I85" s="3">
        <f t="shared" si="45"/>
        <v>43114</v>
      </c>
      <c r="J85" s="2">
        <f t="shared" si="39"/>
        <v>3096.705882352941</v>
      </c>
      <c r="K85" s="1">
        <f>K84</f>
        <v>246553</v>
      </c>
      <c r="L85" s="2">
        <f t="shared" si="40"/>
        <v>291782.85176470573</v>
      </c>
      <c r="M85" s="1">
        <f t="shared" si="41"/>
        <v>180</v>
      </c>
      <c r="N85" s="2">
        <f t="shared" si="42"/>
        <v>45229.851764705731</v>
      </c>
      <c r="O85" s="203"/>
      <c r="P85" s="3"/>
      <c r="Q85" s="26"/>
    </row>
    <row r="86" spans="1:17" ht="15.8" customHeight="1" thickBot="1" x14ac:dyDescent="0.3">
      <c r="A86" s="208"/>
      <c r="B86" s="27" t="s">
        <v>15</v>
      </c>
      <c r="C86" s="28">
        <f>MIN('CIORN-R127'!K13:N13)</f>
        <v>552.03</v>
      </c>
      <c r="D86" s="27">
        <v>530</v>
      </c>
      <c r="E86" s="28">
        <f t="shared" si="30"/>
        <v>22.029999999999973</v>
      </c>
      <c r="F86" s="27">
        <v>19</v>
      </c>
      <c r="G86" s="104">
        <f t="shared" si="45"/>
        <v>52644</v>
      </c>
      <c r="H86" s="29">
        <f t="shared" si="45"/>
        <v>232419</v>
      </c>
      <c r="I86" s="30">
        <f t="shared" si="45"/>
        <v>43114</v>
      </c>
      <c r="J86" s="28">
        <f t="shared" si="39"/>
        <v>2770.7368421052633</v>
      </c>
      <c r="K86" s="27">
        <f>K85</f>
        <v>246553</v>
      </c>
      <c r="L86" s="28">
        <f t="shared" si="40"/>
        <v>293458.3326315789</v>
      </c>
      <c r="M86" s="27">
        <f t="shared" si="41"/>
        <v>187</v>
      </c>
      <c r="N86" s="28">
        <f t="shared" si="42"/>
        <v>46905.332631578902</v>
      </c>
      <c r="O86" s="204"/>
      <c r="P86" s="30"/>
      <c r="Q86" s="31"/>
    </row>
    <row r="87" spans="1:17" x14ac:dyDescent="0.25">
      <c r="A87" s="206" t="s">
        <v>51</v>
      </c>
      <c r="B87" s="21" t="s">
        <v>15</v>
      </c>
      <c r="C87" s="22">
        <f>MIN('CIORN-R128'!C13:F13)</f>
        <v>550.01</v>
      </c>
      <c r="D87" s="21">
        <v>530</v>
      </c>
      <c r="E87" s="22">
        <f t="shared" ref="E87:E92" si="46">C87-D87</f>
        <v>20.009999999999991</v>
      </c>
      <c r="F87" s="21">
        <v>21</v>
      </c>
      <c r="G87" s="102">
        <v>52161</v>
      </c>
      <c r="H87" s="23">
        <f>'CIORN-R128'!A1</f>
        <v>231795</v>
      </c>
      <c r="I87" s="24">
        <f>'CIORN-R128'!B1</f>
        <v>43121</v>
      </c>
      <c r="J87" s="22">
        <f t="shared" ref="J87:J92" si="47">G87/F87</f>
        <v>2483.8571428571427</v>
      </c>
      <c r="K87" s="21">
        <f>VLOOKUP(A87,'KM MAJ'!A28:B29,2,FALSE)</f>
        <v>245089</v>
      </c>
      <c r="L87" s="22">
        <f t="shared" ref="L87:L92" si="48">(J87*E87)+H87</f>
        <v>281496.98142857139</v>
      </c>
      <c r="M87" s="21">
        <f t="shared" ref="M87:M92" si="49">ROUNDDOWN(N87/250,)</f>
        <v>145</v>
      </c>
      <c r="N87" s="22">
        <f t="shared" ref="N87:N92" si="50">L87-K87</f>
        <v>36407.981428571395</v>
      </c>
      <c r="O87" s="202">
        <f ca="1">NOW()+MIN(M87:M89)</f>
        <v>43389.656840162039</v>
      </c>
      <c r="P87" s="24"/>
      <c r="Q87" s="25"/>
    </row>
    <row r="88" spans="1:17" ht="14.95" thickBot="1" x14ac:dyDescent="0.3">
      <c r="A88" s="207"/>
      <c r="B88" s="1" t="s">
        <v>14</v>
      </c>
      <c r="C88" s="28">
        <f>MIN('CIORN-R130'!G13:J13)</f>
        <v>560.98</v>
      </c>
      <c r="D88" s="1">
        <v>530</v>
      </c>
      <c r="E88" s="2">
        <f t="shared" si="46"/>
        <v>30.980000000000018</v>
      </c>
      <c r="F88" s="1">
        <v>23</v>
      </c>
      <c r="G88" s="103">
        <f t="shared" ref="G88:I89" si="51">G87</f>
        <v>52161</v>
      </c>
      <c r="H88" s="7">
        <f t="shared" si="51"/>
        <v>231795</v>
      </c>
      <c r="I88" s="3">
        <f t="shared" si="51"/>
        <v>43121</v>
      </c>
      <c r="J88" s="2">
        <f t="shared" si="47"/>
        <v>2267.8695652173915</v>
      </c>
      <c r="K88" s="1">
        <f>K87</f>
        <v>245089</v>
      </c>
      <c r="L88" s="2">
        <f t="shared" si="48"/>
        <v>302053.5991304348</v>
      </c>
      <c r="M88" s="1">
        <f t="shared" si="49"/>
        <v>227</v>
      </c>
      <c r="N88" s="2">
        <f t="shared" si="50"/>
        <v>56964.599130434799</v>
      </c>
      <c r="O88" s="203"/>
      <c r="P88" s="3"/>
      <c r="Q88" s="26"/>
    </row>
    <row r="89" spans="1:17" ht="14.95" thickBot="1" x14ac:dyDescent="0.3">
      <c r="A89" s="208"/>
      <c r="B89" s="27" t="s">
        <v>52</v>
      </c>
      <c r="C89" s="28">
        <f>MIN('CIORN-R130'!K13:N13)</f>
        <v>553.94000000000005</v>
      </c>
      <c r="D89" s="27">
        <v>530</v>
      </c>
      <c r="E89" s="28">
        <f t="shared" si="46"/>
        <v>23.940000000000055</v>
      </c>
      <c r="F89" s="27">
        <v>25</v>
      </c>
      <c r="G89" s="104">
        <f t="shared" si="51"/>
        <v>52161</v>
      </c>
      <c r="H89" s="29">
        <f t="shared" si="51"/>
        <v>231795</v>
      </c>
      <c r="I89" s="30">
        <f t="shared" si="51"/>
        <v>43121</v>
      </c>
      <c r="J89" s="28">
        <f t="shared" si="47"/>
        <v>2086.44</v>
      </c>
      <c r="K89" s="27">
        <f>K88</f>
        <v>245089</v>
      </c>
      <c r="L89" s="28">
        <f t="shared" si="48"/>
        <v>281744.37360000011</v>
      </c>
      <c r="M89" s="27">
        <f t="shared" si="49"/>
        <v>146</v>
      </c>
      <c r="N89" s="28">
        <f t="shared" si="50"/>
        <v>36655.373600000108</v>
      </c>
      <c r="O89" s="204"/>
      <c r="P89" s="30"/>
      <c r="Q89" s="31"/>
    </row>
    <row r="90" spans="1:17" x14ac:dyDescent="0.25">
      <c r="A90" s="206" t="s">
        <v>69</v>
      </c>
      <c r="B90" s="21" t="s">
        <v>52</v>
      </c>
      <c r="C90" s="22">
        <f>MIN('CIORN-R130'!C13:F13)</f>
        <v>548.96</v>
      </c>
      <c r="D90" s="21">
        <v>530</v>
      </c>
      <c r="E90" s="22">
        <f t="shared" si="46"/>
        <v>18.960000000000036</v>
      </c>
      <c r="F90" s="21">
        <v>27</v>
      </c>
      <c r="G90" s="102">
        <v>41931</v>
      </c>
      <c r="H90" s="23">
        <f>'CIORN-R130'!A1</f>
        <v>235970</v>
      </c>
      <c r="I90" s="24">
        <f>'CIORN-R130'!B1</f>
        <v>43107</v>
      </c>
      <c r="J90" s="22">
        <f t="shared" si="47"/>
        <v>1553</v>
      </c>
      <c r="K90" s="21">
        <f>VLOOKUP(A90,'KM MAJ'!A29:B29,2,FALSE)</f>
        <v>252518</v>
      </c>
      <c r="L90" s="22">
        <f t="shared" si="48"/>
        <v>265414.88000000006</v>
      </c>
      <c r="M90" s="21">
        <f t="shared" si="49"/>
        <v>51</v>
      </c>
      <c r="N90" s="22">
        <f t="shared" si="50"/>
        <v>12896.880000000063</v>
      </c>
      <c r="O90" s="202">
        <f ca="1">NOW()+MIN(M90:M92)</f>
        <v>43295.656840162039</v>
      </c>
      <c r="P90" s="24"/>
      <c r="Q90" s="25"/>
    </row>
    <row r="91" spans="1:17" x14ac:dyDescent="0.25">
      <c r="A91" s="207"/>
      <c r="B91" s="1" t="s">
        <v>14</v>
      </c>
      <c r="C91" s="2">
        <f>MIN('CIORN-R130'!G13:J13)</f>
        <v>560.98</v>
      </c>
      <c r="D91" s="1">
        <v>530</v>
      </c>
      <c r="E91" s="2">
        <f t="shared" si="46"/>
        <v>30.980000000000018</v>
      </c>
      <c r="F91" s="1">
        <v>29</v>
      </c>
      <c r="G91" s="103">
        <f t="shared" ref="G91:I92" si="52">G90</f>
        <v>41931</v>
      </c>
      <c r="H91" s="7">
        <f t="shared" si="52"/>
        <v>235970</v>
      </c>
      <c r="I91" s="3">
        <f t="shared" si="52"/>
        <v>43107</v>
      </c>
      <c r="J91" s="2">
        <f t="shared" si="47"/>
        <v>1445.8965517241379</v>
      </c>
      <c r="K91" s="1">
        <f>+K90</f>
        <v>252518</v>
      </c>
      <c r="L91" s="2">
        <f t="shared" si="48"/>
        <v>280763.87517241383</v>
      </c>
      <c r="M91" s="1">
        <f t="shared" si="49"/>
        <v>112</v>
      </c>
      <c r="N91" s="2">
        <f t="shared" si="50"/>
        <v>28245.875172413827</v>
      </c>
      <c r="O91" s="203"/>
      <c r="P91" s="3"/>
      <c r="Q91" s="26"/>
    </row>
    <row r="92" spans="1:17" ht="14.95" thickBot="1" x14ac:dyDescent="0.3">
      <c r="A92" s="208"/>
      <c r="B92" s="27" t="s">
        <v>53</v>
      </c>
      <c r="C92" s="28">
        <f>MIN('CIORN-R130'!K13:N13)</f>
        <v>553.94000000000005</v>
      </c>
      <c r="D92" s="27">
        <v>530</v>
      </c>
      <c r="E92" s="28">
        <f t="shared" si="46"/>
        <v>23.940000000000055</v>
      </c>
      <c r="F92" s="27">
        <v>31</v>
      </c>
      <c r="G92" s="104">
        <f t="shared" si="52"/>
        <v>41931</v>
      </c>
      <c r="H92" s="29">
        <f t="shared" si="52"/>
        <v>235970</v>
      </c>
      <c r="I92" s="30">
        <f t="shared" si="52"/>
        <v>43107</v>
      </c>
      <c r="J92" s="28">
        <f t="shared" si="47"/>
        <v>1352.6129032258063</v>
      </c>
      <c r="K92" s="27">
        <f>+K90</f>
        <v>252518</v>
      </c>
      <c r="L92" s="28">
        <f t="shared" si="48"/>
        <v>268351.55290322588</v>
      </c>
      <c r="M92" s="27">
        <f t="shared" si="49"/>
        <v>63</v>
      </c>
      <c r="N92" s="28">
        <f t="shared" si="50"/>
        <v>15833.552903225878</v>
      </c>
      <c r="O92" s="205"/>
      <c r="P92" s="30"/>
      <c r="Q92" s="31"/>
    </row>
  </sheetData>
  <autoFilter ref="A5:Q92"/>
  <mergeCells count="58">
    <mergeCell ref="O72:O74"/>
    <mergeCell ref="O75:O77"/>
    <mergeCell ref="O57:O59"/>
    <mergeCell ref="O60:O62"/>
    <mergeCell ref="O63:O65"/>
    <mergeCell ref="O66:O68"/>
    <mergeCell ref="O69:O71"/>
    <mergeCell ref="O36:O38"/>
    <mergeCell ref="O42:O44"/>
    <mergeCell ref="O45:O47"/>
    <mergeCell ref="O48:O50"/>
    <mergeCell ref="O51:O53"/>
    <mergeCell ref="A87:A89"/>
    <mergeCell ref="A90:A92"/>
    <mergeCell ref="A2:J2"/>
    <mergeCell ref="A69:A71"/>
    <mergeCell ref="A66:A68"/>
    <mergeCell ref="A39:A41"/>
    <mergeCell ref="A42:A44"/>
    <mergeCell ref="A45:A47"/>
    <mergeCell ref="A48:A50"/>
    <mergeCell ref="A51:A53"/>
    <mergeCell ref="A54:A56"/>
    <mergeCell ref="A57:A59"/>
    <mergeCell ref="A60:A62"/>
    <mergeCell ref="A63:A65"/>
    <mergeCell ref="A36:A38"/>
    <mergeCell ref="A6:A8"/>
    <mergeCell ref="A9:A11"/>
    <mergeCell ref="A84:A86"/>
    <mergeCell ref="A81:A83"/>
    <mergeCell ref="A78:A80"/>
    <mergeCell ref="A75:A77"/>
    <mergeCell ref="A12:A14"/>
    <mergeCell ref="A15:A17"/>
    <mergeCell ref="A18:A20"/>
    <mergeCell ref="A21:A23"/>
    <mergeCell ref="A24:A26"/>
    <mergeCell ref="A27:A29"/>
    <mergeCell ref="A30:A32"/>
    <mergeCell ref="A33:A35"/>
    <mergeCell ref="A72:A74"/>
    <mergeCell ref="O87:O89"/>
    <mergeCell ref="O90:O92"/>
    <mergeCell ref="O6:O8"/>
    <mergeCell ref="O9:O11"/>
    <mergeCell ref="O12:O14"/>
    <mergeCell ref="O15:O17"/>
    <mergeCell ref="O18:O20"/>
    <mergeCell ref="O21:O23"/>
    <mergeCell ref="O33:O35"/>
    <mergeCell ref="O54:O56"/>
    <mergeCell ref="O78:O80"/>
    <mergeCell ref="O81:O83"/>
    <mergeCell ref="O84:O86"/>
    <mergeCell ref="O24:O26"/>
    <mergeCell ref="O27:O29"/>
    <mergeCell ref="O30:O32"/>
  </mergeCells>
  <conditionalFormatting sqref="P84:P92 P6:P80">
    <cfRule type="cellIs" dxfId="13" priority="14" operator="between">
      <formula>1/1/2018</formula>
      <formula>31/3/2018</formula>
    </cfRule>
  </conditionalFormatting>
  <conditionalFormatting sqref="Q18:Q20">
    <cfRule type="cellIs" dxfId="12" priority="12" operator="between">
      <formula>1/1/2018</formula>
      <formula>31/3/2018</formula>
    </cfRule>
  </conditionalFormatting>
  <conditionalFormatting sqref="O6:O92">
    <cfRule type="cellIs" dxfId="11" priority="1" operator="between">
      <formula>43435</formula>
      <formula>43465</formula>
    </cfRule>
    <cfRule type="cellIs" dxfId="10" priority="2" operator="between">
      <formula>43405</formula>
      <formula>43434</formula>
    </cfRule>
    <cfRule type="cellIs" dxfId="9" priority="3" operator="between">
      <formula>43374</formula>
      <formula>43404</formula>
    </cfRule>
    <cfRule type="cellIs" dxfId="8" priority="4" operator="between">
      <formula>43344</formula>
      <formula>43373</formula>
    </cfRule>
    <cfRule type="cellIs" dxfId="7" priority="5" operator="between">
      <formula>43313</formula>
      <formula>43343</formula>
    </cfRule>
    <cfRule type="cellIs" dxfId="6" priority="6" operator="between">
      <formula>43282</formula>
      <formula>43311</formula>
    </cfRule>
    <cfRule type="cellIs" dxfId="5" priority="7" operator="between">
      <formula>$O$72</formula>
      <formula>$O$42</formula>
    </cfRule>
    <cfRule type="timePeriod" dxfId="4" priority="8" timePeriod="nextMonth">
      <formula>AND(MONTH(O6)=MONTH(EDATE(TODAY(),0+1)),YEAR(O6)=YEAR(EDATE(TODAY(),0+1)))</formula>
    </cfRule>
  </conditionalFormatting>
  <pageMargins left="0.7" right="0.7" top="0.75" bottom="0.75" header="0.3" footer="0.3"/>
  <pageSetup paperSize="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2060"/>
  </sheetPr>
  <dimension ref="A1:N33"/>
  <sheetViews>
    <sheetView zoomScale="70" zoomScaleNormal="70" workbookViewId="0">
      <selection activeCell="H27" sqref="H27"/>
    </sheetView>
  </sheetViews>
  <sheetFormatPr baseColWidth="10" defaultRowHeight="14.3" x14ac:dyDescent="0.25"/>
  <cols>
    <col min="3" max="3" width="15.125" customWidth="1"/>
    <col min="5" max="5" width="13.375" style="18" customWidth="1"/>
    <col min="6" max="6" width="13.25" customWidth="1"/>
  </cols>
  <sheetData>
    <row r="1" spans="1:14" ht="45" x14ac:dyDescent="0.25">
      <c r="A1" s="12">
        <v>20000</v>
      </c>
      <c r="B1" s="11" t="s">
        <v>48</v>
      </c>
      <c r="C1" s="13" t="s">
        <v>6</v>
      </c>
      <c r="D1" s="13" t="s">
        <v>45</v>
      </c>
      <c r="E1" s="174" t="s">
        <v>73</v>
      </c>
      <c r="F1" s="174" t="s">
        <v>74</v>
      </c>
      <c r="G1" s="11" t="s">
        <v>50</v>
      </c>
      <c r="H1" s="11" t="s">
        <v>49</v>
      </c>
      <c r="I1" s="11" t="s">
        <v>49</v>
      </c>
      <c r="J1" s="11" t="s">
        <v>49</v>
      </c>
      <c r="K1" s="11" t="s">
        <v>49</v>
      </c>
      <c r="L1" s="11" t="s">
        <v>49</v>
      </c>
      <c r="M1" s="11" t="s">
        <v>49</v>
      </c>
      <c r="N1" s="11" t="s">
        <v>49</v>
      </c>
    </row>
    <row r="2" spans="1:14" ht="14.95" x14ac:dyDescent="0.25">
      <c r="A2" s="8" t="s">
        <v>16</v>
      </c>
      <c r="B2" s="8">
        <f>'KM MAJ'!B1</f>
        <v>225749</v>
      </c>
      <c r="C2" s="81">
        <f>'Bandage des roues ORN'!H8</f>
        <v>213028</v>
      </c>
      <c r="D2" s="15">
        <f>'Bandage des roues ORN'!I6</f>
        <v>43172</v>
      </c>
      <c r="E2" s="175">
        <f>'Bandage des roues ORN'!P6</f>
        <v>0</v>
      </c>
      <c r="F2" s="15">
        <f>'Bandage des roues ORN'!Q6</f>
        <v>0</v>
      </c>
      <c r="G2" s="16">
        <f>MAX(C2,E2)+20000</f>
        <v>233028</v>
      </c>
      <c r="H2" s="15">
        <f>($A$1)/210+MAX(D2,F2)</f>
        <v>43267.238095238092</v>
      </c>
      <c r="I2" s="15">
        <f t="shared" ref="I2:N2" si="0">($A$1/210)+H2</f>
        <v>43362.476190476184</v>
      </c>
      <c r="J2" s="15">
        <f t="shared" si="0"/>
        <v>43457.714285714275</v>
      </c>
      <c r="K2" s="15">
        <f t="shared" si="0"/>
        <v>43552.952380952367</v>
      </c>
      <c r="L2" s="15">
        <f t="shared" si="0"/>
        <v>43648.190476190459</v>
      </c>
      <c r="M2" s="15">
        <f t="shared" si="0"/>
        <v>43743.428571428551</v>
      </c>
      <c r="N2" s="15">
        <f t="shared" si="0"/>
        <v>43838.666666666642</v>
      </c>
    </row>
    <row r="3" spans="1:14" ht="14.95" x14ac:dyDescent="0.25">
      <c r="A3" s="8" t="s">
        <v>17</v>
      </c>
      <c r="B3" s="8">
        <f>'KM MAJ'!B2</f>
        <v>208023</v>
      </c>
      <c r="C3" s="81">
        <f>'Bandage des roues ORN'!H9</f>
        <v>187672</v>
      </c>
      <c r="D3" s="15">
        <f>'Bandage des roues ORN'!I9</f>
        <v>43019</v>
      </c>
      <c r="E3" s="175">
        <f>'Bandage des roues ORN'!P9</f>
        <v>187671</v>
      </c>
      <c r="F3" s="15">
        <f>'Bandage des roues ORN'!Q9</f>
        <v>43121</v>
      </c>
      <c r="G3" s="16">
        <f>MAX(C3,E3)+20000</f>
        <v>207672</v>
      </c>
      <c r="H3" s="15">
        <f t="shared" ref="H3:H30" si="1">($A$1)/210+MAX(D3,F3)</f>
        <v>43216.238095238092</v>
      </c>
      <c r="I3" s="15">
        <f t="shared" ref="I3:N28" si="2">($A$1/210)+H3</f>
        <v>43311.476190476184</v>
      </c>
      <c r="J3" s="15">
        <f t="shared" si="2"/>
        <v>43406.714285714275</v>
      </c>
      <c r="K3" s="15">
        <f t="shared" si="2"/>
        <v>43501.952380952367</v>
      </c>
      <c r="L3" s="15">
        <f t="shared" si="2"/>
        <v>43597.190476190459</v>
      </c>
      <c r="M3" s="15">
        <f t="shared" si="2"/>
        <v>43692.428571428551</v>
      </c>
      <c r="N3" s="15">
        <f t="shared" si="2"/>
        <v>43787.666666666642</v>
      </c>
    </row>
    <row r="4" spans="1:14" ht="14.95" x14ac:dyDescent="0.25">
      <c r="A4" s="8" t="s">
        <v>18</v>
      </c>
      <c r="B4" s="8">
        <f>'KM MAJ'!B3</f>
        <v>235875</v>
      </c>
      <c r="C4" s="81">
        <f>'Bandage des roues ORN'!H10</f>
        <v>187672</v>
      </c>
      <c r="D4" s="15">
        <f>'Bandage des roues ORN'!I12</f>
        <v>43089</v>
      </c>
      <c r="E4" s="175">
        <f>'Bandage des roues ORN'!P12</f>
        <v>191281</v>
      </c>
      <c r="F4" s="15">
        <f>'Bandage des roues ORN'!Q12</f>
        <v>42872</v>
      </c>
      <c r="G4" s="16">
        <f t="shared" ref="G4:G30" si="3">MAX(C4,E4)+20000</f>
        <v>211281</v>
      </c>
      <c r="H4" s="15">
        <f t="shared" si="1"/>
        <v>43184.238095238092</v>
      </c>
      <c r="I4" s="15">
        <f t="shared" si="2"/>
        <v>43279.476190476184</v>
      </c>
      <c r="J4" s="15">
        <f t="shared" si="2"/>
        <v>43374.714285714275</v>
      </c>
      <c r="K4" s="15">
        <f t="shared" si="2"/>
        <v>43469.952380952367</v>
      </c>
      <c r="L4" s="15">
        <f t="shared" si="2"/>
        <v>43565.190476190459</v>
      </c>
      <c r="M4" s="15">
        <f t="shared" si="2"/>
        <v>43660.428571428551</v>
      </c>
      <c r="N4" s="15">
        <f t="shared" si="2"/>
        <v>43755.666666666642</v>
      </c>
    </row>
    <row r="5" spans="1:14" ht="14.95" x14ac:dyDescent="0.25">
      <c r="A5" s="8" t="s">
        <v>19</v>
      </c>
      <c r="B5" s="8">
        <f>'KM MAJ'!B4</f>
        <v>243551</v>
      </c>
      <c r="C5" s="81">
        <f>'Bandage des roues ORN'!H11</f>
        <v>187672</v>
      </c>
      <c r="D5" s="15">
        <f>'Bandage des roues ORN'!I15</f>
        <v>43080</v>
      </c>
      <c r="E5" s="175">
        <f>'Bandage des roues ORN'!P15</f>
        <v>236072</v>
      </c>
      <c r="F5" s="15">
        <f>'Bandage des roues ORN'!Q15</f>
        <v>43200</v>
      </c>
      <c r="G5" s="16">
        <f t="shared" si="3"/>
        <v>256072</v>
      </c>
      <c r="H5" s="15">
        <f t="shared" si="1"/>
        <v>43295.238095238092</v>
      </c>
      <c r="I5" s="15">
        <f t="shared" si="2"/>
        <v>43390.476190476184</v>
      </c>
      <c r="J5" s="15">
        <f t="shared" si="2"/>
        <v>43485.714285714275</v>
      </c>
      <c r="K5" s="15">
        <f t="shared" si="2"/>
        <v>43580.952380952367</v>
      </c>
      <c r="L5" s="15">
        <f t="shared" si="2"/>
        <v>43676.190476190459</v>
      </c>
      <c r="M5" s="15">
        <f t="shared" si="2"/>
        <v>43771.428571428551</v>
      </c>
      <c r="N5" s="15">
        <f t="shared" si="2"/>
        <v>43866.666666666642</v>
      </c>
    </row>
    <row r="6" spans="1:14" ht="14.95" x14ac:dyDescent="0.25">
      <c r="A6" s="8" t="s">
        <v>20</v>
      </c>
      <c r="B6" s="8">
        <f>'KM MAJ'!B5</f>
        <v>197682</v>
      </c>
      <c r="C6" s="81">
        <f>'Bandage des roues ORN'!H12</f>
        <v>211384</v>
      </c>
      <c r="D6" s="15">
        <f>'Bandage des roues ORN'!I18</f>
        <v>42956</v>
      </c>
      <c r="E6" s="175">
        <f>'Bandage des roues ORN'!P18</f>
        <v>186670</v>
      </c>
      <c r="F6" s="15">
        <f>'Bandage des roues ORN'!Q18</f>
        <v>43096</v>
      </c>
      <c r="G6" s="16">
        <f t="shared" si="3"/>
        <v>231384</v>
      </c>
      <c r="H6" s="15">
        <f t="shared" si="1"/>
        <v>43191.238095238092</v>
      </c>
      <c r="I6" s="15">
        <f t="shared" si="2"/>
        <v>43286.476190476184</v>
      </c>
      <c r="J6" s="15">
        <f t="shared" si="2"/>
        <v>43381.714285714275</v>
      </c>
      <c r="K6" s="15">
        <f t="shared" si="2"/>
        <v>43476.952380952367</v>
      </c>
      <c r="L6" s="15">
        <f t="shared" si="2"/>
        <v>43572.190476190459</v>
      </c>
      <c r="M6" s="15">
        <f t="shared" si="2"/>
        <v>43667.428571428551</v>
      </c>
      <c r="N6" s="15">
        <f t="shared" si="2"/>
        <v>43762.666666666642</v>
      </c>
    </row>
    <row r="7" spans="1:14" ht="14.95" x14ac:dyDescent="0.25">
      <c r="A7" s="8" t="s">
        <v>21</v>
      </c>
      <c r="B7" s="8">
        <f>'KM MAJ'!B6</f>
        <v>242324</v>
      </c>
      <c r="C7" s="81">
        <f>'Bandage des roues ORN'!H13</f>
        <v>211384</v>
      </c>
      <c r="D7" s="15">
        <f>'Bandage des roues ORN'!I21</f>
        <v>43087</v>
      </c>
      <c r="E7" s="175">
        <f>'Bandage des roues ORN'!P21</f>
        <v>0</v>
      </c>
      <c r="F7" s="15">
        <f>'Bandage des roues ORN'!Q21</f>
        <v>0</v>
      </c>
      <c r="G7" s="16">
        <f t="shared" si="3"/>
        <v>231384</v>
      </c>
      <c r="H7" s="15">
        <f t="shared" si="1"/>
        <v>43182.238095238092</v>
      </c>
      <c r="I7" s="15">
        <f t="shared" si="2"/>
        <v>43277.476190476184</v>
      </c>
      <c r="J7" s="15">
        <f t="shared" si="2"/>
        <v>43372.714285714275</v>
      </c>
      <c r="K7" s="15">
        <f t="shared" si="2"/>
        <v>43467.952380952367</v>
      </c>
      <c r="L7" s="15">
        <f t="shared" si="2"/>
        <v>43563.190476190459</v>
      </c>
      <c r="M7" s="15">
        <f t="shared" si="2"/>
        <v>43658.428571428551</v>
      </c>
      <c r="N7" s="15">
        <f t="shared" si="2"/>
        <v>43753.666666666642</v>
      </c>
    </row>
    <row r="8" spans="1:14" ht="14.95" x14ac:dyDescent="0.25">
      <c r="A8" s="8" t="s">
        <v>22</v>
      </c>
      <c r="B8" s="8">
        <f>'KM MAJ'!B7</f>
        <v>262019</v>
      </c>
      <c r="C8" s="81">
        <f>'Bandage des roues ORN'!H14</f>
        <v>211384</v>
      </c>
      <c r="D8" s="15">
        <f>'Bandage des roues ORN'!I24</f>
        <v>43209</v>
      </c>
      <c r="E8" s="175">
        <f>'Bandage des roues ORN'!P24</f>
        <v>235963</v>
      </c>
      <c r="F8" s="15">
        <f>'Bandage des roues ORN'!Q24</f>
        <v>43072</v>
      </c>
      <c r="G8" s="16">
        <f t="shared" si="3"/>
        <v>255963</v>
      </c>
      <c r="H8" s="15">
        <f t="shared" si="1"/>
        <v>43304.238095238092</v>
      </c>
      <c r="I8" s="15">
        <f t="shared" si="2"/>
        <v>43399.476190476184</v>
      </c>
      <c r="J8" s="15">
        <f t="shared" si="2"/>
        <v>43494.714285714275</v>
      </c>
      <c r="K8" s="15">
        <f t="shared" si="2"/>
        <v>43589.952380952367</v>
      </c>
      <c r="L8" s="15">
        <f t="shared" si="2"/>
        <v>43685.190476190459</v>
      </c>
      <c r="M8" s="15">
        <f t="shared" si="2"/>
        <v>43780.428571428551</v>
      </c>
      <c r="N8" s="15">
        <f t="shared" si="2"/>
        <v>43875.666666666642</v>
      </c>
    </row>
    <row r="9" spans="1:14" ht="14.95" x14ac:dyDescent="0.25">
      <c r="A9" s="8" t="s">
        <v>23</v>
      </c>
      <c r="B9" s="8">
        <f>'KM MAJ'!B8</f>
        <v>239720</v>
      </c>
      <c r="C9" s="81">
        <f>'Bandage des roues ORN'!H15</f>
        <v>214887</v>
      </c>
      <c r="D9" s="15">
        <f>'Bandage des roues ORN'!I27</f>
        <v>43240</v>
      </c>
      <c r="E9" s="175">
        <f>'Bandage des roues ORN'!P27</f>
        <v>199284</v>
      </c>
      <c r="F9" s="15">
        <f>'Bandage des roues ORN'!Q27</f>
        <v>43023</v>
      </c>
      <c r="G9" s="16">
        <f t="shared" si="3"/>
        <v>234887</v>
      </c>
      <c r="H9" s="15">
        <f t="shared" si="1"/>
        <v>43335.238095238092</v>
      </c>
      <c r="I9" s="15">
        <f t="shared" si="2"/>
        <v>43430.476190476184</v>
      </c>
      <c r="J9" s="15">
        <f t="shared" si="2"/>
        <v>43525.714285714275</v>
      </c>
      <c r="K9" s="15">
        <f t="shared" si="2"/>
        <v>43620.952380952367</v>
      </c>
      <c r="L9" s="15">
        <f t="shared" si="2"/>
        <v>43716.190476190459</v>
      </c>
      <c r="M9" s="15">
        <f t="shared" si="2"/>
        <v>43811.428571428551</v>
      </c>
      <c r="N9" s="15">
        <f t="shared" si="2"/>
        <v>43906.666666666642</v>
      </c>
    </row>
    <row r="10" spans="1:14" ht="14.95" x14ac:dyDescent="0.25">
      <c r="A10" s="8" t="s">
        <v>24</v>
      </c>
      <c r="B10" s="8">
        <f>'KM MAJ'!B9</f>
        <v>242488</v>
      </c>
      <c r="C10" s="81">
        <f>'Bandage des roues ORN'!H16</f>
        <v>214887</v>
      </c>
      <c r="D10" s="15">
        <f>'Bandage des roues ORN'!I30</f>
        <v>43186</v>
      </c>
      <c r="E10" s="175">
        <f>'Bandage des roues ORN'!P30</f>
        <v>0</v>
      </c>
      <c r="F10" s="15">
        <f>'Bandage des roues ORN'!Q30</f>
        <v>0</v>
      </c>
      <c r="G10" s="16">
        <f t="shared" si="3"/>
        <v>234887</v>
      </c>
      <c r="H10" s="15">
        <f t="shared" si="1"/>
        <v>43281.238095238092</v>
      </c>
      <c r="I10" s="15">
        <f t="shared" si="2"/>
        <v>43376.476190476184</v>
      </c>
      <c r="J10" s="15">
        <f t="shared" si="2"/>
        <v>43471.714285714275</v>
      </c>
      <c r="K10" s="15">
        <f t="shared" si="2"/>
        <v>43566.952380952367</v>
      </c>
      <c r="L10" s="15">
        <f t="shared" si="2"/>
        <v>43662.190476190459</v>
      </c>
      <c r="M10" s="15">
        <f t="shared" si="2"/>
        <v>43757.428571428551</v>
      </c>
      <c r="N10" s="15">
        <f t="shared" si="2"/>
        <v>43852.666666666642</v>
      </c>
    </row>
    <row r="11" spans="1:14" ht="14.95" x14ac:dyDescent="0.25">
      <c r="A11" s="8" t="s">
        <v>25</v>
      </c>
      <c r="B11" s="8">
        <f>'KM MAJ'!B10</f>
        <v>231126</v>
      </c>
      <c r="C11" s="81">
        <f>'Bandage des roues ORN'!H17</f>
        <v>214887</v>
      </c>
      <c r="D11" s="15">
        <f>'Bandage des roues ORN'!I33</f>
        <v>43102</v>
      </c>
      <c r="E11" s="175">
        <f>'Bandage des roues ORN'!P33</f>
        <v>0</v>
      </c>
      <c r="F11" s="15">
        <f>'Bandage des roues ORN'!Q33</f>
        <v>0</v>
      </c>
      <c r="G11" s="16">
        <f t="shared" si="3"/>
        <v>234887</v>
      </c>
      <c r="H11" s="15">
        <f t="shared" si="1"/>
        <v>43197.238095238092</v>
      </c>
      <c r="I11" s="15">
        <f t="shared" si="2"/>
        <v>43292.476190476184</v>
      </c>
      <c r="J11" s="15">
        <f t="shared" si="2"/>
        <v>43387.714285714275</v>
      </c>
      <c r="K11" s="15">
        <f t="shared" si="2"/>
        <v>43482.952380952367</v>
      </c>
      <c r="L11" s="15">
        <f t="shared" si="2"/>
        <v>43578.190476190459</v>
      </c>
      <c r="M11" s="15">
        <f t="shared" si="2"/>
        <v>43673.428571428551</v>
      </c>
      <c r="N11" s="15">
        <f t="shared" si="2"/>
        <v>43768.666666666642</v>
      </c>
    </row>
    <row r="12" spans="1:14" ht="14.95" x14ac:dyDescent="0.25">
      <c r="A12" s="8" t="s">
        <v>26</v>
      </c>
      <c r="B12" s="8">
        <f>'KM MAJ'!B11</f>
        <v>225600</v>
      </c>
      <c r="C12" s="81">
        <f>'Bandage des roues ORN'!H18</f>
        <v>186675</v>
      </c>
      <c r="D12" s="15">
        <f>'Bandage des roues ORN'!I36</f>
        <v>43188</v>
      </c>
      <c r="E12" s="175">
        <f>'Bandage des roues ORN'!P36</f>
        <v>0</v>
      </c>
      <c r="F12" s="15">
        <f>'Bandage des roues ORN'!Q36</f>
        <v>0</v>
      </c>
      <c r="G12" s="16">
        <f t="shared" si="3"/>
        <v>206675</v>
      </c>
      <c r="H12" s="15">
        <f t="shared" si="1"/>
        <v>43283.238095238092</v>
      </c>
      <c r="I12" s="15">
        <f t="shared" si="2"/>
        <v>43378.476190476184</v>
      </c>
      <c r="J12" s="15">
        <f t="shared" si="2"/>
        <v>43473.714285714275</v>
      </c>
      <c r="K12" s="15">
        <f t="shared" si="2"/>
        <v>43568.952380952367</v>
      </c>
      <c r="L12" s="15">
        <f t="shared" si="2"/>
        <v>43664.190476190459</v>
      </c>
      <c r="M12" s="15">
        <f t="shared" si="2"/>
        <v>43759.428571428551</v>
      </c>
      <c r="N12" s="15">
        <f t="shared" si="2"/>
        <v>43854.666666666642</v>
      </c>
    </row>
    <row r="13" spans="1:14" ht="14.95" x14ac:dyDescent="0.25">
      <c r="A13" s="8" t="s">
        <v>27</v>
      </c>
      <c r="B13" s="8">
        <f>'KM MAJ'!B12</f>
        <v>244223</v>
      </c>
      <c r="C13" s="81">
        <f>'Bandage des roues ORN'!H19</f>
        <v>186675</v>
      </c>
      <c r="D13" s="15">
        <f>'Bandage des roues ORN'!I39</f>
        <v>43177</v>
      </c>
      <c r="E13" s="176">
        <f>'Bandage des roues ORN'!P40</f>
        <v>145392</v>
      </c>
      <c r="F13" s="15">
        <f>'Bandage des roues ORN'!Q40</f>
        <v>42681</v>
      </c>
      <c r="G13" s="16">
        <f t="shared" si="3"/>
        <v>206675</v>
      </c>
      <c r="H13" s="15">
        <f t="shared" si="1"/>
        <v>43272.238095238092</v>
      </c>
      <c r="I13" s="15">
        <f t="shared" si="2"/>
        <v>43367.476190476184</v>
      </c>
      <c r="J13" s="15">
        <f t="shared" si="2"/>
        <v>43462.714285714275</v>
      </c>
      <c r="K13" s="15">
        <f t="shared" si="2"/>
        <v>43557.952380952367</v>
      </c>
      <c r="L13" s="15">
        <f t="shared" si="2"/>
        <v>43653.190476190459</v>
      </c>
      <c r="M13" s="15">
        <f t="shared" si="2"/>
        <v>43748.428571428551</v>
      </c>
      <c r="N13" s="15">
        <f t="shared" si="2"/>
        <v>43843.666666666642</v>
      </c>
    </row>
    <row r="14" spans="1:14" ht="14.95" x14ac:dyDescent="0.25">
      <c r="A14" s="8" t="s">
        <v>28</v>
      </c>
      <c r="B14" s="8">
        <f>'KM MAJ'!B13</f>
        <v>271171</v>
      </c>
      <c r="C14" s="81">
        <f>'Bandage des roues ORN'!H20</f>
        <v>186675</v>
      </c>
      <c r="D14" s="15">
        <f>'Bandage des roues ORN'!I42</f>
        <v>43156</v>
      </c>
      <c r="E14" s="175">
        <f>'Bandage des roues ORN'!P42</f>
        <v>0</v>
      </c>
      <c r="F14" s="15">
        <f>'Bandage des roues ORN'!Q42</f>
        <v>0</v>
      </c>
      <c r="G14" s="16">
        <f t="shared" si="3"/>
        <v>206675</v>
      </c>
      <c r="H14" s="15">
        <f t="shared" si="1"/>
        <v>43251.238095238092</v>
      </c>
      <c r="I14" s="15">
        <f t="shared" si="2"/>
        <v>43346.476190476184</v>
      </c>
      <c r="J14" s="15">
        <f t="shared" si="2"/>
        <v>43441.714285714275</v>
      </c>
      <c r="K14" s="15">
        <f t="shared" si="2"/>
        <v>43536.952380952367</v>
      </c>
      <c r="L14" s="15">
        <f t="shared" si="2"/>
        <v>43632.190476190459</v>
      </c>
      <c r="M14" s="15">
        <f t="shared" si="2"/>
        <v>43727.428571428551</v>
      </c>
      <c r="N14" s="15">
        <f t="shared" si="2"/>
        <v>43822.666666666642</v>
      </c>
    </row>
    <row r="15" spans="1:14" ht="14.95" x14ac:dyDescent="0.25">
      <c r="A15" s="8" t="s">
        <v>29</v>
      </c>
      <c r="B15" s="8">
        <f>'KM MAJ'!B14</f>
        <v>183572</v>
      </c>
      <c r="C15" s="81">
        <f>'Bandage des roues ORN'!H21</f>
        <v>230803</v>
      </c>
      <c r="D15" s="15">
        <f>'Bandage des roues ORN'!I45</f>
        <v>43165</v>
      </c>
      <c r="E15" s="175">
        <f>'Bandage des roues ORN'!P45</f>
        <v>0</v>
      </c>
      <c r="F15" s="15">
        <f>'Bandage des roues ORN'!Q45</f>
        <v>0</v>
      </c>
      <c r="G15" s="16">
        <f t="shared" si="3"/>
        <v>250803</v>
      </c>
      <c r="H15" s="15">
        <f t="shared" si="1"/>
        <v>43260.238095238092</v>
      </c>
      <c r="I15" s="15">
        <f t="shared" si="2"/>
        <v>43355.476190476184</v>
      </c>
      <c r="J15" s="15">
        <f t="shared" si="2"/>
        <v>43450.714285714275</v>
      </c>
      <c r="K15" s="15">
        <f t="shared" si="2"/>
        <v>43545.952380952367</v>
      </c>
      <c r="L15" s="15">
        <f t="shared" si="2"/>
        <v>43641.190476190459</v>
      </c>
      <c r="M15" s="15">
        <f t="shared" si="2"/>
        <v>43736.428571428551</v>
      </c>
      <c r="N15" s="15">
        <f t="shared" si="2"/>
        <v>43831.666666666642</v>
      </c>
    </row>
    <row r="16" spans="1:14" ht="14.95" x14ac:dyDescent="0.25">
      <c r="A16" s="8" t="s">
        <v>30</v>
      </c>
      <c r="B16" s="8">
        <f>'KM MAJ'!B15</f>
        <v>246545</v>
      </c>
      <c r="C16" s="81">
        <f>'Bandage des roues ORN'!H22</f>
        <v>230803</v>
      </c>
      <c r="D16" s="15">
        <f>'Bandage des roues ORN'!I48</f>
        <v>43174</v>
      </c>
      <c r="E16" s="175">
        <f>'Bandage des roues ORN'!P48</f>
        <v>0</v>
      </c>
      <c r="F16" s="15">
        <f>'Bandage des roues ORN'!Q48</f>
        <v>0</v>
      </c>
      <c r="G16" s="16">
        <f t="shared" si="3"/>
        <v>250803</v>
      </c>
      <c r="H16" s="15">
        <f t="shared" si="1"/>
        <v>43269.238095238092</v>
      </c>
      <c r="I16" s="15">
        <f t="shared" si="2"/>
        <v>43364.476190476184</v>
      </c>
      <c r="J16" s="15">
        <f t="shared" si="2"/>
        <v>43459.714285714275</v>
      </c>
      <c r="K16" s="15">
        <f t="shared" si="2"/>
        <v>43554.952380952367</v>
      </c>
      <c r="L16" s="15">
        <f t="shared" si="2"/>
        <v>43650.190476190459</v>
      </c>
      <c r="M16" s="15">
        <f t="shared" si="2"/>
        <v>43745.428571428551</v>
      </c>
      <c r="N16" s="15">
        <f t="shared" si="2"/>
        <v>43840.666666666642</v>
      </c>
    </row>
    <row r="17" spans="1:14" ht="14.95" x14ac:dyDescent="0.25">
      <c r="A17" s="8" t="s">
        <v>31</v>
      </c>
      <c r="B17" s="8">
        <f>'KM MAJ'!B16</f>
        <v>110926</v>
      </c>
      <c r="C17" s="81">
        <f>'Bandage des roues ORN'!H23</f>
        <v>230803</v>
      </c>
      <c r="D17" s="15">
        <f>'Bandage des roues ORN'!I51</f>
        <v>42128</v>
      </c>
      <c r="E17" s="175">
        <f>'Bandage des roues ORN'!P51</f>
        <v>0</v>
      </c>
      <c r="F17" s="15">
        <f>'Bandage des roues ORN'!Q51</f>
        <v>0</v>
      </c>
      <c r="G17" s="16">
        <f t="shared" si="3"/>
        <v>250803</v>
      </c>
      <c r="H17" s="15">
        <f t="shared" si="1"/>
        <v>42223.238095238092</v>
      </c>
      <c r="I17" s="15">
        <f t="shared" si="2"/>
        <v>42318.476190476184</v>
      </c>
      <c r="J17" s="15">
        <f t="shared" si="2"/>
        <v>42413.714285714275</v>
      </c>
      <c r="K17" s="15">
        <f t="shared" si="2"/>
        <v>42508.952380952367</v>
      </c>
      <c r="L17" s="15">
        <f t="shared" si="2"/>
        <v>42604.190476190459</v>
      </c>
      <c r="M17" s="15">
        <f t="shared" si="2"/>
        <v>42699.428571428551</v>
      </c>
      <c r="N17" s="15">
        <f t="shared" si="2"/>
        <v>42794.666666666642</v>
      </c>
    </row>
    <row r="18" spans="1:14" ht="14.95" x14ac:dyDescent="0.25">
      <c r="A18" s="8" t="s">
        <v>32</v>
      </c>
      <c r="B18" s="8">
        <f>'KM MAJ'!B17</f>
        <v>271053</v>
      </c>
      <c r="C18" s="81">
        <f>'Bandage des roues ORN'!H24</f>
        <v>255990</v>
      </c>
      <c r="D18" s="15">
        <f>'Bandage des roues ORN'!I54</f>
        <v>43151</v>
      </c>
      <c r="E18" s="175">
        <f>'Bandage des roues ORN'!P54</f>
        <v>0</v>
      </c>
      <c r="F18" s="15">
        <f>'Bandage des roues ORN'!Q54</f>
        <v>0</v>
      </c>
      <c r="G18" s="16">
        <f t="shared" si="3"/>
        <v>275990</v>
      </c>
      <c r="H18" s="15">
        <f t="shared" si="1"/>
        <v>43246.238095238092</v>
      </c>
      <c r="I18" s="15">
        <f t="shared" si="2"/>
        <v>43341.476190476184</v>
      </c>
      <c r="J18" s="15">
        <f t="shared" si="2"/>
        <v>43436.714285714275</v>
      </c>
      <c r="K18" s="15">
        <f t="shared" si="2"/>
        <v>43531.952380952367</v>
      </c>
      <c r="L18" s="15">
        <f t="shared" si="2"/>
        <v>43627.190476190459</v>
      </c>
      <c r="M18" s="15">
        <f t="shared" si="2"/>
        <v>43722.428571428551</v>
      </c>
      <c r="N18" s="15">
        <f t="shared" si="2"/>
        <v>43817.666666666642</v>
      </c>
    </row>
    <row r="19" spans="1:14" ht="14.95" x14ac:dyDescent="0.25">
      <c r="A19" s="8" t="s">
        <v>33</v>
      </c>
      <c r="B19" s="8">
        <f>'KM MAJ'!B18</f>
        <v>224776</v>
      </c>
      <c r="C19" s="81">
        <f>'Bandage des roues ORN'!H25</f>
        <v>255990</v>
      </c>
      <c r="D19" s="15">
        <f>'Bandage des roues ORN'!I57</f>
        <v>43181</v>
      </c>
      <c r="E19" s="175">
        <f>'Bandage des roues ORN'!P57</f>
        <v>0</v>
      </c>
      <c r="F19" s="15">
        <f>'Bandage des roues ORN'!Q57</f>
        <v>0</v>
      </c>
      <c r="G19" s="16">
        <f t="shared" si="3"/>
        <v>275990</v>
      </c>
      <c r="H19" s="15">
        <f t="shared" si="1"/>
        <v>43276.238095238092</v>
      </c>
      <c r="I19" s="15">
        <f t="shared" si="2"/>
        <v>43371.476190476184</v>
      </c>
      <c r="J19" s="15">
        <f t="shared" si="2"/>
        <v>43466.714285714275</v>
      </c>
      <c r="K19" s="15">
        <f t="shared" si="2"/>
        <v>43561.952380952367</v>
      </c>
      <c r="L19" s="15">
        <f t="shared" si="2"/>
        <v>43657.190476190459</v>
      </c>
      <c r="M19" s="15">
        <f t="shared" si="2"/>
        <v>43752.428571428551</v>
      </c>
      <c r="N19" s="15">
        <f t="shared" si="2"/>
        <v>43847.666666666642</v>
      </c>
    </row>
    <row r="20" spans="1:14" ht="14.95" x14ac:dyDescent="0.25">
      <c r="A20" s="8" t="s">
        <v>34</v>
      </c>
      <c r="B20" s="8">
        <f>'KM MAJ'!B19</f>
        <v>279311</v>
      </c>
      <c r="C20" s="81">
        <f>'Bandage des roues ORN'!H26</f>
        <v>255990</v>
      </c>
      <c r="D20" s="15">
        <f>'Bandage des roues ORN'!I60</f>
        <v>43212</v>
      </c>
      <c r="E20" s="175">
        <f>'Bandage des roues ORN'!P60</f>
        <v>0</v>
      </c>
      <c r="F20" s="15">
        <f>'Bandage des roues ORN'!Q60</f>
        <v>0</v>
      </c>
      <c r="G20" s="16">
        <f t="shared" si="3"/>
        <v>275990</v>
      </c>
      <c r="H20" s="15">
        <f t="shared" si="1"/>
        <v>43307.238095238092</v>
      </c>
      <c r="I20" s="15">
        <f t="shared" si="2"/>
        <v>43402.476190476184</v>
      </c>
      <c r="J20" s="15">
        <f t="shared" si="2"/>
        <v>43497.714285714275</v>
      </c>
      <c r="K20" s="15">
        <f t="shared" si="2"/>
        <v>43592.952380952367</v>
      </c>
      <c r="L20" s="15">
        <f t="shared" si="2"/>
        <v>43688.190476190459</v>
      </c>
      <c r="M20" s="15">
        <f t="shared" si="2"/>
        <v>43783.428571428551</v>
      </c>
      <c r="N20" s="15">
        <f t="shared" si="2"/>
        <v>43878.666666666642</v>
      </c>
    </row>
    <row r="21" spans="1:14" ht="14.95" x14ac:dyDescent="0.25">
      <c r="A21" s="8" t="s">
        <v>35</v>
      </c>
      <c r="B21" s="8">
        <f>'KM MAJ'!B20</f>
        <v>224831</v>
      </c>
      <c r="C21" s="81">
        <f>'Bandage des roues ORN'!H27</f>
        <v>239720</v>
      </c>
      <c r="D21" s="15">
        <f>'Bandage des roues ORN'!I63</f>
        <v>43163</v>
      </c>
      <c r="E21" s="175">
        <f>'Bandage des roues ORN'!P63</f>
        <v>0</v>
      </c>
      <c r="F21" s="15">
        <f>'Bandage des roues ORN'!Q63</f>
        <v>0</v>
      </c>
      <c r="G21" s="16">
        <f t="shared" si="3"/>
        <v>259720</v>
      </c>
      <c r="H21" s="15">
        <f t="shared" si="1"/>
        <v>43258.238095238092</v>
      </c>
      <c r="I21" s="15">
        <f t="shared" si="2"/>
        <v>43353.476190476184</v>
      </c>
      <c r="J21" s="15">
        <f t="shared" si="2"/>
        <v>43448.714285714275</v>
      </c>
      <c r="K21" s="15">
        <f t="shared" si="2"/>
        <v>43543.952380952367</v>
      </c>
      <c r="L21" s="15">
        <f t="shared" si="2"/>
        <v>43639.190476190459</v>
      </c>
      <c r="M21" s="15">
        <f t="shared" si="2"/>
        <v>43734.428571428551</v>
      </c>
      <c r="N21" s="15">
        <f t="shared" si="2"/>
        <v>43829.666666666642</v>
      </c>
    </row>
    <row r="22" spans="1:14" ht="14.95" x14ac:dyDescent="0.25">
      <c r="A22" s="8" t="s">
        <v>36</v>
      </c>
      <c r="B22" s="8">
        <f>'KM MAJ'!B21</f>
        <v>244414</v>
      </c>
      <c r="C22" s="81">
        <f>'Bandage des roues ORN'!H28</f>
        <v>239720</v>
      </c>
      <c r="D22" s="15">
        <f>'Bandage des roues ORN'!I66</f>
        <v>43184</v>
      </c>
      <c r="E22" s="175">
        <f>'Bandage des roues ORN'!P66</f>
        <v>0</v>
      </c>
      <c r="F22" s="15">
        <f>'Bandage des roues ORN'!Q66</f>
        <v>0</v>
      </c>
      <c r="G22" s="16">
        <f t="shared" si="3"/>
        <v>259720</v>
      </c>
      <c r="H22" s="15">
        <f t="shared" si="1"/>
        <v>43279.238095238092</v>
      </c>
      <c r="I22" s="15">
        <f t="shared" si="2"/>
        <v>43374.476190476184</v>
      </c>
      <c r="J22" s="15">
        <f t="shared" si="2"/>
        <v>43469.714285714275</v>
      </c>
      <c r="K22" s="15">
        <f t="shared" si="2"/>
        <v>43564.952380952367</v>
      </c>
      <c r="L22" s="15">
        <f t="shared" si="2"/>
        <v>43660.190476190459</v>
      </c>
      <c r="M22" s="15">
        <f t="shared" si="2"/>
        <v>43755.428571428551</v>
      </c>
      <c r="N22" s="15">
        <f t="shared" si="2"/>
        <v>43850.666666666642</v>
      </c>
    </row>
    <row r="23" spans="1:14" ht="14.95" x14ac:dyDescent="0.25">
      <c r="A23" s="8" t="s">
        <v>37</v>
      </c>
      <c r="B23" s="8">
        <f>'KM MAJ'!B22</f>
        <v>258135</v>
      </c>
      <c r="C23" s="81">
        <f>'Bandage des roues ORN'!H29</f>
        <v>239720</v>
      </c>
      <c r="D23" s="15">
        <f>'Bandage des roues ORN'!I69</f>
        <v>43226</v>
      </c>
      <c r="E23" s="175">
        <f>'Bandage des roues ORN'!P69</f>
        <v>0</v>
      </c>
      <c r="F23" s="15">
        <f>'Bandage des roues ORN'!Q69</f>
        <v>0</v>
      </c>
      <c r="G23" s="16">
        <f t="shared" si="3"/>
        <v>259720</v>
      </c>
      <c r="H23" s="15">
        <f t="shared" si="1"/>
        <v>43321.238095238092</v>
      </c>
      <c r="I23" s="15">
        <f t="shared" si="2"/>
        <v>43416.476190476184</v>
      </c>
      <c r="J23" s="15">
        <f t="shared" si="2"/>
        <v>43511.714285714275</v>
      </c>
      <c r="K23" s="15">
        <f t="shared" si="2"/>
        <v>43606.952380952367</v>
      </c>
      <c r="L23" s="15">
        <f t="shared" si="2"/>
        <v>43702.190476190459</v>
      </c>
      <c r="M23" s="15">
        <f t="shared" si="2"/>
        <v>43797.428571428551</v>
      </c>
      <c r="N23" s="15">
        <f t="shared" si="2"/>
        <v>43892.666666666642</v>
      </c>
    </row>
    <row r="24" spans="1:14" ht="14.95" x14ac:dyDescent="0.25">
      <c r="A24" s="8" t="s">
        <v>38</v>
      </c>
      <c r="B24" s="8">
        <f>'KM MAJ'!B23</f>
        <v>238557</v>
      </c>
      <c r="C24" s="81">
        <f>'Bandage des roues ORN'!H30</f>
        <v>235942</v>
      </c>
      <c r="D24" s="15">
        <f>'Bandage des roues ORN'!I72</f>
        <v>43205</v>
      </c>
      <c r="E24" s="175">
        <f>'Bandage des roues ORN'!P72</f>
        <v>0</v>
      </c>
      <c r="F24" s="15">
        <f>'Bandage des roues ORN'!Q72</f>
        <v>0</v>
      </c>
      <c r="G24" s="16">
        <f t="shared" si="3"/>
        <v>255942</v>
      </c>
      <c r="H24" s="15">
        <f t="shared" si="1"/>
        <v>43300.238095238092</v>
      </c>
      <c r="I24" s="15">
        <f t="shared" si="2"/>
        <v>43395.476190476184</v>
      </c>
      <c r="J24" s="15">
        <f t="shared" si="2"/>
        <v>43490.714285714275</v>
      </c>
      <c r="K24" s="15">
        <f t="shared" si="2"/>
        <v>43585.952380952367</v>
      </c>
      <c r="L24" s="15">
        <f t="shared" si="2"/>
        <v>43681.190476190459</v>
      </c>
      <c r="M24" s="15">
        <f t="shared" si="2"/>
        <v>43776.428571428551</v>
      </c>
      <c r="N24" s="15">
        <f t="shared" si="2"/>
        <v>43871.666666666642</v>
      </c>
    </row>
    <row r="25" spans="1:14" ht="14.95" x14ac:dyDescent="0.25">
      <c r="A25" s="8" t="s">
        <v>39</v>
      </c>
      <c r="B25" s="8">
        <f>'KM MAJ'!B24</f>
        <v>186267</v>
      </c>
      <c r="C25" s="81">
        <f>'Bandage des roues ORN'!H31</f>
        <v>235942</v>
      </c>
      <c r="D25" s="15">
        <f>'Bandage des roues ORN'!I75</f>
        <v>43142</v>
      </c>
      <c r="E25" s="175">
        <f>'Bandage des roues ORN'!P75</f>
        <v>0</v>
      </c>
      <c r="F25" s="15">
        <f>'Bandage des roues ORN'!Q75</f>
        <v>0</v>
      </c>
      <c r="G25" s="16">
        <f t="shared" si="3"/>
        <v>255942</v>
      </c>
      <c r="H25" s="15">
        <f t="shared" si="1"/>
        <v>43237.238095238092</v>
      </c>
      <c r="I25" s="15">
        <f t="shared" si="2"/>
        <v>43332.476190476184</v>
      </c>
      <c r="J25" s="15">
        <f t="shared" si="2"/>
        <v>43427.714285714275</v>
      </c>
      <c r="K25" s="15">
        <f t="shared" si="2"/>
        <v>43522.952380952367</v>
      </c>
      <c r="L25" s="15">
        <f t="shared" si="2"/>
        <v>43618.190476190459</v>
      </c>
      <c r="M25" s="15">
        <f t="shared" si="2"/>
        <v>43713.428571428551</v>
      </c>
      <c r="N25" s="15">
        <f t="shared" si="2"/>
        <v>43808.666666666642</v>
      </c>
    </row>
    <row r="26" spans="1:14" ht="14.95" x14ac:dyDescent="0.25">
      <c r="A26" s="8" t="s">
        <v>40</v>
      </c>
      <c r="B26" s="8">
        <f>'KM MAJ'!B25</f>
        <v>266218</v>
      </c>
      <c r="C26" s="81">
        <f>'Bandage des roues ORN'!H32</f>
        <v>235942</v>
      </c>
      <c r="D26" s="15">
        <f>'Bandage des roues ORN'!I78</f>
        <v>43179</v>
      </c>
      <c r="E26" s="175">
        <f>'Bandage des roues ORN'!P78</f>
        <v>0</v>
      </c>
      <c r="F26" s="15">
        <f>'Bandage des roues ORN'!Q78</f>
        <v>0</v>
      </c>
      <c r="G26" s="16">
        <f t="shared" si="3"/>
        <v>255942</v>
      </c>
      <c r="H26" s="15">
        <f t="shared" si="1"/>
        <v>43274.238095238092</v>
      </c>
      <c r="I26" s="15">
        <f t="shared" si="2"/>
        <v>43369.476190476184</v>
      </c>
      <c r="J26" s="15">
        <f t="shared" si="2"/>
        <v>43464.714285714275</v>
      </c>
      <c r="K26" s="15">
        <f t="shared" si="2"/>
        <v>43559.952380952367</v>
      </c>
      <c r="L26" s="15">
        <f t="shared" si="2"/>
        <v>43655.190476190459</v>
      </c>
      <c r="M26" s="15">
        <f t="shared" si="2"/>
        <v>43750.428571428551</v>
      </c>
      <c r="N26" s="15">
        <f t="shared" si="2"/>
        <v>43845.666666666642</v>
      </c>
    </row>
    <row r="27" spans="1:14" ht="14.95" x14ac:dyDescent="0.25">
      <c r="A27" s="8" t="s">
        <v>41</v>
      </c>
      <c r="B27" s="8">
        <f>'KM MAJ'!B26</f>
        <v>238244</v>
      </c>
      <c r="C27" s="81">
        <f>'Bandage des roues ORN'!H33</f>
        <v>215134</v>
      </c>
      <c r="D27" s="15">
        <f>'Bandage des roues ORN'!I81</f>
        <v>43198</v>
      </c>
      <c r="E27" s="175">
        <f>'Bandage des roues ORN'!P81</f>
        <v>0</v>
      </c>
      <c r="F27" s="15">
        <f>'Bandage des roues ORN'!Q81</f>
        <v>0</v>
      </c>
      <c r="G27" s="16">
        <f t="shared" si="3"/>
        <v>235134</v>
      </c>
      <c r="H27" s="15">
        <f t="shared" si="1"/>
        <v>43293.238095238092</v>
      </c>
      <c r="I27" s="15">
        <f t="shared" si="2"/>
        <v>43388.476190476184</v>
      </c>
      <c r="J27" s="15">
        <f t="shared" si="2"/>
        <v>43483.714285714275</v>
      </c>
      <c r="K27" s="15">
        <f t="shared" si="2"/>
        <v>43578.952380952367</v>
      </c>
      <c r="L27" s="15">
        <f t="shared" si="2"/>
        <v>43674.190476190459</v>
      </c>
      <c r="M27" s="15">
        <f t="shared" si="2"/>
        <v>43769.428571428551</v>
      </c>
      <c r="N27" s="15">
        <f t="shared" si="2"/>
        <v>43864.666666666642</v>
      </c>
    </row>
    <row r="28" spans="1:14" ht="14.95" x14ac:dyDescent="0.25">
      <c r="A28" s="8" t="s">
        <v>42</v>
      </c>
      <c r="B28" s="8">
        <f>'KM MAJ'!B27</f>
        <v>246553</v>
      </c>
      <c r="C28" s="190">
        <f>'Bandage des roues ORN'!H84</f>
        <v>232419</v>
      </c>
      <c r="D28" s="15">
        <f>'Bandage des roues ORN'!I84</f>
        <v>43114</v>
      </c>
      <c r="E28" s="175">
        <f>'Bandage des roues ORN'!P84</f>
        <v>0</v>
      </c>
      <c r="F28" s="15">
        <f>'Bandage des roues ORN'!Q84</f>
        <v>0</v>
      </c>
      <c r="G28" s="190">
        <f>MAX(C28,E28)+20000</f>
        <v>252419</v>
      </c>
      <c r="H28" s="15">
        <f t="shared" si="1"/>
        <v>43209.238095238092</v>
      </c>
      <c r="I28" s="15">
        <f t="shared" si="2"/>
        <v>43304.476190476184</v>
      </c>
      <c r="J28" s="15">
        <f t="shared" si="2"/>
        <v>43399.714285714275</v>
      </c>
      <c r="K28" s="15">
        <f t="shared" si="2"/>
        <v>43494.952380952367</v>
      </c>
      <c r="L28" s="15">
        <f t="shared" si="2"/>
        <v>43590.190476190459</v>
      </c>
      <c r="M28" s="15">
        <f t="shared" si="2"/>
        <v>43685.428571428551</v>
      </c>
      <c r="N28" s="15">
        <f t="shared" si="2"/>
        <v>43780.666666666642</v>
      </c>
    </row>
    <row r="29" spans="1:14" ht="14.95" x14ac:dyDescent="0.25">
      <c r="A29" s="8" t="s">
        <v>51</v>
      </c>
      <c r="B29" s="8">
        <f>'KM MAJ'!B28</f>
        <v>245089</v>
      </c>
      <c r="C29" s="190">
        <f>'Bandage des roues ORN'!H87</f>
        <v>231795</v>
      </c>
      <c r="D29" s="191">
        <f>'Bandage des roues ORN'!I87</f>
        <v>43121</v>
      </c>
      <c r="E29" s="175">
        <f>'Bandage des roues ORN'!P85</f>
        <v>0</v>
      </c>
      <c r="F29" s="15">
        <f>'Bandage des roues ORN'!Q85</f>
        <v>0</v>
      </c>
      <c r="G29" s="16">
        <f t="shared" si="3"/>
        <v>251795</v>
      </c>
      <c r="H29" s="15">
        <f t="shared" si="1"/>
        <v>43216.238095238092</v>
      </c>
      <c r="I29" s="15">
        <f t="shared" ref="I29:I30" si="4">($A$1/210)+H29</f>
        <v>43311.476190476184</v>
      </c>
      <c r="J29" s="15">
        <f t="shared" ref="J29:J30" si="5">($A$1/210)+I29</f>
        <v>43406.714285714275</v>
      </c>
      <c r="K29" s="15">
        <f t="shared" ref="K29:K30" si="6">($A$1/210)+J29</f>
        <v>43501.952380952367</v>
      </c>
      <c r="L29" s="15">
        <f t="shared" ref="L29:L30" si="7">($A$1/210)+K29</f>
        <v>43597.190476190459</v>
      </c>
      <c r="M29" s="15">
        <f t="shared" ref="M29:M30" si="8">($A$1/210)+L29</f>
        <v>43692.428571428551</v>
      </c>
      <c r="N29" s="15">
        <f t="shared" ref="N29:N30" si="9">($A$1/210)+M29</f>
        <v>43787.666666666642</v>
      </c>
    </row>
    <row r="30" spans="1:14" ht="14.95" x14ac:dyDescent="0.25">
      <c r="A30" s="8" t="s">
        <v>69</v>
      </c>
      <c r="B30" s="8">
        <f>'KM MAJ'!B29</f>
        <v>252518</v>
      </c>
      <c r="C30" s="190">
        <f>'Bandage des roues ORN'!H90</f>
        <v>235970</v>
      </c>
      <c r="D30" s="191">
        <f>'Bandage des roues ORN'!I90</f>
        <v>43107</v>
      </c>
      <c r="E30" s="175">
        <f>'Bandage des roues ORN'!P86</f>
        <v>0</v>
      </c>
      <c r="F30" s="15">
        <f>'Bandage des roues ORN'!Q86</f>
        <v>0</v>
      </c>
      <c r="G30" s="16">
        <f t="shared" si="3"/>
        <v>255970</v>
      </c>
      <c r="H30" s="15">
        <f t="shared" si="1"/>
        <v>43202.238095238092</v>
      </c>
      <c r="I30" s="15">
        <f t="shared" si="4"/>
        <v>43297.476190476184</v>
      </c>
      <c r="J30" s="15">
        <f t="shared" si="5"/>
        <v>43392.714285714275</v>
      </c>
      <c r="K30" s="15">
        <f t="shared" si="6"/>
        <v>43487.952380952367</v>
      </c>
      <c r="L30" s="15">
        <f t="shared" si="7"/>
        <v>43583.190476190459</v>
      </c>
      <c r="M30" s="15">
        <f t="shared" si="8"/>
        <v>43678.428571428551</v>
      </c>
      <c r="N30" s="15">
        <f t="shared" si="9"/>
        <v>43773.666666666642</v>
      </c>
    </row>
    <row r="33" spans="7:7" ht="14.95" x14ac:dyDescent="0.25">
      <c r="G33" s="192"/>
    </row>
  </sheetData>
  <autoFilter ref="A1:N28"/>
  <pageMargins left="0.7" right="0.7" top="0.75" bottom="0.75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P20"/>
  <sheetViews>
    <sheetView tabSelected="1"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213028</v>
      </c>
      <c r="B1" s="48">
        <v>43172</v>
      </c>
      <c r="C1" s="49" t="str">
        <f ca="1">C$2</f>
        <v>CN006</v>
      </c>
      <c r="D1" s="49">
        <f t="shared" ref="D1:P2" ca="1" si="0">D$2</f>
        <v>197818</v>
      </c>
      <c r="E1" s="49" t="str">
        <f t="shared" ca="1" si="0"/>
        <v>CN006</v>
      </c>
      <c r="F1" s="49">
        <f t="shared" ca="1" si="0"/>
        <v>197819</v>
      </c>
      <c r="G1" s="50" t="str">
        <f t="shared" ca="1" si="0"/>
        <v>CP001</v>
      </c>
      <c r="H1" s="50">
        <f t="shared" ca="1" si="0"/>
        <v>197314</v>
      </c>
      <c r="I1" s="50" t="str">
        <f t="shared" ca="1" si="0"/>
        <v>CP001</v>
      </c>
      <c r="J1" s="50">
        <f t="shared" ca="1" si="0"/>
        <v>197315</v>
      </c>
      <c r="K1" s="49" t="str">
        <f t="shared" ca="1" si="0"/>
        <v>CN002</v>
      </c>
      <c r="L1" s="49">
        <f t="shared" ca="1" si="0"/>
        <v>196884</v>
      </c>
      <c r="M1" s="49" t="str">
        <f t="shared" ca="1" si="0"/>
        <v>CN002</v>
      </c>
      <c r="N1" s="49">
        <f t="shared" ca="1" si="0"/>
        <v>196885</v>
      </c>
      <c r="O1" s="50">
        <f t="shared" ca="1" si="0"/>
        <v>0</v>
      </c>
      <c r="P1" s="50">
        <f t="shared" ca="1" si="0"/>
        <v>0</v>
      </c>
    </row>
    <row r="2" spans="1:16" ht="15.8" thickBot="1" x14ac:dyDescent="0.3">
      <c r="A2" s="47">
        <f>A1</f>
        <v>213028</v>
      </c>
      <c r="B2" s="48">
        <f>B1</f>
        <v>43172</v>
      </c>
      <c r="C2" s="50" t="str">
        <f ca="1">C$2</f>
        <v>CN006</v>
      </c>
      <c r="D2" s="50">
        <f t="shared" ca="1" si="0"/>
        <v>197818</v>
      </c>
      <c r="E2" s="50" t="str">
        <f t="shared" ca="1" si="0"/>
        <v>CN006</v>
      </c>
      <c r="F2" s="50">
        <f t="shared" ca="1" si="0"/>
        <v>197819</v>
      </c>
      <c r="G2" s="49" t="str">
        <f t="shared" ca="1" si="0"/>
        <v>CP001</v>
      </c>
      <c r="H2" s="49">
        <f t="shared" ca="1" si="0"/>
        <v>197314</v>
      </c>
      <c r="I2" s="49" t="str">
        <f t="shared" ca="1" si="0"/>
        <v>CP001</v>
      </c>
      <c r="J2" s="49">
        <f t="shared" ca="1" si="0"/>
        <v>197315</v>
      </c>
      <c r="K2" s="50" t="str">
        <f t="shared" ca="1" si="0"/>
        <v>CN002</v>
      </c>
      <c r="L2" s="50">
        <f t="shared" ca="1" si="0"/>
        <v>196884</v>
      </c>
      <c r="M2" s="50" t="str">
        <f t="shared" ca="1" si="0"/>
        <v>CN002</v>
      </c>
      <c r="N2" s="50">
        <f t="shared" ca="1" si="0"/>
        <v>196885</v>
      </c>
      <c r="O2" s="50">
        <f t="shared" ca="1" si="0"/>
        <v>0</v>
      </c>
      <c r="P2" s="50">
        <f t="shared" ca="1" si="0"/>
        <v>0</v>
      </c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563.65</v>
      </c>
      <c r="D4" s="60">
        <v>562.16</v>
      </c>
      <c r="E4" s="189">
        <v>561.97</v>
      </c>
      <c r="F4" s="62">
        <v>560.66999999999996</v>
      </c>
      <c r="G4" s="59">
        <v>571.4</v>
      </c>
      <c r="H4" s="60">
        <v>571.38</v>
      </c>
      <c r="I4" s="189">
        <v>568.25</v>
      </c>
      <c r="J4" s="62">
        <v>568</v>
      </c>
      <c r="K4" s="189">
        <v>553.94000000000005</v>
      </c>
      <c r="L4" s="60">
        <v>553.38</v>
      </c>
      <c r="M4" s="189">
        <v>553.21</v>
      </c>
      <c r="N4" s="62">
        <v>552.39</v>
      </c>
      <c r="O4" s="63">
        <f t="shared" ref="O4" si="1">MIN(C4:N4)</f>
        <v>552.39</v>
      </c>
      <c r="P4" s="64">
        <f t="shared" ref="P4" si="2">MAX(C4:N4)</f>
        <v>571.4</v>
      </c>
    </row>
    <row r="5" spans="1:16" ht="14.95" x14ac:dyDescent="0.25">
      <c r="A5" s="216" t="s">
        <v>59</v>
      </c>
      <c r="B5" s="217"/>
      <c r="C5" s="65">
        <v>21.99</v>
      </c>
      <c r="D5" s="66">
        <v>21.03</v>
      </c>
      <c r="E5" s="67">
        <v>21.89</v>
      </c>
      <c r="F5" s="68">
        <v>21.32</v>
      </c>
      <c r="G5" s="65"/>
      <c r="H5" s="66"/>
      <c r="I5" s="67"/>
      <c r="J5" s="68"/>
      <c r="K5" s="67"/>
      <c r="L5" s="66"/>
      <c r="M5" s="67"/>
      <c r="N5" s="68"/>
      <c r="O5" s="63"/>
      <c r="P5" s="64"/>
    </row>
    <row r="6" spans="1:16" ht="14.95" x14ac:dyDescent="0.25">
      <c r="A6" s="216" t="s">
        <v>60</v>
      </c>
      <c r="B6" s="217"/>
      <c r="C6" s="65">
        <v>26.05</v>
      </c>
      <c r="D6" s="66">
        <v>26.41</v>
      </c>
      <c r="E6" s="67">
        <v>26</v>
      </c>
      <c r="F6" s="68">
        <v>26.32</v>
      </c>
      <c r="G6" s="65"/>
      <c r="H6" s="66"/>
      <c r="I6" s="66"/>
      <c r="J6" s="68"/>
      <c r="K6" s="67"/>
      <c r="L6" s="66"/>
      <c r="M6" s="66"/>
      <c r="N6" s="68"/>
      <c r="O6" s="63"/>
      <c r="P6" s="64"/>
    </row>
    <row r="7" spans="1:16" ht="14.95" x14ac:dyDescent="0.25">
      <c r="A7" s="216" t="s">
        <v>61</v>
      </c>
      <c r="B7" s="217"/>
      <c r="C7" s="65">
        <v>4.3899999999999997</v>
      </c>
      <c r="D7" s="66">
        <v>3.75</v>
      </c>
      <c r="E7" s="66">
        <v>4.28</v>
      </c>
      <c r="F7" s="68">
        <v>3.95</v>
      </c>
      <c r="G7" s="65"/>
      <c r="H7" s="66"/>
      <c r="I7" s="66"/>
      <c r="J7" s="68"/>
      <c r="K7" s="67"/>
      <c r="L7" s="66"/>
      <c r="M7" s="66"/>
      <c r="N7" s="68"/>
      <c r="O7" s="63"/>
      <c r="P7" s="64"/>
    </row>
    <row r="8" spans="1:16" ht="14.95" x14ac:dyDescent="0.25">
      <c r="A8" s="216" t="s">
        <v>62</v>
      </c>
      <c r="B8" s="217"/>
      <c r="C8" s="65">
        <v>0.17</v>
      </c>
      <c r="D8" s="66">
        <v>0.35</v>
      </c>
      <c r="E8" s="66">
        <v>0.16</v>
      </c>
      <c r="F8" s="68">
        <v>0.17</v>
      </c>
      <c r="G8" s="65"/>
      <c r="H8" s="66"/>
      <c r="I8" s="66"/>
      <c r="J8" s="68"/>
      <c r="K8" s="67"/>
      <c r="L8" s="66"/>
      <c r="M8" s="66"/>
      <c r="N8" s="68"/>
      <c r="O8" s="63"/>
      <c r="P8" s="64"/>
    </row>
    <row r="9" spans="1:16" ht="15.8" thickBot="1" x14ac:dyDescent="0.3">
      <c r="A9" s="220" t="s">
        <v>63</v>
      </c>
      <c r="B9" s="221"/>
      <c r="C9" s="69">
        <v>0.06</v>
      </c>
      <c r="D9" s="70">
        <v>0.14000000000000001</v>
      </c>
      <c r="E9" s="70">
        <v>0.19</v>
      </c>
      <c r="F9" s="71">
        <v>0.01</v>
      </c>
      <c r="G9" s="69"/>
      <c r="H9" s="70"/>
      <c r="I9" s="70"/>
      <c r="J9" s="71"/>
      <c r="K9" s="72"/>
      <c r="L9" s="70"/>
      <c r="M9" s="70"/>
      <c r="N9" s="71"/>
      <c r="O9" s="63"/>
      <c r="P9" s="64"/>
    </row>
    <row r="10" spans="1:16" ht="14.95" x14ac:dyDescent="0.25">
      <c r="A10" s="222" t="s">
        <v>64</v>
      </c>
      <c r="B10" s="223"/>
      <c r="C10" s="224"/>
      <c r="D10" s="225"/>
      <c r="E10" s="226"/>
      <c r="F10" s="225"/>
      <c r="G10" s="226"/>
      <c r="H10" s="225"/>
      <c r="I10" s="226"/>
      <c r="J10" s="225"/>
      <c r="K10" s="226"/>
      <c r="L10" s="225"/>
      <c r="M10" s="226"/>
      <c r="N10" s="225"/>
      <c r="O10" s="63"/>
      <c r="P10" s="64"/>
    </row>
    <row r="11" spans="1:16" ht="15.8" thickBot="1" x14ac:dyDescent="0.3">
      <c r="A11" s="227" t="s">
        <v>65</v>
      </c>
      <c r="B11" s="217"/>
      <c r="C11" s="228"/>
      <c r="D11" s="229"/>
      <c r="E11" s="230"/>
      <c r="F11" s="229"/>
      <c r="G11" s="230"/>
      <c r="H11" s="229"/>
      <c r="I11" s="230"/>
      <c r="J11" s="229"/>
      <c r="K11" s="230"/>
      <c r="L11" s="229"/>
      <c r="M11" s="230"/>
      <c r="N11" s="229"/>
      <c r="O11" s="63"/>
      <c r="P11" s="64"/>
    </row>
    <row r="12" spans="1:16" ht="15.8" thickBot="1" x14ac:dyDescent="0.3">
      <c r="A12" s="231" t="s">
        <v>66</v>
      </c>
      <c r="B12" s="232"/>
      <c r="C12" s="51" t="s">
        <v>44</v>
      </c>
      <c r="D12" s="52" t="s">
        <v>55</v>
      </c>
      <c r="E12" s="52" t="s">
        <v>44</v>
      </c>
      <c r="F12" s="52" t="s">
        <v>55</v>
      </c>
      <c r="G12" s="52" t="s">
        <v>44</v>
      </c>
      <c r="H12" s="52" t="s">
        <v>55</v>
      </c>
      <c r="I12" s="52" t="s">
        <v>44</v>
      </c>
      <c r="J12" s="53" t="s">
        <v>55</v>
      </c>
      <c r="K12" s="77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558.66</v>
      </c>
      <c r="D13" s="60">
        <v>558.57000000000005</v>
      </c>
      <c r="E13" s="189">
        <v>559.16</v>
      </c>
      <c r="F13" s="62">
        <v>558.87</v>
      </c>
      <c r="G13" s="59">
        <v>568.35</v>
      </c>
      <c r="H13" s="60">
        <v>567.92999999999995</v>
      </c>
      <c r="I13" s="189">
        <v>565.14</v>
      </c>
      <c r="J13" s="62">
        <v>564.70000000000005</v>
      </c>
      <c r="K13" s="189">
        <v>551.16</v>
      </c>
      <c r="L13" s="60">
        <v>550.69000000000005</v>
      </c>
      <c r="M13" s="189">
        <v>549.61</v>
      </c>
      <c r="N13" s="62">
        <v>549.36</v>
      </c>
      <c r="O13" s="63">
        <f t="shared" ref="O13" si="3">MIN(C13:N13)</f>
        <v>549.36</v>
      </c>
      <c r="P13" s="64">
        <f t="shared" ref="P13" si="4">MAX(C13:N13)</f>
        <v>568.35</v>
      </c>
    </row>
    <row r="14" spans="1:16" ht="14.95" x14ac:dyDescent="0.25">
      <c r="A14" s="216" t="s">
        <v>59</v>
      </c>
      <c r="B14" s="217"/>
      <c r="C14" s="65"/>
      <c r="D14" s="66"/>
      <c r="E14" s="67"/>
      <c r="F14" s="68"/>
      <c r="G14" s="65"/>
      <c r="H14" s="66"/>
      <c r="I14" s="67"/>
      <c r="J14" s="68"/>
      <c r="K14" s="65"/>
      <c r="L14" s="66"/>
      <c r="M14" s="67"/>
      <c r="N14" s="68"/>
      <c r="O14" s="63"/>
      <c r="P14" s="64"/>
    </row>
    <row r="15" spans="1:16" ht="14.95" x14ac:dyDescent="0.25">
      <c r="A15" s="216" t="s">
        <v>60</v>
      </c>
      <c r="B15" s="217"/>
      <c r="C15" s="65"/>
      <c r="D15" s="66"/>
      <c r="E15" s="66"/>
      <c r="F15" s="68"/>
      <c r="G15" s="65"/>
      <c r="H15" s="66"/>
      <c r="I15" s="66"/>
      <c r="J15" s="68"/>
      <c r="K15" s="67"/>
      <c r="L15" s="66"/>
      <c r="M15" s="66"/>
      <c r="N15" s="68"/>
      <c r="O15" s="63"/>
      <c r="P15" s="64"/>
    </row>
    <row r="16" spans="1:16" ht="14.95" x14ac:dyDescent="0.25">
      <c r="A16" s="216" t="s">
        <v>61</v>
      </c>
      <c r="B16" s="217"/>
      <c r="C16" s="65"/>
      <c r="D16" s="66"/>
      <c r="E16" s="66"/>
      <c r="F16" s="68"/>
      <c r="G16" s="65"/>
      <c r="H16" s="66"/>
      <c r="I16" s="66"/>
      <c r="J16" s="68"/>
      <c r="K16" s="67"/>
      <c r="L16" s="66"/>
      <c r="M16" s="66"/>
      <c r="N16" s="68"/>
      <c r="O16" s="63"/>
      <c r="P16" s="64"/>
    </row>
    <row r="17" spans="1:16" ht="14.95" x14ac:dyDescent="0.25">
      <c r="A17" s="216" t="s">
        <v>62</v>
      </c>
      <c r="B17" s="217"/>
      <c r="C17" s="65"/>
      <c r="D17" s="66"/>
      <c r="E17" s="66"/>
      <c r="F17" s="68"/>
      <c r="G17" s="65"/>
      <c r="H17" s="66"/>
      <c r="I17" s="66"/>
      <c r="J17" s="68"/>
      <c r="K17" s="67"/>
      <c r="L17" s="66"/>
      <c r="M17" s="66"/>
      <c r="N17" s="68"/>
      <c r="O17" s="63"/>
      <c r="P17" s="64"/>
    </row>
    <row r="18" spans="1:16" ht="15.8" thickBot="1" x14ac:dyDescent="0.3">
      <c r="A18" s="220" t="s">
        <v>63</v>
      </c>
      <c r="B18" s="221"/>
      <c r="C18" s="69"/>
      <c r="D18" s="70"/>
      <c r="E18" s="70"/>
      <c r="F18" s="71"/>
      <c r="G18" s="69"/>
      <c r="H18" s="70"/>
      <c r="I18" s="70"/>
      <c r="J18" s="71"/>
      <c r="K18" s="72"/>
      <c r="L18" s="70"/>
      <c r="M18" s="70"/>
      <c r="N18" s="71"/>
      <c r="O18" s="63"/>
      <c r="P18" s="64"/>
    </row>
    <row r="19" spans="1:16" ht="14.95" x14ac:dyDescent="0.25">
      <c r="A19" s="222" t="s">
        <v>64</v>
      </c>
      <c r="B19" s="223"/>
      <c r="C19" s="224"/>
      <c r="D19" s="225"/>
      <c r="E19" s="226"/>
      <c r="F19" s="225"/>
      <c r="G19" s="226"/>
      <c r="H19" s="225"/>
      <c r="I19" s="226"/>
      <c r="J19" s="225"/>
      <c r="K19" s="226"/>
      <c r="L19" s="225"/>
      <c r="M19" s="226"/>
      <c r="N19" s="225"/>
      <c r="O19" s="63"/>
      <c r="P19" s="64"/>
    </row>
    <row r="20" spans="1:16" ht="15.8" thickBot="1" x14ac:dyDescent="0.3">
      <c r="A20" s="227" t="s">
        <v>65</v>
      </c>
      <c r="B20" s="217"/>
      <c r="C20" s="228"/>
      <c r="D20" s="229"/>
      <c r="E20" s="230"/>
      <c r="F20" s="229"/>
      <c r="G20" s="230"/>
      <c r="H20" s="229"/>
      <c r="I20" s="230"/>
      <c r="J20" s="229"/>
      <c r="K20" s="230"/>
      <c r="L20" s="229"/>
      <c r="M20" s="230"/>
      <c r="N20" s="229"/>
      <c r="O20" s="63"/>
      <c r="P20" s="64"/>
    </row>
  </sheetData>
  <mergeCells count="42"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  <mergeCell ref="A18:B18"/>
    <mergeCell ref="A19:B19"/>
    <mergeCell ref="C19:D19"/>
    <mergeCell ref="E19:F19"/>
    <mergeCell ref="G19:H19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9:B9"/>
    <mergeCell ref="A10:B10"/>
    <mergeCell ref="C10:D10"/>
    <mergeCell ref="E10:F10"/>
    <mergeCell ref="G10:H10"/>
    <mergeCell ref="A8:B8"/>
    <mergeCell ref="A3:B3"/>
    <mergeCell ref="A4:B4"/>
    <mergeCell ref="A5:B5"/>
    <mergeCell ref="A6:B6"/>
    <mergeCell ref="A7:B7"/>
  </mergeCells>
  <conditionalFormatting sqref="C4:P4 C13:P13">
    <cfRule type="cellIs" dxfId="2" priority="2" operator="greaterThan">
      <formula>533</formula>
    </cfRule>
    <cfRule type="cellIs" dxfId="3" priority="1" operator="lessThan">
      <formula>533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Macro1">
                <anchor moveWithCells="1">
                  <from>
                    <xdr:col>16</xdr:col>
                    <xdr:colOff>370936</xdr:colOff>
                    <xdr:row>2</xdr:row>
                    <xdr:rowOff>43132</xdr:rowOff>
                  </from>
                  <to>
                    <xdr:col>17</xdr:col>
                    <xdr:colOff>198408</xdr:colOff>
                    <xdr:row>3</xdr:row>
                    <xdr:rowOff>86264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187672</v>
      </c>
      <c r="B1" s="48">
        <v>43019</v>
      </c>
      <c r="C1" s="49" t="str">
        <f ca="1">C$2</f>
        <v>CN008</v>
      </c>
      <c r="D1" s="49">
        <f t="shared" ref="D1:P2" ca="1" si="0">D$2</f>
        <v>197990</v>
      </c>
      <c r="E1" s="49" t="str">
        <f t="shared" ca="1" si="0"/>
        <v>CN008</v>
      </c>
      <c r="F1" s="49">
        <f t="shared" ca="1" si="0"/>
        <v>197989</v>
      </c>
      <c r="G1" s="50" t="str">
        <f t="shared" ca="1" si="0"/>
        <v>CP002</v>
      </c>
      <c r="H1" s="50">
        <f t="shared" ca="1" si="0"/>
        <v>196971</v>
      </c>
      <c r="I1" s="50" t="str">
        <f t="shared" ca="1" si="0"/>
        <v>CP002</v>
      </c>
      <c r="J1" s="50">
        <f t="shared" ca="1" si="0"/>
        <v>196972</v>
      </c>
      <c r="K1" s="49" t="str">
        <f t="shared" ca="1" si="0"/>
        <v>CN003</v>
      </c>
      <c r="L1" s="49">
        <f t="shared" ca="1" si="0"/>
        <v>196962</v>
      </c>
      <c r="M1" s="49" t="str">
        <f t="shared" ca="1" si="0"/>
        <v>CN003</v>
      </c>
      <c r="N1" s="49">
        <f t="shared" ca="1" si="0"/>
        <v>196961</v>
      </c>
      <c r="O1" s="50">
        <f t="shared" ca="1" si="0"/>
        <v>0</v>
      </c>
      <c r="P1" s="50">
        <f t="shared" ca="1" si="0"/>
        <v>0</v>
      </c>
    </row>
    <row r="2" spans="1:16" ht="15.8" thickBot="1" x14ac:dyDescent="0.3">
      <c r="A2" s="47">
        <f>A1</f>
        <v>187672</v>
      </c>
      <c r="B2" s="48">
        <f>B1</f>
        <v>43019</v>
      </c>
      <c r="C2" s="50" t="str">
        <f ca="1">C$2</f>
        <v>CN008</v>
      </c>
      <c r="D2" s="50">
        <f t="shared" ca="1" si="0"/>
        <v>197990</v>
      </c>
      <c r="E2" s="50" t="str">
        <f t="shared" ca="1" si="0"/>
        <v>CN008</v>
      </c>
      <c r="F2" s="50">
        <f t="shared" ca="1" si="0"/>
        <v>197989</v>
      </c>
      <c r="G2" s="49" t="str">
        <f t="shared" ca="1" si="0"/>
        <v>CP002</v>
      </c>
      <c r="H2" s="49">
        <f t="shared" ca="1" si="0"/>
        <v>196971</v>
      </c>
      <c r="I2" s="49" t="str">
        <f t="shared" ca="1" si="0"/>
        <v>CP002</v>
      </c>
      <c r="J2" s="49">
        <f t="shared" ca="1" si="0"/>
        <v>196972</v>
      </c>
      <c r="K2" s="50" t="str">
        <f t="shared" ca="1" si="0"/>
        <v>CN003</v>
      </c>
      <c r="L2" s="50">
        <f t="shared" ca="1" si="0"/>
        <v>196962</v>
      </c>
      <c r="M2" s="50" t="str">
        <f t="shared" ca="1" si="0"/>
        <v>CN003</v>
      </c>
      <c r="N2" s="50">
        <f t="shared" ca="1" si="0"/>
        <v>196961</v>
      </c>
      <c r="O2" s="50">
        <f t="shared" ca="1" si="0"/>
        <v>0</v>
      </c>
      <c r="P2" s="50">
        <f t="shared" ca="1" si="0"/>
        <v>0</v>
      </c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606.88</v>
      </c>
      <c r="D4" s="60">
        <v>606.38</v>
      </c>
      <c r="E4" s="61">
        <v>606.88</v>
      </c>
      <c r="F4" s="62">
        <v>606.70000000000005</v>
      </c>
      <c r="G4" s="59">
        <v>606.67999999999995</v>
      </c>
      <c r="H4" s="60">
        <v>606.85</v>
      </c>
      <c r="I4" s="61">
        <v>607.20000000000005</v>
      </c>
      <c r="J4" s="62">
        <v>606.28</v>
      </c>
      <c r="K4" s="61">
        <v>607.13</v>
      </c>
      <c r="L4" s="60">
        <v>606.63</v>
      </c>
      <c r="M4" s="61">
        <v>607.11</v>
      </c>
      <c r="N4" s="62">
        <v>606.70000000000005</v>
      </c>
      <c r="O4" s="63">
        <f>MIN(C4:N4)</f>
        <v>606.28</v>
      </c>
      <c r="P4" s="64">
        <f>MAX(C4:N4)</f>
        <v>607.20000000000005</v>
      </c>
    </row>
    <row r="5" spans="1:16" ht="14.95" x14ac:dyDescent="0.25">
      <c r="A5" s="216" t="s">
        <v>59</v>
      </c>
      <c r="B5" s="217"/>
      <c r="C5" s="65"/>
      <c r="D5" s="66"/>
      <c r="E5" s="67"/>
      <c r="F5" s="68"/>
      <c r="G5" s="65"/>
      <c r="H5" s="66"/>
      <c r="I5" s="67"/>
      <c r="J5" s="68"/>
      <c r="K5" s="67"/>
      <c r="L5" s="66"/>
      <c r="M5" s="67"/>
      <c r="N5" s="68"/>
      <c r="O5" s="63"/>
      <c r="P5" s="64"/>
    </row>
    <row r="6" spans="1:16" ht="14.95" x14ac:dyDescent="0.25">
      <c r="A6" s="216" t="s">
        <v>60</v>
      </c>
      <c r="B6" s="217"/>
      <c r="C6" s="65"/>
      <c r="D6" s="66"/>
      <c r="E6" s="66"/>
      <c r="F6" s="68"/>
      <c r="G6" s="65"/>
      <c r="H6" s="66"/>
      <c r="I6" s="66"/>
      <c r="J6" s="68"/>
      <c r="K6" s="67"/>
      <c r="L6" s="66"/>
      <c r="M6" s="66"/>
      <c r="N6" s="68"/>
      <c r="O6" s="63"/>
      <c r="P6" s="64"/>
    </row>
    <row r="7" spans="1:16" ht="14.95" x14ac:dyDescent="0.25">
      <c r="A7" s="216" t="s">
        <v>61</v>
      </c>
      <c r="B7" s="217"/>
      <c r="C7" s="65"/>
      <c r="D7" s="66"/>
      <c r="E7" s="66"/>
      <c r="F7" s="68"/>
      <c r="G7" s="65"/>
      <c r="H7" s="66"/>
      <c r="I7" s="66"/>
      <c r="J7" s="68"/>
      <c r="K7" s="67"/>
      <c r="L7" s="66"/>
      <c r="M7" s="66"/>
      <c r="N7" s="68"/>
      <c r="O7" s="63"/>
      <c r="P7" s="64"/>
    </row>
    <row r="8" spans="1:16" ht="14.95" x14ac:dyDescent="0.25">
      <c r="A8" s="216" t="s">
        <v>62</v>
      </c>
      <c r="B8" s="217"/>
      <c r="C8" s="65"/>
      <c r="D8" s="66"/>
      <c r="E8" s="66"/>
      <c r="F8" s="68"/>
      <c r="G8" s="65"/>
      <c r="H8" s="66"/>
      <c r="I8" s="66"/>
      <c r="J8" s="68"/>
      <c r="K8" s="67"/>
      <c r="L8" s="66"/>
      <c r="M8" s="66"/>
      <c r="N8" s="68"/>
      <c r="O8" s="63"/>
      <c r="P8" s="64"/>
    </row>
    <row r="9" spans="1:16" ht="15.8" thickBot="1" x14ac:dyDescent="0.3">
      <c r="A9" s="220" t="s">
        <v>63</v>
      </c>
      <c r="B9" s="221"/>
      <c r="C9" s="69"/>
      <c r="D9" s="70"/>
      <c r="E9" s="70"/>
      <c r="F9" s="71"/>
      <c r="G9" s="69"/>
      <c r="H9" s="70"/>
      <c r="I9" s="70"/>
      <c r="J9" s="71"/>
      <c r="K9" s="72"/>
      <c r="L9" s="70"/>
      <c r="M9" s="70"/>
      <c r="N9" s="71"/>
      <c r="O9" s="63"/>
      <c r="P9" s="64"/>
    </row>
    <row r="10" spans="1:16" ht="14.95" x14ac:dyDescent="0.25">
      <c r="A10" s="222" t="s">
        <v>64</v>
      </c>
      <c r="B10" s="223"/>
      <c r="C10" s="224"/>
      <c r="D10" s="225"/>
      <c r="E10" s="226"/>
      <c r="F10" s="225"/>
      <c r="G10" s="226"/>
      <c r="H10" s="225"/>
      <c r="I10" s="226"/>
      <c r="J10" s="225"/>
      <c r="K10" s="226"/>
      <c r="L10" s="225"/>
      <c r="M10" s="226"/>
      <c r="N10" s="225"/>
      <c r="O10" s="63"/>
      <c r="P10" s="64"/>
    </row>
    <row r="11" spans="1:16" ht="15.8" thickBot="1" x14ac:dyDescent="0.3">
      <c r="A11" s="227" t="s">
        <v>65</v>
      </c>
      <c r="B11" s="217"/>
      <c r="C11" s="228"/>
      <c r="D11" s="229"/>
      <c r="E11" s="230"/>
      <c r="F11" s="229"/>
      <c r="G11" s="230"/>
      <c r="H11" s="229"/>
      <c r="I11" s="230"/>
      <c r="J11" s="229"/>
      <c r="K11" s="230"/>
      <c r="L11" s="229"/>
      <c r="M11" s="230"/>
      <c r="N11" s="229"/>
      <c r="O11" s="63"/>
      <c r="P11" s="64"/>
    </row>
    <row r="12" spans="1:16" ht="15.8" thickBot="1" x14ac:dyDescent="0.3">
      <c r="A12" s="231" t="s">
        <v>66</v>
      </c>
      <c r="B12" s="232"/>
      <c r="C12" s="51" t="s">
        <v>44</v>
      </c>
      <c r="D12" s="52" t="s">
        <v>55</v>
      </c>
      <c r="E12" s="52" t="s">
        <v>44</v>
      </c>
      <c r="F12" s="52" t="s">
        <v>55</v>
      </c>
      <c r="G12" s="52" t="s">
        <v>44</v>
      </c>
      <c r="H12" s="52" t="s">
        <v>55</v>
      </c>
      <c r="I12" s="52" t="s">
        <v>44</v>
      </c>
      <c r="J12" s="53" t="s">
        <v>55</v>
      </c>
      <c r="K12" s="77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606.88</v>
      </c>
      <c r="D13" s="60">
        <v>606.38</v>
      </c>
      <c r="E13" s="61">
        <v>606.88</v>
      </c>
      <c r="F13" s="62">
        <v>606.70000000000005</v>
      </c>
      <c r="G13" s="59">
        <v>606.67999999999995</v>
      </c>
      <c r="H13" s="60">
        <v>606.85</v>
      </c>
      <c r="I13" s="61">
        <v>607.20000000000005</v>
      </c>
      <c r="J13" s="62">
        <v>606.28</v>
      </c>
      <c r="K13" s="61">
        <v>607.13</v>
      </c>
      <c r="L13" s="60">
        <v>606.63</v>
      </c>
      <c r="M13" s="61">
        <v>607.11</v>
      </c>
      <c r="N13" s="62">
        <v>606.70000000000005</v>
      </c>
      <c r="O13" s="63">
        <f>MIN(C13:N13)</f>
        <v>606.28</v>
      </c>
      <c r="P13" s="64">
        <f>MAX(C13:N13)</f>
        <v>607.20000000000005</v>
      </c>
    </row>
    <row r="14" spans="1:16" ht="14.95" x14ac:dyDescent="0.25">
      <c r="A14" s="216" t="s">
        <v>59</v>
      </c>
      <c r="B14" s="217"/>
      <c r="C14" s="65"/>
      <c r="D14" s="66"/>
      <c r="E14" s="67"/>
      <c r="F14" s="68"/>
      <c r="G14" s="65"/>
      <c r="H14" s="66"/>
      <c r="I14" s="67"/>
      <c r="J14" s="68"/>
      <c r="K14" s="65"/>
      <c r="L14" s="66"/>
      <c r="M14" s="67"/>
      <c r="N14" s="68"/>
      <c r="O14" s="63"/>
      <c r="P14" s="64"/>
    </row>
    <row r="15" spans="1:16" ht="14.95" x14ac:dyDescent="0.25">
      <c r="A15" s="216" t="s">
        <v>60</v>
      </c>
      <c r="B15" s="217"/>
      <c r="C15" s="65"/>
      <c r="D15" s="66"/>
      <c r="E15" s="66"/>
      <c r="F15" s="68"/>
      <c r="G15" s="65"/>
      <c r="H15" s="66"/>
      <c r="I15" s="66"/>
      <c r="J15" s="68"/>
      <c r="K15" s="67"/>
      <c r="L15" s="66"/>
      <c r="M15" s="66"/>
      <c r="N15" s="68"/>
      <c r="O15" s="63"/>
      <c r="P15" s="64"/>
    </row>
    <row r="16" spans="1:16" ht="14.95" x14ac:dyDescent="0.25">
      <c r="A16" s="216" t="s">
        <v>61</v>
      </c>
      <c r="B16" s="217"/>
      <c r="C16" s="65"/>
      <c r="D16" s="66"/>
      <c r="E16" s="66"/>
      <c r="F16" s="68"/>
      <c r="G16" s="65"/>
      <c r="H16" s="66"/>
      <c r="I16" s="66"/>
      <c r="J16" s="68"/>
      <c r="K16" s="67"/>
      <c r="L16" s="66"/>
      <c r="M16" s="66"/>
      <c r="N16" s="68"/>
      <c r="O16" s="63"/>
      <c r="P16" s="64"/>
    </row>
    <row r="17" spans="1:16" ht="14.95" x14ac:dyDescent="0.25">
      <c r="A17" s="216" t="s">
        <v>62</v>
      </c>
      <c r="B17" s="217"/>
      <c r="C17" s="65"/>
      <c r="D17" s="66"/>
      <c r="E17" s="66"/>
      <c r="F17" s="68"/>
      <c r="G17" s="65"/>
      <c r="H17" s="66"/>
      <c r="I17" s="66"/>
      <c r="J17" s="68"/>
      <c r="K17" s="67"/>
      <c r="L17" s="66"/>
      <c r="M17" s="66"/>
      <c r="N17" s="68"/>
      <c r="O17" s="63"/>
      <c r="P17" s="64"/>
    </row>
    <row r="18" spans="1:16" ht="15.8" thickBot="1" x14ac:dyDescent="0.3">
      <c r="A18" s="220" t="s">
        <v>63</v>
      </c>
      <c r="B18" s="221"/>
      <c r="C18" s="69"/>
      <c r="D18" s="70"/>
      <c r="E18" s="70"/>
      <c r="F18" s="71"/>
      <c r="G18" s="69"/>
      <c r="H18" s="70"/>
      <c r="I18" s="70"/>
      <c r="J18" s="71"/>
      <c r="K18" s="72"/>
      <c r="L18" s="70"/>
      <c r="M18" s="70"/>
      <c r="N18" s="71"/>
      <c r="O18" s="63"/>
      <c r="P18" s="64"/>
    </row>
    <row r="19" spans="1:16" ht="14.95" x14ac:dyDescent="0.25">
      <c r="A19" s="222" t="s">
        <v>64</v>
      </c>
      <c r="B19" s="223"/>
      <c r="C19" s="224"/>
      <c r="D19" s="225"/>
      <c r="E19" s="226"/>
      <c r="F19" s="225"/>
      <c r="G19" s="226"/>
      <c r="H19" s="225"/>
      <c r="I19" s="226"/>
      <c r="J19" s="225"/>
      <c r="K19" s="226"/>
      <c r="L19" s="225"/>
      <c r="M19" s="226"/>
      <c r="N19" s="225"/>
      <c r="O19" s="63"/>
      <c r="P19" s="64"/>
    </row>
    <row r="20" spans="1:16" ht="15.8" thickBot="1" x14ac:dyDescent="0.3">
      <c r="A20" s="227" t="s">
        <v>65</v>
      </c>
      <c r="B20" s="217"/>
      <c r="C20" s="228"/>
      <c r="D20" s="229"/>
      <c r="E20" s="230"/>
      <c r="F20" s="229"/>
      <c r="G20" s="230"/>
      <c r="H20" s="229"/>
      <c r="I20" s="230"/>
      <c r="J20" s="229"/>
      <c r="K20" s="230"/>
      <c r="L20" s="229"/>
      <c r="M20" s="230"/>
      <c r="N20" s="229"/>
      <c r="O20" s="63"/>
      <c r="P20" s="64"/>
    </row>
  </sheetData>
  <mergeCells count="42"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  <mergeCell ref="A18:B18"/>
    <mergeCell ref="A19:B19"/>
    <mergeCell ref="C19:D19"/>
    <mergeCell ref="E19:F19"/>
    <mergeCell ref="G19:H19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9:B9"/>
    <mergeCell ref="A10:B10"/>
    <mergeCell ref="C10:D10"/>
    <mergeCell ref="E10:F10"/>
    <mergeCell ref="G10:H10"/>
    <mergeCell ref="A8:B8"/>
    <mergeCell ref="A3:B3"/>
    <mergeCell ref="A4:B4"/>
    <mergeCell ref="A5:B5"/>
    <mergeCell ref="A6:B6"/>
    <mergeCell ref="A7:B7"/>
  </mergeCells>
  <conditionalFormatting sqref="C4:P4 C13:P13">
    <cfRule type="cellIs" dxfId="1" priority="2" operator="greaterThan">
      <formula>533</formula>
    </cfRule>
    <cfRule type="cellIs" dxfId="0" priority="1" operator="lessThan">
      <formula>533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211384</v>
      </c>
      <c r="B1" s="48">
        <v>43089</v>
      </c>
      <c r="C1" s="49" t="str">
        <f ca="1">C$2</f>
        <v>CN007</v>
      </c>
      <c r="D1" s="49">
        <f t="shared" ref="D1:P2" ca="1" si="0">D$2</f>
        <v>197975</v>
      </c>
      <c r="E1" s="49" t="str">
        <f t="shared" ca="1" si="0"/>
        <v>CN007</v>
      </c>
      <c r="F1" s="49">
        <f t="shared" ca="1" si="0"/>
        <v>197917</v>
      </c>
      <c r="G1" s="50" t="str">
        <f t="shared" ca="1" si="0"/>
        <v>CP004</v>
      </c>
      <c r="H1" s="50">
        <f t="shared" ca="1" si="0"/>
        <v>198023</v>
      </c>
      <c r="I1" s="50" t="str">
        <f t="shared" ca="1" si="0"/>
        <v>CP004</v>
      </c>
      <c r="J1" s="50">
        <f t="shared" ca="1" si="0"/>
        <v>198025</v>
      </c>
      <c r="K1" s="49" t="str">
        <f t="shared" ca="1" si="0"/>
        <v>CN004</v>
      </c>
      <c r="L1" s="49">
        <f t="shared" ca="1" si="0"/>
        <v>196352</v>
      </c>
      <c r="M1" s="49" t="str">
        <f t="shared" ca="1" si="0"/>
        <v>CN004</v>
      </c>
      <c r="N1" s="49">
        <f t="shared" ca="1" si="0"/>
        <v>196353</v>
      </c>
      <c r="O1" s="50">
        <f t="shared" ca="1" si="0"/>
        <v>0</v>
      </c>
      <c r="P1" s="50">
        <f t="shared" ca="1" si="0"/>
        <v>0</v>
      </c>
    </row>
    <row r="2" spans="1:16" ht="15.8" thickBot="1" x14ac:dyDescent="0.3">
      <c r="A2" s="47">
        <f>A1</f>
        <v>211384</v>
      </c>
      <c r="B2" s="48">
        <f>B1</f>
        <v>43089</v>
      </c>
      <c r="C2" s="50" t="str">
        <f ca="1">C$2</f>
        <v>CN007</v>
      </c>
      <c r="D2" s="50">
        <f t="shared" ca="1" si="0"/>
        <v>197975</v>
      </c>
      <c r="E2" s="50" t="str">
        <f t="shared" ca="1" si="0"/>
        <v>CN007</v>
      </c>
      <c r="F2" s="50">
        <f t="shared" ca="1" si="0"/>
        <v>197917</v>
      </c>
      <c r="G2" s="49" t="str">
        <f t="shared" ca="1" si="0"/>
        <v>CP004</v>
      </c>
      <c r="H2" s="49">
        <f t="shared" ca="1" si="0"/>
        <v>198023</v>
      </c>
      <c r="I2" s="49" t="str">
        <f t="shared" ca="1" si="0"/>
        <v>CP004</v>
      </c>
      <c r="J2" s="49">
        <f t="shared" ca="1" si="0"/>
        <v>198025</v>
      </c>
      <c r="K2" s="50" t="str">
        <f t="shared" ca="1" si="0"/>
        <v>CN004</v>
      </c>
      <c r="L2" s="50">
        <f t="shared" ca="1" si="0"/>
        <v>196352</v>
      </c>
      <c r="M2" s="50" t="str">
        <f t="shared" ca="1" si="0"/>
        <v>CN004</v>
      </c>
      <c r="N2" s="50">
        <f t="shared" ca="1" si="0"/>
        <v>196353</v>
      </c>
      <c r="O2" s="50">
        <f t="shared" ca="1" si="0"/>
        <v>0</v>
      </c>
      <c r="P2" s="50">
        <f t="shared" ca="1" si="0"/>
        <v>0</v>
      </c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607.26</v>
      </c>
      <c r="D4" s="60">
        <v>605.78</v>
      </c>
      <c r="E4" s="61">
        <v>607.21</v>
      </c>
      <c r="F4" s="62">
        <v>606.29999999999995</v>
      </c>
      <c r="G4" s="59">
        <v>566.76</v>
      </c>
      <c r="H4" s="60">
        <v>565.76</v>
      </c>
      <c r="I4" s="61">
        <v>565.37</v>
      </c>
      <c r="J4" s="62">
        <v>564.99</v>
      </c>
      <c r="K4" s="61">
        <v>607.13</v>
      </c>
      <c r="L4" s="60">
        <v>605.59</v>
      </c>
      <c r="M4" s="61">
        <v>607.39</v>
      </c>
      <c r="N4" s="62">
        <v>606.19000000000005</v>
      </c>
      <c r="O4" s="63">
        <f t="shared" ref="O4:O11" si="1">MIN(C4:N4)</f>
        <v>564.99</v>
      </c>
      <c r="P4" s="64">
        <f t="shared" ref="P4:P11" si="2">MAX(C4:N4)</f>
        <v>607.39</v>
      </c>
    </row>
    <row r="5" spans="1:16" ht="14.95" x14ac:dyDescent="0.25">
      <c r="A5" s="216" t="s">
        <v>59</v>
      </c>
      <c r="B5" s="217"/>
      <c r="C5" s="65">
        <v>21.67</v>
      </c>
      <c r="D5" s="66">
        <v>21.7</v>
      </c>
      <c r="E5" s="67">
        <v>21.74</v>
      </c>
      <c r="F5" s="68">
        <v>21.27</v>
      </c>
      <c r="G5" s="65">
        <v>21.06</v>
      </c>
      <c r="H5" s="66">
        <v>21.43</v>
      </c>
      <c r="I5" s="67">
        <v>21.1</v>
      </c>
      <c r="J5" s="68">
        <v>21.26</v>
      </c>
      <c r="K5" s="67">
        <v>21.87</v>
      </c>
      <c r="L5" s="66">
        <v>21.79</v>
      </c>
      <c r="M5" s="67">
        <v>21.75</v>
      </c>
      <c r="N5" s="68">
        <v>21.28</v>
      </c>
      <c r="O5" s="63">
        <f t="shared" si="1"/>
        <v>21.06</v>
      </c>
      <c r="P5" s="64">
        <f t="shared" si="2"/>
        <v>21.87</v>
      </c>
    </row>
    <row r="6" spans="1:16" ht="14.95" x14ac:dyDescent="0.25">
      <c r="A6" s="216" t="s">
        <v>60</v>
      </c>
      <c r="B6" s="217"/>
      <c r="C6" s="65">
        <v>26.03</v>
      </c>
      <c r="D6" s="66">
        <v>25.98</v>
      </c>
      <c r="E6" s="66">
        <v>26.05</v>
      </c>
      <c r="F6" s="68">
        <v>26.06</v>
      </c>
      <c r="G6" s="65">
        <v>25.73</v>
      </c>
      <c r="H6" s="66">
        <v>25.81</v>
      </c>
      <c r="I6" s="66">
        <v>25.79</v>
      </c>
      <c r="J6" s="68">
        <v>25.89</v>
      </c>
      <c r="K6" s="67">
        <v>26.05</v>
      </c>
      <c r="L6" s="66">
        <v>26.15</v>
      </c>
      <c r="M6" s="66">
        <v>26.01</v>
      </c>
      <c r="N6" s="68">
        <v>26.19</v>
      </c>
      <c r="O6" s="63">
        <f t="shared" si="1"/>
        <v>25.73</v>
      </c>
      <c r="P6" s="64">
        <f t="shared" si="2"/>
        <v>26.19</v>
      </c>
    </row>
    <row r="7" spans="1:16" ht="14.95" x14ac:dyDescent="0.25">
      <c r="A7" s="216" t="s">
        <v>61</v>
      </c>
      <c r="B7" s="217"/>
      <c r="C7" s="65">
        <v>4.53</v>
      </c>
      <c r="D7" s="66">
        <v>4.09</v>
      </c>
      <c r="E7" s="66">
        <v>4.6100000000000003</v>
      </c>
      <c r="F7" s="68">
        <v>3.66</v>
      </c>
      <c r="G7" s="65">
        <v>3.76</v>
      </c>
      <c r="H7" s="66">
        <v>3.79</v>
      </c>
      <c r="I7" s="66">
        <v>3.8</v>
      </c>
      <c r="J7" s="68">
        <v>3.6</v>
      </c>
      <c r="K7" s="67">
        <v>4.45</v>
      </c>
      <c r="L7" s="66">
        <v>4.1399999999999997</v>
      </c>
      <c r="M7" s="66">
        <v>4.51</v>
      </c>
      <c r="N7" s="68">
        <v>3.75</v>
      </c>
      <c r="O7" s="63">
        <f t="shared" si="1"/>
        <v>3.6</v>
      </c>
      <c r="P7" s="64">
        <f t="shared" si="2"/>
        <v>4.6100000000000003</v>
      </c>
    </row>
    <row r="8" spans="1:16" ht="14.95" x14ac:dyDescent="0.25">
      <c r="A8" s="216" t="s">
        <v>62</v>
      </c>
      <c r="B8" s="217"/>
      <c r="C8" s="65">
        <v>0.34</v>
      </c>
      <c r="D8" s="66">
        <v>0.32</v>
      </c>
      <c r="E8" s="66">
        <v>0.2</v>
      </c>
      <c r="F8" s="68">
        <v>0.3</v>
      </c>
      <c r="G8" s="65">
        <v>0.1</v>
      </c>
      <c r="H8" s="66">
        <v>0.28000000000000003</v>
      </c>
      <c r="I8" s="66">
        <v>0.09</v>
      </c>
      <c r="J8" s="68">
        <v>0.18</v>
      </c>
      <c r="K8" s="67">
        <v>0.17</v>
      </c>
      <c r="L8" s="66">
        <v>0.44</v>
      </c>
      <c r="M8" s="66">
        <v>0.2</v>
      </c>
      <c r="N8" s="68">
        <v>0.32</v>
      </c>
      <c r="O8" s="63">
        <f t="shared" si="1"/>
        <v>0.09</v>
      </c>
      <c r="P8" s="64">
        <f t="shared" si="2"/>
        <v>0.44</v>
      </c>
    </row>
    <row r="9" spans="1:16" ht="15.8" thickBot="1" x14ac:dyDescent="0.3">
      <c r="A9" s="220" t="s">
        <v>63</v>
      </c>
      <c r="B9" s="221"/>
      <c r="C9" s="69">
        <v>0.02</v>
      </c>
      <c r="D9" s="70">
        <v>0.14000000000000001</v>
      </c>
      <c r="E9" s="70">
        <v>0.05</v>
      </c>
      <c r="F9" s="71">
        <v>0.12</v>
      </c>
      <c r="G9" s="69">
        <v>0.12</v>
      </c>
      <c r="H9" s="70">
        <v>0.02</v>
      </c>
      <c r="I9" s="70">
        <v>0.06</v>
      </c>
      <c r="J9" s="71">
        <v>0.11</v>
      </c>
      <c r="K9" s="72">
        <v>0.19</v>
      </c>
      <c r="L9" s="70">
        <v>0.12</v>
      </c>
      <c r="M9" s="70">
        <v>0.05</v>
      </c>
      <c r="N9" s="71">
        <v>0.06</v>
      </c>
      <c r="O9" s="63">
        <f t="shared" si="1"/>
        <v>0.02</v>
      </c>
      <c r="P9" s="64">
        <f t="shared" si="2"/>
        <v>0.19</v>
      </c>
    </row>
    <row r="10" spans="1:16" ht="14.95" x14ac:dyDescent="0.25">
      <c r="A10" s="222" t="s">
        <v>64</v>
      </c>
      <c r="B10" s="223"/>
      <c r="C10" s="224">
        <v>1421.85</v>
      </c>
      <c r="D10" s="225"/>
      <c r="E10" s="226">
        <v>1422.49</v>
      </c>
      <c r="F10" s="225"/>
      <c r="G10" s="226">
        <v>1421.49</v>
      </c>
      <c r="H10" s="225"/>
      <c r="I10" s="226">
        <v>1420.89</v>
      </c>
      <c r="J10" s="225"/>
      <c r="K10" s="226">
        <v>1423.15</v>
      </c>
      <c r="L10" s="225"/>
      <c r="M10" s="226">
        <v>1422.9</v>
      </c>
      <c r="N10" s="225"/>
      <c r="O10" s="63">
        <f t="shared" si="1"/>
        <v>1420.89</v>
      </c>
      <c r="P10" s="64">
        <f t="shared" si="2"/>
        <v>1423.15</v>
      </c>
    </row>
    <row r="11" spans="1:16" ht="15.8" thickBot="1" x14ac:dyDescent="0.3">
      <c r="A11" s="227" t="s">
        <v>65</v>
      </c>
      <c r="B11" s="217"/>
      <c r="C11" s="228">
        <v>1378.47</v>
      </c>
      <c r="D11" s="229"/>
      <c r="E11" s="230">
        <v>1379.48</v>
      </c>
      <c r="F11" s="229"/>
      <c r="G11" s="230">
        <v>1379</v>
      </c>
      <c r="H11" s="229"/>
      <c r="I11" s="230">
        <v>1378.53</v>
      </c>
      <c r="J11" s="229"/>
      <c r="K11" s="230">
        <v>1379.48</v>
      </c>
      <c r="L11" s="229"/>
      <c r="M11" s="230">
        <v>1379.87</v>
      </c>
      <c r="N11" s="229"/>
      <c r="O11" s="63">
        <f t="shared" si="1"/>
        <v>1378.47</v>
      </c>
      <c r="P11" s="64">
        <f t="shared" si="2"/>
        <v>1379.87</v>
      </c>
    </row>
    <row r="12" spans="1:16" ht="15.8" thickBot="1" x14ac:dyDescent="0.3">
      <c r="A12" s="231" t="s">
        <v>66</v>
      </c>
      <c r="B12" s="232"/>
      <c r="C12" s="51" t="s">
        <v>44</v>
      </c>
      <c r="D12" s="52" t="s">
        <v>55</v>
      </c>
      <c r="E12" s="52" t="s">
        <v>44</v>
      </c>
      <c r="F12" s="52" t="s">
        <v>55</v>
      </c>
      <c r="G12" s="52" t="s">
        <v>44</v>
      </c>
      <c r="H12" s="52" t="s">
        <v>55</v>
      </c>
      <c r="I12" s="52" t="s">
        <v>44</v>
      </c>
      <c r="J12" s="53" t="s">
        <v>55</v>
      </c>
      <c r="K12" s="77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606.26</v>
      </c>
      <c r="D13" s="60">
        <v>606.08000000000004</v>
      </c>
      <c r="E13" s="61">
        <v>604.9</v>
      </c>
      <c r="F13" s="62">
        <v>605.28</v>
      </c>
      <c r="G13" s="59">
        <v>565.12</v>
      </c>
      <c r="H13" s="60">
        <v>565.21</v>
      </c>
      <c r="I13" s="61">
        <v>562.79</v>
      </c>
      <c r="J13" s="62">
        <v>562.76</v>
      </c>
      <c r="K13" s="61">
        <v>605.26</v>
      </c>
      <c r="L13" s="60">
        <v>605.29999999999995</v>
      </c>
      <c r="M13" s="61">
        <v>604.76</v>
      </c>
      <c r="N13" s="62">
        <v>604.46</v>
      </c>
      <c r="O13" s="63">
        <f t="shared" ref="O13:O20" si="3">MIN(C13:N13)</f>
        <v>562.76</v>
      </c>
      <c r="P13" s="64">
        <f t="shared" ref="P13:P20" si="4">MAX(C13:N13)</f>
        <v>606.26</v>
      </c>
    </row>
    <row r="14" spans="1:16" ht="14.95" x14ac:dyDescent="0.25">
      <c r="A14" s="216" t="s">
        <v>59</v>
      </c>
      <c r="B14" s="217"/>
      <c r="C14" s="65">
        <v>21.97</v>
      </c>
      <c r="D14" s="66">
        <v>21.78</v>
      </c>
      <c r="E14" s="67">
        <v>22.43</v>
      </c>
      <c r="F14" s="68">
        <v>22.03</v>
      </c>
      <c r="G14" s="65">
        <v>21.4</v>
      </c>
      <c r="H14" s="66">
        <v>21.74</v>
      </c>
      <c r="I14" s="67">
        <v>21.71</v>
      </c>
      <c r="J14" s="68">
        <v>21.85</v>
      </c>
      <c r="K14" s="65">
        <v>21.97</v>
      </c>
      <c r="L14" s="66">
        <v>21.93</v>
      </c>
      <c r="M14" s="67">
        <v>22.14</v>
      </c>
      <c r="N14" s="68">
        <v>21.82</v>
      </c>
      <c r="O14" s="63">
        <f t="shared" si="3"/>
        <v>21.4</v>
      </c>
      <c r="P14" s="64">
        <f t="shared" si="4"/>
        <v>22.43</v>
      </c>
    </row>
    <row r="15" spans="1:16" ht="14.95" x14ac:dyDescent="0.25">
      <c r="A15" s="216" t="s">
        <v>60</v>
      </c>
      <c r="B15" s="217"/>
      <c r="C15" s="65">
        <v>25.29</v>
      </c>
      <c r="D15" s="66">
        <v>25.65</v>
      </c>
      <c r="E15" s="66">
        <v>25.27</v>
      </c>
      <c r="F15" s="68">
        <v>25.51</v>
      </c>
      <c r="G15" s="65">
        <v>25.24</v>
      </c>
      <c r="H15" s="66">
        <v>25.52</v>
      </c>
      <c r="I15" s="66">
        <v>25.28</v>
      </c>
      <c r="J15" s="68">
        <v>25.48</v>
      </c>
      <c r="K15" s="67">
        <v>25.31</v>
      </c>
      <c r="L15" s="66">
        <v>25.54</v>
      </c>
      <c r="M15" s="66">
        <v>25.3</v>
      </c>
      <c r="N15" s="68">
        <v>25.5</v>
      </c>
      <c r="O15" s="63">
        <f t="shared" si="3"/>
        <v>25.24</v>
      </c>
      <c r="P15" s="64">
        <f t="shared" si="4"/>
        <v>25.65</v>
      </c>
    </row>
    <row r="16" spans="1:16" ht="14.95" x14ac:dyDescent="0.25">
      <c r="A16" s="216" t="s">
        <v>61</v>
      </c>
      <c r="B16" s="217"/>
      <c r="C16" s="65">
        <v>4.74</v>
      </c>
      <c r="D16" s="66">
        <v>4.42</v>
      </c>
      <c r="E16" s="66">
        <v>4.83</v>
      </c>
      <c r="F16" s="68">
        <v>5</v>
      </c>
      <c r="G16" s="65">
        <v>4.08</v>
      </c>
      <c r="H16" s="66">
        <v>4.51</v>
      </c>
      <c r="I16" s="66">
        <v>4.3499999999999996</v>
      </c>
      <c r="J16" s="68">
        <v>4.76</v>
      </c>
      <c r="K16" s="67">
        <v>4.8099999999999996</v>
      </c>
      <c r="L16" s="66">
        <v>4.68</v>
      </c>
      <c r="M16" s="66">
        <v>4.8600000000000003</v>
      </c>
      <c r="N16" s="68">
        <v>4.8</v>
      </c>
      <c r="O16" s="63">
        <f t="shared" si="3"/>
        <v>4.08</v>
      </c>
      <c r="P16" s="64">
        <f t="shared" si="4"/>
        <v>5</v>
      </c>
    </row>
    <row r="17" spans="1:16" ht="14.95" x14ac:dyDescent="0.25">
      <c r="A17" s="216" t="s">
        <v>62</v>
      </c>
      <c r="B17" s="217"/>
      <c r="C17" s="65">
        <v>0.11</v>
      </c>
      <c r="D17" s="66">
        <v>0.27</v>
      </c>
      <c r="E17" s="66">
        <v>0.05</v>
      </c>
      <c r="F17" s="68">
        <v>0.26</v>
      </c>
      <c r="G17" s="65">
        <v>7.0000000000000007E-2</v>
      </c>
      <c r="H17" s="66">
        <v>0.14000000000000001</v>
      </c>
      <c r="I17" s="66">
        <v>0.08</v>
      </c>
      <c r="J17" s="68">
        <v>0.14000000000000001</v>
      </c>
      <c r="K17" s="67">
        <v>7.0000000000000007E-2</v>
      </c>
      <c r="L17" s="66">
        <v>0.17</v>
      </c>
      <c r="M17" s="66">
        <v>0.09</v>
      </c>
      <c r="N17" s="68">
        <v>0.28999999999999998</v>
      </c>
      <c r="O17" s="63">
        <f t="shared" si="3"/>
        <v>0.05</v>
      </c>
      <c r="P17" s="64">
        <f t="shared" si="4"/>
        <v>0.28999999999999998</v>
      </c>
    </row>
    <row r="18" spans="1:16" ht="15.8" thickBot="1" x14ac:dyDescent="0.3">
      <c r="A18" s="220" t="s">
        <v>63</v>
      </c>
      <c r="B18" s="221"/>
      <c r="C18" s="69">
        <v>0.02</v>
      </c>
      <c r="D18" s="70">
        <v>0.27</v>
      </c>
      <c r="E18" s="70">
        <v>0.26</v>
      </c>
      <c r="F18" s="71">
        <v>0.11</v>
      </c>
      <c r="G18" s="69">
        <v>0.13</v>
      </c>
      <c r="H18" s="70">
        <v>0.05</v>
      </c>
      <c r="I18" s="70">
        <v>0.04</v>
      </c>
      <c r="J18" s="71">
        <v>0.11</v>
      </c>
      <c r="K18" s="72">
        <v>0.06</v>
      </c>
      <c r="L18" s="70">
        <v>0.11</v>
      </c>
      <c r="M18" s="70">
        <v>0.06</v>
      </c>
      <c r="N18" s="71">
        <v>7.0000000000000007E-2</v>
      </c>
      <c r="O18" s="63">
        <f t="shared" si="3"/>
        <v>0.02</v>
      </c>
      <c r="P18" s="64">
        <f t="shared" si="4"/>
        <v>0.27</v>
      </c>
    </row>
    <row r="19" spans="1:16" ht="14.95" x14ac:dyDescent="0.25">
      <c r="A19" s="222" t="s">
        <v>64</v>
      </c>
      <c r="B19" s="223"/>
      <c r="C19" s="224">
        <v>1422.24</v>
      </c>
      <c r="D19" s="225"/>
      <c r="E19" s="226">
        <v>1423.89</v>
      </c>
      <c r="F19" s="225"/>
      <c r="G19" s="226">
        <v>1422.05</v>
      </c>
      <c r="H19" s="225"/>
      <c r="I19" s="226">
        <v>1422.09</v>
      </c>
      <c r="J19" s="225"/>
      <c r="K19" s="226">
        <v>1423.46</v>
      </c>
      <c r="L19" s="225"/>
      <c r="M19" s="226">
        <v>1423.75</v>
      </c>
      <c r="N19" s="225"/>
      <c r="O19" s="63">
        <f t="shared" si="3"/>
        <v>1422.05</v>
      </c>
      <c r="P19" s="64">
        <f t="shared" si="4"/>
        <v>1423.89</v>
      </c>
    </row>
    <row r="20" spans="1:16" ht="15.8" thickBot="1" x14ac:dyDescent="0.3">
      <c r="A20" s="227" t="s">
        <v>65</v>
      </c>
      <c r="B20" s="217"/>
      <c r="C20" s="228">
        <v>1378.49</v>
      </c>
      <c r="D20" s="229"/>
      <c r="E20" s="230">
        <v>1379.43</v>
      </c>
      <c r="F20" s="229"/>
      <c r="G20" s="230">
        <v>1378.91</v>
      </c>
      <c r="H20" s="229"/>
      <c r="I20" s="230">
        <v>1378.53</v>
      </c>
      <c r="J20" s="229"/>
      <c r="K20" s="230">
        <v>1379.57</v>
      </c>
      <c r="L20" s="229"/>
      <c r="M20" s="230">
        <v>1379.79</v>
      </c>
      <c r="N20" s="229"/>
      <c r="O20" s="63">
        <f t="shared" si="3"/>
        <v>1378.49</v>
      </c>
      <c r="P20" s="64">
        <f t="shared" si="4"/>
        <v>1379.79</v>
      </c>
    </row>
  </sheetData>
  <mergeCells count="42"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  <mergeCell ref="A18:B18"/>
    <mergeCell ref="A19:B19"/>
    <mergeCell ref="C19:D19"/>
    <mergeCell ref="E19:F19"/>
    <mergeCell ref="G19:H19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9:B9"/>
    <mergeCell ref="A10:B10"/>
    <mergeCell ref="C10:D10"/>
    <mergeCell ref="E10:F10"/>
    <mergeCell ref="G10:H10"/>
    <mergeCell ref="A8:B8"/>
    <mergeCell ref="A3:B3"/>
    <mergeCell ref="A4:B4"/>
    <mergeCell ref="A5:B5"/>
    <mergeCell ref="A6:B6"/>
    <mergeCell ref="A7:B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214887</v>
      </c>
      <c r="B1" s="48">
        <v>43080</v>
      </c>
      <c r="C1" s="49" t="str">
        <f ca="1">C$2</f>
        <v>CN005</v>
      </c>
      <c r="D1" s="49">
        <f t="shared" ref="D1:P2" ca="1" si="0">D$2</f>
        <v>197812</v>
      </c>
      <c r="E1" s="49" t="str">
        <f t="shared" ca="1" si="0"/>
        <v>CN005</v>
      </c>
      <c r="F1" s="49">
        <f t="shared" ca="1" si="0"/>
        <v>197814</v>
      </c>
      <c r="G1" s="50" t="str">
        <f t="shared" ca="1" si="0"/>
        <v>CP003</v>
      </c>
      <c r="H1" s="50">
        <f t="shared" ca="1" si="0"/>
        <v>197674</v>
      </c>
      <c r="I1" s="50" t="str">
        <f t="shared" ca="1" si="0"/>
        <v>CP003</v>
      </c>
      <c r="J1" s="50">
        <f t="shared" ca="1" si="0"/>
        <v>197678</v>
      </c>
      <c r="K1" s="49" t="str">
        <f t="shared" ca="1" si="0"/>
        <v>CN001</v>
      </c>
      <c r="L1" s="49">
        <f t="shared" ca="1" si="0"/>
        <v>196951</v>
      </c>
      <c r="M1" s="49" t="str">
        <f t="shared" ca="1" si="0"/>
        <v>CN001</v>
      </c>
      <c r="N1" s="49">
        <f t="shared" ca="1" si="0"/>
        <v>199080</v>
      </c>
      <c r="O1" s="50">
        <f t="shared" ca="1" si="0"/>
        <v>0</v>
      </c>
      <c r="P1" s="50">
        <f t="shared" ca="1" si="0"/>
        <v>0</v>
      </c>
    </row>
    <row r="2" spans="1:16" ht="15.8" thickBot="1" x14ac:dyDescent="0.3">
      <c r="A2" s="47">
        <f>A1</f>
        <v>214887</v>
      </c>
      <c r="B2" s="48">
        <f>B1</f>
        <v>43080</v>
      </c>
      <c r="C2" s="50" t="str">
        <f ca="1">C$2</f>
        <v>CN005</v>
      </c>
      <c r="D2" s="50">
        <f t="shared" ca="1" si="0"/>
        <v>197812</v>
      </c>
      <c r="E2" s="50" t="str">
        <f t="shared" ca="1" si="0"/>
        <v>CN005</v>
      </c>
      <c r="F2" s="50">
        <f t="shared" ca="1" si="0"/>
        <v>197814</v>
      </c>
      <c r="G2" s="49" t="str">
        <f t="shared" ca="1" si="0"/>
        <v>CP003</v>
      </c>
      <c r="H2" s="49">
        <f t="shared" ca="1" si="0"/>
        <v>197674</v>
      </c>
      <c r="I2" s="49" t="str">
        <f t="shared" ca="1" si="0"/>
        <v>CP003</v>
      </c>
      <c r="J2" s="49">
        <f t="shared" ca="1" si="0"/>
        <v>197678</v>
      </c>
      <c r="K2" s="50" t="str">
        <f t="shared" ca="1" si="0"/>
        <v>CN001</v>
      </c>
      <c r="L2" s="50">
        <f t="shared" ca="1" si="0"/>
        <v>196951</v>
      </c>
      <c r="M2" s="50" t="str">
        <f t="shared" ca="1" si="0"/>
        <v>CN001</v>
      </c>
      <c r="N2" s="50">
        <f t="shared" ca="1" si="0"/>
        <v>199080</v>
      </c>
      <c r="O2" s="50">
        <f t="shared" ca="1" si="0"/>
        <v>0</v>
      </c>
      <c r="P2" s="50">
        <f t="shared" ca="1" si="0"/>
        <v>0</v>
      </c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545.58000000000004</v>
      </c>
      <c r="D4" s="60">
        <v>545.59</v>
      </c>
      <c r="E4" s="61">
        <v>546.24</v>
      </c>
      <c r="F4" s="62">
        <v>546.67999999999995</v>
      </c>
      <c r="G4" s="59">
        <v>553.51</v>
      </c>
      <c r="H4" s="60">
        <v>553.98</v>
      </c>
      <c r="I4" s="61">
        <v>553.11</v>
      </c>
      <c r="J4" s="62">
        <v>553.54</v>
      </c>
      <c r="K4" s="61">
        <v>550.03</v>
      </c>
      <c r="L4" s="60">
        <v>550.29999999999995</v>
      </c>
      <c r="M4" s="61">
        <v>550.97</v>
      </c>
      <c r="N4" s="62">
        <v>551.53</v>
      </c>
      <c r="O4" s="63">
        <f t="shared" ref="O4:O9" si="1">MIN(C4:N4)</f>
        <v>545.58000000000004</v>
      </c>
      <c r="P4" s="64">
        <f t="shared" ref="P4:P9" si="2">MAX(C4:N4)</f>
        <v>553.98</v>
      </c>
    </row>
    <row r="5" spans="1:16" ht="14.95" x14ac:dyDescent="0.25">
      <c r="A5" s="216" t="s">
        <v>59</v>
      </c>
      <c r="B5" s="217"/>
      <c r="C5" s="65">
        <v>21.96</v>
      </c>
      <c r="D5" s="66">
        <v>21.14</v>
      </c>
      <c r="E5" s="67">
        <v>22.03</v>
      </c>
      <c r="F5" s="68">
        <v>21.56</v>
      </c>
      <c r="G5" s="65">
        <v>21.22</v>
      </c>
      <c r="H5" s="66">
        <v>21.01</v>
      </c>
      <c r="I5" s="67">
        <v>20.81</v>
      </c>
      <c r="J5" s="68">
        <v>21.43</v>
      </c>
      <c r="K5" s="67">
        <v>21.87</v>
      </c>
      <c r="L5" s="66">
        <v>21.15</v>
      </c>
      <c r="M5" s="67">
        <v>21.49</v>
      </c>
      <c r="N5" s="68">
        <v>21.72</v>
      </c>
      <c r="O5" s="63">
        <f t="shared" si="1"/>
        <v>20.81</v>
      </c>
      <c r="P5" s="64">
        <f t="shared" si="2"/>
        <v>22.03</v>
      </c>
    </row>
    <row r="6" spans="1:16" ht="14.95" x14ac:dyDescent="0.25">
      <c r="A6" s="216" t="s">
        <v>60</v>
      </c>
      <c r="B6" s="217"/>
      <c r="C6" s="65">
        <v>26.14</v>
      </c>
      <c r="D6" s="66">
        <v>25.97</v>
      </c>
      <c r="E6" s="66">
        <v>26.24</v>
      </c>
      <c r="F6" s="68">
        <v>25.92</v>
      </c>
      <c r="G6" s="65">
        <v>25.94</v>
      </c>
      <c r="H6" s="66">
        <v>25.74</v>
      </c>
      <c r="I6" s="66">
        <v>25.93</v>
      </c>
      <c r="J6" s="68">
        <v>25.81</v>
      </c>
      <c r="K6" s="67">
        <v>26.14</v>
      </c>
      <c r="L6" s="66">
        <v>26.04</v>
      </c>
      <c r="M6" s="66">
        <v>26.24</v>
      </c>
      <c r="N6" s="68">
        <v>25.97</v>
      </c>
      <c r="O6" s="63">
        <f t="shared" si="1"/>
        <v>25.74</v>
      </c>
      <c r="P6" s="64">
        <f t="shared" si="2"/>
        <v>26.24</v>
      </c>
    </row>
    <row r="7" spans="1:16" ht="14.95" x14ac:dyDescent="0.25">
      <c r="A7" s="216" t="s">
        <v>61</v>
      </c>
      <c r="B7" s="217"/>
      <c r="C7" s="65">
        <v>4.3899999999999997</v>
      </c>
      <c r="D7" s="66">
        <v>3.89</v>
      </c>
      <c r="E7" s="66">
        <v>4.41</v>
      </c>
      <c r="F7" s="68">
        <v>4.1399999999999997</v>
      </c>
      <c r="G7" s="65">
        <v>3.78</v>
      </c>
      <c r="H7" s="66">
        <v>3.63</v>
      </c>
      <c r="I7" s="66">
        <v>3.38</v>
      </c>
      <c r="J7" s="68">
        <v>4.32</v>
      </c>
      <c r="K7" s="67">
        <v>4.34</v>
      </c>
      <c r="L7" s="66">
        <v>3.93</v>
      </c>
      <c r="M7" s="66">
        <v>4.04</v>
      </c>
      <c r="N7" s="68">
        <v>4.3099999999999996</v>
      </c>
      <c r="O7" s="63">
        <f t="shared" si="1"/>
        <v>3.38</v>
      </c>
      <c r="P7" s="64">
        <f t="shared" si="2"/>
        <v>4.41</v>
      </c>
    </row>
    <row r="8" spans="1:16" ht="14.95" x14ac:dyDescent="0.25">
      <c r="A8" s="216" t="s">
        <v>62</v>
      </c>
      <c r="B8" s="217"/>
      <c r="C8" s="65">
        <v>0.37</v>
      </c>
      <c r="D8" s="66">
        <v>0.4</v>
      </c>
      <c r="E8" s="66">
        <v>0.14000000000000001</v>
      </c>
      <c r="F8" s="68">
        <v>0.16</v>
      </c>
      <c r="G8" s="65">
        <v>0.24</v>
      </c>
      <c r="H8" s="66">
        <v>0.12</v>
      </c>
      <c r="I8" s="66">
        <v>0.42</v>
      </c>
      <c r="J8" s="68">
        <v>0.17</v>
      </c>
      <c r="K8" s="67">
        <v>0.35</v>
      </c>
      <c r="L8" s="66">
        <v>0.15</v>
      </c>
      <c r="M8" s="66">
        <v>0.27</v>
      </c>
      <c r="N8" s="68">
        <v>0.45</v>
      </c>
      <c r="O8" s="63">
        <f t="shared" si="1"/>
        <v>0.12</v>
      </c>
      <c r="P8" s="64">
        <f t="shared" si="2"/>
        <v>0.45</v>
      </c>
    </row>
    <row r="9" spans="1:16" ht="15.8" thickBot="1" x14ac:dyDescent="0.3">
      <c r="A9" s="220" t="s">
        <v>63</v>
      </c>
      <c r="B9" s="221"/>
      <c r="C9" s="69">
        <v>0.27</v>
      </c>
      <c r="D9" s="70">
        <v>0.17</v>
      </c>
      <c r="E9" s="70">
        <v>0.21</v>
      </c>
      <c r="F9" s="71">
        <v>0.06</v>
      </c>
      <c r="G9" s="69">
        <v>0.27</v>
      </c>
      <c r="H9" s="70">
        <v>0.28000000000000003</v>
      </c>
      <c r="I9" s="70">
        <v>0.05</v>
      </c>
      <c r="J9" s="71">
        <v>0.2</v>
      </c>
      <c r="K9" s="72">
        <v>0.1</v>
      </c>
      <c r="L9" s="70">
        <v>0.09</v>
      </c>
      <c r="M9" s="70">
        <v>0.06</v>
      </c>
      <c r="N9" s="71">
        <v>0.12</v>
      </c>
      <c r="O9" s="63">
        <f t="shared" si="1"/>
        <v>0.05</v>
      </c>
      <c r="P9" s="64">
        <f t="shared" si="2"/>
        <v>0.28000000000000003</v>
      </c>
    </row>
    <row r="10" spans="1:16" ht="14.95" x14ac:dyDescent="0.25">
      <c r="A10" s="222" t="s">
        <v>64</v>
      </c>
      <c r="B10" s="223"/>
      <c r="C10" s="224">
        <v>1421.1</v>
      </c>
      <c r="D10" s="225"/>
      <c r="E10" s="226">
        <v>1421.77</v>
      </c>
      <c r="F10" s="225"/>
      <c r="G10" s="226">
        <v>1420.58</v>
      </c>
      <c r="H10" s="225"/>
      <c r="I10" s="226">
        <v>1420.86</v>
      </c>
      <c r="J10" s="225"/>
      <c r="K10" s="226">
        <v>1421.55</v>
      </c>
      <c r="L10" s="225"/>
      <c r="M10" s="226">
        <v>1422.32</v>
      </c>
      <c r="N10" s="225"/>
      <c r="O10" s="82">
        <f>MIN(C10:N10)</f>
        <v>1420.58</v>
      </c>
      <c r="P10" s="83">
        <f>MAX(C10:N10)</f>
        <v>1422.32</v>
      </c>
    </row>
    <row r="11" spans="1:16" ht="15.8" thickBot="1" x14ac:dyDescent="0.3">
      <c r="A11" s="227" t="s">
        <v>65</v>
      </c>
      <c r="B11" s="217"/>
      <c r="C11" s="228">
        <v>1378</v>
      </c>
      <c r="D11" s="229"/>
      <c r="E11" s="230">
        <v>1378.17</v>
      </c>
      <c r="F11" s="229"/>
      <c r="G11" s="230">
        <v>1378.36</v>
      </c>
      <c r="H11" s="229"/>
      <c r="I11" s="230">
        <v>1378.62</v>
      </c>
      <c r="J11" s="229"/>
      <c r="K11" s="230">
        <v>1378.53</v>
      </c>
      <c r="L11" s="229"/>
      <c r="M11" s="230">
        <v>1379.12</v>
      </c>
      <c r="N11" s="229"/>
      <c r="O11" s="82">
        <f>MIN(C11:N11)</f>
        <v>1378</v>
      </c>
      <c r="P11" s="83">
        <f>MAX(C11:N11)</f>
        <v>1379.12</v>
      </c>
    </row>
    <row r="12" spans="1:16" ht="15.8" thickBot="1" x14ac:dyDescent="0.3">
      <c r="A12" s="231" t="s">
        <v>66</v>
      </c>
      <c r="B12" s="232"/>
      <c r="C12" s="51" t="s">
        <v>44</v>
      </c>
      <c r="D12" s="52" t="s">
        <v>55</v>
      </c>
      <c r="E12" s="52" t="s">
        <v>44</v>
      </c>
      <c r="F12" s="52" t="s">
        <v>55</v>
      </c>
      <c r="G12" s="52" t="s">
        <v>44</v>
      </c>
      <c r="H12" s="52" t="s">
        <v>55</v>
      </c>
      <c r="I12" s="52" t="s">
        <v>44</v>
      </c>
      <c r="J12" s="53" t="s">
        <v>55</v>
      </c>
      <c r="K12" s="77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608</v>
      </c>
      <c r="D13" s="60">
        <v>608</v>
      </c>
      <c r="E13" s="183">
        <v>608</v>
      </c>
      <c r="F13" s="62">
        <v>608</v>
      </c>
      <c r="G13" s="188">
        <v>608</v>
      </c>
      <c r="H13" s="60">
        <v>608</v>
      </c>
      <c r="I13" s="183">
        <v>608</v>
      </c>
      <c r="J13" s="62">
        <v>608</v>
      </c>
      <c r="K13" s="183">
        <v>608</v>
      </c>
      <c r="L13" s="60">
        <v>608</v>
      </c>
      <c r="M13" s="183">
        <v>608</v>
      </c>
      <c r="N13" s="62">
        <v>608</v>
      </c>
      <c r="O13" s="63">
        <f t="shared" ref="O13:O18" si="3">MIN(C13:N13)</f>
        <v>608</v>
      </c>
      <c r="P13" s="64">
        <f t="shared" ref="P13:P18" si="4">MAX(C13:N13)</f>
        <v>608</v>
      </c>
    </row>
    <row r="14" spans="1:16" ht="14.95" x14ac:dyDescent="0.25">
      <c r="A14" s="216" t="s">
        <v>59</v>
      </c>
      <c r="B14" s="217"/>
      <c r="C14" s="65">
        <v>21.93</v>
      </c>
      <c r="D14" s="187">
        <v>21.97</v>
      </c>
      <c r="E14" s="185">
        <v>21.93</v>
      </c>
      <c r="F14" s="68">
        <v>21.88</v>
      </c>
      <c r="G14" s="65">
        <v>21.93</v>
      </c>
      <c r="H14" s="187">
        <v>21.97</v>
      </c>
      <c r="I14" s="185">
        <v>21.93</v>
      </c>
      <c r="J14" s="68">
        <v>21.88</v>
      </c>
      <c r="K14" s="65">
        <v>21.94</v>
      </c>
      <c r="L14" s="187">
        <v>21.96</v>
      </c>
      <c r="M14" s="185">
        <v>21.78</v>
      </c>
      <c r="N14" s="68">
        <v>21.79</v>
      </c>
      <c r="O14" s="63">
        <f t="shared" si="3"/>
        <v>21.78</v>
      </c>
      <c r="P14" s="64">
        <f t="shared" si="4"/>
        <v>21.97</v>
      </c>
    </row>
    <row r="15" spans="1:16" ht="14.95" x14ac:dyDescent="0.25">
      <c r="A15" s="216" t="s">
        <v>60</v>
      </c>
      <c r="B15" s="217"/>
      <c r="C15" s="65">
        <v>25.45</v>
      </c>
      <c r="D15" s="187">
        <v>25.34</v>
      </c>
      <c r="E15" s="187">
        <v>25.48</v>
      </c>
      <c r="F15" s="68">
        <v>25.27</v>
      </c>
      <c r="G15" s="65">
        <v>25.45</v>
      </c>
      <c r="H15" s="187">
        <v>25.34</v>
      </c>
      <c r="I15" s="187">
        <v>25.48</v>
      </c>
      <c r="J15" s="68">
        <v>25.27</v>
      </c>
      <c r="K15" s="185">
        <v>25.62</v>
      </c>
      <c r="L15" s="187">
        <v>25.38</v>
      </c>
      <c r="M15" s="187">
        <v>25.46</v>
      </c>
      <c r="N15" s="68">
        <v>25.36</v>
      </c>
      <c r="O15" s="63">
        <f t="shared" si="3"/>
        <v>25.27</v>
      </c>
      <c r="P15" s="64">
        <f t="shared" si="4"/>
        <v>25.62</v>
      </c>
    </row>
    <row r="16" spans="1:16" ht="14.95" x14ac:dyDescent="0.25">
      <c r="A16" s="216" t="s">
        <v>61</v>
      </c>
      <c r="B16" s="217"/>
      <c r="C16" s="65">
        <v>4.9000000000000004</v>
      </c>
      <c r="D16" s="187">
        <v>4.6500000000000004</v>
      </c>
      <c r="E16" s="187">
        <v>4.93</v>
      </c>
      <c r="F16" s="68">
        <v>4.47</v>
      </c>
      <c r="G16" s="65">
        <v>4.9000000000000004</v>
      </c>
      <c r="H16" s="187">
        <v>4.6500000000000004</v>
      </c>
      <c r="I16" s="187">
        <v>4.93</v>
      </c>
      <c r="J16" s="68">
        <v>4.47</v>
      </c>
      <c r="K16" s="185">
        <v>4.96</v>
      </c>
      <c r="L16" s="187">
        <v>4.57</v>
      </c>
      <c r="M16" s="187">
        <v>4.8099999999999996</v>
      </c>
      <c r="N16" s="68">
        <v>4.42</v>
      </c>
      <c r="O16" s="63">
        <f t="shared" si="3"/>
        <v>4.42</v>
      </c>
      <c r="P16" s="64">
        <f t="shared" si="4"/>
        <v>4.96</v>
      </c>
    </row>
    <row r="17" spans="1:16" ht="14.95" x14ac:dyDescent="0.25">
      <c r="A17" s="216" t="s">
        <v>62</v>
      </c>
      <c r="B17" s="217"/>
      <c r="C17" s="65">
        <v>0.27</v>
      </c>
      <c r="D17" s="187">
        <v>0.16</v>
      </c>
      <c r="E17" s="187">
        <v>0.19</v>
      </c>
      <c r="F17" s="68">
        <v>0.23</v>
      </c>
      <c r="G17" s="65">
        <v>0.27</v>
      </c>
      <c r="H17" s="187">
        <v>0.16</v>
      </c>
      <c r="I17" s="187">
        <v>0.19</v>
      </c>
      <c r="J17" s="68">
        <v>0.23</v>
      </c>
      <c r="K17" s="185">
        <v>0.14000000000000001</v>
      </c>
      <c r="L17" s="187">
        <v>0.21</v>
      </c>
      <c r="M17" s="187">
        <v>0.26</v>
      </c>
      <c r="N17" s="68">
        <v>0.16</v>
      </c>
      <c r="O17" s="63">
        <f t="shared" si="3"/>
        <v>0.14000000000000001</v>
      </c>
      <c r="P17" s="64">
        <f t="shared" si="4"/>
        <v>0.27</v>
      </c>
    </row>
    <row r="18" spans="1:16" ht="15.8" thickBot="1" x14ac:dyDescent="0.3">
      <c r="A18" s="220" t="s">
        <v>63</v>
      </c>
      <c r="B18" s="221"/>
      <c r="C18" s="69">
        <v>0.13</v>
      </c>
      <c r="D18" s="186">
        <v>0.14000000000000001</v>
      </c>
      <c r="E18" s="186">
        <v>0.09</v>
      </c>
      <c r="F18" s="71">
        <v>7.0000000000000007E-2</v>
      </c>
      <c r="G18" s="69">
        <v>0.13</v>
      </c>
      <c r="H18" s="186">
        <v>0.14000000000000001</v>
      </c>
      <c r="I18" s="186">
        <v>0.09</v>
      </c>
      <c r="J18" s="71">
        <v>7.0000000000000007E-2</v>
      </c>
      <c r="K18" s="184">
        <v>7.0000000000000007E-2</v>
      </c>
      <c r="L18" s="186">
        <v>0.1</v>
      </c>
      <c r="M18" s="186">
        <v>0.15</v>
      </c>
      <c r="N18" s="71">
        <v>0.04</v>
      </c>
      <c r="O18" s="63">
        <f t="shared" si="3"/>
        <v>0.04</v>
      </c>
      <c r="P18" s="64">
        <f t="shared" si="4"/>
        <v>0.15</v>
      </c>
    </row>
    <row r="19" spans="1:16" ht="14.95" x14ac:dyDescent="0.25">
      <c r="A19" s="222" t="s">
        <v>64</v>
      </c>
      <c r="B19" s="223"/>
      <c r="C19" s="224">
        <v>1422.16</v>
      </c>
      <c r="D19" s="225"/>
      <c r="E19" s="226">
        <v>1422.76</v>
      </c>
      <c r="F19" s="225"/>
      <c r="G19" s="224">
        <v>1422.16</v>
      </c>
      <c r="H19" s="225"/>
      <c r="I19" s="226">
        <v>1422.76</v>
      </c>
      <c r="J19" s="225"/>
      <c r="K19" s="226">
        <v>1422.81</v>
      </c>
      <c r="L19" s="225"/>
      <c r="M19" s="226">
        <v>1422.57</v>
      </c>
      <c r="N19" s="225"/>
      <c r="O19" s="82">
        <f>MIN(C19:N19)</f>
        <v>1422.16</v>
      </c>
      <c r="P19" s="83">
        <f>MAX(C19:N19)</f>
        <v>1422.81</v>
      </c>
    </row>
    <row r="20" spans="1:16" ht="15.8" thickBot="1" x14ac:dyDescent="0.3">
      <c r="A20" s="227" t="s">
        <v>65</v>
      </c>
      <c r="B20" s="217"/>
      <c r="C20" s="228">
        <v>1378.26</v>
      </c>
      <c r="D20" s="229"/>
      <c r="E20" s="230">
        <v>1378.96</v>
      </c>
      <c r="F20" s="229"/>
      <c r="G20" s="228">
        <v>1378.26</v>
      </c>
      <c r="H20" s="229"/>
      <c r="I20" s="230">
        <v>1378.96</v>
      </c>
      <c r="J20" s="229"/>
      <c r="K20" s="230">
        <v>1378.91</v>
      </c>
      <c r="L20" s="229"/>
      <c r="M20" s="230">
        <v>1379</v>
      </c>
      <c r="N20" s="229"/>
      <c r="O20" s="82">
        <f>MIN(C20:N20)</f>
        <v>1378.26</v>
      </c>
      <c r="P20" s="83">
        <f>MAX(C20:N20)</f>
        <v>1379</v>
      </c>
    </row>
  </sheetData>
  <mergeCells count="42"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  <mergeCell ref="A18:B18"/>
    <mergeCell ref="A19:B19"/>
    <mergeCell ref="C19:D19"/>
    <mergeCell ref="E19:F19"/>
    <mergeCell ref="G19:H19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9:B9"/>
    <mergeCell ref="A10:B10"/>
    <mergeCell ref="C10:D10"/>
    <mergeCell ref="E10:F10"/>
    <mergeCell ref="G10:H10"/>
    <mergeCell ref="A8:B8"/>
    <mergeCell ref="A3:B3"/>
    <mergeCell ref="A4:B4"/>
    <mergeCell ref="A5:B5"/>
    <mergeCell ref="A6:B6"/>
    <mergeCell ref="A7:B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186675</v>
      </c>
      <c r="B1" s="48">
        <v>42956</v>
      </c>
      <c r="C1" s="49" t="str">
        <f ca="1">C$2</f>
        <v>CN009</v>
      </c>
      <c r="D1" s="49">
        <f t="shared" ref="D1:P2" ca="1" si="0">D$2</f>
        <v>201984</v>
      </c>
      <c r="E1" s="49" t="str">
        <f t="shared" ca="1" si="0"/>
        <v>CN009</v>
      </c>
      <c r="F1" s="49">
        <f t="shared" ca="1" si="0"/>
        <v>201983</v>
      </c>
      <c r="G1" s="50" t="str">
        <f t="shared" ca="1" si="0"/>
        <v>CP005</v>
      </c>
      <c r="H1" s="50">
        <f t="shared" ca="1" si="0"/>
        <v>202125</v>
      </c>
      <c r="I1" s="50" t="str">
        <f t="shared" ca="1" si="0"/>
        <v>CP005</v>
      </c>
      <c r="J1" s="50">
        <f t="shared" ca="1" si="0"/>
        <v>202124</v>
      </c>
      <c r="K1" s="49" t="str">
        <f t="shared" ca="1" si="0"/>
        <v>CN010</v>
      </c>
      <c r="L1" s="49">
        <f t="shared" ca="1" si="0"/>
        <v>201979</v>
      </c>
      <c r="M1" s="49" t="str">
        <f t="shared" ca="1" si="0"/>
        <v>CN010</v>
      </c>
      <c r="N1" s="49">
        <f t="shared" ca="1" si="0"/>
        <v>202131</v>
      </c>
      <c r="O1" s="50">
        <f t="shared" ca="1" si="0"/>
        <v>0</v>
      </c>
      <c r="P1" s="50">
        <f t="shared" ca="1" si="0"/>
        <v>0</v>
      </c>
    </row>
    <row r="2" spans="1:16" ht="15.8" thickBot="1" x14ac:dyDescent="0.3">
      <c r="A2" s="47">
        <v>186675</v>
      </c>
      <c r="B2" s="48">
        <v>42956</v>
      </c>
      <c r="C2" s="50" t="str">
        <f ca="1">C$2</f>
        <v>CN009</v>
      </c>
      <c r="D2" s="50">
        <f t="shared" ca="1" si="0"/>
        <v>201984</v>
      </c>
      <c r="E2" s="50" t="str">
        <f t="shared" ca="1" si="0"/>
        <v>CN009</v>
      </c>
      <c r="F2" s="50">
        <f t="shared" ca="1" si="0"/>
        <v>201983</v>
      </c>
      <c r="G2" s="49" t="str">
        <f t="shared" ca="1" si="0"/>
        <v>CP005</v>
      </c>
      <c r="H2" s="49">
        <f t="shared" ca="1" si="0"/>
        <v>202125</v>
      </c>
      <c r="I2" s="49" t="str">
        <f t="shared" ca="1" si="0"/>
        <v>CP005</v>
      </c>
      <c r="J2" s="49">
        <f t="shared" ca="1" si="0"/>
        <v>202124</v>
      </c>
      <c r="K2" s="50" t="str">
        <f t="shared" ca="1" si="0"/>
        <v>CN010</v>
      </c>
      <c r="L2" s="50">
        <f t="shared" ca="1" si="0"/>
        <v>201979</v>
      </c>
      <c r="M2" s="50" t="str">
        <f t="shared" ca="1" si="0"/>
        <v>CN010</v>
      </c>
      <c r="N2" s="50">
        <f t="shared" ca="1" si="0"/>
        <v>202131</v>
      </c>
      <c r="O2" s="50">
        <f t="shared" ca="1" si="0"/>
        <v>0</v>
      </c>
      <c r="P2" s="50">
        <f t="shared" ca="1" si="0"/>
        <v>0</v>
      </c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568.19000000000005</v>
      </c>
      <c r="D4" s="60">
        <v>567.17999999999995</v>
      </c>
      <c r="E4" s="61">
        <v>567.15</v>
      </c>
      <c r="F4" s="62">
        <v>566.58000000000004</v>
      </c>
      <c r="G4" s="59">
        <v>541.67999999999995</v>
      </c>
      <c r="H4" s="60">
        <v>543.64</v>
      </c>
      <c r="I4" s="61">
        <v>537.96</v>
      </c>
      <c r="J4" s="62">
        <v>539.46</v>
      </c>
      <c r="K4" s="61">
        <v>556.75</v>
      </c>
      <c r="L4" s="60">
        <v>556.58000000000004</v>
      </c>
      <c r="M4" s="61">
        <v>558.09</v>
      </c>
      <c r="N4" s="62">
        <v>558.01</v>
      </c>
      <c r="O4" s="63">
        <f t="shared" ref="O4:O11" si="1">MIN(C4:N4)</f>
        <v>537.96</v>
      </c>
      <c r="P4" s="64">
        <f t="shared" ref="P4:P11" si="2">MAX(C4:N4)</f>
        <v>568.19000000000005</v>
      </c>
    </row>
    <row r="5" spans="1:16" ht="14.95" x14ac:dyDescent="0.25">
      <c r="A5" s="216" t="s">
        <v>59</v>
      </c>
      <c r="B5" s="217"/>
      <c r="C5" s="65">
        <v>21.98</v>
      </c>
      <c r="D5" s="66">
        <v>20.69</v>
      </c>
      <c r="E5" s="67">
        <v>21.77</v>
      </c>
      <c r="F5" s="68">
        <v>21.11</v>
      </c>
      <c r="G5" s="65">
        <v>20.09</v>
      </c>
      <c r="H5" s="66">
        <v>21.98</v>
      </c>
      <c r="I5" s="67">
        <v>19.22</v>
      </c>
      <c r="J5" s="68">
        <v>21.72</v>
      </c>
      <c r="K5" s="67">
        <v>22.01</v>
      </c>
      <c r="L5" s="66">
        <v>21.35</v>
      </c>
      <c r="M5" s="67">
        <v>21.7</v>
      </c>
      <c r="N5" s="68">
        <v>21.33</v>
      </c>
      <c r="O5" s="63">
        <f t="shared" si="1"/>
        <v>19.22</v>
      </c>
      <c r="P5" s="64">
        <f t="shared" si="2"/>
        <v>22.01</v>
      </c>
    </row>
    <row r="6" spans="1:16" ht="14.95" x14ac:dyDescent="0.25">
      <c r="A6" s="216" t="s">
        <v>60</v>
      </c>
      <c r="B6" s="217"/>
      <c r="C6" s="65">
        <v>26.29</v>
      </c>
      <c r="D6" s="66">
        <v>26.32</v>
      </c>
      <c r="E6" s="66">
        <v>26.34</v>
      </c>
      <c r="F6" s="68">
        <v>26.24</v>
      </c>
      <c r="G6" s="65">
        <v>26.47</v>
      </c>
      <c r="H6" s="66">
        <v>26.02</v>
      </c>
      <c r="I6" s="66">
        <v>26.52</v>
      </c>
      <c r="J6" s="68">
        <v>25.92</v>
      </c>
      <c r="K6" s="67">
        <v>26.4</v>
      </c>
      <c r="L6" s="66">
        <v>26.21</v>
      </c>
      <c r="M6" s="66">
        <v>26.35</v>
      </c>
      <c r="N6" s="68">
        <v>26.16</v>
      </c>
      <c r="O6" s="63">
        <f t="shared" si="1"/>
        <v>25.92</v>
      </c>
      <c r="P6" s="64">
        <f t="shared" si="2"/>
        <v>26.52</v>
      </c>
    </row>
    <row r="7" spans="1:16" ht="14.95" x14ac:dyDescent="0.25">
      <c r="A7" s="216" t="s">
        <v>61</v>
      </c>
      <c r="B7" s="217"/>
      <c r="C7" s="65">
        <v>4.33</v>
      </c>
      <c r="D7" s="66">
        <v>3.72</v>
      </c>
      <c r="E7" s="66">
        <v>3.99</v>
      </c>
      <c r="F7" s="68">
        <v>3.94</v>
      </c>
      <c r="G7" s="65">
        <v>3.28</v>
      </c>
      <c r="H7" s="66">
        <v>4.3499999999999996</v>
      </c>
      <c r="I7" s="66">
        <v>3.24</v>
      </c>
      <c r="J7" s="68">
        <v>3.95</v>
      </c>
      <c r="K7" s="67">
        <v>4.3600000000000003</v>
      </c>
      <c r="L7" s="66">
        <v>4.04</v>
      </c>
      <c r="M7" s="66">
        <v>4.0599999999999996</v>
      </c>
      <c r="N7" s="68">
        <v>3.98</v>
      </c>
      <c r="O7" s="63">
        <f t="shared" si="1"/>
        <v>3.24</v>
      </c>
      <c r="P7" s="64">
        <f t="shared" si="2"/>
        <v>4.3600000000000003</v>
      </c>
    </row>
    <row r="8" spans="1:16" ht="14.95" x14ac:dyDescent="0.25">
      <c r="A8" s="216" t="s">
        <v>62</v>
      </c>
      <c r="B8" s="217"/>
      <c r="C8" s="65">
        <v>0.48</v>
      </c>
      <c r="D8" s="66">
        <v>0.28999999999999998</v>
      </c>
      <c r="E8" s="66">
        <v>0.26</v>
      </c>
      <c r="F8" s="68">
        <v>0.22</v>
      </c>
      <c r="G8" s="65">
        <v>0.21</v>
      </c>
      <c r="H8" s="66">
        <v>0.14000000000000001</v>
      </c>
      <c r="I8" s="66">
        <v>0.31</v>
      </c>
      <c r="J8" s="68">
        <v>0.18</v>
      </c>
      <c r="K8" s="67">
        <v>0.33</v>
      </c>
      <c r="L8" s="66">
        <v>0.21</v>
      </c>
      <c r="M8" s="66">
        <v>0.32</v>
      </c>
      <c r="N8" s="68">
        <v>0.24</v>
      </c>
      <c r="O8" s="63">
        <f t="shared" si="1"/>
        <v>0.14000000000000001</v>
      </c>
      <c r="P8" s="64">
        <f t="shared" si="2"/>
        <v>0.48</v>
      </c>
    </row>
    <row r="9" spans="1:16" ht="15.8" thickBot="1" x14ac:dyDescent="0.3">
      <c r="A9" s="220" t="s">
        <v>63</v>
      </c>
      <c r="B9" s="221"/>
      <c r="C9" s="69">
        <v>0.14000000000000001</v>
      </c>
      <c r="D9" s="70">
        <v>0.16</v>
      </c>
      <c r="E9" s="70">
        <v>0.12</v>
      </c>
      <c r="F9" s="71">
        <v>7.0000000000000007E-2</v>
      </c>
      <c r="G9" s="69">
        <v>0.21</v>
      </c>
      <c r="H9" s="70">
        <v>0.39</v>
      </c>
      <c r="I9" s="70">
        <v>0.08</v>
      </c>
      <c r="J9" s="71">
        <v>0.42</v>
      </c>
      <c r="K9" s="72">
        <v>0.06</v>
      </c>
      <c r="L9" s="70">
        <v>7.0000000000000007E-2</v>
      </c>
      <c r="M9" s="70">
        <v>0.18</v>
      </c>
      <c r="N9" s="71">
        <v>0.05</v>
      </c>
      <c r="O9" s="63">
        <f t="shared" si="1"/>
        <v>0.05</v>
      </c>
      <c r="P9" s="64">
        <f t="shared" si="2"/>
        <v>0.42</v>
      </c>
    </row>
    <row r="10" spans="1:16" ht="14.95" x14ac:dyDescent="0.25">
      <c r="A10" s="222" t="s">
        <v>64</v>
      </c>
      <c r="B10" s="223"/>
      <c r="C10" s="224">
        <v>1421.19</v>
      </c>
      <c r="D10" s="225"/>
      <c r="E10" s="226">
        <v>1422.11</v>
      </c>
      <c r="F10" s="225"/>
      <c r="G10" s="226">
        <v>1420.54</v>
      </c>
      <c r="H10" s="225"/>
      <c r="I10" s="226">
        <v>1420.31</v>
      </c>
      <c r="J10" s="225"/>
      <c r="K10" s="226">
        <v>1422.49</v>
      </c>
      <c r="L10" s="225"/>
      <c r="M10" s="226">
        <v>1422.22</v>
      </c>
      <c r="N10" s="225"/>
      <c r="O10" s="63">
        <f t="shared" si="1"/>
        <v>1420.31</v>
      </c>
      <c r="P10" s="64">
        <f t="shared" si="2"/>
        <v>1422.49</v>
      </c>
    </row>
    <row r="11" spans="1:16" ht="15.8" thickBot="1" x14ac:dyDescent="0.3">
      <c r="A11" s="227" t="s">
        <v>65</v>
      </c>
      <c r="B11" s="217"/>
      <c r="C11" s="228">
        <v>1378.52</v>
      </c>
      <c r="D11" s="229"/>
      <c r="E11" s="230">
        <v>1379.22</v>
      </c>
      <c r="F11" s="229"/>
      <c r="G11" s="230">
        <v>1378.47</v>
      </c>
      <c r="H11" s="229"/>
      <c r="I11" s="230">
        <v>1379.37</v>
      </c>
      <c r="J11" s="229"/>
      <c r="K11" s="230">
        <v>1379.13</v>
      </c>
      <c r="L11" s="229"/>
      <c r="M11" s="230">
        <v>1379.2</v>
      </c>
      <c r="N11" s="229"/>
      <c r="O11" s="63">
        <f t="shared" si="1"/>
        <v>1378.47</v>
      </c>
      <c r="P11" s="64">
        <f t="shared" si="2"/>
        <v>1379.37</v>
      </c>
    </row>
    <row r="12" spans="1:16" ht="15.8" thickBot="1" x14ac:dyDescent="0.3">
      <c r="A12" s="231" t="s">
        <v>66</v>
      </c>
      <c r="B12" s="232"/>
      <c r="C12" s="51" t="s">
        <v>44</v>
      </c>
      <c r="D12" s="52" t="s">
        <v>55</v>
      </c>
      <c r="E12" s="52" t="s">
        <v>44</v>
      </c>
      <c r="F12" s="52" t="s">
        <v>55</v>
      </c>
      <c r="G12" s="52" t="s">
        <v>44</v>
      </c>
      <c r="H12" s="52" t="s">
        <v>55</v>
      </c>
      <c r="I12" s="52" t="s">
        <v>44</v>
      </c>
      <c r="J12" s="53" t="s">
        <v>55</v>
      </c>
      <c r="K12" s="77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608</v>
      </c>
      <c r="D13" s="60">
        <v>608</v>
      </c>
      <c r="E13" s="183">
        <v>608</v>
      </c>
      <c r="F13" s="62">
        <v>608</v>
      </c>
      <c r="G13" s="188">
        <v>608</v>
      </c>
      <c r="H13" s="60">
        <v>608</v>
      </c>
      <c r="I13" s="183">
        <v>608</v>
      </c>
      <c r="J13" s="62">
        <v>608</v>
      </c>
      <c r="K13" s="183">
        <v>608</v>
      </c>
      <c r="L13" s="60">
        <v>608</v>
      </c>
      <c r="M13" s="183">
        <v>608</v>
      </c>
      <c r="N13" s="62">
        <v>608</v>
      </c>
      <c r="O13" s="63">
        <f t="shared" ref="O13:O20" si="3">MIN(C13:N13)</f>
        <v>608</v>
      </c>
      <c r="P13" s="64">
        <f t="shared" ref="P13:P20" si="4">MAX(C13:N13)</f>
        <v>608</v>
      </c>
    </row>
    <row r="14" spans="1:16" ht="14.95" x14ac:dyDescent="0.25">
      <c r="A14" s="216" t="s">
        <v>59</v>
      </c>
      <c r="B14" s="217"/>
      <c r="C14" s="65">
        <v>21.93</v>
      </c>
      <c r="D14" s="187">
        <v>21.97</v>
      </c>
      <c r="E14" s="185">
        <v>21.93</v>
      </c>
      <c r="F14" s="68">
        <v>21.88</v>
      </c>
      <c r="G14" s="65">
        <v>21.93</v>
      </c>
      <c r="H14" s="187">
        <v>21.97</v>
      </c>
      <c r="I14" s="185">
        <v>21.93</v>
      </c>
      <c r="J14" s="68">
        <v>21.88</v>
      </c>
      <c r="K14" s="65">
        <v>21.94</v>
      </c>
      <c r="L14" s="187">
        <v>21.96</v>
      </c>
      <c r="M14" s="185">
        <v>21.78</v>
      </c>
      <c r="N14" s="68">
        <v>21.79</v>
      </c>
      <c r="O14" s="63">
        <f t="shared" si="3"/>
        <v>21.78</v>
      </c>
      <c r="P14" s="64">
        <f t="shared" si="4"/>
        <v>21.97</v>
      </c>
    </row>
    <row r="15" spans="1:16" ht="14.95" x14ac:dyDescent="0.25">
      <c r="A15" s="216" t="s">
        <v>60</v>
      </c>
      <c r="B15" s="217"/>
      <c r="C15" s="65">
        <v>25.45</v>
      </c>
      <c r="D15" s="187">
        <v>25.34</v>
      </c>
      <c r="E15" s="187">
        <v>25.48</v>
      </c>
      <c r="F15" s="68">
        <v>25.27</v>
      </c>
      <c r="G15" s="65">
        <v>25.45</v>
      </c>
      <c r="H15" s="187">
        <v>25.34</v>
      </c>
      <c r="I15" s="187">
        <v>25.48</v>
      </c>
      <c r="J15" s="68">
        <v>25.27</v>
      </c>
      <c r="K15" s="185">
        <v>25.62</v>
      </c>
      <c r="L15" s="187">
        <v>25.38</v>
      </c>
      <c r="M15" s="187">
        <v>25.46</v>
      </c>
      <c r="N15" s="68">
        <v>25.36</v>
      </c>
      <c r="O15" s="63">
        <f t="shared" si="3"/>
        <v>25.27</v>
      </c>
      <c r="P15" s="64">
        <f t="shared" si="4"/>
        <v>25.62</v>
      </c>
    </row>
    <row r="16" spans="1:16" ht="14.95" x14ac:dyDescent="0.25">
      <c r="A16" s="216" t="s">
        <v>61</v>
      </c>
      <c r="B16" s="217"/>
      <c r="C16" s="65">
        <v>4.9000000000000004</v>
      </c>
      <c r="D16" s="187">
        <v>4.6500000000000004</v>
      </c>
      <c r="E16" s="187">
        <v>4.93</v>
      </c>
      <c r="F16" s="68">
        <v>4.47</v>
      </c>
      <c r="G16" s="65">
        <v>4.9000000000000004</v>
      </c>
      <c r="H16" s="187">
        <v>4.6500000000000004</v>
      </c>
      <c r="I16" s="187">
        <v>4.93</v>
      </c>
      <c r="J16" s="68">
        <v>4.47</v>
      </c>
      <c r="K16" s="185">
        <v>4.96</v>
      </c>
      <c r="L16" s="187">
        <v>4.57</v>
      </c>
      <c r="M16" s="187">
        <v>4.8099999999999996</v>
      </c>
      <c r="N16" s="68">
        <v>4.42</v>
      </c>
      <c r="O16" s="63">
        <f t="shared" si="3"/>
        <v>4.42</v>
      </c>
      <c r="P16" s="64">
        <f t="shared" si="4"/>
        <v>4.96</v>
      </c>
    </row>
    <row r="17" spans="1:16" ht="14.95" x14ac:dyDescent="0.25">
      <c r="A17" s="216" t="s">
        <v>62</v>
      </c>
      <c r="B17" s="217"/>
      <c r="C17" s="65">
        <v>0.27</v>
      </c>
      <c r="D17" s="187">
        <v>0.16</v>
      </c>
      <c r="E17" s="187">
        <v>0.19</v>
      </c>
      <c r="F17" s="68">
        <v>0.23</v>
      </c>
      <c r="G17" s="65">
        <v>0.27</v>
      </c>
      <c r="H17" s="187">
        <v>0.16</v>
      </c>
      <c r="I17" s="187">
        <v>0.19</v>
      </c>
      <c r="J17" s="68">
        <v>0.23</v>
      </c>
      <c r="K17" s="185">
        <v>0.14000000000000001</v>
      </c>
      <c r="L17" s="187">
        <v>0.21</v>
      </c>
      <c r="M17" s="187">
        <v>0.26</v>
      </c>
      <c r="N17" s="68">
        <v>0.16</v>
      </c>
      <c r="O17" s="63">
        <f t="shared" si="3"/>
        <v>0.14000000000000001</v>
      </c>
      <c r="P17" s="64">
        <f t="shared" si="4"/>
        <v>0.27</v>
      </c>
    </row>
    <row r="18" spans="1:16" ht="15.8" thickBot="1" x14ac:dyDescent="0.3">
      <c r="A18" s="220" t="s">
        <v>63</v>
      </c>
      <c r="B18" s="221"/>
      <c r="C18" s="69">
        <v>0.13</v>
      </c>
      <c r="D18" s="186">
        <v>0.14000000000000001</v>
      </c>
      <c r="E18" s="186">
        <v>0.09</v>
      </c>
      <c r="F18" s="71">
        <v>7.0000000000000007E-2</v>
      </c>
      <c r="G18" s="69">
        <v>0.13</v>
      </c>
      <c r="H18" s="186">
        <v>0.14000000000000001</v>
      </c>
      <c r="I18" s="186">
        <v>0.09</v>
      </c>
      <c r="J18" s="71">
        <v>7.0000000000000007E-2</v>
      </c>
      <c r="K18" s="184">
        <v>7.0000000000000007E-2</v>
      </c>
      <c r="L18" s="186">
        <v>0.1</v>
      </c>
      <c r="M18" s="186">
        <v>0.15</v>
      </c>
      <c r="N18" s="71">
        <v>0.04</v>
      </c>
      <c r="O18" s="63">
        <f t="shared" si="3"/>
        <v>0.04</v>
      </c>
      <c r="P18" s="64">
        <f t="shared" si="4"/>
        <v>0.15</v>
      </c>
    </row>
    <row r="19" spans="1:16" ht="14.95" x14ac:dyDescent="0.25">
      <c r="A19" s="222" t="s">
        <v>64</v>
      </c>
      <c r="B19" s="223"/>
      <c r="C19" s="224">
        <v>1422.16</v>
      </c>
      <c r="D19" s="225"/>
      <c r="E19" s="226">
        <v>1422.76</v>
      </c>
      <c r="F19" s="225"/>
      <c r="G19" s="224">
        <v>1422.16</v>
      </c>
      <c r="H19" s="225"/>
      <c r="I19" s="226">
        <v>1422.76</v>
      </c>
      <c r="J19" s="225"/>
      <c r="K19" s="226">
        <v>1422.81</v>
      </c>
      <c r="L19" s="225"/>
      <c r="M19" s="226">
        <v>1422.57</v>
      </c>
      <c r="N19" s="225"/>
      <c r="O19" s="63">
        <f t="shared" si="3"/>
        <v>1422.16</v>
      </c>
      <c r="P19" s="64">
        <f t="shared" si="4"/>
        <v>1422.81</v>
      </c>
    </row>
    <row r="20" spans="1:16" ht="15.8" thickBot="1" x14ac:dyDescent="0.3">
      <c r="A20" s="227" t="s">
        <v>65</v>
      </c>
      <c r="B20" s="217"/>
      <c r="C20" s="228">
        <v>1378.26</v>
      </c>
      <c r="D20" s="229"/>
      <c r="E20" s="230">
        <v>1378.96</v>
      </c>
      <c r="F20" s="229"/>
      <c r="G20" s="228">
        <v>1378.26</v>
      </c>
      <c r="H20" s="229"/>
      <c r="I20" s="230">
        <v>1378.96</v>
      </c>
      <c r="J20" s="229"/>
      <c r="K20" s="230">
        <v>1378.91</v>
      </c>
      <c r="L20" s="229"/>
      <c r="M20" s="230">
        <v>1379</v>
      </c>
      <c r="N20" s="229"/>
      <c r="O20" s="63">
        <f t="shared" si="3"/>
        <v>1378.26</v>
      </c>
      <c r="P20" s="64">
        <f t="shared" si="4"/>
        <v>1379</v>
      </c>
    </row>
  </sheetData>
  <mergeCells count="42"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  <mergeCell ref="A18:B18"/>
    <mergeCell ref="A19:B19"/>
    <mergeCell ref="C19:D19"/>
    <mergeCell ref="E19:F19"/>
    <mergeCell ref="G19:H19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9:B9"/>
    <mergeCell ref="A10:B10"/>
    <mergeCell ref="C10:D10"/>
    <mergeCell ref="E10:F10"/>
    <mergeCell ref="G10:H10"/>
    <mergeCell ref="A8:B8"/>
    <mergeCell ref="A3:B3"/>
    <mergeCell ref="A4:B4"/>
    <mergeCell ref="A5:B5"/>
    <mergeCell ref="A6:B6"/>
    <mergeCell ref="A7:B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230803</v>
      </c>
      <c r="B1" s="48">
        <v>43087</v>
      </c>
      <c r="C1" s="49" t="str">
        <f ca="1">C$2</f>
        <v>CN012</v>
      </c>
      <c r="D1" s="49">
        <f t="shared" ref="D1:P2" ca="1" si="0">D$2</f>
        <v>202132</v>
      </c>
      <c r="E1" s="49" t="str">
        <f t="shared" ca="1" si="0"/>
        <v>CN012</v>
      </c>
      <c r="F1" s="49">
        <f t="shared" ca="1" si="0"/>
        <v>202236</v>
      </c>
      <c r="G1" s="50" t="str">
        <f t="shared" ca="1" si="0"/>
        <v>CP006</v>
      </c>
      <c r="H1" s="50">
        <f t="shared" ca="1" si="0"/>
        <v>198015</v>
      </c>
      <c r="I1" s="50" t="str">
        <f t="shared" ca="1" si="0"/>
        <v>CP006</v>
      </c>
      <c r="J1" s="50">
        <f t="shared" ca="1" si="0"/>
        <v>198016</v>
      </c>
      <c r="K1" s="49" t="str">
        <f t="shared" ca="1" si="0"/>
        <v>CN011</v>
      </c>
      <c r="L1" s="49">
        <f t="shared" ca="1" si="0"/>
        <v>202130</v>
      </c>
      <c r="M1" s="49" t="str">
        <f t="shared" ca="1" si="0"/>
        <v>CN011</v>
      </c>
      <c r="N1" s="49">
        <f t="shared" ca="1" si="0"/>
        <v>202129</v>
      </c>
      <c r="O1" s="50">
        <f t="shared" ca="1" si="0"/>
        <v>0</v>
      </c>
      <c r="P1" s="50">
        <f t="shared" ca="1" si="0"/>
        <v>0</v>
      </c>
    </row>
    <row r="2" spans="1:16" ht="15.8" thickBot="1" x14ac:dyDescent="0.3">
      <c r="A2" s="47">
        <f>A1</f>
        <v>230803</v>
      </c>
      <c r="B2" s="48">
        <f>B1</f>
        <v>43087</v>
      </c>
      <c r="C2" s="50" t="str">
        <f ca="1">C$2</f>
        <v>CN012</v>
      </c>
      <c r="D2" s="50">
        <f t="shared" ca="1" si="0"/>
        <v>202132</v>
      </c>
      <c r="E2" s="50" t="str">
        <f t="shared" ca="1" si="0"/>
        <v>CN012</v>
      </c>
      <c r="F2" s="50">
        <f t="shared" ca="1" si="0"/>
        <v>202236</v>
      </c>
      <c r="G2" s="49" t="str">
        <f t="shared" ca="1" si="0"/>
        <v>CP006</v>
      </c>
      <c r="H2" s="49">
        <f t="shared" ca="1" si="0"/>
        <v>198015</v>
      </c>
      <c r="I2" s="49" t="str">
        <f t="shared" ca="1" si="0"/>
        <v>CP006</v>
      </c>
      <c r="J2" s="49">
        <f t="shared" ca="1" si="0"/>
        <v>198016</v>
      </c>
      <c r="K2" s="50" t="str">
        <f t="shared" ca="1" si="0"/>
        <v>CN011</v>
      </c>
      <c r="L2" s="50">
        <f t="shared" ca="1" si="0"/>
        <v>202130</v>
      </c>
      <c r="M2" s="50" t="str">
        <f t="shared" ca="1" si="0"/>
        <v>CN011</v>
      </c>
      <c r="N2" s="50">
        <f t="shared" ca="1" si="0"/>
        <v>202129</v>
      </c>
      <c r="O2" s="50">
        <f t="shared" ca="1" si="0"/>
        <v>0</v>
      </c>
      <c r="P2" s="50">
        <f t="shared" ca="1" si="0"/>
        <v>0</v>
      </c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555.59</v>
      </c>
      <c r="D4" s="60">
        <v>555.24</v>
      </c>
      <c r="E4" s="61">
        <v>555.51</v>
      </c>
      <c r="F4" s="62">
        <v>554.82000000000005</v>
      </c>
      <c r="G4" s="59">
        <v>567.69000000000005</v>
      </c>
      <c r="H4" s="60">
        <v>567.49</v>
      </c>
      <c r="I4" s="61">
        <v>563.77</v>
      </c>
      <c r="J4" s="62">
        <v>563.6</v>
      </c>
      <c r="K4" s="61">
        <v>558.04</v>
      </c>
      <c r="L4" s="60">
        <v>557.5</v>
      </c>
      <c r="M4" s="61">
        <v>558.87</v>
      </c>
      <c r="N4" s="62">
        <v>558.27</v>
      </c>
      <c r="O4" s="63">
        <f t="shared" ref="O4:O11" si="1">MIN(C4:N4)</f>
        <v>554.82000000000005</v>
      </c>
      <c r="P4" s="64">
        <f t="shared" ref="P4:P11" si="2">MAX(C4:N4)</f>
        <v>567.69000000000005</v>
      </c>
    </row>
    <row r="5" spans="1:16" ht="14.95" x14ac:dyDescent="0.25">
      <c r="A5" s="216" t="s">
        <v>59</v>
      </c>
      <c r="B5" s="217"/>
      <c r="C5" s="65">
        <v>21.6</v>
      </c>
      <c r="D5" s="66">
        <v>21.38</v>
      </c>
      <c r="E5" s="67">
        <v>21.47</v>
      </c>
      <c r="F5" s="68">
        <v>21.77</v>
      </c>
      <c r="G5" s="65">
        <v>21.34</v>
      </c>
      <c r="H5" s="66">
        <v>20.87</v>
      </c>
      <c r="I5" s="67">
        <v>20.78</v>
      </c>
      <c r="J5" s="68">
        <v>21.23</v>
      </c>
      <c r="K5" s="67">
        <v>21.9</v>
      </c>
      <c r="L5" s="66">
        <v>21.29</v>
      </c>
      <c r="M5" s="67">
        <v>21.76</v>
      </c>
      <c r="N5" s="68">
        <v>21.52</v>
      </c>
      <c r="O5" s="63">
        <f t="shared" si="1"/>
        <v>20.78</v>
      </c>
      <c r="P5" s="64">
        <f t="shared" si="2"/>
        <v>21.9</v>
      </c>
    </row>
    <row r="6" spans="1:16" ht="14.95" x14ac:dyDescent="0.25">
      <c r="A6" s="216" t="s">
        <v>60</v>
      </c>
      <c r="B6" s="217"/>
      <c r="C6" s="65">
        <v>26.03</v>
      </c>
      <c r="D6" s="66">
        <v>26.09</v>
      </c>
      <c r="E6" s="66">
        <v>25.91</v>
      </c>
      <c r="F6" s="68">
        <v>26.13</v>
      </c>
      <c r="G6" s="65">
        <v>25.89</v>
      </c>
      <c r="H6" s="66">
        <v>25.95</v>
      </c>
      <c r="I6" s="66">
        <v>25.82</v>
      </c>
      <c r="J6" s="68">
        <v>25.9</v>
      </c>
      <c r="K6" s="67">
        <v>26.01</v>
      </c>
      <c r="L6" s="66">
        <v>26.11</v>
      </c>
      <c r="M6" s="66">
        <v>25.94</v>
      </c>
      <c r="N6" s="68">
        <v>26.11</v>
      </c>
      <c r="O6" s="63">
        <f t="shared" si="1"/>
        <v>25.82</v>
      </c>
      <c r="P6" s="64">
        <f t="shared" si="2"/>
        <v>26.13</v>
      </c>
    </row>
    <row r="7" spans="1:16" ht="14.95" x14ac:dyDescent="0.25">
      <c r="A7" s="216" t="s">
        <v>61</v>
      </c>
      <c r="B7" s="217"/>
      <c r="C7" s="65">
        <v>3.99</v>
      </c>
      <c r="D7" s="66">
        <v>3.96</v>
      </c>
      <c r="E7" s="66">
        <v>3.9</v>
      </c>
      <c r="F7" s="68">
        <v>4.29</v>
      </c>
      <c r="G7" s="65">
        <v>3.7</v>
      </c>
      <c r="H7" s="66">
        <v>3.47</v>
      </c>
      <c r="I7" s="66">
        <v>3.33</v>
      </c>
      <c r="J7" s="68">
        <v>3.91</v>
      </c>
      <c r="K7" s="67">
        <v>4.42</v>
      </c>
      <c r="L7" s="66">
        <v>3.85</v>
      </c>
      <c r="M7" s="66">
        <v>4.17</v>
      </c>
      <c r="N7" s="68">
        <v>4.03</v>
      </c>
      <c r="O7" s="63">
        <f t="shared" si="1"/>
        <v>3.33</v>
      </c>
      <c r="P7" s="64">
        <f t="shared" si="2"/>
        <v>4.42</v>
      </c>
    </row>
    <row r="8" spans="1:16" ht="14.95" x14ac:dyDescent="0.25">
      <c r="A8" s="216" t="s">
        <v>62</v>
      </c>
      <c r="B8" s="217"/>
      <c r="C8" s="65">
        <v>0.2</v>
      </c>
      <c r="D8" s="66">
        <v>0.17</v>
      </c>
      <c r="E8" s="66">
        <v>0.18</v>
      </c>
      <c r="F8" s="68">
        <v>0.18</v>
      </c>
      <c r="G8" s="65">
        <v>0.12</v>
      </c>
      <c r="H8" s="66">
        <v>0.15</v>
      </c>
      <c r="I8" s="66">
        <v>0.12</v>
      </c>
      <c r="J8" s="68">
        <v>0.27</v>
      </c>
      <c r="K8" s="67">
        <v>0.15</v>
      </c>
      <c r="L8" s="66">
        <v>0.21</v>
      </c>
      <c r="M8" s="66">
        <v>0.21</v>
      </c>
      <c r="N8" s="68">
        <v>0.3</v>
      </c>
      <c r="O8" s="63">
        <f t="shared" si="1"/>
        <v>0.12</v>
      </c>
      <c r="P8" s="64">
        <f t="shared" si="2"/>
        <v>0.3</v>
      </c>
    </row>
    <row r="9" spans="1:16" ht="15.8" thickBot="1" x14ac:dyDescent="0.3">
      <c r="A9" s="220" t="s">
        <v>63</v>
      </c>
      <c r="B9" s="221"/>
      <c r="C9" s="69">
        <v>0.15</v>
      </c>
      <c r="D9" s="70">
        <v>0.06</v>
      </c>
      <c r="E9" s="70">
        <v>0.16</v>
      </c>
      <c r="F9" s="71">
        <v>0.19</v>
      </c>
      <c r="G9" s="69">
        <v>0.03</v>
      </c>
      <c r="H9" s="70">
        <v>0.04</v>
      </c>
      <c r="I9" s="70">
        <v>0.04</v>
      </c>
      <c r="J9" s="71">
        <v>0.08</v>
      </c>
      <c r="K9" s="72">
        <v>0.11</v>
      </c>
      <c r="L9" s="70">
        <v>0.1</v>
      </c>
      <c r="M9" s="70">
        <v>0.19</v>
      </c>
      <c r="N9" s="71">
        <v>0.04</v>
      </c>
      <c r="O9" s="63">
        <f t="shared" si="1"/>
        <v>0.03</v>
      </c>
      <c r="P9" s="64">
        <f t="shared" si="2"/>
        <v>0.19</v>
      </c>
    </row>
    <row r="10" spans="1:16" ht="14.95" x14ac:dyDescent="0.25">
      <c r="A10" s="222" t="s">
        <v>64</v>
      </c>
      <c r="B10" s="223"/>
      <c r="C10" s="224">
        <v>1422.49</v>
      </c>
      <c r="D10" s="225"/>
      <c r="E10" s="226">
        <v>1422.31</v>
      </c>
      <c r="F10" s="225"/>
      <c r="G10" s="226">
        <v>1421.58</v>
      </c>
      <c r="H10" s="225"/>
      <c r="I10" s="226">
        <v>1421.54</v>
      </c>
      <c r="J10" s="225"/>
      <c r="K10" s="226">
        <v>1422.7</v>
      </c>
      <c r="L10" s="225"/>
      <c r="M10" s="226">
        <v>1422.14</v>
      </c>
      <c r="N10" s="225"/>
      <c r="O10" s="63">
        <f t="shared" si="1"/>
        <v>1421.54</v>
      </c>
      <c r="P10" s="64">
        <f t="shared" si="2"/>
        <v>1422.7</v>
      </c>
    </row>
    <row r="11" spans="1:16" ht="15.8" thickBot="1" x14ac:dyDescent="0.3">
      <c r="A11" s="227" t="s">
        <v>65</v>
      </c>
      <c r="B11" s="217"/>
      <c r="C11" s="228">
        <v>1379.51</v>
      </c>
      <c r="D11" s="229"/>
      <c r="E11" s="230">
        <v>1379.06</v>
      </c>
      <c r="F11" s="229"/>
      <c r="G11" s="230">
        <v>1379.38</v>
      </c>
      <c r="H11" s="229"/>
      <c r="I11" s="230">
        <v>1379.53</v>
      </c>
      <c r="J11" s="229"/>
      <c r="K11" s="230">
        <v>1379.51</v>
      </c>
      <c r="L11" s="229"/>
      <c r="M11" s="230">
        <v>1378.86</v>
      </c>
      <c r="N11" s="229"/>
      <c r="O11" s="63">
        <f t="shared" si="1"/>
        <v>1378.86</v>
      </c>
      <c r="P11" s="64">
        <f t="shared" si="2"/>
        <v>1379.53</v>
      </c>
    </row>
    <row r="12" spans="1:16" ht="15.8" thickBot="1" x14ac:dyDescent="0.3">
      <c r="A12" s="231" t="s">
        <v>66</v>
      </c>
      <c r="B12" s="232"/>
      <c r="C12" s="51" t="s">
        <v>44</v>
      </c>
      <c r="D12" s="52" t="s">
        <v>55</v>
      </c>
      <c r="E12" s="52" t="s">
        <v>44</v>
      </c>
      <c r="F12" s="52" t="s">
        <v>55</v>
      </c>
      <c r="G12" s="52" t="s">
        <v>44</v>
      </c>
      <c r="H12" s="52" t="s">
        <v>55</v>
      </c>
      <c r="I12" s="52" t="s">
        <v>44</v>
      </c>
      <c r="J12" s="53" t="s">
        <v>55</v>
      </c>
      <c r="K12" s="77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553.94000000000005</v>
      </c>
      <c r="D13" s="60">
        <v>553.87</v>
      </c>
      <c r="E13" s="61">
        <v>553.91</v>
      </c>
      <c r="F13" s="62">
        <v>554.05999999999995</v>
      </c>
      <c r="G13" s="59">
        <v>565.78</v>
      </c>
      <c r="H13" s="60">
        <v>566.38</v>
      </c>
      <c r="I13" s="61">
        <v>562.1</v>
      </c>
      <c r="J13" s="62">
        <v>562.78</v>
      </c>
      <c r="K13" s="61">
        <v>556.30999999999995</v>
      </c>
      <c r="L13" s="60">
        <v>556.48</v>
      </c>
      <c r="M13" s="61">
        <v>556.77</v>
      </c>
      <c r="N13" s="62">
        <v>557.16999999999996</v>
      </c>
      <c r="O13" s="63">
        <f t="shared" ref="O13:O20" si="3">MIN(C13:N13)</f>
        <v>553.87</v>
      </c>
      <c r="P13" s="64">
        <f t="shared" ref="P13:P20" si="4">MAX(C13:N13)</f>
        <v>566.38</v>
      </c>
    </row>
    <row r="14" spans="1:16" ht="14.95" x14ac:dyDescent="0.25">
      <c r="A14" s="216" t="s">
        <v>59</v>
      </c>
      <c r="B14" s="217"/>
      <c r="C14" s="65">
        <v>22.1</v>
      </c>
      <c r="D14" s="66">
        <v>21.75</v>
      </c>
      <c r="E14" s="67">
        <v>21.87</v>
      </c>
      <c r="F14" s="68">
        <v>21.93</v>
      </c>
      <c r="G14" s="65">
        <v>21.83</v>
      </c>
      <c r="H14" s="66">
        <v>21.21</v>
      </c>
      <c r="I14" s="67">
        <v>21.95</v>
      </c>
      <c r="J14" s="68">
        <v>21.44</v>
      </c>
      <c r="K14" s="65">
        <v>22.34</v>
      </c>
      <c r="L14" s="66">
        <v>21.84</v>
      </c>
      <c r="M14" s="67">
        <v>22.17</v>
      </c>
      <c r="N14" s="68">
        <v>21.86</v>
      </c>
      <c r="O14" s="63">
        <f t="shared" si="3"/>
        <v>21.21</v>
      </c>
      <c r="P14" s="64">
        <f t="shared" si="4"/>
        <v>22.34</v>
      </c>
    </row>
    <row r="15" spans="1:16" ht="14.95" x14ac:dyDescent="0.25">
      <c r="A15" s="216" t="s">
        <v>60</v>
      </c>
      <c r="B15" s="217"/>
      <c r="C15" s="65">
        <v>25.39</v>
      </c>
      <c r="D15" s="66">
        <v>25.54</v>
      </c>
      <c r="E15" s="66">
        <v>25.29</v>
      </c>
      <c r="F15" s="68">
        <v>25.57</v>
      </c>
      <c r="G15" s="65">
        <v>25.28</v>
      </c>
      <c r="H15" s="66">
        <v>25.47</v>
      </c>
      <c r="I15" s="66">
        <v>25.24</v>
      </c>
      <c r="J15" s="68">
        <v>25.51</v>
      </c>
      <c r="K15" s="67">
        <v>25.31</v>
      </c>
      <c r="L15" s="66">
        <v>25.52</v>
      </c>
      <c r="M15" s="66">
        <v>25.28</v>
      </c>
      <c r="N15" s="68">
        <v>25.52</v>
      </c>
      <c r="O15" s="63">
        <f t="shared" si="3"/>
        <v>25.24</v>
      </c>
      <c r="P15" s="64">
        <f t="shared" si="4"/>
        <v>25.57</v>
      </c>
    </row>
    <row r="16" spans="1:16" ht="14.95" x14ac:dyDescent="0.25">
      <c r="A16" s="216" t="s">
        <v>61</v>
      </c>
      <c r="B16" s="217"/>
      <c r="C16" s="65">
        <v>4.76</v>
      </c>
      <c r="D16" s="66">
        <v>4.5599999999999996</v>
      </c>
      <c r="E16" s="66">
        <v>4.4800000000000004</v>
      </c>
      <c r="F16" s="68">
        <v>4.74</v>
      </c>
      <c r="G16" s="65">
        <v>4.32</v>
      </c>
      <c r="H16" s="66">
        <v>4.13</v>
      </c>
      <c r="I16" s="66">
        <v>4.47</v>
      </c>
      <c r="J16" s="68">
        <v>4.34</v>
      </c>
      <c r="K16" s="67">
        <v>4.75</v>
      </c>
      <c r="L16" s="66">
        <v>4.71</v>
      </c>
      <c r="M16" s="66">
        <v>4.7300000000000004</v>
      </c>
      <c r="N16" s="68">
        <v>4.6900000000000004</v>
      </c>
      <c r="O16" s="63">
        <f t="shared" si="3"/>
        <v>4.13</v>
      </c>
      <c r="P16" s="64">
        <f t="shared" si="4"/>
        <v>4.76</v>
      </c>
    </row>
    <row r="17" spans="1:16" ht="14.95" x14ac:dyDescent="0.25">
      <c r="A17" s="216" t="s">
        <v>62</v>
      </c>
      <c r="B17" s="217"/>
      <c r="C17" s="65">
        <v>0.09</v>
      </c>
      <c r="D17" s="66">
        <v>0.18</v>
      </c>
      <c r="E17" s="66">
        <v>7.0000000000000007E-2</v>
      </c>
      <c r="F17" s="68">
        <v>0.12</v>
      </c>
      <c r="G17" s="65">
        <v>0.04</v>
      </c>
      <c r="H17" s="66">
        <v>0.16</v>
      </c>
      <c r="I17" s="66">
        <v>7.0000000000000007E-2</v>
      </c>
      <c r="J17" s="68">
        <v>0.15</v>
      </c>
      <c r="K17" s="67">
        <v>0.04</v>
      </c>
      <c r="L17" s="66">
        <v>0.24</v>
      </c>
      <c r="M17" s="66">
        <v>0.08</v>
      </c>
      <c r="N17" s="68">
        <v>0.18</v>
      </c>
      <c r="O17" s="63">
        <f t="shared" si="3"/>
        <v>0.04</v>
      </c>
      <c r="P17" s="64">
        <f t="shared" si="4"/>
        <v>0.24</v>
      </c>
    </row>
    <row r="18" spans="1:16" ht="15.8" thickBot="1" x14ac:dyDescent="0.3">
      <c r="A18" s="220" t="s">
        <v>63</v>
      </c>
      <c r="B18" s="221"/>
      <c r="C18" s="69">
        <v>0.13</v>
      </c>
      <c r="D18" s="70">
        <v>0.04</v>
      </c>
      <c r="E18" s="70">
        <v>0.16</v>
      </c>
      <c r="F18" s="71">
        <v>0.13</v>
      </c>
      <c r="G18" s="69">
        <v>0.04</v>
      </c>
      <c r="H18" s="70">
        <v>0.05</v>
      </c>
      <c r="I18" s="70">
        <v>0.04</v>
      </c>
      <c r="J18" s="71">
        <v>0.05</v>
      </c>
      <c r="K18" s="72">
        <v>0.16</v>
      </c>
      <c r="L18" s="70">
        <v>7.0000000000000007E-2</v>
      </c>
      <c r="M18" s="70">
        <v>0.17</v>
      </c>
      <c r="N18" s="71">
        <v>7.0000000000000007E-2</v>
      </c>
      <c r="O18" s="63">
        <f t="shared" si="3"/>
        <v>0.04</v>
      </c>
      <c r="P18" s="64">
        <f t="shared" si="4"/>
        <v>0.17</v>
      </c>
    </row>
    <row r="19" spans="1:16" ht="14.95" x14ac:dyDescent="0.25">
      <c r="A19" s="222" t="s">
        <v>64</v>
      </c>
      <c r="B19" s="223"/>
      <c r="C19" s="224">
        <v>1423.3</v>
      </c>
      <c r="D19" s="225"/>
      <c r="E19" s="226">
        <v>1422.88</v>
      </c>
      <c r="F19" s="225"/>
      <c r="G19" s="226">
        <v>1422.3</v>
      </c>
      <c r="H19" s="225"/>
      <c r="I19" s="226">
        <v>1422.82</v>
      </c>
      <c r="J19" s="225"/>
      <c r="K19" s="226">
        <v>1423.48</v>
      </c>
      <c r="L19" s="225"/>
      <c r="M19" s="226">
        <v>1422.68</v>
      </c>
      <c r="N19" s="225"/>
      <c r="O19" s="63">
        <f t="shared" si="3"/>
        <v>1422.3</v>
      </c>
      <c r="P19" s="64">
        <f t="shared" si="4"/>
        <v>1423.48</v>
      </c>
    </row>
    <row r="20" spans="1:16" ht="15.8" thickBot="1" x14ac:dyDescent="0.3">
      <c r="A20" s="227" t="s">
        <v>65</v>
      </c>
      <c r="B20" s="217"/>
      <c r="C20" s="228">
        <v>1379.44</v>
      </c>
      <c r="D20" s="229"/>
      <c r="E20" s="230">
        <v>1379.07</v>
      </c>
      <c r="F20" s="229"/>
      <c r="G20" s="230">
        <v>1379.28</v>
      </c>
      <c r="H20" s="229"/>
      <c r="I20" s="230">
        <v>1379.43</v>
      </c>
      <c r="J20" s="229"/>
      <c r="K20" s="230">
        <v>1379.3</v>
      </c>
      <c r="L20" s="229"/>
      <c r="M20" s="230">
        <v>1378.65</v>
      </c>
      <c r="N20" s="229"/>
      <c r="O20" s="63">
        <f t="shared" si="3"/>
        <v>1378.65</v>
      </c>
      <c r="P20" s="64">
        <f t="shared" si="4"/>
        <v>1379.44</v>
      </c>
    </row>
  </sheetData>
  <mergeCells count="42"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  <mergeCell ref="A18:B18"/>
    <mergeCell ref="A19:B19"/>
    <mergeCell ref="C19:D19"/>
    <mergeCell ref="E19:F19"/>
    <mergeCell ref="G19:H19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9:B9"/>
    <mergeCell ref="A10:B10"/>
    <mergeCell ref="C10:D10"/>
    <mergeCell ref="E10:F10"/>
    <mergeCell ref="G10:H10"/>
    <mergeCell ref="A8:B8"/>
    <mergeCell ref="A3:B3"/>
    <mergeCell ref="A4:B4"/>
    <mergeCell ref="A5:B5"/>
    <mergeCell ref="A6:B6"/>
    <mergeCell ref="A7:B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P21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255990</v>
      </c>
      <c r="B1" s="48">
        <v>43209</v>
      </c>
      <c r="C1" s="49" t="str">
        <f ca="1">C$2</f>
        <v>CN014</v>
      </c>
      <c r="D1" s="49">
        <f t="shared" ref="D1:P2" ca="1" si="0">D$2</f>
        <v>202135</v>
      </c>
      <c r="E1" s="49" t="str">
        <f t="shared" ca="1" si="0"/>
        <v>CN014</v>
      </c>
      <c r="F1" s="49">
        <f t="shared" ca="1" si="0"/>
        <v>202138</v>
      </c>
      <c r="G1" s="50" t="str">
        <f t="shared" ca="1" si="0"/>
        <v>CP007</v>
      </c>
      <c r="H1" s="50">
        <f t="shared" ca="1" si="0"/>
        <v>198017</v>
      </c>
      <c r="I1" s="50" t="str">
        <f t="shared" ca="1" si="0"/>
        <v>CP007</v>
      </c>
      <c r="J1" s="50">
        <f t="shared" ca="1" si="0"/>
        <v>0</v>
      </c>
      <c r="K1" s="49" t="str">
        <f t="shared" ca="1" si="0"/>
        <v>CN013</v>
      </c>
      <c r="L1" s="49">
        <f t="shared" ca="1" si="0"/>
        <v>202145</v>
      </c>
      <c r="M1" s="49" t="str">
        <f t="shared" ca="1" si="0"/>
        <v>CN013</v>
      </c>
      <c r="N1" s="49">
        <f t="shared" ca="1" si="0"/>
        <v>202143</v>
      </c>
      <c r="O1" s="50">
        <f t="shared" ca="1" si="0"/>
        <v>0</v>
      </c>
      <c r="P1" s="50">
        <f t="shared" ca="1" si="0"/>
        <v>0</v>
      </c>
    </row>
    <row r="2" spans="1:16" ht="15.8" thickBot="1" x14ac:dyDescent="0.3">
      <c r="A2" s="47">
        <f>A1</f>
        <v>255990</v>
      </c>
      <c r="B2" s="48">
        <f>B1</f>
        <v>43209</v>
      </c>
      <c r="C2" s="50" t="str">
        <f ca="1">C$2</f>
        <v>CN014</v>
      </c>
      <c r="D2" s="50">
        <f t="shared" ca="1" si="0"/>
        <v>202135</v>
      </c>
      <c r="E2" s="50" t="str">
        <f t="shared" ca="1" si="0"/>
        <v>CN014</v>
      </c>
      <c r="F2" s="50">
        <f t="shared" ca="1" si="0"/>
        <v>202138</v>
      </c>
      <c r="G2" s="49" t="str">
        <f t="shared" ca="1" si="0"/>
        <v>CP007</v>
      </c>
      <c r="H2" s="49">
        <f t="shared" ca="1" si="0"/>
        <v>198017</v>
      </c>
      <c r="I2" s="49" t="str">
        <f t="shared" ca="1" si="0"/>
        <v>CP007</v>
      </c>
      <c r="J2" s="49">
        <f t="shared" ca="1" si="0"/>
        <v>0</v>
      </c>
      <c r="K2" s="50" t="str">
        <f t="shared" ca="1" si="0"/>
        <v>CN013</v>
      </c>
      <c r="L2" s="50">
        <f t="shared" ca="1" si="0"/>
        <v>202145</v>
      </c>
      <c r="M2" s="50" t="str">
        <f t="shared" ca="1" si="0"/>
        <v>CN013</v>
      </c>
      <c r="N2" s="50">
        <f t="shared" ca="1" si="0"/>
        <v>202143</v>
      </c>
      <c r="O2" s="50">
        <f t="shared" ca="1" si="0"/>
        <v>0</v>
      </c>
      <c r="P2" s="50">
        <f t="shared" ca="1" si="0"/>
        <v>0</v>
      </c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606.29</v>
      </c>
      <c r="D4" s="60">
        <v>607.05999999999995</v>
      </c>
      <c r="E4" s="61">
        <v>606.39</v>
      </c>
      <c r="F4" s="62">
        <v>607.13</v>
      </c>
      <c r="G4" s="59">
        <v>607.55999999999995</v>
      </c>
      <c r="H4" s="60">
        <v>607.13</v>
      </c>
      <c r="I4" s="61">
        <v>607.54999999999995</v>
      </c>
      <c r="J4" s="62">
        <v>607.1</v>
      </c>
      <c r="K4" s="61">
        <v>606.41999999999996</v>
      </c>
      <c r="L4" s="60">
        <v>607.27</v>
      </c>
      <c r="M4" s="61">
        <v>606.47</v>
      </c>
      <c r="N4" s="62">
        <v>607.25</v>
      </c>
      <c r="O4" s="63">
        <f>MIN(C4:N4)</f>
        <v>606.29</v>
      </c>
      <c r="P4" s="63">
        <f>MAX(C4:N4)</f>
        <v>607.55999999999995</v>
      </c>
    </row>
    <row r="5" spans="1:16" ht="14.95" x14ac:dyDescent="0.25">
      <c r="A5" s="216" t="s">
        <v>59</v>
      </c>
      <c r="B5" s="217"/>
      <c r="C5" s="65"/>
      <c r="D5" s="66"/>
      <c r="E5" s="67"/>
      <c r="F5" s="68"/>
      <c r="G5" s="65"/>
      <c r="H5" s="66"/>
      <c r="I5" s="67"/>
      <c r="J5" s="68"/>
      <c r="K5" s="67"/>
      <c r="L5" s="66"/>
      <c r="M5" s="67"/>
      <c r="N5" s="68"/>
      <c r="O5" s="63"/>
      <c r="P5" s="64"/>
    </row>
    <row r="6" spans="1:16" ht="14.95" x14ac:dyDescent="0.25">
      <c r="A6" s="216" t="s">
        <v>60</v>
      </c>
      <c r="B6" s="217"/>
      <c r="C6" s="65"/>
      <c r="D6" s="66"/>
      <c r="E6" s="67"/>
      <c r="F6" s="68"/>
      <c r="G6" s="65"/>
      <c r="H6" s="66"/>
      <c r="I6" s="67"/>
      <c r="J6" s="68"/>
      <c r="K6" s="67"/>
      <c r="L6" s="66"/>
      <c r="M6" s="67"/>
      <c r="N6" s="68"/>
      <c r="O6" s="63"/>
      <c r="P6" s="64"/>
    </row>
    <row r="7" spans="1:16" ht="14.95" x14ac:dyDescent="0.25">
      <c r="A7" s="216" t="s">
        <v>61</v>
      </c>
      <c r="B7" s="217"/>
      <c r="C7" s="65"/>
      <c r="D7" s="66"/>
      <c r="E7" s="66"/>
      <c r="F7" s="68"/>
      <c r="G7" s="65"/>
      <c r="H7" s="66"/>
      <c r="I7" s="66"/>
      <c r="J7" s="68"/>
      <c r="K7" s="67"/>
      <c r="L7" s="66"/>
      <c r="M7" s="66"/>
      <c r="N7" s="68"/>
      <c r="O7" s="63"/>
      <c r="P7" s="64"/>
    </row>
    <row r="8" spans="1:16" ht="14.95" x14ac:dyDescent="0.25">
      <c r="A8" s="216" t="s">
        <v>62</v>
      </c>
      <c r="B8" s="217"/>
      <c r="C8" s="65"/>
      <c r="D8" s="66"/>
      <c r="E8" s="66"/>
      <c r="F8" s="68"/>
      <c r="G8" s="65"/>
      <c r="H8" s="66"/>
      <c r="I8" s="66"/>
      <c r="J8" s="68"/>
      <c r="K8" s="67"/>
      <c r="L8" s="66"/>
      <c r="M8" s="66"/>
      <c r="N8" s="68"/>
      <c r="O8" s="63"/>
      <c r="P8" s="64"/>
    </row>
    <row r="9" spans="1:16" ht="15.8" thickBot="1" x14ac:dyDescent="0.3">
      <c r="A9" s="233" t="s">
        <v>63</v>
      </c>
      <c r="B9" s="234"/>
      <c r="C9" s="84"/>
      <c r="D9" s="70"/>
      <c r="E9" s="70"/>
      <c r="F9" s="85"/>
      <c r="G9" s="84"/>
      <c r="H9" s="86"/>
      <c r="I9" s="86"/>
      <c r="J9" s="85"/>
      <c r="K9" s="87"/>
      <c r="L9" s="86"/>
      <c r="M9" s="86"/>
      <c r="N9" s="85"/>
      <c r="O9" s="88"/>
      <c r="P9" s="89"/>
    </row>
    <row r="10" spans="1:16" ht="14.95" x14ac:dyDescent="0.25">
      <c r="A10" s="235" t="s">
        <v>64</v>
      </c>
      <c r="B10" s="223"/>
      <c r="C10" s="224"/>
      <c r="D10" s="236"/>
      <c r="E10" s="237"/>
      <c r="F10" s="225"/>
      <c r="G10" s="226"/>
      <c r="H10" s="225"/>
      <c r="I10" s="226"/>
      <c r="J10" s="225"/>
      <c r="K10" s="226"/>
      <c r="L10" s="225"/>
      <c r="M10" s="226"/>
      <c r="N10" s="225"/>
      <c r="O10" s="63"/>
      <c r="P10" s="64"/>
    </row>
    <row r="11" spans="1:16" ht="15.8" thickBot="1" x14ac:dyDescent="0.3">
      <c r="A11" s="220" t="s">
        <v>65</v>
      </c>
      <c r="B11" s="221"/>
      <c r="C11" s="228"/>
      <c r="D11" s="229"/>
      <c r="E11" s="230"/>
      <c r="F11" s="229"/>
      <c r="G11" s="230"/>
      <c r="H11" s="229"/>
      <c r="I11" s="230"/>
      <c r="J11" s="229"/>
      <c r="K11" s="230"/>
      <c r="L11" s="229"/>
      <c r="M11" s="230"/>
      <c r="N11" s="229"/>
      <c r="O11" s="63"/>
      <c r="P11" s="90"/>
    </row>
    <row r="12" spans="1:16" ht="15.8" thickBot="1" x14ac:dyDescent="0.3">
      <c r="A12" s="10"/>
      <c r="B12" s="10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2"/>
      <c r="P12" s="92"/>
    </row>
    <row r="13" spans="1:16" ht="15.8" thickBot="1" x14ac:dyDescent="0.3">
      <c r="A13" s="238" t="s">
        <v>66</v>
      </c>
      <c r="B13" s="239"/>
      <c r="C13" s="93" t="s">
        <v>44</v>
      </c>
      <c r="D13" s="49" t="s">
        <v>55</v>
      </c>
      <c r="E13" s="49" t="s">
        <v>44</v>
      </c>
      <c r="F13" s="49" t="s">
        <v>55</v>
      </c>
      <c r="G13" s="49" t="s">
        <v>44</v>
      </c>
      <c r="H13" s="49" t="s">
        <v>55</v>
      </c>
      <c r="I13" s="49" t="s">
        <v>44</v>
      </c>
      <c r="J13" s="94" t="s">
        <v>55</v>
      </c>
      <c r="K13" s="93" t="s">
        <v>44</v>
      </c>
      <c r="L13" s="49" t="s">
        <v>55</v>
      </c>
      <c r="M13" s="49" t="s">
        <v>44</v>
      </c>
      <c r="N13" s="95" t="s">
        <v>55</v>
      </c>
      <c r="O13" s="96" t="s">
        <v>67</v>
      </c>
      <c r="P13" s="97" t="s">
        <v>68</v>
      </c>
    </row>
    <row r="14" spans="1:16" x14ac:dyDescent="0.25">
      <c r="A14" s="240" t="s">
        <v>58</v>
      </c>
      <c r="B14" s="241"/>
      <c r="C14" s="183">
        <v>604.62</v>
      </c>
      <c r="D14" s="60">
        <v>604.38</v>
      </c>
      <c r="E14" s="183">
        <v>604.21</v>
      </c>
      <c r="F14" s="62">
        <v>603.82000000000005</v>
      </c>
      <c r="G14" s="183">
        <v>606.32000000000005</v>
      </c>
      <c r="H14" s="60">
        <v>606.67999999999995</v>
      </c>
      <c r="I14" s="183">
        <v>606.19000000000005</v>
      </c>
      <c r="J14" s="62">
        <v>606.38</v>
      </c>
      <c r="K14" s="183">
        <v>605</v>
      </c>
      <c r="L14" s="60">
        <v>604.67999999999995</v>
      </c>
      <c r="M14" s="183">
        <v>604.39</v>
      </c>
      <c r="N14" s="62">
        <v>604.27</v>
      </c>
      <c r="O14" s="63">
        <f>MIN(C14:N14)</f>
        <v>603.82000000000005</v>
      </c>
      <c r="P14" s="63">
        <f>MAX(C14:N14)</f>
        <v>606.67999999999995</v>
      </c>
    </row>
    <row r="15" spans="1:16" ht="14.95" x14ac:dyDescent="0.25">
      <c r="A15" s="216" t="s">
        <v>59</v>
      </c>
      <c r="B15" s="217"/>
      <c r="C15" s="65"/>
      <c r="D15" s="187"/>
      <c r="E15" s="185"/>
      <c r="F15" s="68"/>
      <c r="G15" s="65"/>
      <c r="H15" s="187"/>
      <c r="I15" s="185"/>
      <c r="J15" s="68"/>
      <c r="K15" s="65"/>
      <c r="L15" s="187"/>
      <c r="M15" s="185"/>
      <c r="N15" s="68"/>
      <c r="O15" s="63"/>
      <c r="P15" s="64"/>
    </row>
    <row r="16" spans="1:16" ht="14.95" x14ac:dyDescent="0.25">
      <c r="A16" s="216" t="s">
        <v>60</v>
      </c>
      <c r="B16" s="217"/>
      <c r="C16" s="185"/>
      <c r="D16" s="187"/>
      <c r="E16" s="187"/>
      <c r="F16" s="68"/>
      <c r="G16" s="185"/>
      <c r="H16" s="187"/>
      <c r="I16" s="187"/>
      <c r="J16" s="68"/>
      <c r="K16" s="185"/>
      <c r="L16" s="187"/>
      <c r="M16" s="187"/>
      <c r="N16" s="68"/>
      <c r="O16" s="63"/>
      <c r="P16" s="64"/>
    </row>
    <row r="17" spans="1:16" ht="14.95" x14ac:dyDescent="0.25">
      <c r="A17" s="216" t="s">
        <v>61</v>
      </c>
      <c r="B17" s="217"/>
      <c r="C17" s="185"/>
      <c r="D17" s="187"/>
      <c r="E17" s="187"/>
      <c r="F17" s="68"/>
      <c r="G17" s="185"/>
      <c r="H17" s="187"/>
      <c r="I17" s="187"/>
      <c r="J17" s="68"/>
      <c r="K17" s="185"/>
      <c r="L17" s="187"/>
      <c r="M17" s="187"/>
      <c r="N17" s="68"/>
      <c r="O17" s="63"/>
      <c r="P17" s="64"/>
    </row>
    <row r="18" spans="1:16" ht="14.95" x14ac:dyDescent="0.25">
      <c r="A18" s="216" t="s">
        <v>62</v>
      </c>
      <c r="B18" s="217"/>
      <c r="C18" s="185"/>
      <c r="D18" s="187"/>
      <c r="E18" s="187"/>
      <c r="F18" s="68"/>
      <c r="G18" s="185"/>
      <c r="H18" s="187"/>
      <c r="I18" s="187"/>
      <c r="J18" s="68"/>
      <c r="K18" s="185"/>
      <c r="L18" s="187"/>
      <c r="M18" s="187"/>
      <c r="N18" s="68"/>
      <c r="O18" s="63"/>
      <c r="P18" s="64"/>
    </row>
    <row r="19" spans="1:16" ht="15.8" thickBot="1" x14ac:dyDescent="0.3">
      <c r="A19" s="220" t="s">
        <v>63</v>
      </c>
      <c r="B19" s="221"/>
      <c r="C19" s="184"/>
      <c r="D19" s="186"/>
      <c r="E19" s="186"/>
      <c r="F19" s="71"/>
      <c r="G19" s="184"/>
      <c r="H19" s="186"/>
      <c r="I19" s="186"/>
      <c r="J19" s="71"/>
      <c r="K19" s="184"/>
      <c r="L19" s="186"/>
      <c r="M19" s="186"/>
      <c r="N19" s="71"/>
      <c r="O19" s="63"/>
      <c r="P19" s="64"/>
    </row>
    <row r="20" spans="1:16" ht="14.95" x14ac:dyDescent="0.25">
      <c r="A20" s="235" t="s">
        <v>64</v>
      </c>
      <c r="B20" s="223"/>
      <c r="C20" s="226"/>
      <c r="D20" s="225"/>
      <c r="E20" s="226"/>
      <c r="F20" s="225"/>
      <c r="G20" s="226"/>
      <c r="H20" s="225"/>
      <c r="I20" s="226"/>
      <c r="J20" s="225"/>
      <c r="K20" s="226"/>
      <c r="L20" s="225"/>
      <c r="M20" s="226"/>
      <c r="N20" s="225"/>
      <c r="O20" s="63"/>
      <c r="P20" s="64"/>
    </row>
    <row r="21" spans="1:16" ht="15.8" thickBot="1" x14ac:dyDescent="0.3">
      <c r="A21" s="220" t="s">
        <v>65</v>
      </c>
      <c r="B21" s="221"/>
      <c r="C21" s="230"/>
      <c r="D21" s="229"/>
      <c r="E21" s="230"/>
      <c r="F21" s="229"/>
      <c r="G21" s="230"/>
      <c r="H21" s="229"/>
      <c r="I21" s="230"/>
      <c r="J21" s="229"/>
      <c r="K21" s="230"/>
      <c r="L21" s="229"/>
      <c r="M21" s="230"/>
      <c r="N21" s="229"/>
      <c r="O21" s="63"/>
      <c r="P21" s="90"/>
    </row>
  </sheetData>
  <mergeCells count="42">
    <mergeCell ref="K20:L20"/>
    <mergeCell ref="M20:N20"/>
    <mergeCell ref="A21:B21"/>
    <mergeCell ref="C21:D21"/>
    <mergeCell ref="E21:F21"/>
    <mergeCell ref="G21:H21"/>
    <mergeCell ref="I21:J21"/>
    <mergeCell ref="K21:L21"/>
    <mergeCell ref="M21:N21"/>
    <mergeCell ref="I20:J20"/>
    <mergeCell ref="A19:B19"/>
    <mergeCell ref="A20:B20"/>
    <mergeCell ref="C20:D20"/>
    <mergeCell ref="E20:F20"/>
    <mergeCell ref="G20:H20"/>
    <mergeCell ref="A18:B18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3:B13"/>
    <mergeCell ref="A14:B14"/>
    <mergeCell ref="A15:B15"/>
    <mergeCell ref="A16:B16"/>
    <mergeCell ref="A17:B17"/>
    <mergeCell ref="A9:B9"/>
    <mergeCell ref="A10:B10"/>
    <mergeCell ref="C10:D10"/>
    <mergeCell ref="E10:F10"/>
    <mergeCell ref="G10:H10"/>
    <mergeCell ref="A8:B8"/>
    <mergeCell ref="A3:B3"/>
    <mergeCell ref="A4:B4"/>
    <mergeCell ref="A5:B5"/>
    <mergeCell ref="A6:B6"/>
    <mergeCell ref="A7:B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239720</v>
      </c>
      <c r="B1" s="48">
        <v>43240</v>
      </c>
      <c r="C1" s="49" t="str">
        <f ca="1">C$2</f>
        <v>CN015</v>
      </c>
      <c r="D1" s="49">
        <f t="shared" ref="D1:P2" ca="1" si="0">D$2</f>
        <v>202311</v>
      </c>
      <c r="E1" s="49" t="str">
        <f t="shared" ca="1" si="0"/>
        <v>CN015</v>
      </c>
      <c r="F1" s="49">
        <f t="shared" ca="1" si="0"/>
        <v>202306</v>
      </c>
      <c r="G1" s="50" t="str">
        <f t="shared" ca="1" si="0"/>
        <v>CP008</v>
      </c>
      <c r="H1" s="50">
        <f t="shared" ca="1" si="0"/>
        <v>202295</v>
      </c>
      <c r="I1" s="50" t="str">
        <f t="shared" ca="1" si="0"/>
        <v>CP008</v>
      </c>
      <c r="J1" s="50">
        <f t="shared" ca="1" si="0"/>
        <v>202299</v>
      </c>
      <c r="K1" s="49" t="str">
        <f t="shared" ca="1" si="0"/>
        <v>CN016</v>
      </c>
      <c r="L1" s="49">
        <f t="shared" ca="1" si="0"/>
        <v>202150</v>
      </c>
      <c r="M1" s="49" t="str">
        <f t="shared" ca="1" si="0"/>
        <v>CN016</v>
      </c>
      <c r="N1" s="49">
        <f t="shared" ca="1" si="0"/>
        <v>202308</v>
      </c>
      <c r="O1" s="50">
        <f t="shared" ca="1" si="0"/>
        <v>0</v>
      </c>
      <c r="P1" s="50">
        <f t="shared" ca="1" si="0"/>
        <v>0</v>
      </c>
    </row>
    <row r="2" spans="1:16" ht="15.8" thickBot="1" x14ac:dyDescent="0.3">
      <c r="A2" s="47">
        <f>A1</f>
        <v>239720</v>
      </c>
      <c r="B2" s="48">
        <f>B1</f>
        <v>43240</v>
      </c>
      <c r="C2" s="50" t="str">
        <f ca="1">C$2</f>
        <v>CN015</v>
      </c>
      <c r="D2" s="50">
        <f t="shared" ca="1" si="0"/>
        <v>202311</v>
      </c>
      <c r="E2" s="50" t="str">
        <f t="shared" ca="1" si="0"/>
        <v>CN015</v>
      </c>
      <c r="F2" s="50">
        <f t="shared" ca="1" si="0"/>
        <v>202306</v>
      </c>
      <c r="G2" s="49" t="str">
        <f t="shared" ca="1" si="0"/>
        <v>CP008</v>
      </c>
      <c r="H2" s="49">
        <f t="shared" ca="1" si="0"/>
        <v>202295</v>
      </c>
      <c r="I2" s="49" t="str">
        <f t="shared" ca="1" si="0"/>
        <v>CP008</v>
      </c>
      <c r="J2" s="49">
        <f t="shared" ca="1" si="0"/>
        <v>202299</v>
      </c>
      <c r="K2" s="50" t="str">
        <f t="shared" ca="1" si="0"/>
        <v>CN016</v>
      </c>
      <c r="L2" s="50">
        <f t="shared" ca="1" si="0"/>
        <v>202150</v>
      </c>
      <c r="M2" s="50" t="str">
        <f t="shared" ca="1" si="0"/>
        <v>CN016</v>
      </c>
      <c r="N2" s="50">
        <f t="shared" ca="1" si="0"/>
        <v>202308</v>
      </c>
      <c r="O2" s="50">
        <f t="shared" ca="1" si="0"/>
        <v>0</v>
      </c>
      <c r="P2" s="50">
        <f t="shared" ca="1" si="0"/>
        <v>0</v>
      </c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602.62</v>
      </c>
      <c r="D4" s="60">
        <v>602.87</v>
      </c>
      <c r="E4" s="61">
        <v>602.67999999999995</v>
      </c>
      <c r="F4" s="62">
        <v>602.74</v>
      </c>
      <c r="G4" s="59">
        <v>604.04</v>
      </c>
      <c r="H4" s="60">
        <v>603.61</v>
      </c>
      <c r="I4" s="61">
        <v>604.01</v>
      </c>
      <c r="J4" s="62">
        <v>603.79</v>
      </c>
      <c r="K4" s="61">
        <v>602.26</v>
      </c>
      <c r="L4" s="60">
        <v>602.94000000000005</v>
      </c>
      <c r="M4" s="61">
        <v>601.58000000000004</v>
      </c>
      <c r="N4" s="62">
        <v>602.66999999999996</v>
      </c>
      <c r="O4" s="63">
        <f>MIN(C4:N4)</f>
        <v>601.58000000000004</v>
      </c>
      <c r="P4" s="64">
        <f>MAX(C4:N4)</f>
        <v>604.04</v>
      </c>
    </row>
    <row r="5" spans="1:16" ht="14.95" x14ac:dyDescent="0.25">
      <c r="A5" s="216" t="s">
        <v>59</v>
      </c>
      <c r="B5" s="217"/>
      <c r="C5" s="65"/>
      <c r="D5" s="66"/>
      <c r="E5" s="67"/>
      <c r="F5" s="68"/>
      <c r="G5" s="65"/>
      <c r="H5" s="66"/>
      <c r="I5" s="67"/>
      <c r="J5" s="68"/>
      <c r="K5" s="67"/>
      <c r="L5" s="66"/>
      <c r="M5" s="67"/>
      <c r="N5" s="68"/>
      <c r="O5" s="63"/>
      <c r="P5" s="64"/>
    </row>
    <row r="6" spans="1:16" ht="14.95" x14ac:dyDescent="0.25">
      <c r="A6" s="216" t="s">
        <v>60</v>
      </c>
      <c r="B6" s="217"/>
      <c r="C6" s="65"/>
      <c r="D6" s="66"/>
      <c r="E6" s="66"/>
      <c r="F6" s="68"/>
      <c r="G6" s="65"/>
      <c r="H6" s="66"/>
      <c r="I6" s="66"/>
      <c r="J6" s="68"/>
      <c r="K6" s="67"/>
      <c r="L6" s="66"/>
      <c r="M6" s="66"/>
      <c r="N6" s="68"/>
      <c r="O6" s="63"/>
      <c r="P6" s="64"/>
    </row>
    <row r="7" spans="1:16" ht="14.95" x14ac:dyDescent="0.25">
      <c r="A7" s="216" t="s">
        <v>61</v>
      </c>
      <c r="B7" s="217"/>
      <c r="C7" s="65"/>
      <c r="D7" s="66"/>
      <c r="E7" s="66"/>
      <c r="F7" s="68"/>
      <c r="G7" s="65"/>
      <c r="H7" s="66"/>
      <c r="I7" s="66"/>
      <c r="J7" s="68"/>
      <c r="K7" s="67"/>
      <c r="L7" s="66"/>
      <c r="M7" s="66"/>
      <c r="N7" s="68"/>
      <c r="O7" s="63"/>
      <c r="P7" s="64"/>
    </row>
    <row r="8" spans="1:16" ht="14.95" x14ac:dyDescent="0.25">
      <c r="A8" s="216" t="s">
        <v>62</v>
      </c>
      <c r="B8" s="217"/>
      <c r="C8" s="65"/>
      <c r="D8" s="66"/>
      <c r="E8" s="66"/>
      <c r="F8" s="68"/>
      <c r="G8" s="65"/>
      <c r="H8" s="66"/>
      <c r="I8" s="66"/>
      <c r="J8" s="68"/>
      <c r="K8" s="67"/>
      <c r="L8" s="66"/>
      <c r="M8" s="66"/>
      <c r="N8" s="68"/>
      <c r="O8" s="63"/>
      <c r="P8" s="64"/>
    </row>
    <row r="9" spans="1:16" ht="15.8" thickBot="1" x14ac:dyDescent="0.3">
      <c r="A9" s="220" t="s">
        <v>63</v>
      </c>
      <c r="B9" s="221"/>
      <c r="C9" s="69"/>
      <c r="D9" s="70"/>
      <c r="E9" s="70"/>
      <c r="F9" s="71"/>
      <c r="G9" s="69"/>
      <c r="H9" s="70"/>
      <c r="I9" s="70"/>
      <c r="J9" s="71"/>
      <c r="K9" s="72"/>
      <c r="L9" s="70"/>
      <c r="M9" s="70"/>
      <c r="N9" s="68"/>
      <c r="O9" s="63"/>
      <c r="P9" s="64"/>
    </row>
    <row r="10" spans="1:16" ht="14.95" x14ac:dyDescent="0.25">
      <c r="A10" s="222" t="s">
        <v>64</v>
      </c>
      <c r="B10" s="223"/>
      <c r="C10" s="224"/>
      <c r="D10" s="225"/>
      <c r="E10" s="226"/>
      <c r="F10" s="225"/>
      <c r="G10" s="226"/>
      <c r="H10" s="225"/>
      <c r="I10" s="226"/>
      <c r="J10" s="225"/>
      <c r="K10" s="226"/>
      <c r="L10" s="225"/>
      <c r="M10" s="226"/>
      <c r="N10" s="225"/>
      <c r="O10" s="63"/>
      <c r="P10" s="64"/>
    </row>
    <row r="11" spans="1:16" ht="15.8" thickBot="1" x14ac:dyDescent="0.3">
      <c r="A11" s="227" t="s">
        <v>65</v>
      </c>
      <c r="B11" s="217"/>
      <c r="C11" s="228"/>
      <c r="D11" s="229"/>
      <c r="E11" s="230"/>
      <c r="F11" s="229"/>
      <c r="G11" s="230"/>
      <c r="H11" s="229"/>
      <c r="I11" s="230"/>
      <c r="J11" s="229"/>
      <c r="K11" s="230"/>
      <c r="L11" s="229"/>
      <c r="M11" s="230"/>
      <c r="N11" s="229"/>
      <c r="O11" s="63"/>
      <c r="P11" s="64"/>
    </row>
    <row r="12" spans="1:16" ht="15.8" thickBot="1" x14ac:dyDescent="0.3">
      <c r="A12" s="231" t="s">
        <v>66</v>
      </c>
      <c r="B12" s="232"/>
      <c r="C12" s="51" t="s">
        <v>44</v>
      </c>
      <c r="D12" s="52" t="s">
        <v>55</v>
      </c>
      <c r="E12" s="52" t="s">
        <v>44</v>
      </c>
      <c r="F12" s="52" t="s">
        <v>55</v>
      </c>
      <c r="G12" s="52" t="s">
        <v>44</v>
      </c>
      <c r="H12" s="52" t="s">
        <v>55</v>
      </c>
      <c r="I12" s="52" t="s">
        <v>44</v>
      </c>
      <c r="J12" s="53" t="s">
        <v>55</v>
      </c>
      <c r="K12" s="77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600.46</v>
      </c>
      <c r="D13" s="60">
        <v>600.26</v>
      </c>
      <c r="E13" s="61">
        <v>600.05999999999995</v>
      </c>
      <c r="F13" s="62">
        <v>599.97</v>
      </c>
      <c r="G13" s="59">
        <v>598.91</v>
      </c>
      <c r="H13" s="60">
        <v>599.04</v>
      </c>
      <c r="I13" s="61">
        <v>601.11</v>
      </c>
      <c r="J13" s="62">
        <v>600.98</v>
      </c>
      <c r="K13" s="61">
        <v>600.59</v>
      </c>
      <c r="L13" s="60">
        <v>600.34</v>
      </c>
      <c r="M13" s="61">
        <v>599.47</v>
      </c>
      <c r="N13" s="62">
        <v>599</v>
      </c>
      <c r="O13" s="63">
        <f>MIN(C13:N13)</f>
        <v>598.91</v>
      </c>
      <c r="P13" s="64">
        <f>MAX(C13:N13)</f>
        <v>601.11</v>
      </c>
    </row>
    <row r="14" spans="1:16" ht="14.95" x14ac:dyDescent="0.25">
      <c r="A14" s="216" t="s">
        <v>59</v>
      </c>
      <c r="B14" s="217"/>
      <c r="C14" s="65"/>
      <c r="D14" s="66"/>
      <c r="E14" s="67"/>
      <c r="F14" s="68"/>
      <c r="G14" s="65"/>
      <c r="H14" s="66"/>
      <c r="I14" s="67"/>
      <c r="J14" s="68"/>
      <c r="K14" s="65"/>
      <c r="L14" s="66"/>
      <c r="M14" s="67"/>
      <c r="N14" s="68"/>
      <c r="O14" s="63"/>
      <c r="P14" s="64"/>
    </row>
    <row r="15" spans="1:16" ht="14.95" x14ac:dyDescent="0.25">
      <c r="A15" s="216" t="s">
        <v>60</v>
      </c>
      <c r="B15" s="217"/>
      <c r="C15" s="65"/>
      <c r="D15" s="66"/>
      <c r="E15" s="66"/>
      <c r="F15" s="68"/>
      <c r="G15" s="65"/>
      <c r="H15" s="66"/>
      <c r="I15" s="66"/>
      <c r="J15" s="68"/>
      <c r="K15" s="67"/>
      <c r="L15" s="66"/>
      <c r="M15" s="66"/>
      <c r="N15" s="68"/>
      <c r="O15" s="63"/>
      <c r="P15" s="64"/>
    </row>
    <row r="16" spans="1:16" ht="14.95" x14ac:dyDescent="0.25">
      <c r="A16" s="216" t="s">
        <v>61</v>
      </c>
      <c r="B16" s="217"/>
      <c r="C16" s="65"/>
      <c r="D16" s="66"/>
      <c r="E16" s="66"/>
      <c r="F16" s="68"/>
      <c r="G16" s="65"/>
      <c r="H16" s="66"/>
      <c r="I16" s="66"/>
      <c r="J16" s="68"/>
      <c r="K16" s="67"/>
      <c r="L16" s="66"/>
      <c r="M16" s="66"/>
      <c r="N16" s="68"/>
      <c r="O16" s="63"/>
      <c r="P16" s="64"/>
    </row>
    <row r="17" spans="1:16" ht="14.95" x14ac:dyDescent="0.25">
      <c r="A17" s="216" t="s">
        <v>62</v>
      </c>
      <c r="B17" s="217"/>
      <c r="C17" s="65"/>
      <c r="D17" s="66"/>
      <c r="E17" s="66"/>
      <c r="F17" s="68"/>
      <c r="G17" s="65"/>
      <c r="H17" s="66"/>
      <c r="I17" s="66"/>
      <c r="J17" s="68"/>
      <c r="K17" s="67"/>
      <c r="L17" s="66"/>
      <c r="M17" s="66"/>
      <c r="N17" s="68"/>
      <c r="O17" s="63"/>
      <c r="P17" s="64"/>
    </row>
    <row r="18" spans="1:16" ht="15.8" thickBot="1" x14ac:dyDescent="0.3">
      <c r="A18" s="220" t="s">
        <v>63</v>
      </c>
      <c r="B18" s="221"/>
      <c r="C18" s="69"/>
      <c r="D18" s="70"/>
      <c r="E18" s="70"/>
      <c r="F18" s="71"/>
      <c r="G18" s="69"/>
      <c r="H18" s="70"/>
      <c r="I18" s="70"/>
      <c r="J18" s="71"/>
      <c r="K18" s="72"/>
      <c r="L18" s="70"/>
      <c r="M18" s="70"/>
      <c r="N18" s="71"/>
      <c r="O18" s="63"/>
      <c r="P18" s="64"/>
    </row>
    <row r="19" spans="1:16" ht="14.95" x14ac:dyDescent="0.25">
      <c r="A19" s="222" t="s">
        <v>64</v>
      </c>
      <c r="B19" s="223"/>
      <c r="C19" s="224"/>
      <c r="D19" s="225"/>
      <c r="E19" s="226"/>
      <c r="F19" s="225"/>
      <c r="G19" s="226"/>
      <c r="H19" s="225"/>
      <c r="I19" s="226"/>
      <c r="J19" s="225"/>
      <c r="K19" s="226"/>
      <c r="L19" s="225"/>
      <c r="M19" s="226"/>
      <c r="N19" s="225"/>
      <c r="O19" s="63"/>
      <c r="P19" s="64"/>
    </row>
    <row r="20" spans="1:16" ht="15.8" thickBot="1" x14ac:dyDescent="0.3">
      <c r="A20" s="227" t="s">
        <v>65</v>
      </c>
      <c r="B20" s="217"/>
      <c r="C20" s="228"/>
      <c r="D20" s="229"/>
      <c r="E20" s="230"/>
      <c r="F20" s="229"/>
      <c r="G20" s="230"/>
      <c r="H20" s="229"/>
      <c r="I20" s="230"/>
      <c r="J20" s="229"/>
      <c r="K20" s="230"/>
      <c r="L20" s="229"/>
      <c r="M20" s="230"/>
      <c r="N20" s="229"/>
      <c r="O20" s="63"/>
      <c r="P20" s="64"/>
    </row>
  </sheetData>
  <mergeCells count="42"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  <mergeCell ref="A18:B18"/>
    <mergeCell ref="A19:B19"/>
    <mergeCell ref="C19:D19"/>
    <mergeCell ref="E19:F19"/>
    <mergeCell ref="G19:H19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9:B9"/>
    <mergeCell ref="A10:B10"/>
    <mergeCell ref="C10:D10"/>
    <mergeCell ref="E10:F10"/>
    <mergeCell ref="G10:H10"/>
    <mergeCell ref="A8:B8"/>
    <mergeCell ref="A3:B3"/>
    <mergeCell ref="A4:B4"/>
    <mergeCell ref="A5:B5"/>
    <mergeCell ref="A6:B6"/>
    <mergeCell ref="A7:B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235942</v>
      </c>
      <c r="B1" s="48">
        <v>43186</v>
      </c>
      <c r="C1" s="49" t="str">
        <f ca="1">C$2</f>
        <v>CN017</v>
      </c>
      <c r="D1" s="49">
        <f t="shared" ref="D1:P2" ca="1" si="0">D$2</f>
        <v>202316</v>
      </c>
      <c r="E1" s="49" t="str">
        <f t="shared" ca="1" si="0"/>
        <v>CN017</v>
      </c>
      <c r="F1" s="49">
        <f t="shared" ca="1" si="0"/>
        <v>202317</v>
      </c>
      <c r="G1" s="50" t="str">
        <f t="shared" ca="1" si="0"/>
        <v>CP009</v>
      </c>
      <c r="H1" s="50">
        <f t="shared" ca="1" si="0"/>
        <v>198033</v>
      </c>
      <c r="I1" s="50" t="str">
        <f t="shared" ca="1" si="0"/>
        <v>CP009</v>
      </c>
      <c r="J1" s="50">
        <f t="shared" ca="1" si="0"/>
        <v>202297</v>
      </c>
      <c r="K1" s="49" t="str">
        <f t="shared" ca="1" si="0"/>
        <v>CN018</v>
      </c>
      <c r="L1" s="49">
        <f t="shared" ca="1" si="0"/>
        <v>202403</v>
      </c>
      <c r="M1" s="49" t="str">
        <f t="shared" ca="1" si="0"/>
        <v>CN018</v>
      </c>
      <c r="N1" s="49">
        <f t="shared" ca="1" si="0"/>
        <v>202326</v>
      </c>
      <c r="O1" s="50">
        <f t="shared" ca="1" si="0"/>
        <v>0</v>
      </c>
      <c r="P1" s="50">
        <f t="shared" ca="1" si="0"/>
        <v>0</v>
      </c>
    </row>
    <row r="2" spans="1:16" ht="15.8" thickBot="1" x14ac:dyDescent="0.3">
      <c r="A2" s="47">
        <f>A1</f>
        <v>235942</v>
      </c>
      <c r="B2" s="48">
        <f>B1</f>
        <v>43186</v>
      </c>
      <c r="C2" s="50" t="str">
        <f ca="1">C$2</f>
        <v>CN017</v>
      </c>
      <c r="D2" s="50">
        <f t="shared" ca="1" si="0"/>
        <v>202316</v>
      </c>
      <c r="E2" s="50" t="str">
        <f t="shared" ca="1" si="0"/>
        <v>CN017</v>
      </c>
      <c r="F2" s="50">
        <f t="shared" ca="1" si="0"/>
        <v>202317</v>
      </c>
      <c r="G2" s="49" t="str">
        <f t="shared" ca="1" si="0"/>
        <v>CP009</v>
      </c>
      <c r="H2" s="49">
        <f t="shared" ca="1" si="0"/>
        <v>198033</v>
      </c>
      <c r="I2" s="49" t="str">
        <f t="shared" ca="1" si="0"/>
        <v>CP009</v>
      </c>
      <c r="J2" s="49">
        <f t="shared" ca="1" si="0"/>
        <v>202297</v>
      </c>
      <c r="K2" s="50" t="str">
        <f t="shared" ca="1" si="0"/>
        <v>CN018</v>
      </c>
      <c r="L2" s="50">
        <f t="shared" ca="1" si="0"/>
        <v>202403</v>
      </c>
      <c r="M2" s="50" t="str">
        <f t="shared" ca="1" si="0"/>
        <v>CN018</v>
      </c>
      <c r="N2" s="50">
        <f t="shared" ca="1" si="0"/>
        <v>202326</v>
      </c>
      <c r="O2" s="50">
        <f t="shared" ca="1" si="0"/>
        <v>0</v>
      </c>
      <c r="P2" s="50">
        <f t="shared" ca="1" si="0"/>
        <v>0</v>
      </c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544.62</v>
      </c>
      <c r="D4" s="60">
        <v>544.83000000000004</v>
      </c>
      <c r="E4" s="61">
        <v>546.42999999999995</v>
      </c>
      <c r="F4" s="62">
        <v>546.83000000000004</v>
      </c>
      <c r="G4" s="59">
        <v>558.29999999999995</v>
      </c>
      <c r="H4" s="60">
        <v>558.73</v>
      </c>
      <c r="I4" s="61">
        <v>554.79999999999995</v>
      </c>
      <c r="J4" s="62">
        <v>555.65</v>
      </c>
      <c r="K4" s="61">
        <v>552.77</v>
      </c>
      <c r="L4" s="60">
        <v>553.04</v>
      </c>
      <c r="M4" s="61">
        <v>553.24</v>
      </c>
      <c r="N4" s="62">
        <v>552.62</v>
      </c>
      <c r="O4" s="63">
        <f t="shared" ref="O4:O11" si="1">MIN(C4:N4)</f>
        <v>544.62</v>
      </c>
      <c r="P4" s="64">
        <f t="shared" ref="P4:P11" si="2">MAX(C4:N4)</f>
        <v>558.73</v>
      </c>
    </row>
    <row r="5" spans="1:16" ht="14.95" x14ac:dyDescent="0.25">
      <c r="A5" s="216" t="s">
        <v>59</v>
      </c>
      <c r="B5" s="217"/>
      <c r="C5" s="65">
        <v>21.31</v>
      </c>
      <c r="D5" s="66">
        <v>21.66</v>
      </c>
      <c r="E5" s="67">
        <v>21.59</v>
      </c>
      <c r="F5" s="68">
        <v>21.72</v>
      </c>
      <c r="G5" s="65">
        <v>20.95</v>
      </c>
      <c r="H5" s="66">
        <v>21.02</v>
      </c>
      <c r="I5" s="67">
        <v>20.350000000000001</v>
      </c>
      <c r="J5" s="68">
        <v>21.3</v>
      </c>
      <c r="K5" s="67">
        <v>21.66</v>
      </c>
      <c r="L5" s="66">
        <v>21.61</v>
      </c>
      <c r="M5" s="67">
        <v>21.3</v>
      </c>
      <c r="N5" s="68">
        <v>21.79</v>
      </c>
      <c r="O5" s="63">
        <f t="shared" si="1"/>
        <v>20.350000000000001</v>
      </c>
      <c r="P5" s="64">
        <f t="shared" si="2"/>
        <v>21.79</v>
      </c>
    </row>
    <row r="6" spans="1:16" ht="14.95" x14ac:dyDescent="0.25">
      <c r="A6" s="216" t="s">
        <v>60</v>
      </c>
      <c r="B6" s="217"/>
      <c r="C6" s="65">
        <v>26.1</v>
      </c>
      <c r="D6" s="66">
        <v>26.29</v>
      </c>
      <c r="E6" s="66">
        <v>26.13</v>
      </c>
      <c r="F6" s="68">
        <v>26.26</v>
      </c>
      <c r="G6" s="65">
        <v>25.89</v>
      </c>
      <c r="H6" s="66">
        <v>25.93</v>
      </c>
      <c r="I6" s="66">
        <v>25.83</v>
      </c>
      <c r="J6" s="68">
        <v>25.98</v>
      </c>
      <c r="K6" s="67">
        <v>26.19</v>
      </c>
      <c r="L6" s="66">
        <v>26.33</v>
      </c>
      <c r="M6" s="66">
        <v>26.09</v>
      </c>
      <c r="N6" s="68">
        <v>26.24</v>
      </c>
      <c r="O6" s="63">
        <f t="shared" si="1"/>
        <v>25.83</v>
      </c>
      <c r="P6" s="64">
        <f t="shared" si="2"/>
        <v>26.33</v>
      </c>
    </row>
    <row r="7" spans="1:16" ht="14.95" x14ac:dyDescent="0.25">
      <c r="A7" s="216" t="s">
        <v>61</v>
      </c>
      <c r="B7" s="217"/>
      <c r="C7" s="65">
        <v>3.71</v>
      </c>
      <c r="D7" s="66">
        <v>4.4000000000000004</v>
      </c>
      <c r="E7" s="66">
        <v>3.93</v>
      </c>
      <c r="F7" s="68">
        <v>4.38</v>
      </c>
      <c r="G7" s="65">
        <v>3.47</v>
      </c>
      <c r="H7" s="66">
        <v>3.47</v>
      </c>
      <c r="I7" s="66">
        <v>3.66</v>
      </c>
      <c r="J7" s="68">
        <v>3.28</v>
      </c>
      <c r="K7" s="67">
        <v>4.05</v>
      </c>
      <c r="L7" s="66">
        <v>4.2</v>
      </c>
      <c r="M7" s="66">
        <v>3.86</v>
      </c>
      <c r="N7" s="68">
        <v>4.18</v>
      </c>
      <c r="O7" s="63">
        <f t="shared" si="1"/>
        <v>3.28</v>
      </c>
      <c r="P7" s="64">
        <f t="shared" si="2"/>
        <v>4.4000000000000004</v>
      </c>
    </row>
    <row r="8" spans="1:16" ht="14.95" x14ac:dyDescent="0.25">
      <c r="A8" s="216" t="s">
        <v>62</v>
      </c>
      <c r="B8" s="217"/>
      <c r="C8" s="65">
        <v>0.51</v>
      </c>
      <c r="D8" s="66">
        <v>0.59</v>
      </c>
      <c r="E8" s="66">
        <v>0.12</v>
      </c>
      <c r="F8" s="68">
        <v>0.65</v>
      </c>
      <c r="G8" s="65">
        <v>0.19</v>
      </c>
      <c r="H8" s="66">
        <v>0.54</v>
      </c>
      <c r="I8" s="66">
        <v>0.1</v>
      </c>
      <c r="J8" s="68">
        <v>0.31</v>
      </c>
      <c r="K8" s="67">
        <v>0.21</v>
      </c>
      <c r="L8" s="66">
        <v>0.39</v>
      </c>
      <c r="M8" s="66">
        <v>0.22</v>
      </c>
      <c r="N8" s="68">
        <v>0.48</v>
      </c>
      <c r="O8" s="63">
        <f t="shared" si="1"/>
        <v>0.1</v>
      </c>
      <c r="P8" s="64">
        <f t="shared" si="2"/>
        <v>0.65</v>
      </c>
    </row>
    <row r="9" spans="1:16" ht="15.8" thickBot="1" x14ac:dyDescent="0.3">
      <c r="A9" s="220" t="s">
        <v>63</v>
      </c>
      <c r="B9" s="221"/>
      <c r="C9" s="69">
        <v>0.11</v>
      </c>
      <c r="D9" s="70">
        <v>0.08</v>
      </c>
      <c r="E9" s="70">
        <v>0.08</v>
      </c>
      <c r="F9" s="71">
        <v>0.13</v>
      </c>
      <c r="G9" s="69">
        <v>0.28000000000000003</v>
      </c>
      <c r="H9" s="70">
        <v>0.09</v>
      </c>
      <c r="I9" s="70">
        <v>0.04</v>
      </c>
      <c r="J9" s="71">
        <v>0.05</v>
      </c>
      <c r="K9" s="72">
        <v>0.03</v>
      </c>
      <c r="L9" s="70">
        <v>0.18</v>
      </c>
      <c r="M9" s="70">
        <v>0.05</v>
      </c>
      <c r="N9" s="71">
        <v>0.11</v>
      </c>
      <c r="O9" s="63">
        <f t="shared" si="1"/>
        <v>0.03</v>
      </c>
      <c r="P9" s="64">
        <f t="shared" si="2"/>
        <v>0.28000000000000003</v>
      </c>
    </row>
    <row r="10" spans="1:16" ht="14.95" x14ac:dyDescent="0.25">
      <c r="A10" s="222" t="s">
        <v>64</v>
      </c>
      <c r="B10" s="223"/>
      <c r="C10" s="224">
        <v>1421.5</v>
      </c>
      <c r="D10" s="225"/>
      <c r="E10" s="226">
        <v>1421.78</v>
      </c>
      <c r="F10" s="225"/>
      <c r="G10" s="226">
        <v>1420.42</v>
      </c>
      <c r="H10" s="225"/>
      <c r="I10" s="226">
        <v>1420.22</v>
      </c>
      <c r="J10" s="225"/>
      <c r="K10" s="226">
        <v>1422.3</v>
      </c>
      <c r="L10" s="225"/>
      <c r="M10" s="226">
        <v>1421.68</v>
      </c>
      <c r="N10" s="225"/>
      <c r="O10" s="63">
        <f t="shared" si="1"/>
        <v>1420.22</v>
      </c>
      <c r="P10" s="64">
        <f t="shared" si="2"/>
        <v>1422.3</v>
      </c>
    </row>
    <row r="11" spans="1:16" ht="15.8" thickBot="1" x14ac:dyDescent="0.3">
      <c r="A11" s="227" t="s">
        <v>65</v>
      </c>
      <c r="B11" s="217"/>
      <c r="C11" s="228">
        <v>1378.53</v>
      </c>
      <c r="D11" s="229"/>
      <c r="E11" s="230">
        <v>1378.47</v>
      </c>
      <c r="F11" s="229"/>
      <c r="G11" s="230">
        <v>1378.45</v>
      </c>
      <c r="H11" s="229"/>
      <c r="I11" s="230">
        <v>1378.56</v>
      </c>
      <c r="J11" s="229"/>
      <c r="K11" s="230">
        <v>1379.03</v>
      </c>
      <c r="L11" s="229"/>
      <c r="M11" s="230">
        <v>1378.59</v>
      </c>
      <c r="N11" s="229"/>
      <c r="O11" s="63">
        <f t="shared" si="1"/>
        <v>1378.45</v>
      </c>
      <c r="P11" s="64">
        <f t="shared" si="2"/>
        <v>1379.03</v>
      </c>
    </row>
    <row r="12" spans="1:16" ht="15.8" thickBot="1" x14ac:dyDescent="0.3">
      <c r="A12" s="231" t="s">
        <v>66</v>
      </c>
      <c r="B12" s="232"/>
      <c r="C12" s="51" t="s">
        <v>44</v>
      </c>
      <c r="D12" s="52" t="s">
        <v>55</v>
      </c>
      <c r="E12" s="52" t="s">
        <v>44</v>
      </c>
      <c r="F12" s="52" t="s">
        <v>55</v>
      </c>
      <c r="G12" s="52" t="s">
        <v>44</v>
      </c>
      <c r="H12" s="52" t="s">
        <v>55</v>
      </c>
      <c r="I12" s="52" t="s">
        <v>44</v>
      </c>
      <c r="J12" s="53" t="s">
        <v>55</v>
      </c>
      <c r="K12" s="77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543.02</v>
      </c>
      <c r="D13" s="60">
        <v>542.80999999999995</v>
      </c>
      <c r="E13" s="183">
        <v>543.95000000000005</v>
      </c>
      <c r="F13" s="62">
        <v>543.91999999999996</v>
      </c>
      <c r="G13" s="59">
        <v>554.33000000000004</v>
      </c>
      <c r="H13" s="60">
        <v>554.16999999999996</v>
      </c>
      <c r="I13" s="183">
        <v>550.57000000000005</v>
      </c>
      <c r="J13" s="62">
        <v>550.6</v>
      </c>
      <c r="K13" s="183">
        <v>551.75</v>
      </c>
      <c r="L13" s="60">
        <v>551.76</v>
      </c>
      <c r="M13" s="183">
        <v>551.4</v>
      </c>
      <c r="N13" s="62">
        <v>551.07000000000005</v>
      </c>
      <c r="O13" s="63">
        <f t="shared" ref="O13:O20" si="3">MIN(C13:N13)</f>
        <v>542.80999999999995</v>
      </c>
      <c r="P13" s="64">
        <f t="shared" ref="P13:P20" si="4">MAX(C13:N13)</f>
        <v>554.33000000000004</v>
      </c>
    </row>
    <row r="14" spans="1:16" ht="14.95" x14ac:dyDescent="0.25">
      <c r="A14" s="216" t="s">
        <v>59</v>
      </c>
      <c r="B14" s="217"/>
      <c r="C14" s="65">
        <v>22.07</v>
      </c>
      <c r="D14" s="187">
        <v>22.02</v>
      </c>
      <c r="E14" s="185">
        <v>21.1</v>
      </c>
      <c r="F14" s="68">
        <v>22.06</v>
      </c>
      <c r="G14" s="65">
        <v>22.12</v>
      </c>
      <c r="H14" s="187">
        <v>21.89</v>
      </c>
      <c r="I14" s="185">
        <v>21.59</v>
      </c>
      <c r="J14" s="68">
        <v>22</v>
      </c>
      <c r="K14" s="65">
        <v>21.97</v>
      </c>
      <c r="L14" s="187">
        <v>21.92</v>
      </c>
      <c r="M14" s="185">
        <v>21.81</v>
      </c>
      <c r="N14" s="68">
        <v>22.05</v>
      </c>
      <c r="O14" s="63">
        <f t="shared" si="3"/>
        <v>21.1</v>
      </c>
      <c r="P14" s="64">
        <f t="shared" si="4"/>
        <v>22.12</v>
      </c>
    </row>
    <row r="15" spans="1:16" ht="14.95" x14ac:dyDescent="0.25">
      <c r="A15" s="216" t="s">
        <v>60</v>
      </c>
      <c r="B15" s="217"/>
      <c r="C15" s="65">
        <v>25.41</v>
      </c>
      <c r="D15" s="187">
        <v>25.57</v>
      </c>
      <c r="E15" s="187">
        <v>25.27</v>
      </c>
      <c r="F15" s="68">
        <v>25.45</v>
      </c>
      <c r="G15" s="65">
        <v>25.28</v>
      </c>
      <c r="H15" s="187">
        <v>25.44</v>
      </c>
      <c r="I15" s="187">
        <v>25.32</v>
      </c>
      <c r="J15" s="68">
        <v>25.49</v>
      </c>
      <c r="K15" s="185">
        <v>25.4</v>
      </c>
      <c r="L15" s="187">
        <v>25.53</v>
      </c>
      <c r="M15" s="187">
        <v>25.4</v>
      </c>
      <c r="N15" s="68">
        <v>25.56</v>
      </c>
      <c r="O15" s="63">
        <f t="shared" si="3"/>
        <v>25.27</v>
      </c>
      <c r="P15" s="64">
        <f t="shared" si="4"/>
        <v>25.57</v>
      </c>
    </row>
    <row r="16" spans="1:16" ht="14.95" x14ac:dyDescent="0.25">
      <c r="A16" s="216" t="s">
        <v>61</v>
      </c>
      <c r="B16" s="217"/>
      <c r="C16" s="65">
        <v>4.68</v>
      </c>
      <c r="D16" s="187">
        <v>4.8</v>
      </c>
      <c r="E16" s="187">
        <v>4.7699999999999996</v>
      </c>
      <c r="F16" s="68">
        <v>4.87</v>
      </c>
      <c r="G16" s="65">
        <v>4.72</v>
      </c>
      <c r="H16" s="187">
        <v>4.8099999999999996</v>
      </c>
      <c r="I16" s="187">
        <v>4.28</v>
      </c>
      <c r="J16" s="68">
        <v>4.93</v>
      </c>
      <c r="K16" s="185">
        <v>4.53</v>
      </c>
      <c r="L16" s="187">
        <v>4.74</v>
      </c>
      <c r="M16" s="187">
        <v>4.45</v>
      </c>
      <c r="N16" s="68">
        <v>4.83</v>
      </c>
      <c r="O16" s="63">
        <f t="shared" si="3"/>
        <v>4.28</v>
      </c>
      <c r="P16" s="64">
        <f t="shared" si="4"/>
        <v>4.93</v>
      </c>
    </row>
    <row r="17" spans="1:16" ht="14.95" x14ac:dyDescent="0.25">
      <c r="A17" s="216" t="s">
        <v>62</v>
      </c>
      <c r="B17" s="217"/>
      <c r="C17" s="65">
        <v>0.26</v>
      </c>
      <c r="D17" s="187">
        <v>0.24</v>
      </c>
      <c r="E17" s="187">
        <v>0.17</v>
      </c>
      <c r="F17" s="68">
        <v>0.2</v>
      </c>
      <c r="G17" s="65">
        <v>0.06</v>
      </c>
      <c r="H17" s="187">
        <v>0.2</v>
      </c>
      <c r="I17" s="187">
        <v>0.18</v>
      </c>
      <c r="J17" s="68">
        <v>0.25</v>
      </c>
      <c r="K17" s="185">
        <v>0.03</v>
      </c>
      <c r="L17" s="187">
        <v>0.21</v>
      </c>
      <c r="M17" s="187">
        <v>0.04</v>
      </c>
      <c r="N17" s="68">
        <v>0.09</v>
      </c>
      <c r="O17" s="63">
        <f t="shared" si="3"/>
        <v>0.03</v>
      </c>
      <c r="P17" s="64">
        <f t="shared" si="4"/>
        <v>0.26</v>
      </c>
    </row>
    <row r="18" spans="1:16" ht="15.8" thickBot="1" x14ac:dyDescent="0.3">
      <c r="A18" s="220" t="s">
        <v>63</v>
      </c>
      <c r="B18" s="221"/>
      <c r="C18" s="69">
        <v>0.05</v>
      </c>
      <c r="D18" s="186">
        <v>0.14000000000000001</v>
      </c>
      <c r="E18" s="186">
        <v>0.05</v>
      </c>
      <c r="F18" s="71">
        <v>0.11</v>
      </c>
      <c r="G18" s="69">
        <v>0.28999999999999998</v>
      </c>
      <c r="H18" s="186">
        <v>7.0000000000000007E-2</v>
      </c>
      <c r="I18" s="186">
        <v>0.06</v>
      </c>
      <c r="J18" s="71">
        <v>0.11</v>
      </c>
      <c r="K18" s="184">
        <v>0.01</v>
      </c>
      <c r="L18" s="186">
        <v>0.19</v>
      </c>
      <c r="M18" s="186">
        <v>0.08</v>
      </c>
      <c r="N18" s="71">
        <v>0.14000000000000001</v>
      </c>
      <c r="O18" s="63">
        <f t="shared" si="3"/>
        <v>0.01</v>
      </c>
      <c r="P18" s="64">
        <f t="shared" si="4"/>
        <v>0.28999999999999998</v>
      </c>
    </row>
    <row r="19" spans="1:16" ht="14.95" x14ac:dyDescent="0.25">
      <c r="A19" s="222" t="s">
        <v>64</v>
      </c>
      <c r="B19" s="223"/>
      <c r="C19" s="224">
        <v>1422.54</v>
      </c>
      <c r="D19" s="225"/>
      <c r="E19" s="226">
        <v>1422.52</v>
      </c>
      <c r="F19" s="225"/>
      <c r="G19" s="226">
        <v>1422.34</v>
      </c>
      <c r="H19" s="225"/>
      <c r="I19" s="226">
        <v>1422.06</v>
      </c>
      <c r="J19" s="225"/>
      <c r="K19" s="226">
        <v>1422.75</v>
      </c>
      <c r="L19" s="225"/>
      <c r="M19" s="226">
        <v>1422.37</v>
      </c>
      <c r="N19" s="225"/>
      <c r="O19" s="63">
        <f t="shared" si="3"/>
        <v>1422.06</v>
      </c>
      <c r="P19" s="64">
        <f t="shared" si="4"/>
        <v>1422.75</v>
      </c>
    </row>
    <row r="20" spans="1:16" ht="15.8" thickBot="1" x14ac:dyDescent="0.3">
      <c r="A20" s="227" t="s">
        <v>65</v>
      </c>
      <c r="B20" s="217"/>
      <c r="C20" s="228">
        <v>1378.44</v>
      </c>
      <c r="D20" s="229"/>
      <c r="E20" s="230">
        <v>1378.36</v>
      </c>
      <c r="F20" s="229"/>
      <c r="G20" s="230">
        <v>1378.33</v>
      </c>
      <c r="H20" s="229"/>
      <c r="I20" s="230">
        <v>1378.36</v>
      </c>
      <c r="J20" s="229"/>
      <c r="K20" s="230">
        <v>1378.85</v>
      </c>
      <c r="L20" s="229"/>
      <c r="M20" s="230">
        <v>1378.51</v>
      </c>
      <c r="N20" s="229"/>
      <c r="O20" s="63">
        <f t="shared" si="3"/>
        <v>1378.33</v>
      </c>
      <c r="P20" s="64">
        <f t="shared" si="4"/>
        <v>1378.85</v>
      </c>
    </row>
  </sheetData>
  <mergeCells count="42"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  <mergeCell ref="A18:B18"/>
    <mergeCell ref="A19:B19"/>
    <mergeCell ref="C19:D19"/>
    <mergeCell ref="E19:F19"/>
    <mergeCell ref="G19:H19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9:B9"/>
    <mergeCell ref="A10:B10"/>
    <mergeCell ref="C10:D10"/>
    <mergeCell ref="E10:F10"/>
    <mergeCell ref="G10:H10"/>
    <mergeCell ref="A8:B8"/>
    <mergeCell ref="A3:B3"/>
    <mergeCell ref="A4:B4"/>
    <mergeCell ref="A5:B5"/>
    <mergeCell ref="A6:B6"/>
    <mergeCell ref="A7:B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215134</v>
      </c>
      <c r="B1" s="48">
        <v>43102</v>
      </c>
      <c r="C1" s="49" t="str">
        <f ca="1">C$2</f>
        <v>CN019</v>
      </c>
      <c r="D1" s="49">
        <f t="shared" ref="D1:P2" ca="1" si="0">D$2</f>
        <v>202405</v>
      </c>
      <c r="E1" s="49" t="str">
        <f t="shared" ca="1" si="0"/>
        <v>CN017</v>
      </c>
      <c r="F1" s="49">
        <f t="shared" ca="1" si="0"/>
        <v>202404</v>
      </c>
      <c r="G1" s="50" t="str">
        <f t="shared" ca="1" si="0"/>
        <v>CP010</v>
      </c>
      <c r="H1" s="50">
        <f t="shared" ca="1" si="0"/>
        <v>202384</v>
      </c>
      <c r="I1" s="50" t="str">
        <f t="shared" ca="1" si="0"/>
        <v>CP010</v>
      </c>
      <c r="J1" s="50">
        <f t="shared" ca="1" si="0"/>
        <v>202385</v>
      </c>
      <c r="K1" s="49" t="str">
        <f t="shared" ca="1" si="0"/>
        <v>CN020</v>
      </c>
      <c r="L1" s="49">
        <f t="shared" ca="1" si="0"/>
        <v>202408</v>
      </c>
      <c r="M1" s="49" t="str">
        <f t="shared" ca="1" si="0"/>
        <v>CN020</v>
      </c>
      <c r="N1" s="49">
        <f t="shared" ca="1" si="0"/>
        <v>202146</v>
      </c>
      <c r="O1" s="50">
        <f t="shared" ca="1" si="0"/>
        <v>0</v>
      </c>
      <c r="P1" s="50">
        <f t="shared" ca="1" si="0"/>
        <v>0</v>
      </c>
    </row>
    <row r="2" spans="1:16" ht="15.8" thickBot="1" x14ac:dyDescent="0.3">
      <c r="A2" s="47">
        <f>A1</f>
        <v>215134</v>
      </c>
      <c r="B2" s="48">
        <f>B1</f>
        <v>43102</v>
      </c>
      <c r="C2" s="50" t="str">
        <f ca="1">C$2</f>
        <v>CN019</v>
      </c>
      <c r="D2" s="50">
        <f t="shared" ca="1" si="0"/>
        <v>202405</v>
      </c>
      <c r="E2" s="50" t="str">
        <f t="shared" ca="1" si="0"/>
        <v>CN017</v>
      </c>
      <c r="F2" s="50">
        <f t="shared" ca="1" si="0"/>
        <v>202404</v>
      </c>
      <c r="G2" s="49" t="str">
        <f t="shared" ca="1" si="0"/>
        <v>CP010</v>
      </c>
      <c r="H2" s="49">
        <f t="shared" ca="1" si="0"/>
        <v>202384</v>
      </c>
      <c r="I2" s="49" t="str">
        <f t="shared" ca="1" si="0"/>
        <v>CP010</v>
      </c>
      <c r="J2" s="49">
        <f t="shared" ca="1" si="0"/>
        <v>202385</v>
      </c>
      <c r="K2" s="50" t="str">
        <f t="shared" ca="1" si="0"/>
        <v>CN020</v>
      </c>
      <c r="L2" s="50">
        <f t="shared" ca="1" si="0"/>
        <v>202408</v>
      </c>
      <c r="M2" s="50" t="str">
        <f t="shared" ca="1" si="0"/>
        <v>CN020</v>
      </c>
      <c r="N2" s="50">
        <f t="shared" ca="1" si="0"/>
        <v>202146</v>
      </c>
      <c r="O2" s="50">
        <f t="shared" ca="1" si="0"/>
        <v>0</v>
      </c>
      <c r="P2" s="50">
        <f t="shared" ca="1" si="0"/>
        <v>0</v>
      </c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555.96</v>
      </c>
      <c r="D4" s="60">
        <v>556.41999999999996</v>
      </c>
      <c r="E4" s="61">
        <v>557.49</v>
      </c>
      <c r="F4" s="62">
        <v>557.97</v>
      </c>
      <c r="G4" s="59">
        <v>568.92999999999995</v>
      </c>
      <c r="H4" s="60">
        <v>570.09</v>
      </c>
      <c r="I4" s="61">
        <v>565.79999999999995</v>
      </c>
      <c r="J4" s="62">
        <v>566.87</v>
      </c>
      <c r="K4" s="61">
        <v>544.73</v>
      </c>
      <c r="L4" s="60">
        <v>545.45000000000005</v>
      </c>
      <c r="M4" s="61">
        <v>545.95000000000005</v>
      </c>
      <c r="N4" s="62">
        <v>547.27</v>
      </c>
      <c r="O4" s="63">
        <f t="shared" ref="O4:O11" si="1">MIN(C4:N4)</f>
        <v>544.73</v>
      </c>
      <c r="P4" s="64">
        <f t="shared" ref="P4:P11" si="2">MAX(C4:N4)</f>
        <v>570.09</v>
      </c>
    </row>
    <row r="5" spans="1:16" ht="14.95" x14ac:dyDescent="0.25">
      <c r="A5" s="216" t="s">
        <v>59</v>
      </c>
      <c r="B5" s="217"/>
      <c r="C5" s="65">
        <v>21.57</v>
      </c>
      <c r="D5" s="66">
        <v>21.46</v>
      </c>
      <c r="E5" s="67">
        <v>21.57</v>
      </c>
      <c r="F5" s="68">
        <v>21.54</v>
      </c>
      <c r="G5" s="65">
        <v>21.13</v>
      </c>
      <c r="H5" s="66">
        <v>21.25</v>
      </c>
      <c r="I5" s="67">
        <v>20.82</v>
      </c>
      <c r="J5" s="68">
        <v>21.54</v>
      </c>
      <c r="K5" s="67">
        <v>20.83</v>
      </c>
      <c r="L5" s="66">
        <v>21.66</v>
      </c>
      <c r="M5" s="67">
        <v>21.79</v>
      </c>
      <c r="N5" s="68">
        <v>22.01</v>
      </c>
      <c r="O5" s="63">
        <f t="shared" si="1"/>
        <v>20.82</v>
      </c>
      <c r="P5" s="64">
        <f t="shared" si="2"/>
        <v>22.01</v>
      </c>
    </row>
    <row r="6" spans="1:16" ht="14.95" x14ac:dyDescent="0.25">
      <c r="A6" s="216">
        <v>26.12</v>
      </c>
      <c r="B6" s="217"/>
      <c r="C6" s="65">
        <v>26.12</v>
      </c>
      <c r="D6" s="66">
        <v>26.07</v>
      </c>
      <c r="E6" s="66">
        <v>26.11</v>
      </c>
      <c r="F6" s="68">
        <v>26.01</v>
      </c>
      <c r="G6" s="65">
        <v>25.87</v>
      </c>
      <c r="H6" s="66">
        <v>25.82</v>
      </c>
      <c r="I6" s="66">
        <v>25.98</v>
      </c>
      <c r="J6" s="68">
        <v>25.8</v>
      </c>
      <c r="K6" s="67">
        <v>26.24</v>
      </c>
      <c r="L6" s="66">
        <v>26.08</v>
      </c>
      <c r="M6" s="66">
        <v>26.35</v>
      </c>
      <c r="N6" s="68">
        <v>26.15</v>
      </c>
      <c r="O6" s="63">
        <f t="shared" si="1"/>
        <v>25.8</v>
      </c>
      <c r="P6" s="64">
        <f t="shared" si="2"/>
        <v>26.35</v>
      </c>
    </row>
    <row r="7" spans="1:16" ht="14.95" x14ac:dyDescent="0.25">
      <c r="A7" s="216" t="s">
        <v>61</v>
      </c>
      <c r="B7" s="217"/>
      <c r="C7" s="65">
        <v>3.93</v>
      </c>
      <c r="D7" s="66">
        <v>4.2</v>
      </c>
      <c r="E7" s="66">
        <v>3.82</v>
      </c>
      <c r="F7" s="68">
        <v>4.21</v>
      </c>
      <c r="G7" s="65">
        <v>3.51</v>
      </c>
      <c r="H7" s="66">
        <v>3.95</v>
      </c>
      <c r="I7" s="66">
        <v>3.32</v>
      </c>
      <c r="J7" s="68">
        <v>4.04</v>
      </c>
      <c r="K7" s="67">
        <v>3.49</v>
      </c>
      <c r="L7" s="66">
        <v>4.21</v>
      </c>
      <c r="M7" s="66">
        <v>4.01</v>
      </c>
      <c r="N7" s="68">
        <v>4.6900000000000004</v>
      </c>
      <c r="O7" s="63">
        <f t="shared" si="1"/>
        <v>3.32</v>
      </c>
      <c r="P7" s="64">
        <f t="shared" si="2"/>
        <v>4.6900000000000004</v>
      </c>
    </row>
    <row r="8" spans="1:16" ht="14.95" x14ac:dyDescent="0.25">
      <c r="A8" s="216" t="s">
        <v>62</v>
      </c>
      <c r="B8" s="217"/>
      <c r="C8" s="65">
        <v>0.46</v>
      </c>
      <c r="D8" s="66">
        <v>0.32</v>
      </c>
      <c r="E8" s="66">
        <v>0.17</v>
      </c>
      <c r="F8" s="68">
        <v>0.33</v>
      </c>
      <c r="G8" s="65">
        <v>0.19</v>
      </c>
      <c r="H8" s="66">
        <v>0.1</v>
      </c>
      <c r="I8" s="66">
        <v>0.16</v>
      </c>
      <c r="J8" s="68">
        <v>0.11</v>
      </c>
      <c r="K8" s="67">
        <v>0.46</v>
      </c>
      <c r="L8" s="66">
        <v>0.22</v>
      </c>
      <c r="M8" s="66">
        <v>0.26</v>
      </c>
      <c r="N8" s="68">
        <v>0.14000000000000001</v>
      </c>
      <c r="O8" s="63">
        <f t="shared" si="1"/>
        <v>0.1</v>
      </c>
      <c r="P8" s="64">
        <f t="shared" si="2"/>
        <v>0.46</v>
      </c>
    </row>
    <row r="9" spans="1:16" ht="15.8" thickBot="1" x14ac:dyDescent="0.3">
      <c r="A9" s="220" t="s">
        <v>63</v>
      </c>
      <c r="B9" s="221"/>
      <c r="C9" s="69">
        <v>0.16</v>
      </c>
      <c r="D9" s="70">
        <v>0.05</v>
      </c>
      <c r="E9" s="70">
        <v>0.14000000000000001</v>
      </c>
      <c r="F9" s="71">
        <v>0.11</v>
      </c>
      <c r="G9" s="69">
        <v>0.2</v>
      </c>
      <c r="H9" s="70">
        <v>0.11</v>
      </c>
      <c r="I9" s="70">
        <v>0.05</v>
      </c>
      <c r="J9" s="71">
        <v>0.11</v>
      </c>
      <c r="K9" s="72">
        <v>0.14000000000000001</v>
      </c>
      <c r="L9" s="70">
        <v>0.06</v>
      </c>
      <c r="M9" s="70">
        <v>0.11</v>
      </c>
      <c r="N9" s="71">
        <v>0.08</v>
      </c>
      <c r="O9" s="63">
        <f t="shared" si="1"/>
        <v>0.05</v>
      </c>
      <c r="P9" s="64">
        <f t="shared" si="2"/>
        <v>0.2</v>
      </c>
    </row>
    <row r="10" spans="1:16" ht="14.95" x14ac:dyDescent="0.25">
      <c r="A10" s="222" t="s">
        <v>64</v>
      </c>
      <c r="B10" s="223"/>
      <c r="C10" s="224">
        <v>1421.84</v>
      </c>
      <c r="D10" s="225"/>
      <c r="E10" s="226">
        <v>1422.44</v>
      </c>
      <c r="F10" s="225"/>
      <c r="G10" s="226">
        <v>1421.11</v>
      </c>
      <c r="H10" s="225"/>
      <c r="I10" s="226">
        <v>1421.21</v>
      </c>
      <c r="J10" s="225"/>
      <c r="K10" s="242">
        <v>1424.35</v>
      </c>
      <c r="L10" s="243"/>
      <c r="M10" s="226">
        <v>1422.46</v>
      </c>
      <c r="N10" s="225"/>
      <c r="O10" s="63">
        <f t="shared" si="1"/>
        <v>1421.11</v>
      </c>
      <c r="P10" s="64">
        <f t="shared" si="2"/>
        <v>1424.35</v>
      </c>
    </row>
    <row r="11" spans="1:16" ht="15.8" thickBot="1" x14ac:dyDescent="0.3">
      <c r="A11" s="227" t="s">
        <v>65</v>
      </c>
      <c r="B11" s="217"/>
      <c r="C11" s="228">
        <v>1378.81</v>
      </c>
      <c r="D11" s="229"/>
      <c r="E11" s="230">
        <v>1379.33</v>
      </c>
      <c r="F11" s="229"/>
      <c r="G11" s="230">
        <v>1378.73</v>
      </c>
      <c r="H11" s="229"/>
      <c r="I11" s="230">
        <v>1378.85</v>
      </c>
      <c r="J11" s="229"/>
      <c r="K11" s="244">
        <v>1381.85</v>
      </c>
      <c r="L11" s="245"/>
      <c r="M11" s="230">
        <v>1378.65</v>
      </c>
      <c r="N11" s="229"/>
      <c r="O11" s="63">
        <f t="shared" si="1"/>
        <v>1378.65</v>
      </c>
      <c r="P11" s="64">
        <f t="shared" si="2"/>
        <v>1381.85</v>
      </c>
    </row>
    <row r="12" spans="1:16" ht="15.8" thickBot="1" x14ac:dyDescent="0.3">
      <c r="A12" s="231" t="s">
        <v>66</v>
      </c>
      <c r="B12" s="232"/>
      <c r="C12" s="51" t="s">
        <v>44</v>
      </c>
      <c r="D12" s="52" t="s">
        <v>55</v>
      </c>
      <c r="E12" s="52" t="s">
        <v>44</v>
      </c>
      <c r="F12" s="52" t="s">
        <v>55</v>
      </c>
      <c r="G12" s="52" t="s">
        <v>44</v>
      </c>
      <c r="H12" s="52" t="s">
        <v>55</v>
      </c>
      <c r="I12" s="52" t="s">
        <v>44</v>
      </c>
      <c r="J12" s="53" t="s">
        <v>55</v>
      </c>
      <c r="K12" s="77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554.80999999999995</v>
      </c>
      <c r="D13" s="60">
        <v>555.14</v>
      </c>
      <c r="E13" s="61">
        <v>556.19000000000005</v>
      </c>
      <c r="F13" s="62">
        <v>556.59</v>
      </c>
      <c r="G13" s="59">
        <v>567.57000000000005</v>
      </c>
      <c r="H13" s="60">
        <v>567.88</v>
      </c>
      <c r="I13" s="61">
        <v>564.35</v>
      </c>
      <c r="J13" s="62">
        <v>564.61</v>
      </c>
      <c r="K13" s="61">
        <v>540.61</v>
      </c>
      <c r="L13" s="60">
        <v>540.65</v>
      </c>
      <c r="M13" s="61">
        <v>542.20000000000005</v>
      </c>
      <c r="N13" s="62">
        <v>542.53</v>
      </c>
      <c r="O13" s="63">
        <f t="shared" ref="O13:O20" si="3">MIN(C13:N13)</f>
        <v>540.61</v>
      </c>
      <c r="P13" s="64">
        <f t="shared" ref="P13:P20" si="4">MAX(C13:N13)</f>
        <v>567.88</v>
      </c>
    </row>
    <row r="14" spans="1:16" ht="14.95" x14ac:dyDescent="0.25">
      <c r="A14" s="216" t="s">
        <v>59</v>
      </c>
      <c r="B14" s="217"/>
      <c r="C14" s="65">
        <v>21.9</v>
      </c>
      <c r="D14" s="66">
        <v>21.76</v>
      </c>
      <c r="E14" s="67">
        <v>21.84</v>
      </c>
      <c r="F14" s="68">
        <v>21.91</v>
      </c>
      <c r="G14" s="65">
        <v>21.36</v>
      </c>
      <c r="H14" s="66">
        <v>21.84</v>
      </c>
      <c r="I14" s="67">
        <v>21.31</v>
      </c>
      <c r="J14" s="68">
        <v>22.03</v>
      </c>
      <c r="K14" s="65">
        <v>21.87</v>
      </c>
      <c r="L14" s="66">
        <v>22.24</v>
      </c>
      <c r="M14" s="67">
        <v>21.94</v>
      </c>
      <c r="N14" s="68">
        <v>22.28</v>
      </c>
      <c r="O14" s="63">
        <f t="shared" si="3"/>
        <v>21.31</v>
      </c>
      <c r="P14" s="64">
        <f t="shared" si="4"/>
        <v>22.28</v>
      </c>
    </row>
    <row r="15" spans="1:16" ht="14.95" x14ac:dyDescent="0.25">
      <c r="A15" s="216" t="s">
        <v>60</v>
      </c>
      <c r="B15" s="217"/>
      <c r="C15" s="65">
        <v>25.51</v>
      </c>
      <c r="D15" s="66">
        <v>25.36</v>
      </c>
      <c r="E15" s="66">
        <v>25.51</v>
      </c>
      <c r="F15" s="68">
        <v>25.28</v>
      </c>
      <c r="G15" s="65">
        <v>25.53</v>
      </c>
      <c r="H15" s="66">
        <v>25.27</v>
      </c>
      <c r="I15" s="66">
        <v>25.49</v>
      </c>
      <c r="J15" s="68">
        <v>25.28</v>
      </c>
      <c r="K15" s="67">
        <v>25.47</v>
      </c>
      <c r="L15" s="66">
        <v>25.25</v>
      </c>
      <c r="M15" s="66">
        <v>25.46</v>
      </c>
      <c r="N15" s="68">
        <v>25.27</v>
      </c>
      <c r="O15" s="63">
        <f t="shared" si="3"/>
        <v>25.25</v>
      </c>
      <c r="P15" s="64">
        <f t="shared" si="4"/>
        <v>25.53</v>
      </c>
    </row>
    <row r="16" spans="1:16" ht="14.95" x14ac:dyDescent="0.25">
      <c r="A16" s="216" t="s">
        <v>61</v>
      </c>
      <c r="B16" s="217"/>
      <c r="C16" s="65">
        <v>4.6399999999999997</v>
      </c>
      <c r="D16" s="66">
        <v>4.49</v>
      </c>
      <c r="E16" s="66">
        <v>4.79</v>
      </c>
      <c r="F16" s="68">
        <v>4.5199999999999996</v>
      </c>
      <c r="G16" s="65">
        <v>4.34</v>
      </c>
      <c r="H16" s="66">
        <v>4.43</v>
      </c>
      <c r="I16" s="66">
        <v>4.25</v>
      </c>
      <c r="J16" s="68">
        <v>4.68</v>
      </c>
      <c r="K16" s="67">
        <v>4.7699999999999996</v>
      </c>
      <c r="L16" s="66">
        <v>4.8099999999999996</v>
      </c>
      <c r="M16" s="66">
        <v>4.88</v>
      </c>
      <c r="N16" s="68">
        <v>4.83</v>
      </c>
      <c r="O16" s="63">
        <f t="shared" si="3"/>
        <v>4.25</v>
      </c>
      <c r="P16" s="64">
        <f t="shared" si="4"/>
        <v>4.88</v>
      </c>
    </row>
    <row r="17" spans="1:16" ht="14.95" x14ac:dyDescent="0.25">
      <c r="A17" s="216" t="s">
        <v>62</v>
      </c>
      <c r="B17" s="217"/>
      <c r="C17" s="65">
        <v>0.18</v>
      </c>
      <c r="D17" s="66">
        <v>7.0000000000000007E-2</v>
      </c>
      <c r="E17" s="66">
        <v>0.2</v>
      </c>
      <c r="F17" s="68">
        <v>0.11</v>
      </c>
      <c r="G17" s="65">
        <v>0.17</v>
      </c>
      <c r="H17" s="66">
        <v>0.15</v>
      </c>
      <c r="I17" s="66">
        <v>0.12</v>
      </c>
      <c r="J17" s="68">
        <v>0.06</v>
      </c>
      <c r="K17" s="67">
        <v>0.16</v>
      </c>
      <c r="L17" s="66">
        <v>0.08</v>
      </c>
      <c r="M17" s="66">
        <v>0.19</v>
      </c>
      <c r="N17" s="68">
        <v>0.08</v>
      </c>
      <c r="O17" s="63">
        <f t="shared" si="3"/>
        <v>0.06</v>
      </c>
      <c r="P17" s="64">
        <f t="shared" si="4"/>
        <v>0.2</v>
      </c>
    </row>
    <row r="18" spans="1:16" ht="15.8" thickBot="1" x14ac:dyDescent="0.3">
      <c r="A18" s="220" t="s">
        <v>63</v>
      </c>
      <c r="B18" s="221"/>
      <c r="C18" s="69">
        <v>0.16</v>
      </c>
      <c r="D18" s="70">
        <v>0.04</v>
      </c>
      <c r="E18" s="70">
        <v>0.11</v>
      </c>
      <c r="F18" s="71">
        <v>0.11</v>
      </c>
      <c r="G18" s="69">
        <v>0.05</v>
      </c>
      <c r="H18" s="70">
        <v>0.1</v>
      </c>
      <c r="I18" s="70">
        <v>0.1</v>
      </c>
      <c r="J18" s="71">
        <v>0.1</v>
      </c>
      <c r="K18" s="72">
        <v>0.14000000000000001</v>
      </c>
      <c r="L18" s="70">
        <v>0.09</v>
      </c>
      <c r="M18" s="70">
        <v>0.08</v>
      </c>
      <c r="N18" s="71">
        <v>0.22</v>
      </c>
      <c r="O18" s="63">
        <f t="shared" si="3"/>
        <v>0.04</v>
      </c>
      <c r="P18" s="64">
        <f t="shared" si="4"/>
        <v>0.22</v>
      </c>
    </row>
    <row r="19" spans="1:16" ht="14.95" x14ac:dyDescent="0.25">
      <c r="A19" s="222" t="s">
        <v>64</v>
      </c>
      <c r="B19" s="223"/>
      <c r="C19" s="224">
        <v>1422.38</v>
      </c>
      <c r="D19" s="225"/>
      <c r="E19" s="226">
        <v>1422.98</v>
      </c>
      <c r="F19" s="225"/>
      <c r="G19" s="226">
        <v>1422.01</v>
      </c>
      <c r="H19" s="225"/>
      <c r="I19" s="226">
        <v>1422.05</v>
      </c>
      <c r="J19" s="225"/>
      <c r="K19" s="242">
        <v>1425.73</v>
      </c>
      <c r="L19" s="243"/>
      <c r="M19" s="226">
        <v>1422.74</v>
      </c>
      <c r="N19" s="225"/>
      <c r="O19" s="63">
        <f t="shared" si="3"/>
        <v>1422.01</v>
      </c>
      <c r="P19" s="64">
        <f t="shared" si="4"/>
        <v>1425.73</v>
      </c>
    </row>
    <row r="20" spans="1:16" ht="15.8" thickBot="1" x14ac:dyDescent="0.3">
      <c r="A20" s="227" t="s">
        <v>65</v>
      </c>
      <c r="B20" s="217"/>
      <c r="C20" s="228">
        <v>1378.72</v>
      </c>
      <c r="D20" s="229"/>
      <c r="E20" s="230">
        <v>1379.23</v>
      </c>
      <c r="F20" s="229"/>
      <c r="G20" s="230">
        <v>1378.8</v>
      </c>
      <c r="H20" s="229"/>
      <c r="I20" s="230">
        <v>1378.7</v>
      </c>
      <c r="J20" s="229"/>
      <c r="K20" s="244">
        <v>1381.62</v>
      </c>
      <c r="L20" s="245"/>
      <c r="M20" s="230">
        <v>1378.32</v>
      </c>
      <c r="N20" s="229"/>
      <c r="O20" s="63">
        <f t="shared" si="3"/>
        <v>1378.32</v>
      </c>
      <c r="P20" s="64">
        <f t="shared" si="4"/>
        <v>1381.62</v>
      </c>
    </row>
  </sheetData>
  <mergeCells count="42"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  <mergeCell ref="A18:B18"/>
    <mergeCell ref="A19:B19"/>
    <mergeCell ref="C19:D19"/>
    <mergeCell ref="E19:F19"/>
    <mergeCell ref="G19:H19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9:B9"/>
    <mergeCell ref="A10:B10"/>
    <mergeCell ref="C10:D10"/>
    <mergeCell ref="E10:F10"/>
    <mergeCell ref="G10:H10"/>
    <mergeCell ref="A8:B8"/>
    <mergeCell ref="A3:B3"/>
    <mergeCell ref="A4:B4"/>
    <mergeCell ref="A5:B5"/>
    <mergeCell ref="A6:B6"/>
    <mergeCell ref="A7:B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0000"/>
  </sheetPr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216513</v>
      </c>
      <c r="B1" s="48">
        <v>43188</v>
      </c>
      <c r="C1" s="49" t="str">
        <f ca="1">C$2</f>
        <v>CN023</v>
      </c>
      <c r="D1" s="49">
        <f t="shared" ref="D1:P2" ca="1" si="0">D$2</f>
        <v>202422</v>
      </c>
      <c r="E1" s="49" t="str">
        <f t="shared" ca="1" si="0"/>
        <v>CN023</v>
      </c>
      <c r="F1" s="49">
        <f t="shared" ca="1" si="0"/>
        <v>252567</v>
      </c>
      <c r="G1" s="50" t="str">
        <f t="shared" ca="1" si="0"/>
        <v>CP012</v>
      </c>
      <c r="H1" s="50">
        <f t="shared" ca="1" si="0"/>
        <v>202402</v>
      </c>
      <c r="I1" s="50" t="str">
        <f t="shared" ca="1" si="0"/>
        <v>CP012</v>
      </c>
      <c r="J1" s="50">
        <f t="shared" ca="1" si="0"/>
        <v>202401</v>
      </c>
      <c r="K1" s="49" t="str">
        <f t="shared" ca="1" si="0"/>
        <v>CN024</v>
      </c>
      <c r="L1" s="49">
        <f t="shared" ca="1" si="0"/>
        <v>202529</v>
      </c>
      <c r="M1" s="49" t="str">
        <f t="shared" ca="1" si="0"/>
        <v>CN024</v>
      </c>
      <c r="N1" s="49">
        <f t="shared" ca="1" si="0"/>
        <v>202532</v>
      </c>
      <c r="O1" s="50">
        <f t="shared" ca="1" si="0"/>
        <v>0</v>
      </c>
      <c r="P1" s="50">
        <f t="shared" ca="1" si="0"/>
        <v>0</v>
      </c>
    </row>
    <row r="2" spans="1:16" ht="15.8" thickBot="1" x14ac:dyDescent="0.3">
      <c r="A2" s="47">
        <f>A1</f>
        <v>216513</v>
      </c>
      <c r="B2" s="48">
        <f>B1</f>
        <v>43188</v>
      </c>
      <c r="C2" s="50" t="str">
        <f ca="1">C$2</f>
        <v>CN023</v>
      </c>
      <c r="D2" s="50">
        <f t="shared" ca="1" si="0"/>
        <v>202422</v>
      </c>
      <c r="E2" s="50" t="str">
        <f t="shared" ca="1" si="0"/>
        <v>CN023</v>
      </c>
      <c r="F2" s="50">
        <f t="shared" ca="1" si="0"/>
        <v>252567</v>
      </c>
      <c r="G2" s="49" t="str">
        <f t="shared" ca="1" si="0"/>
        <v>CP012</v>
      </c>
      <c r="H2" s="49">
        <f t="shared" ca="1" si="0"/>
        <v>202402</v>
      </c>
      <c r="I2" s="49" t="str">
        <f t="shared" ca="1" si="0"/>
        <v>CP012</v>
      </c>
      <c r="J2" s="49">
        <f t="shared" ca="1" si="0"/>
        <v>202401</v>
      </c>
      <c r="K2" s="50" t="str">
        <f t="shared" ca="1" si="0"/>
        <v>CN024</v>
      </c>
      <c r="L2" s="50">
        <f t="shared" ca="1" si="0"/>
        <v>202529</v>
      </c>
      <c r="M2" s="50" t="str">
        <f t="shared" ca="1" si="0"/>
        <v>CN024</v>
      </c>
      <c r="N2" s="50">
        <f t="shared" ca="1" si="0"/>
        <v>202532</v>
      </c>
      <c r="O2" s="50">
        <f t="shared" ca="1" si="0"/>
        <v>0</v>
      </c>
      <c r="P2" s="50">
        <f t="shared" ca="1" si="0"/>
        <v>0</v>
      </c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549.79</v>
      </c>
      <c r="D4" s="60">
        <v>550.54999999999995</v>
      </c>
      <c r="E4" s="73">
        <v>550.49</v>
      </c>
      <c r="F4" s="62">
        <v>551.23</v>
      </c>
      <c r="G4" s="59">
        <v>569.54999999999995</v>
      </c>
      <c r="H4" s="60">
        <v>570.36</v>
      </c>
      <c r="I4" s="73">
        <v>568.5</v>
      </c>
      <c r="J4" s="62">
        <v>569.29999999999995</v>
      </c>
      <c r="K4" s="73">
        <v>561.78</v>
      </c>
      <c r="L4" s="60">
        <v>563.35</v>
      </c>
      <c r="M4" s="73">
        <v>561.58000000000004</v>
      </c>
      <c r="N4" s="62">
        <v>562.74</v>
      </c>
      <c r="O4" s="63">
        <f t="shared" ref="O4:O11" si="1">MIN(C4:N4)</f>
        <v>549.79</v>
      </c>
      <c r="P4" s="64">
        <f t="shared" ref="P4:P11" si="2">MAX(C4:N4)</f>
        <v>570.36</v>
      </c>
    </row>
    <row r="5" spans="1:16" ht="14.95" x14ac:dyDescent="0.25">
      <c r="A5" s="216" t="s">
        <v>59</v>
      </c>
      <c r="B5" s="217"/>
      <c r="C5" s="65">
        <v>21.44</v>
      </c>
      <c r="D5" s="66">
        <v>21.56</v>
      </c>
      <c r="E5" s="67">
        <v>21.38</v>
      </c>
      <c r="F5" s="68">
        <v>21.86</v>
      </c>
      <c r="G5" s="65">
        <v>21.22</v>
      </c>
      <c r="H5" s="66">
        <v>20.79</v>
      </c>
      <c r="I5" s="67">
        <v>21.11</v>
      </c>
      <c r="J5" s="68">
        <v>21.13</v>
      </c>
      <c r="K5" s="67">
        <v>21.4</v>
      </c>
      <c r="L5" s="66">
        <v>21.76</v>
      </c>
      <c r="M5" s="67">
        <v>21.34</v>
      </c>
      <c r="N5" s="68">
        <v>22.02</v>
      </c>
      <c r="O5" s="63">
        <f t="shared" si="1"/>
        <v>20.79</v>
      </c>
      <c r="P5" s="64">
        <f t="shared" si="2"/>
        <v>22.02</v>
      </c>
    </row>
    <row r="6" spans="1:16" ht="14.95" x14ac:dyDescent="0.25">
      <c r="A6" s="216" t="s">
        <v>60</v>
      </c>
      <c r="B6" s="217"/>
      <c r="C6" s="65">
        <v>26.23</v>
      </c>
      <c r="D6" s="66">
        <v>26.17</v>
      </c>
      <c r="E6" s="66">
        <v>26.25</v>
      </c>
      <c r="F6" s="68">
        <v>26.2</v>
      </c>
      <c r="G6" s="65">
        <v>25.97</v>
      </c>
      <c r="H6" s="66">
        <v>25.89</v>
      </c>
      <c r="I6" s="66">
        <v>26.61</v>
      </c>
      <c r="J6" s="68">
        <v>26.3</v>
      </c>
      <c r="K6" s="67">
        <v>26.29</v>
      </c>
      <c r="L6" s="66">
        <v>26.57</v>
      </c>
      <c r="M6" s="66">
        <v>26.36</v>
      </c>
      <c r="N6" s="68">
        <v>26.51</v>
      </c>
      <c r="O6" s="63">
        <f t="shared" si="1"/>
        <v>25.89</v>
      </c>
      <c r="P6" s="64">
        <f t="shared" si="2"/>
        <v>26.61</v>
      </c>
    </row>
    <row r="7" spans="1:16" ht="14.95" x14ac:dyDescent="0.25">
      <c r="A7" s="216" t="s">
        <v>61</v>
      </c>
      <c r="B7" s="217"/>
      <c r="C7" s="65">
        <v>3.86</v>
      </c>
      <c r="D7" s="66">
        <v>4.1100000000000003</v>
      </c>
      <c r="E7" s="66">
        <v>3.78</v>
      </c>
      <c r="F7" s="68">
        <v>4.46</v>
      </c>
      <c r="G7" s="65">
        <v>3.74</v>
      </c>
      <c r="H7" s="66">
        <v>3.55</v>
      </c>
      <c r="I7" s="66">
        <v>3.66</v>
      </c>
      <c r="J7" s="68">
        <v>3.9</v>
      </c>
      <c r="K7" s="67">
        <v>3.81</v>
      </c>
      <c r="L7" s="66">
        <v>4.58</v>
      </c>
      <c r="M7" s="66">
        <v>3.72</v>
      </c>
      <c r="N7" s="68">
        <v>4.68</v>
      </c>
      <c r="O7" s="63">
        <f t="shared" si="1"/>
        <v>3.55</v>
      </c>
      <c r="P7" s="64">
        <f t="shared" si="2"/>
        <v>4.68</v>
      </c>
    </row>
    <row r="8" spans="1:16" ht="14.95" x14ac:dyDescent="0.25">
      <c r="A8" s="216" t="s">
        <v>62</v>
      </c>
      <c r="B8" s="217"/>
      <c r="C8" s="65">
        <v>0.28000000000000003</v>
      </c>
      <c r="D8" s="66">
        <v>0.16</v>
      </c>
      <c r="E8" s="66">
        <v>0.28000000000000003</v>
      </c>
      <c r="F8" s="68">
        <v>0.17</v>
      </c>
      <c r="G8" s="65">
        <v>0.24</v>
      </c>
      <c r="H8" s="66">
        <v>0.13</v>
      </c>
      <c r="I8" s="66">
        <v>0.2</v>
      </c>
      <c r="J8" s="68">
        <v>0.11</v>
      </c>
      <c r="K8" s="67">
        <v>0.28000000000000003</v>
      </c>
      <c r="L8" s="66">
        <v>0.28999999999999998</v>
      </c>
      <c r="M8" s="66">
        <v>0.24</v>
      </c>
      <c r="N8" s="68">
        <v>0.28999999999999998</v>
      </c>
      <c r="O8" s="63">
        <f t="shared" si="1"/>
        <v>0.11</v>
      </c>
      <c r="P8" s="64">
        <f t="shared" si="2"/>
        <v>0.28999999999999998</v>
      </c>
    </row>
    <row r="9" spans="1:16" ht="15.8" thickBot="1" x14ac:dyDescent="0.3">
      <c r="A9" s="220" t="s">
        <v>63</v>
      </c>
      <c r="B9" s="221"/>
      <c r="C9" s="69">
        <v>7.0000000000000007E-2</v>
      </c>
      <c r="D9" s="70">
        <v>0.11</v>
      </c>
      <c r="E9" s="70">
        <v>0.09</v>
      </c>
      <c r="F9" s="71">
        <v>0.04</v>
      </c>
      <c r="G9" s="69">
        <v>0.1</v>
      </c>
      <c r="H9" s="70">
        <v>0.32</v>
      </c>
      <c r="I9" s="70">
        <v>0.12</v>
      </c>
      <c r="J9" s="71">
        <v>0.06</v>
      </c>
      <c r="K9" s="75">
        <v>0.27</v>
      </c>
      <c r="L9" s="70">
        <v>0.13</v>
      </c>
      <c r="M9" s="70">
        <v>0.41</v>
      </c>
      <c r="N9" s="71">
        <v>0.14000000000000001</v>
      </c>
      <c r="O9" s="63">
        <f t="shared" si="1"/>
        <v>0.04</v>
      </c>
      <c r="P9" s="64">
        <f t="shared" si="2"/>
        <v>0.41</v>
      </c>
    </row>
    <row r="10" spans="1:16" ht="14.95" x14ac:dyDescent="0.25">
      <c r="A10" s="227" t="s">
        <v>64</v>
      </c>
      <c r="B10" s="246"/>
      <c r="C10" s="224">
        <v>1421.68</v>
      </c>
      <c r="D10" s="225"/>
      <c r="E10" s="226">
        <v>1421.67</v>
      </c>
      <c r="F10" s="225"/>
      <c r="G10" s="226">
        <v>1420.7</v>
      </c>
      <c r="H10" s="225"/>
      <c r="I10" s="226">
        <v>1420.53</v>
      </c>
      <c r="J10" s="225"/>
      <c r="K10" s="226">
        <v>1421.14</v>
      </c>
      <c r="L10" s="225"/>
      <c r="M10" s="226">
        <v>1421.49</v>
      </c>
      <c r="N10" s="225"/>
      <c r="O10" s="63">
        <f t="shared" si="1"/>
        <v>1420.53</v>
      </c>
      <c r="P10" s="64">
        <f t="shared" si="2"/>
        <v>1421.68</v>
      </c>
    </row>
    <row r="11" spans="1:16" ht="15.8" thickBot="1" x14ac:dyDescent="0.3">
      <c r="A11" s="227" t="s">
        <v>65</v>
      </c>
      <c r="B11" s="246"/>
      <c r="C11" s="228">
        <v>1378.68</v>
      </c>
      <c r="D11" s="229"/>
      <c r="E11" s="230">
        <v>1378.43</v>
      </c>
      <c r="F11" s="229"/>
      <c r="G11" s="230">
        <v>1378.7</v>
      </c>
      <c r="H11" s="229"/>
      <c r="I11" s="230">
        <v>1378.3</v>
      </c>
      <c r="J11" s="229"/>
      <c r="K11" s="230">
        <v>1377.98</v>
      </c>
      <c r="L11" s="229"/>
      <c r="M11" s="230">
        <v>1378.13</v>
      </c>
      <c r="N11" s="229"/>
      <c r="O11" s="63">
        <f t="shared" si="1"/>
        <v>1377.98</v>
      </c>
      <c r="P11" s="64">
        <f t="shared" si="2"/>
        <v>1378.7</v>
      </c>
    </row>
    <row r="12" spans="1:16" ht="15.8" thickBot="1" x14ac:dyDescent="0.3">
      <c r="A12" s="231" t="s">
        <v>66</v>
      </c>
      <c r="B12" s="232"/>
      <c r="C12" s="51" t="s">
        <v>44</v>
      </c>
      <c r="D12" s="52" t="s">
        <v>55</v>
      </c>
      <c r="E12" s="52" t="s">
        <v>44</v>
      </c>
      <c r="F12" s="52" t="s">
        <v>55</v>
      </c>
      <c r="G12" s="52" t="s">
        <v>44</v>
      </c>
      <c r="H12" s="52" t="s">
        <v>55</v>
      </c>
      <c r="I12" s="52" t="s">
        <v>44</v>
      </c>
      <c r="J12" s="53" t="s">
        <v>55</v>
      </c>
      <c r="K12" s="77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547.88</v>
      </c>
      <c r="D13" s="60">
        <v>548.16</v>
      </c>
      <c r="E13" s="73">
        <v>548.59</v>
      </c>
      <c r="F13" s="62">
        <v>548.89</v>
      </c>
      <c r="G13" s="59">
        <v>568.89</v>
      </c>
      <c r="H13" s="60">
        <v>567.08000000000004</v>
      </c>
      <c r="I13" s="73">
        <v>565.79999999999995</v>
      </c>
      <c r="J13" s="62">
        <v>565.89</v>
      </c>
      <c r="K13" s="73">
        <v>559.66</v>
      </c>
      <c r="L13" s="60">
        <v>559.75</v>
      </c>
      <c r="M13" s="73">
        <v>559.44000000000005</v>
      </c>
      <c r="N13" s="62">
        <v>559.54</v>
      </c>
      <c r="O13" s="63">
        <f t="shared" ref="O13:O20" si="3">MIN(C13:N13)</f>
        <v>547.88</v>
      </c>
      <c r="P13" s="64">
        <f t="shared" ref="P13:P20" si="4">MAX(C13:N13)</f>
        <v>568.89</v>
      </c>
    </row>
    <row r="14" spans="1:16" ht="14.95" x14ac:dyDescent="0.25">
      <c r="A14" s="216" t="s">
        <v>59</v>
      </c>
      <c r="B14" s="217"/>
      <c r="C14" s="65">
        <v>21.93</v>
      </c>
      <c r="D14" s="66">
        <v>22.17</v>
      </c>
      <c r="E14" s="67">
        <v>21.84</v>
      </c>
      <c r="F14" s="68">
        <v>22.3</v>
      </c>
      <c r="G14" s="65">
        <v>21.85</v>
      </c>
      <c r="H14" s="66">
        <v>21.65</v>
      </c>
      <c r="I14" s="67">
        <v>21.91</v>
      </c>
      <c r="J14" s="68">
        <v>22.02</v>
      </c>
      <c r="K14" s="65">
        <v>21.92</v>
      </c>
      <c r="L14" s="66">
        <v>22.22</v>
      </c>
      <c r="M14" s="67">
        <v>21.85</v>
      </c>
      <c r="N14" s="68">
        <v>22.29</v>
      </c>
      <c r="O14" s="63">
        <f t="shared" si="3"/>
        <v>21.65</v>
      </c>
      <c r="P14" s="64">
        <f t="shared" si="4"/>
        <v>22.3</v>
      </c>
    </row>
    <row r="15" spans="1:16" ht="14.95" x14ac:dyDescent="0.25">
      <c r="A15" s="216" t="s">
        <v>60</v>
      </c>
      <c r="B15" s="217"/>
      <c r="C15" s="65">
        <v>25.62</v>
      </c>
      <c r="D15" s="66">
        <v>25.41</v>
      </c>
      <c r="E15" s="66">
        <v>25.52</v>
      </c>
      <c r="F15" s="68">
        <v>25.37</v>
      </c>
      <c r="G15" s="65">
        <v>25.68</v>
      </c>
      <c r="H15" s="66">
        <v>25.61</v>
      </c>
      <c r="I15" s="66">
        <v>25.49</v>
      </c>
      <c r="J15" s="68">
        <v>25.75</v>
      </c>
      <c r="K15" s="67">
        <v>25.48</v>
      </c>
      <c r="L15" s="66">
        <v>25.78</v>
      </c>
      <c r="M15" s="66">
        <v>25.5</v>
      </c>
      <c r="N15" s="68">
        <v>25.69</v>
      </c>
      <c r="O15" s="63">
        <f t="shared" si="3"/>
        <v>25.37</v>
      </c>
      <c r="P15" s="64">
        <f t="shared" si="4"/>
        <v>25.78</v>
      </c>
    </row>
    <row r="16" spans="1:16" ht="14.95" x14ac:dyDescent="0.25">
      <c r="A16" s="216" t="s">
        <v>61</v>
      </c>
      <c r="B16" s="217"/>
      <c r="C16" s="65">
        <v>4.76</v>
      </c>
      <c r="D16" s="66">
        <v>4.72</v>
      </c>
      <c r="E16" s="66">
        <v>4.62</v>
      </c>
      <c r="F16" s="68">
        <v>4.78</v>
      </c>
      <c r="G16" s="65">
        <v>4.92</v>
      </c>
      <c r="H16" s="66">
        <v>4.41</v>
      </c>
      <c r="I16" s="66">
        <v>4.78</v>
      </c>
      <c r="J16" s="68">
        <v>4.83</v>
      </c>
      <c r="K16" s="67">
        <v>4.8899999999999997</v>
      </c>
      <c r="L16" s="66">
        <v>5.1100000000000003</v>
      </c>
      <c r="M16" s="66">
        <v>4.83</v>
      </c>
      <c r="N16" s="68">
        <v>5.07</v>
      </c>
      <c r="O16" s="63">
        <f t="shared" si="3"/>
        <v>4.41</v>
      </c>
      <c r="P16" s="64">
        <f t="shared" si="4"/>
        <v>5.1100000000000003</v>
      </c>
    </row>
    <row r="17" spans="1:16" ht="14.95" x14ac:dyDescent="0.25">
      <c r="A17" s="216" t="s">
        <v>62</v>
      </c>
      <c r="B17" s="217"/>
      <c r="C17" s="65">
        <v>0.12</v>
      </c>
      <c r="D17" s="66">
        <v>0.11</v>
      </c>
      <c r="E17" s="66">
        <v>0.16</v>
      </c>
      <c r="F17" s="68">
        <v>7.0000000000000007E-2</v>
      </c>
      <c r="G17" s="65">
        <v>0.12</v>
      </c>
      <c r="H17" s="66">
        <v>0.06</v>
      </c>
      <c r="I17" s="66">
        <v>0.15</v>
      </c>
      <c r="J17" s="68">
        <v>0.06</v>
      </c>
      <c r="K17" s="67">
        <v>0.13</v>
      </c>
      <c r="L17" s="66">
        <v>7.0000000000000007E-2</v>
      </c>
      <c r="M17" s="66">
        <v>0.17</v>
      </c>
      <c r="N17" s="68">
        <v>0.11</v>
      </c>
      <c r="O17" s="63">
        <f t="shared" si="3"/>
        <v>0.06</v>
      </c>
      <c r="P17" s="64">
        <f t="shared" si="4"/>
        <v>0.17</v>
      </c>
    </row>
    <row r="18" spans="1:16" ht="15.8" thickBot="1" x14ac:dyDescent="0.3">
      <c r="A18" s="220" t="s">
        <v>63</v>
      </c>
      <c r="B18" s="221"/>
      <c r="C18" s="69">
        <v>7.0000000000000007E-2</v>
      </c>
      <c r="D18" s="70">
        <v>0.11</v>
      </c>
      <c r="E18" s="70">
        <v>0.1</v>
      </c>
      <c r="F18" s="71">
        <v>0.05</v>
      </c>
      <c r="G18" s="69">
        <v>0.08</v>
      </c>
      <c r="H18" s="70">
        <v>0.12</v>
      </c>
      <c r="I18" s="70">
        <v>0.16</v>
      </c>
      <c r="J18" s="71">
        <v>0.08</v>
      </c>
      <c r="K18" s="75">
        <v>0.24</v>
      </c>
      <c r="L18" s="70">
        <v>0.13</v>
      </c>
      <c r="M18" s="70">
        <v>0.27</v>
      </c>
      <c r="N18" s="71">
        <v>0.12</v>
      </c>
      <c r="O18" s="63">
        <f t="shared" si="3"/>
        <v>0.05</v>
      </c>
      <c r="P18" s="64">
        <f t="shared" si="4"/>
        <v>0.27</v>
      </c>
    </row>
    <row r="19" spans="1:16" ht="14.95" x14ac:dyDescent="0.25">
      <c r="A19" s="227" t="s">
        <v>64</v>
      </c>
      <c r="B19" s="246"/>
      <c r="C19" s="224">
        <v>1422.65</v>
      </c>
      <c r="D19" s="225"/>
      <c r="E19" s="226">
        <v>1422.4</v>
      </c>
      <c r="F19" s="225"/>
      <c r="G19" s="226">
        <v>1422.17</v>
      </c>
      <c r="H19" s="225"/>
      <c r="I19" s="226">
        <v>1422.03</v>
      </c>
      <c r="J19" s="225"/>
      <c r="K19" s="226">
        <v>1422.04</v>
      </c>
      <c r="L19" s="225"/>
      <c r="M19" s="226">
        <v>1422.22</v>
      </c>
      <c r="N19" s="225"/>
      <c r="O19" s="63">
        <f t="shared" si="3"/>
        <v>1422.03</v>
      </c>
      <c r="P19" s="64">
        <f t="shared" si="4"/>
        <v>1422.65</v>
      </c>
    </row>
    <row r="20" spans="1:16" ht="15.8" thickBot="1" x14ac:dyDescent="0.3">
      <c r="A20" s="227" t="s">
        <v>65</v>
      </c>
      <c r="B20" s="246"/>
      <c r="C20" s="228">
        <v>1378.55</v>
      </c>
      <c r="D20" s="229"/>
      <c r="E20" s="230">
        <v>1378.26</v>
      </c>
      <c r="F20" s="229"/>
      <c r="G20" s="230">
        <v>1378.67</v>
      </c>
      <c r="H20" s="229"/>
      <c r="I20" s="230">
        <v>1378.11</v>
      </c>
      <c r="J20" s="229"/>
      <c r="K20" s="230">
        <v>1378.1</v>
      </c>
      <c r="L20" s="229"/>
      <c r="M20" s="230">
        <v>1378.09</v>
      </c>
      <c r="N20" s="229"/>
      <c r="O20" s="63">
        <f t="shared" si="3"/>
        <v>1378.09</v>
      </c>
      <c r="P20" s="64">
        <f t="shared" si="4"/>
        <v>1378.67</v>
      </c>
    </row>
  </sheetData>
  <mergeCells count="42">
    <mergeCell ref="A8:B8"/>
    <mergeCell ref="A3:B3"/>
    <mergeCell ref="A4:B4"/>
    <mergeCell ref="A5:B5"/>
    <mergeCell ref="A6:B6"/>
    <mergeCell ref="A7:B7"/>
    <mergeCell ref="A9:B9"/>
    <mergeCell ref="A10:B10"/>
    <mergeCell ref="C10:D10"/>
    <mergeCell ref="E10:F10"/>
    <mergeCell ref="G10:H10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18:B18"/>
    <mergeCell ref="A19:B19"/>
    <mergeCell ref="C19:D19"/>
    <mergeCell ref="E19:F19"/>
    <mergeCell ref="G19:H19"/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231301</v>
      </c>
      <c r="B1" s="48">
        <v>43177</v>
      </c>
      <c r="C1" s="49" t="str">
        <f ca="1">C$2</f>
        <v>CN025</v>
      </c>
      <c r="D1" s="49">
        <f t="shared" ref="D1:P2" ca="1" si="0">D$2</f>
        <v>202647</v>
      </c>
      <c r="E1" s="49" t="str">
        <f t="shared" ca="1" si="0"/>
        <v>CN025</v>
      </c>
      <c r="F1" s="49">
        <f t="shared" ca="1" si="0"/>
        <v>202534</v>
      </c>
      <c r="G1" s="50" t="str">
        <f t="shared" ca="1" si="0"/>
        <v>CP013</v>
      </c>
      <c r="H1" s="50">
        <f t="shared" ca="1" si="0"/>
        <v>202495</v>
      </c>
      <c r="I1" s="50" t="str">
        <f t="shared" ca="1" si="0"/>
        <v>CP013</v>
      </c>
      <c r="J1" s="50">
        <f t="shared" ca="1" si="0"/>
        <v>202123</v>
      </c>
      <c r="K1" s="49" t="str">
        <f t="shared" ca="1" si="0"/>
        <v>CN026</v>
      </c>
      <c r="L1" s="49">
        <f t="shared" ca="1" si="0"/>
        <v>201463</v>
      </c>
      <c r="M1" s="49" t="str">
        <f t="shared" ca="1" si="0"/>
        <v>CN026</v>
      </c>
      <c r="N1" s="49">
        <f t="shared" ca="1" si="0"/>
        <v>201472</v>
      </c>
      <c r="O1" s="50">
        <f t="shared" ca="1" si="0"/>
        <v>0</v>
      </c>
      <c r="P1" s="50">
        <f t="shared" ca="1" si="0"/>
        <v>0</v>
      </c>
    </row>
    <row r="2" spans="1:16" ht="15.8" thickBot="1" x14ac:dyDescent="0.3">
      <c r="A2" s="47">
        <f>A1</f>
        <v>231301</v>
      </c>
      <c r="B2" s="48">
        <f>B1</f>
        <v>43177</v>
      </c>
      <c r="C2" s="50" t="str">
        <f ca="1">C$2</f>
        <v>CN025</v>
      </c>
      <c r="D2" s="50">
        <f t="shared" ca="1" si="0"/>
        <v>202647</v>
      </c>
      <c r="E2" s="50" t="str">
        <f t="shared" ca="1" si="0"/>
        <v>CN025</v>
      </c>
      <c r="F2" s="50">
        <f t="shared" ca="1" si="0"/>
        <v>202534</v>
      </c>
      <c r="G2" s="49" t="str">
        <f t="shared" ca="1" si="0"/>
        <v>CP013</v>
      </c>
      <c r="H2" s="49">
        <f t="shared" ca="1" si="0"/>
        <v>202495</v>
      </c>
      <c r="I2" s="49" t="str">
        <f t="shared" ca="1" si="0"/>
        <v>CP013</v>
      </c>
      <c r="J2" s="49">
        <f t="shared" ca="1" si="0"/>
        <v>202123</v>
      </c>
      <c r="K2" s="50" t="str">
        <f t="shared" ca="1" si="0"/>
        <v>CN026</v>
      </c>
      <c r="L2" s="50">
        <f t="shared" ca="1" si="0"/>
        <v>201463</v>
      </c>
      <c r="M2" s="50" t="str">
        <f t="shared" ca="1" si="0"/>
        <v>CN026</v>
      </c>
      <c r="N2" s="50">
        <f t="shared" ca="1" si="0"/>
        <v>201472</v>
      </c>
      <c r="O2" s="50">
        <f t="shared" ca="1" si="0"/>
        <v>0</v>
      </c>
      <c r="P2" s="50">
        <f t="shared" ca="1" si="0"/>
        <v>0</v>
      </c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550.30999999999995</v>
      </c>
      <c r="D4" s="60">
        <v>549.79999999999995</v>
      </c>
      <c r="E4" s="73">
        <v>551.53</v>
      </c>
      <c r="F4" s="62">
        <v>550.46</v>
      </c>
      <c r="G4" s="59">
        <v>586.54999999999995</v>
      </c>
      <c r="H4" s="60">
        <v>587.76</v>
      </c>
      <c r="I4" s="73">
        <v>586.66999999999996</v>
      </c>
      <c r="J4" s="62">
        <v>587.39</v>
      </c>
      <c r="K4" s="73">
        <v>552.87</v>
      </c>
      <c r="L4" s="73">
        <v>552.33000000000004</v>
      </c>
      <c r="M4" s="73">
        <v>554</v>
      </c>
      <c r="N4" s="62">
        <v>553.53</v>
      </c>
      <c r="O4" s="63"/>
      <c r="P4" s="64"/>
    </row>
    <row r="5" spans="1:16" ht="14.95" x14ac:dyDescent="0.25">
      <c r="A5" s="216" t="s">
        <v>59</v>
      </c>
      <c r="B5" s="217"/>
      <c r="C5" s="65"/>
      <c r="D5" s="66"/>
      <c r="E5" s="67"/>
      <c r="F5" s="68"/>
      <c r="G5" s="65"/>
      <c r="H5" s="66"/>
      <c r="I5" s="67"/>
      <c r="J5" s="68"/>
      <c r="K5" s="67"/>
      <c r="L5" s="66"/>
      <c r="M5" s="67"/>
      <c r="N5" s="68"/>
      <c r="O5" s="63"/>
      <c r="P5" s="64"/>
    </row>
    <row r="6" spans="1:16" ht="14.95" x14ac:dyDescent="0.25">
      <c r="A6" s="216" t="s">
        <v>60</v>
      </c>
      <c r="B6" s="217"/>
      <c r="C6" s="65"/>
      <c r="D6" s="66"/>
      <c r="E6" s="66"/>
      <c r="F6" s="68"/>
      <c r="G6" s="65"/>
      <c r="H6" s="66"/>
      <c r="I6" s="66"/>
      <c r="J6" s="68"/>
      <c r="K6" s="67"/>
      <c r="L6" s="66"/>
      <c r="M6" s="66"/>
      <c r="N6" s="68"/>
      <c r="O6" s="63"/>
      <c r="P6" s="64"/>
    </row>
    <row r="7" spans="1:16" ht="14.95" x14ac:dyDescent="0.25">
      <c r="A7" s="216" t="s">
        <v>61</v>
      </c>
      <c r="B7" s="217"/>
      <c r="C7" s="65"/>
      <c r="D7" s="66"/>
      <c r="E7" s="66"/>
      <c r="F7" s="68"/>
      <c r="G7" s="65"/>
      <c r="H7" s="66"/>
      <c r="I7" s="66"/>
      <c r="J7" s="68"/>
      <c r="K7" s="67"/>
      <c r="L7" s="66"/>
      <c r="M7" s="66"/>
      <c r="N7" s="68"/>
      <c r="O7" s="63"/>
      <c r="P7" s="64"/>
    </row>
    <row r="8" spans="1:16" ht="14.95" x14ac:dyDescent="0.25">
      <c r="A8" s="216" t="s">
        <v>62</v>
      </c>
      <c r="B8" s="217"/>
      <c r="C8" s="65"/>
      <c r="D8" s="66"/>
      <c r="E8" s="66"/>
      <c r="F8" s="68"/>
      <c r="G8" s="65"/>
      <c r="H8" s="66"/>
      <c r="I8" s="66"/>
      <c r="J8" s="68"/>
      <c r="K8" s="67"/>
      <c r="L8" s="66"/>
      <c r="M8" s="66"/>
      <c r="N8" s="68"/>
      <c r="O8" s="63"/>
      <c r="P8" s="64"/>
    </row>
    <row r="9" spans="1:16" ht="15.8" thickBot="1" x14ac:dyDescent="0.3">
      <c r="A9" s="220" t="s">
        <v>63</v>
      </c>
      <c r="B9" s="221"/>
      <c r="C9" s="69"/>
      <c r="D9" s="70"/>
      <c r="E9" s="70"/>
      <c r="F9" s="71"/>
      <c r="G9" s="69"/>
      <c r="H9" s="70"/>
      <c r="I9" s="70"/>
      <c r="J9" s="71"/>
      <c r="K9" s="75"/>
      <c r="L9" s="70"/>
      <c r="M9" s="70"/>
      <c r="N9" s="71"/>
      <c r="O9" s="63"/>
      <c r="P9" s="64"/>
    </row>
    <row r="10" spans="1:16" ht="15.8" thickBot="1" x14ac:dyDescent="0.3">
      <c r="A10" s="222" t="s">
        <v>64</v>
      </c>
      <c r="B10" s="223"/>
      <c r="C10" s="249"/>
      <c r="D10" s="248"/>
      <c r="E10" s="247"/>
      <c r="F10" s="248"/>
      <c r="G10" s="247"/>
      <c r="H10" s="248"/>
      <c r="I10" s="247"/>
      <c r="J10" s="248"/>
      <c r="K10" s="247"/>
      <c r="L10" s="248"/>
      <c r="M10" s="247"/>
      <c r="N10" s="248"/>
      <c r="O10" s="98"/>
      <c r="P10" s="99"/>
    </row>
    <row r="11" spans="1:16" ht="15.8" thickBot="1" x14ac:dyDescent="0.3">
      <c r="A11" s="227" t="s">
        <v>65</v>
      </c>
      <c r="B11" s="217"/>
      <c r="C11" s="249"/>
      <c r="D11" s="248"/>
      <c r="E11" s="247"/>
      <c r="F11" s="248"/>
      <c r="G11" s="247"/>
      <c r="H11" s="248"/>
      <c r="I11" s="247"/>
      <c r="J11" s="248"/>
      <c r="K11" s="247"/>
      <c r="L11" s="248"/>
      <c r="M11" s="247"/>
      <c r="N11" s="248"/>
      <c r="O11" s="100"/>
      <c r="P11" s="101"/>
    </row>
    <row r="12" spans="1:16" ht="15.8" thickBot="1" x14ac:dyDescent="0.3">
      <c r="A12" s="231" t="s">
        <v>66</v>
      </c>
      <c r="B12" s="232"/>
      <c r="C12" s="51" t="s">
        <v>44</v>
      </c>
      <c r="D12" s="52" t="s">
        <v>55</v>
      </c>
      <c r="E12" s="52" t="s">
        <v>44</v>
      </c>
      <c r="F12" s="52" t="s">
        <v>55</v>
      </c>
      <c r="G12" s="52" t="s">
        <v>44</v>
      </c>
      <c r="H12" s="52" t="s">
        <v>55</v>
      </c>
      <c r="I12" s="52" t="s">
        <v>44</v>
      </c>
      <c r="J12" s="53" t="s">
        <v>55</v>
      </c>
      <c r="K12" s="77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546.23</v>
      </c>
      <c r="D13" s="60">
        <v>545.84</v>
      </c>
      <c r="E13" s="73">
        <v>547.23</v>
      </c>
      <c r="F13" s="62">
        <v>547.21</v>
      </c>
      <c r="G13" s="59">
        <v>579.26</v>
      </c>
      <c r="H13" s="60">
        <v>579.41</v>
      </c>
      <c r="I13" s="73">
        <v>580.1</v>
      </c>
      <c r="J13" s="62">
        <v>579.63</v>
      </c>
      <c r="K13" s="73">
        <v>550.58000000000004</v>
      </c>
      <c r="L13" s="60">
        <v>550.25</v>
      </c>
      <c r="M13" s="73">
        <v>552.11</v>
      </c>
      <c r="N13" s="62">
        <v>552</v>
      </c>
      <c r="O13" s="63"/>
      <c r="P13" s="64"/>
    </row>
    <row r="14" spans="1:16" ht="14.95" x14ac:dyDescent="0.25">
      <c r="A14" s="216" t="s">
        <v>59</v>
      </c>
      <c r="B14" s="217"/>
      <c r="C14" s="65"/>
      <c r="D14" s="66"/>
      <c r="E14" s="67"/>
      <c r="F14" s="68"/>
      <c r="G14" s="65"/>
      <c r="H14" s="66"/>
      <c r="I14" s="67"/>
      <c r="J14" s="68"/>
      <c r="K14" s="65"/>
      <c r="L14" s="66"/>
      <c r="M14" s="67"/>
      <c r="N14" s="68"/>
      <c r="O14" s="63"/>
      <c r="P14" s="64"/>
    </row>
    <row r="15" spans="1:16" ht="14.95" x14ac:dyDescent="0.25">
      <c r="A15" s="216" t="s">
        <v>60</v>
      </c>
      <c r="B15" s="217"/>
      <c r="C15" s="65"/>
      <c r="D15" s="66"/>
      <c r="E15" s="66"/>
      <c r="F15" s="68"/>
      <c r="G15" s="65"/>
      <c r="H15" s="66"/>
      <c r="I15" s="66"/>
      <c r="J15" s="68"/>
      <c r="K15" s="67"/>
      <c r="L15" s="66"/>
      <c r="M15" s="66"/>
      <c r="N15" s="68"/>
      <c r="O15" s="63"/>
      <c r="P15" s="64"/>
    </row>
    <row r="16" spans="1:16" ht="14.95" x14ac:dyDescent="0.25">
      <c r="A16" s="216" t="s">
        <v>61</v>
      </c>
      <c r="B16" s="217"/>
      <c r="C16" s="65"/>
      <c r="D16" s="66"/>
      <c r="E16" s="66"/>
      <c r="F16" s="68"/>
      <c r="G16" s="65"/>
      <c r="H16" s="66"/>
      <c r="I16" s="66"/>
      <c r="J16" s="68"/>
      <c r="K16" s="67"/>
      <c r="L16" s="66"/>
      <c r="M16" s="66"/>
      <c r="N16" s="68"/>
      <c r="O16" s="63"/>
      <c r="P16" s="64"/>
    </row>
    <row r="17" spans="1:16" ht="14.95" x14ac:dyDescent="0.25">
      <c r="A17" s="216" t="s">
        <v>62</v>
      </c>
      <c r="B17" s="217"/>
      <c r="C17" s="65"/>
      <c r="D17" s="66"/>
      <c r="E17" s="66"/>
      <c r="F17" s="68"/>
      <c r="G17" s="65"/>
      <c r="H17" s="66"/>
      <c r="I17" s="66"/>
      <c r="J17" s="68"/>
      <c r="K17" s="67"/>
      <c r="L17" s="66"/>
      <c r="M17" s="66"/>
      <c r="N17" s="68"/>
      <c r="O17" s="63"/>
      <c r="P17" s="64"/>
    </row>
    <row r="18" spans="1:16" ht="15.8" thickBot="1" x14ac:dyDescent="0.3">
      <c r="A18" s="220" t="s">
        <v>63</v>
      </c>
      <c r="B18" s="221"/>
      <c r="C18" s="69"/>
      <c r="D18" s="70"/>
      <c r="E18" s="70"/>
      <c r="F18" s="71"/>
      <c r="G18" s="69"/>
      <c r="H18" s="70"/>
      <c r="I18" s="70"/>
      <c r="J18" s="71"/>
      <c r="K18" s="75"/>
      <c r="L18" s="70"/>
      <c r="M18" s="70"/>
      <c r="N18" s="71"/>
      <c r="O18" s="63"/>
      <c r="P18" s="64"/>
    </row>
    <row r="19" spans="1:16" ht="15.8" thickBot="1" x14ac:dyDescent="0.3">
      <c r="A19" s="222" t="s">
        <v>64</v>
      </c>
      <c r="B19" s="223"/>
      <c r="C19" s="249"/>
      <c r="D19" s="248"/>
      <c r="E19" s="247"/>
      <c r="F19" s="248"/>
      <c r="G19" s="247"/>
      <c r="H19" s="248"/>
      <c r="I19" s="247"/>
      <c r="J19" s="248"/>
      <c r="K19" s="247"/>
      <c r="L19" s="248"/>
      <c r="M19" s="247"/>
      <c r="N19" s="248"/>
      <c r="O19" s="98"/>
      <c r="P19" s="99"/>
    </row>
    <row r="20" spans="1:16" ht="15.8" thickBot="1" x14ac:dyDescent="0.3">
      <c r="A20" s="227" t="s">
        <v>65</v>
      </c>
      <c r="B20" s="217"/>
      <c r="C20" s="249"/>
      <c r="D20" s="248"/>
      <c r="E20" s="247"/>
      <c r="F20" s="248"/>
      <c r="G20" s="247"/>
      <c r="H20" s="248"/>
      <c r="I20" s="247"/>
      <c r="J20" s="248"/>
      <c r="K20" s="247"/>
      <c r="L20" s="248"/>
      <c r="M20" s="247"/>
      <c r="N20" s="248"/>
      <c r="O20" s="100"/>
      <c r="P20" s="101"/>
    </row>
  </sheetData>
  <mergeCells count="42">
    <mergeCell ref="A8:B8"/>
    <mergeCell ref="A3:B3"/>
    <mergeCell ref="A4:B4"/>
    <mergeCell ref="A5:B5"/>
    <mergeCell ref="A6:B6"/>
    <mergeCell ref="A7:B7"/>
    <mergeCell ref="A9:B9"/>
    <mergeCell ref="A10:B10"/>
    <mergeCell ref="C10:D10"/>
    <mergeCell ref="E10:F10"/>
    <mergeCell ref="G10:H10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18:B18"/>
    <mergeCell ref="A19:B19"/>
    <mergeCell ref="C19:D19"/>
    <mergeCell ref="E19:F19"/>
    <mergeCell ref="G19:H19"/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P19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253726</v>
      </c>
      <c r="B1" s="48">
        <v>43156</v>
      </c>
      <c r="C1" s="50" t="str">
        <f>C$2</f>
        <v>Gauche</v>
      </c>
      <c r="D1" s="50" t="str">
        <f t="shared" ref="D1:P1" si="0">D$2</f>
        <v>Droit</v>
      </c>
      <c r="E1" s="50" t="str">
        <f t="shared" si="0"/>
        <v>Gauche</v>
      </c>
      <c r="F1" s="50" t="str">
        <f t="shared" si="0"/>
        <v>Droit</v>
      </c>
      <c r="G1" s="49" t="str">
        <f t="shared" si="0"/>
        <v>Gauche</v>
      </c>
      <c r="H1" s="49" t="str">
        <f t="shared" si="0"/>
        <v>Droit</v>
      </c>
      <c r="I1" s="49" t="str">
        <f t="shared" si="0"/>
        <v>Gauche</v>
      </c>
      <c r="J1" s="49" t="str">
        <f t="shared" si="0"/>
        <v>Droit</v>
      </c>
      <c r="K1" s="50" t="str">
        <f t="shared" si="0"/>
        <v>Gauche</v>
      </c>
      <c r="L1" s="50" t="str">
        <f t="shared" si="0"/>
        <v>Droit</v>
      </c>
      <c r="M1" s="50" t="str">
        <f t="shared" si="0"/>
        <v>Gauche</v>
      </c>
      <c r="N1" s="50" t="str">
        <f t="shared" si="0"/>
        <v>Droit</v>
      </c>
      <c r="O1" s="50" t="str">
        <f t="shared" si="0"/>
        <v>MIN</v>
      </c>
      <c r="P1" s="50" t="str">
        <f t="shared" si="0"/>
        <v>MAX</v>
      </c>
    </row>
    <row r="2" spans="1:16" ht="15.8" thickBot="1" x14ac:dyDescent="0.3">
      <c r="A2" s="218" t="s">
        <v>54</v>
      </c>
      <c r="B2" s="219"/>
      <c r="C2" s="51" t="s">
        <v>44</v>
      </c>
      <c r="D2" s="52" t="s">
        <v>55</v>
      </c>
      <c r="E2" s="52" t="s">
        <v>44</v>
      </c>
      <c r="F2" s="52" t="s">
        <v>55</v>
      </c>
      <c r="G2" s="52" t="s">
        <v>44</v>
      </c>
      <c r="H2" s="52" t="s">
        <v>55</v>
      </c>
      <c r="I2" s="52" t="s">
        <v>44</v>
      </c>
      <c r="J2" s="53" t="s">
        <v>55</v>
      </c>
      <c r="K2" s="54" t="s">
        <v>44</v>
      </c>
      <c r="L2" s="55" t="s">
        <v>55</v>
      </c>
      <c r="M2" s="55" t="s">
        <v>44</v>
      </c>
      <c r="N2" s="56" t="s">
        <v>55</v>
      </c>
      <c r="O2" s="57" t="s">
        <v>56</v>
      </c>
      <c r="P2" s="58" t="s">
        <v>57</v>
      </c>
    </row>
    <row r="3" spans="1:16" x14ac:dyDescent="0.25">
      <c r="A3" s="216" t="s">
        <v>58</v>
      </c>
      <c r="B3" s="217"/>
      <c r="C3" s="59">
        <v>542.97</v>
      </c>
      <c r="D3" s="60">
        <v>542.65</v>
      </c>
      <c r="E3" s="73">
        <v>544.25</v>
      </c>
      <c r="F3" s="62">
        <v>543.85</v>
      </c>
      <c r="G3" s="59">
        <v>550.91</v>
      </c>
      <c r="H3" s="60">
        <v>551.16</v>
      </c>
      <c r="I3" s="73">
        <v>548.44000000000005</v>
      </c>
      <c r="J3" s="62">
        <v>548.62</v>
      </c>
      <c r="K3" s="73">
        <v>547.32000000000005</v>
      </c>
      <c r="L3" s="60">
        <v>547.62</v>
      </c>
      <c r="M3" s="73">
        <v>548.33000000000004</v>
      </c>
      <c r="N3" s="62">
        <v>548.53</v>
      </c>
      <c r="O3" s="63">
        <f t="shared" ref="O3:O10" si="1">MIN(C3:N3)</f>
        <v>542.65</v>
      </c>
      <c r="P3" s="64">
        <f t="shared" ref="P3:P10" si="2">MAX(C3:N3)</f>
        <v>551.16</v>
      </c>
    </row>
    <row r="4" spans="1:16" ht="14.95" x14ac:dyDescent="0.25">
      <c r="A4" s="216" t="s">
        <v>59</v>
      </c>
      <c r="B4" s="217"/>
      <c r="C4" s="65">
        <v>21.76</v>
      </c>
      <c r="D4" s="66">
        <v>21.22</v>
      </c>
      <c r="E4" s="67">
        <v>21.71</v>
      </c>
      <c r="F4" s="68">
        <v>21.57</v>
      </c>
      <c r="G4" s="65">
        <v>20.83</v>
      </c>
      <c r="H4" s="66">
        <v>21.28</v>
      </c>
      <c r="I4" s="67">
        <v>20.64</v>
      </c>
      <c r="J4" s="68">
        <v>21.5</v>
      </c>
      <c r="K4" s="67">
        <v>21.51</v>
      </c>
      <c r="L4" s="66">
        <v>21.88</v>
      </c>
      <c r="M4" s="67">
        <v>21.45</v>
      </c>
      <c r="N4" s="68">
        <v>21.81</v>
      </c>
      <c r="O4" s="63">
        <f t="shared" si="1"/>
        <v>20.64</v>
      </c>
      <c r="P4" s="64">
        <f t="shared" si="2"/>
        <v>21.88</v>
      </c>
    </row>
    <row r="5" spans="1:16" ht="14.95" x14ac:dyDescent="0.25">
      <c r="A5" s="216" t="s">
        <v>60</v>
      </c>
      <c r="B5" s="217"/>
      <c r="C5" s="65">
        <v>25.97</v>
      </c>
      <c r="D5" s="66">
        <v>26.12</v>
      </c>
      <c r="E5" s="66">
        <v>25.97</v>
      </c>
      <c r="F5" s="68">
        <v>26.12</v>
      </c>
      <c r="G5" s="65">
        <v>25.87</v>
      </c>
      <c r="H5" s="66">
        <v>25.94</v>
      </c>
      <c r="I5" s="66">
        <v>25.96</v>
      </c>
      <c r="J5" s="68">
        <v>26.82</v>
      </c>
      <c r="K5" s="67">
        <v>26.07</v>
      </c>
      <c r="L5" s="66">
        <v>26.38</v>
      </c>
      <c r="M5" s="66">
        <v>26.06</v>
      </c>
      <c r="N5" s="68">
        <v>26.13</v>
      </c>
      <c r="O5" s="63">
        <f t="shared" si="1"/>
        <v>25.87</v>
      </c>
      <c r="P5" s="64">
        <f t="shared" si="2"/>
        <v>26.82</v>
      </c>
    </row>
    <row r="6" spans="1:16" ht="14.95" x14ac:dyDescent="0.25">
      <c r="A6" s="216" t="s">
        <v>61</v>
      </c>
      <c r="B6" s="217"/>
      <c r="C6" s="65">
        <v>4.26</v>
      </c>
      <c r="D6" s="66">
        <v>3.86</v>
      </c>
      <c r="E6" s="66">
        <v>4.08</v>
      </c>
      <c r="F6" s="68">
        <v>4.16</v>
      </c>
      <c r="G6" s="65">
        <v>3.23</v>
      </c>
      <c r="H6" s="66">
        <v>4.25</v>
      </c>
      <c r="I6" s="66">
        <v>3.27</v>
      </c>
      <c r="J6" s="68">
        <v>4.66</v>
      </c>
      <c r="K6" s="67">
        <v>3.98</v>
      </c>
      <c r="L6" s="66">
        <v>4.18</v>
      </c>
      <c r="M6" s="66">
        <v>3.92</v>
      </c>
      <c r="N6" s="68">
        <v>4.47</v>
      </c>
      <c r="O6" s="63">
        <f t="shared" si="1"/>
        <v>3.23</v>
      </c>
      <c r="P6" s="64">
        <f t="shared" si="2"/>
        <v>4.66</v>
      </c>
    </row>
    <row r="7" spans="1:16" ht="14.95" x14ac:dyDescent="0.25">
      <c r="A7" s="216" t="s">
        <v>62</v>
      </c>
      <c r="B7" s="217"/>
      <c r="C7" s="65">
        <v>0.2</v>
      </c>
      <c r="D7" s="66">
        <v>0.39</v>
      </c>
      <c r="E7" s="66">
        <v>0.3</v>
      </c>
      <c r="F7" s="68">
        <v>0.49</v>
      </c>
      <c r="G7" s="65">
        <v>0.14000000000000001</v>
      </c>
      <c r="H7" s="66">
        <v>0.2</v>
      </c>
      <c r="I7" s="66">
        <v>0.14000000000000001</v>
      </c>
      <c r="J7" s="68">
        <v>0.31</v>
      </c>
      <c r="K7" s="67">
        <v>0.45</v>
      </c>
      <c r="L7" s="66">
        <v>0.59</v>
      </c>
      <c r="M7" s="66">
        <v>0.14000000000000001</v>
      </c>
      <c r="N7" s="68">
        <v>0.41</v>
      </c>
      <c r="O7" s="63">
        <f t="shared" si="1"/>
        <v>0.14000000000000001</v>
      </c>
      <c r="P7" s="64">
        <f t="shared" si="2"/>
        <v>0.59</v>
      </c>
    </row>
    <row r="8" spans="1:16" ht="15.8" thickBot="1" x14ac:dyDescent="0.3">
      <c r="A8" s="220" t="s">
        <v>63</v>
      </c>
      <c r="B8" s="221"/>
      <c r="C8" s="69">
        <v>0.08</v>
      </c>
      <c r="D8" s="70">
        <v>0.03</v>
      </c>
      <c r="E8" s="70">
        <v>0.12</v>
      </c>
      <c r="F8" s="71">
        <v>0.15</v>
      </c>
      <c r="G8" s="69">
        <v>0.18</v>
      </c>
      <c r="H8" s="70">
        <v>0.02</v>
      </c>
      <c r="I8" s="70">
        <v>0.05</v>
      </c>
      <c r="J8" s="71">
        <v>0.03</v>
      </c>
      <c r="K8" s="75">
        <v>0.18</v>
      </c>
      <c r="L8" s="70">
        <v>0.43</v>
      </c>
      <c r="M8" s="70">
        <v>0.15</v>
      </c>
      <c r="N8" s="71">
        <v>0.13</v>
      </c>
      <c r="O8" s="63">
        <f t="shared" si="1"/>
        <v>0.02</v>
      </c>
      <c r="P8" s="64">
        <f t="shared" si="2"/>
        <v>0.43</v>
      </c>
    </row>
    <row r="9" spans="1:16" ht="14.95" x14ac:dyDescent="0.25">
      <c r="A9" s="227" t="s">
        <v>64</v>
      </c>
      <c r="B9" s="254"/>
      <c r="C9" s="250">
        <v>1421.24</v>
      </c>
      <c r="D9" s="251"/>
      <c r="E9" s="250">
        <v>1421.62</v>
      </c>
      <c r="F9" s="251"/>
      <c r="G9" s="250">
        <v>1420.95</v>
      </c>
      <c r="H9" s="251"/>
      <c r="I9" s="250">
        <v>1420.83</v>
      </c>
      <c r="J9" s="251"/>
      <c r="K9" s="250">
        <v>1421.03</v>
      </c>
      <c r="L9" s="251"/>
      <c r="M9" s="250">
        <v>1421.11</v>
      </c>
      <c r="N9" s="251"/>
      <c r="O9" s="63">
        <f t="shared" si="1"/>
        <v>1420.83</v>
      </c>
      <c r="P9" s="64">
        <f t="shared" si="2"/>
        <v>1421.62</v>
      </c>
    </row>
    <row r="10" spans="1:16" ht="15.8" thickBot="1" x14ac:dyDescent="0.3">
      <c r="A10" s="252" t="s">
        <v>65</v>
      </c>
      <c r="B10" s="253"/>
      <c r="C10" s="237">
        <v>1378.26</v>
      </c>
      <c r="D10" s="236"/>
      <c r="E10" s="237">
        <v>1378.33</v>
      </c>
      <c r="F10" s="236"/>
      <c r="G10" s="237">
        <v>1378.83</v>
      </c>
      <c r="H10" s="236"/>
      <c r="I10" s="237">
        <v>1378.69</v>
      </c>
      <c r="J10" s="236"/>
      <c r="K10" s="237">
        <v>1377.64</v>
      </c>
      <c r="L10" s="236"/>
      <c r="M10" s="237">
        <v>1377.85</v>
      </c>
      <c r="N10" s="236"/>
      <c r="O10" s="63">
        <f t="shared" si="1"/>
        <v>1377.64</v>
      </c>
      <c r="P10" s="64">
        <f t="shared" si="2"/>
        <v>1378.83</v>
      </c>
    </row>
    <row r="11" spans="1:16" ht="15.8" thickBot="1" x14ac:dyDescent="0.3">
      <c r="A11" s="231" t="s">
        <v>66</v>
      </c>
      <c r="B11" s="232"/>
      <c r="C11" s="51" t="s">
        <v>44</v>
      </c>
      <c r="D11" s="52" t="s">
        <v>55</v>
      </c>
      <c r="E11" s="52" t="s">
        <v>44</v>
      </c>
      <c r="F11" s="52" t="s">
        <v>55</v>
      </c>
      <c r="G11" s="52" t="s">
        <v>44</v>
      </c>
      <c r="H11" s="52" t="s">
        <v>55</v>
      </c>
      <c r="I11" s="52" t="s">
        <v>44</v>
      </c>
      <c r="J11" s="53" t="s">
        <v>55</v>
      </c>
      <c r="K11" s="77" t="s">
        <v>44</v>
      </c>
      <c r="L11" s="52" t="s">
        <v>55</v>
      </c>
      <c r="M11" s="52" t="s">
        <v>44</v>
      </c>
      <c r="N11" s="78" t="s">
        <v>55</v>
      </c>
      <c r="O11" s="79" t="s">
        <v>67</v>
      </c>
      <c r="P11" s="80" t="s">
        <v>68</v>
      </c>
    </row>
    <row r="12" spans="1:16" x14ac:dyDescent="0.25">
      <c r="A12" s="216" t="s">
        <v>58</v>
      </c>
      <c r="B12" s="217"/>
      <c r="C12" s="59">
        <v>540.64</v>
      </c>
      <c r="D12" s="60">
        <v>540.38</v>
      </c>
      <c r="E12" s="73">
        <v>543.20000000000005</v>
      </c>
      <c r="F12" s="62">
        <v>542.91999999999996</v>
      </c>
      <c r="G12" s="59">
        <v>548.85</v>
      </c>
      <c r="H12" s="60">
        <v>548.41999999999996</v>
      </c>
      <c r="I12" s="73">
        <v>545.52</v>
      </c>
      <c r="J12" s="62">
        <v>545.27</v>
      </c>
      <c r="K12" s="73">
        <v>542.72</v>
      </c>
      <c r="L12" s="60">
        <v>542.38</v>
      </c>
      <c r="M12" s="73">
        <v>543.25</v>
      </c>
      <c r="N12" s="62">
        <v>542.91</v>
      </c>
      <c r="O12" s="63">
        <f t="shared" ref="O12:O19" si="3">MIN(C12:N12)</f>
        <v>540.38</v>
      </c>
      <c r="P12" s="64">
        <f t="shared" ref="P12:P19" si="4">MAX(C12:N12)</f>
        <v>548.85</v>
      </c>
    </row>
    <row r="13" spans="1:16" ht="14.95" x14ac:dyDescent="0.25">
      <c r="A13" s="216" t="s">
        <v>59</v>
      </c>
      <c r="B13" s="217"/>
      <c r="C13" s="65">
        <v>22.23</v>
      </c>
      <c r="D13" s="66">
        <v>21.89</v>
      </c>
      <c r="E13" s="67">
        <v>21.98</v>
      </c>
      <c r="F13" s="68">
        <v>21.87</v>
      </c>
      <c r="G13" s="65">
        <v>21.49</v>
      </c>
      <c r="H13" s="66">
        <v>21.88</v>
      </c>
      <c r="I13" s="67">
        <v>21.55</v>
      </c>
      <c r="J13" s="68">
        <v>21.99</v>
      </c>
      <c r="K13" s="65">
        <v>22.18</v>
      </c>
      <c r="L13" s="66">
        <v>21.94</v>
      </c>
      <c r="M13" s="67">
        <v>22.21</v>
      </c>
      <c r="N13" s="68">
        <v>22.01</v>
      </c>
      <c r="O13" s="63">
        <f t="shared" si="3"/>
        <v>21.49</v>
      </c>
      <c r="P13" s="64">
        <f t="shared" si="4"/>
        <v>22.23</v>
      </c>
    </row>
    <row r="14" spans="1:16" ht="14.95" x14ac:dyDescent="0.25">
      <c r="A14" s="216" t="s">
        <v>60</v>
      </c>
      <c r="B14" s="217"/>
      <c r="C14" s="65">
        <v>25.27</v>
      </c>
      <c r="D14" s="66">
        <v>25.61</v>
      </c>
      <c r="E14" s="66">
        <v>25.31</v>
      </c>
      <c r="F14" s="68">
        <v>25.61</v>
      </c>
      <c r="G14" s="65">
        <v>25.29</v>
      </c>
      <c r="H14" s="66">
        <v>25.55</v>
      </c>
      <c r="I14" s="66">
        <v>25.35</v>
      </c>
      <c r="J14" s="68">
        <v>25.48</v>
      </c>
      <c r="K14" s="67">
        <v>25.31</v>
      </c>
      <c r="L14" s="66">
        <v>25.5</v>
      </c>
      <c r="M14" s="66">
        <v>25.28</v>
      </c>
      <c r="N14" s="68">
        <v>25.51</v>
      </c>
      <c r="O14" s="63">
        <f t="shared" si="3"/>
        <v>25.27</v>
      </c>
      <c r="P14" s="64">
        <f t="shared" si="4"/>
        <v>25.61</v>
      </c>
    </row>
    <row r="15" spans="1:16" ht="14.95" x14ac:dyDescent="0.25">
      <c r="A15" s="216" t="s">
        <v>61</v>
      </c>
      <c r="B15" s="217"/>
      <c r="C15" s="65">
        <v>4.82</v>
      </c>
      <c r="D15" s="66">
        <v>4.84</v>
      </c>
      <c r="E15" s="66">
        <v>4.59</v>
      </c>
      <c r="F15" s="68">
        <v>4.7300000000000004</v>
      </c>
      <c r="G15" s="65">
        <v>4.08</v>
      </c>
      <c r="H15" s="66">
        <v>4.88</v>
      </c>
      <c r="I15" s="66">
        <v>4.01</v>
      </c>
      <c r="J15" s="68">
        <v>4.9000000000000004</v>
      </c>
      <c r="K15" s="67">
        <v>4.84</v>
      </c>
      <c r="L15" s="66">
        <v>4.92</v>
      </c>
      <c r="M15" s="66">
        <v>4.84</v>
      </c>
      <c r="N15" s="68">
        <v>4.93</v>
      </c>
      <c r="O15" s="63">
        <f t="shared" si="3"/>
        <v>4.01</v>
      </c>
      <c r="P15" s="64">
        <f t="shared" si="4"/>
        <v>4.93</v>
      </c>
    </row>
    <row r="16" spans="1:16" ht="14.95" x14ac:dyDescent="0.25">
      <c r="A16" s="216" t="s">
        <v>62</v>
      </c>
      <c r="B16" s="217"/>
      <c r="C16" s="65">
        <v>0.28999999999999998</v>
      </c>
      <c r="D16" s="66">
        <v>0.1</v>
      </c>
      <c r="E16" s="66">
        <v>0.13</v>
      </c>
      <c r="F16" s="68">
        <v>0.15</v>
      </c>
      <c r="G16" s="65">
        <v>0.1</v>
      </c>
      <c r="H16" s="66">
        <v>0.1</v>
      </c>
      <c r="I16" s="66">
        <v>0.06</v>
      </c>
      <c r="J16" s="68">
        <v>0.22</v>
      </c>
      <c r="K16" s="67">
        <v>0.28000000000000003</v>
      </c>
      <c r="L16" s="66">
        <v>0.25</v>
      </c>
      <c r="M16" s="66">
        <v>0.16</v>
      </c>
      <c r="N16" s="68">
        <v>0.12</v>
      </c>
      <c r="O16" s="63">
        <f t="shared" si="3"/>
        <v>0.06</v>
      </c>
      <c r="P16" s="64">
        <f t="shared" si="4"/>
        <v>0.28999999999999998</v>
      </c>
    </row>
    <row r="17" spans="1:16" ht="15.8" thickBot="1" x14ac:dyDescent="0.3">
      <c r="A17" s="220" t="s">
        <v>63</v>
      </c>
      <c r="B17" s="221"/>
      <c r="C17" s="69">
        <v>0.08</v>
      </c>
      <c r="D17" s="70">
        <v>0.06</v>
      </c>
      <c r="E17" s="70">
        <v>0.09</v>
      </c>
      <c r="F17" s="71">
        <v>0.02</v>
      </c>
      <c r="G17" s="69">
        <v>0.16</v>
      </c>
      <c r="H17" s="70">
        <v>0.04</v>
      </c>
      <c r="I17" s="70">
        <v>0.1</v>
      </c>
      <c r="J17" s="71" t="s">
        <v>71</v>
      </c>
      <c r="K17" s="75">
        <v>0.16</v>
      </c>
      <c r="L17" s="70">
        <v>7.0000000000000007E-2</v>
      </c>
      <c r="M17" s="70">
        <v>0.05</v>
      </c>
      <c r="N17" s="71">
        <v>0.12</v>
      </c>
      <c r="O17" s="63">
        <f t="shared" si="3"/>
        <v>0.02</v>
      </c>
      <c r="P17" s="64">
        <f t="shared" si="4"/>
        <v>0.16</v>
      </c>
    </row>
    <row r="18" spans="1:16" ht="14.95" x14ac:dyDescent="0.25">
      <c r="A18" s="227" t="s">
        <v>64</v>
      </c>
      <c r="B18" s="254"/>
      <c r="C18" s="250">
        <v>1422.27</v>
      </c>
      <c r="D18" s="251"/>
      <c r="E18" s="250">
        <v>1422.13</v>
      </c>
      <c r="F18" s="251"/>
      <c r="G18" s="250">
        <v>1422.08</v>
      </c>
      <c r="H18" s="251"/>
      <c r="I18" s="250">
        <v>1422.1</v>
      </c>
      <c r="J18" s="251"/>
      <c r="K18" s="250">
        <v>1422.03</v>
      </c>
      <c r="L18" s="251"/>
      <c r="M18" s="250">
        <v>1422.01</v>
      </c>
      <c r="N18" s="251"/>
      <c r="O18" s="63">
        <f t="shared" si="3"/>
        <v>1422.01</v>
      </c>
      <c r="P18" s="64">
        <f t="shared" si="4"/>
        <v>1422.27</v>
      </c>
    </row>
    <row r="19" spans="1:16" ht="15.8" thickBot="1" x14ac:dyDescent="0.3">
      <c r="A19" s="252" t="s">
        <v>65</v>
      </c>
      <c r="B19" s="253"/>
      <c r="C19" s="237">
        <v>1378.15</v>
      </c>
      <c r="D19" s="236"/>
      <c r="E19" s="237">
        <v>1378.28</v>
      </c>
      <c r="F19" s="236"/>
      <c r="G19" s="237">
        <v>1378.7</v>
      </c>
      <c r="H19" s="236"/>
      <c r="I19" s="237">
        <v>1378.56</v>
      </c>
      <c r="J19" s="236"/>
      <c r="K19" s="237">
        <v>1378.09</v>
      </c>
      <c r="L19" s="236"/>
      <c r="M19" s="237">
        <v>1378.1</v>
      </c>
      <c r="N19" s="236"/>
      <c r="O19" s="63">
        <f t="shared" si="3"/>
        <v>1378.09</v>
      </c>
      <c r="P19" s="64">
        <f t="shared" si="4"/>
        <v>1378.7</v>
      </c>
    </row>
  </sheetData>
  <mergeCells count="42">
    <mergeCell ref="A7:B7"/>
    <mergeCell ref="A2:B2"/>
    <mergeCell ref="A3:B3"/>
    <mergeCell ref="A4:B4"/>
    <mergeCell ref="A5:B5"/>
    <mergeCell ref="A6:B6"/>
    <mergeCell ref="A8:B8"/>
    <mergeCell ref="A9:B9"/>
    <mergeCell ref="C9:D9"/>
    <mergeCell ref="E9:F9"/>
    <mergeCell ref="G9:H9"/>
    <mergeCell ref="A16:B16"/>
    <mergeCell ref="K9:L9"/>
    <mergeCell ref="M9:N9"/>
    <mergeCell ref="A10:B10"/>
    <mergeCell ref="C10:D10"/>
    <mergeCell ref="E10:F10"/>
    <mergeCell ref="G10:H10"/>
    <mergeCell ref="I10:J10"/>
    <mergeCell ref="K10:L10"/>
    <mergeCell ref="M10:N10"/>
    <mergeCell ref="I9:J9"/>
    <mergeCell ref="A11:B11"/>
    <mergeCell ref="A12:B12"/>
    <mergeCell ref="A13:B13"/>
    <mergeCell ref="A14:B14"/>
    <mergeCell ref="A15:B15"/>
    <mergeCell ref="A17:B17"/>
    <mergeCell ref="A18:B18"/>
    <mergeCell ref="C18:D18"/>
    <mergeCell ref="E18:F18"/>
    <mergeCell ref="G18:H18"/>
    <mergeCell ref="K18:L18"/>
    <mergeCell ref="M18:N18"/>
    <mergeCell ref="A19:B19"/>
    <mergeCell ref="C19:D19"/>
    <mergeCell ref="E19:F19"/>
    <mergeCell ref="G19:H19"/>
    <mergeCell ref="I19:J19"/>
    <mergeCell ref="K19:L19"/>
    <mergeCell ref="M19:N19"/>
    <mergeCell ref="I18:J1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172880</v>
      </c>
      <c r="B1" s="48">
        <v>43165</v>
      </c>
      <c r="C1" s="49" t="str">
        <f ca="1">C$2</f>
        <v>CN027</v>
      </c>
      <c r="D1" s="49">
        <f t="shared" ref="D1:P2" ca="1" si="0">D$2</f>
        <v>202654</v>
      </c>
      <c r="E1" s="49" t="str">
        <f t="shared" ca="1" si="0"/>
        <v>CN027</v>
      </c>
      <c r="F1" s="49">
        <f t="shared" ca="1" si="0"/>
        <v>202310</v>
      </c>
      <c r="G1" s="50" t="str">
        <f t="shared" ca="1" si="0"/>
        <v>CP014</v>
      </c>
      <c r="H1" s="50">
        <f t="shared" ca="1" si="0"/>
        <v>202667</v>
      </c>
      <c r="I1" s="50" t="str">
        <f t="shared" ca="1" si="0"/>
        <v>CP014</v>
      </c>
      <c r="J1" s="50">
        <f t="shared" ca="1" si="0"/>
        <v>202672</v>
      </c>
      <c r="K1" s="49" t="str">
        <f t="shared" ca="1" si="0"/>
        <v>CN028</v>
      </c>
      <c r="L1" s="49">
        <f t="shared" ca="1" si="0"/>
        <v>202652</v>
      </c>
      <c r="M1" s="49" t="str">
        <f t="shared" ca="1" si="0"/>
        <v>CN028</v>
      </c>
      <c r="N1" s="49">
        <f t="shared" ca="1" si="0"/>
        <v>202653</v>
      </c>
      <c r="O1" s="50">
        <f t="shared" ca="1" si="0"/>
        <v>0</v>
      </c>
      <c r="P1" s="50">
        <f t="shared" ca="1" si="0"/>
        <v>0</v>
      </c>
    </row>
    <row r="2" spans="1:16" ht="15.8" thickBot="1" x14ac:dyDescent="0.3">
      <c r="A2" s="47">
        <f>A1</f>
        <v>172880</v>
      </c>
      <c r="B2" s="48">
        <f>B1</f>
        <v>43165</v>
      </c>
      <c r="C2" s="50" t="str">
        <f ca="1">C$2</f>
        <v>CN027</v>
      </c>
      <c r="D2" s="50">
        <f t="shared" ca="1" si="0"/>
        <v>202654</v>
      </c>
      <c r="E2" s="50" t="str">
        <f t="shared" ca="1" si="0"/>
        <v>CN027</v>
      </c>
      <c r="F2" s="50">
        <f t="shared" ca="1" si="0"/>
        <v>202310</v>
      </c>
      <c r="G2" s="49" t="str">
        <f t="shared" ca="1" si="0"/>
        <v>CP014</v>
      </c>
      <c r="H2" s="49">
        <f t="shared" ca="1" si="0"/>
        <v>202667</v>
      </c>
      <c r="I2" s="49" t="str">
        <f t="shared" ca="1" si="0"/>
        <v>CP014</v>
      </c>
      <c r="J2" s="49">
        <f t="shared" ca="1" si="0"/>
        <v>202672</v>
      </c>
      <c r="K2" s="50" t="str">
        <f t="shared" ca="1" si="0"/>
        <v>CN028</v>
      </c>
      <c r="L2" s="50">
        <f t="shared" ca="1" si="0"/>
        <v>202652</v>
      </c>
      <c r="M2" s="50" t="str">
        <f t="shared" ca="1" si="0"/>
        <v>CN028</v>
      </c>
      <c r="N2" s="50">
        <f t="shared" ca="1" si="0"/>
        <v>202653</v>
      </c>
      <c r="O2" s="50">
        <f t="shared" ca="1" si="0"/>
        <v>0</v>
      </c>
      <c r="P2" s="50">
        <f t="shared" ca="1" si="0"/>
        <v>0</v>
      </c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575.32000000000005</v>
      </c>
      <c r="D4" s="60">
        <v>574.98</v>
      </c>
      <c r="E4" s="73">
        <v>575.01</v>
      </c>
      <c r="F4" s="62">
        <v>575.42999999999995</v>
      </c>
      <c r="G4" s="59">
        <v>576.19000000000005</v>
      </c>
      <c r="H4" s="60">
        <v>576.33000000000004</v>
      </c>
      <c r="I4" s="73">
        <v>572.33000000000004</v>
      </c>
      <c r="J4" s="62">
        <v>572.49</v>
      </c>
      <c r="K4" s="73">
        <v>570</v>
      </c>
      <c r="L4" s="60">
        <v>570.94000000000005</v>
      </c>
      <c r="M4" s="73">
        <v>570.22</v>
      </c>
      <c r="N4" s="62">
        <v>570.78</v>
      </c>
      <c r="O4" s="63">
        <f t="shared" ref="O4:O9" si="1">MIN(C4:N4)</f>
        <v>570</v>
      </c>
      <c r="P4" s="64">
        <f t="shared" ref="P4:P9" si="2">MAX(C4:N4)</f>
        <v>576.33000000000004</v>
      </c>
    </row>
    <row r="5" spans="1:16" ht="14.95" x14ac:dyDescent="0.25">
      <c r="A5" s="216" t="s">
        <v>59</v>
      </c>
      <c r="B5" s="217"/>
      <c r="C5" s="65">
        <v>21.5</v>
      </c>
      <c r="D5" s="66">
        <v>21.53</v>
      </c>
      <c r="E5" s="67">
        <v>21.33</v>
      </c>
      <c r="F5" s="68">
        <v>21.54</v>
      </c>
      <c r="G5" s="65">
        <v>20.72</v>
      </c>
      <c r="H5" s="66">
        <v>21.44</v>
      </c>
      <c r="I5" s="67">
        <v>20.37</v>
      </c>
      <c r="J5" s="68">
        <v>21.57</v>
      </c>
      <c r="K5" s="67">
        <v>21.41</v>
      </c>
      <c r="L5" s="66">
        <v>21.45</v>
      </c>
      <c r="M5" s="67">
        <v>21.4</v>
      </c>
      <c r="N5" s="68">
        <v>21.62</v>
      </c>
      <c r="O5" s="63">
        <f t="shared" si="1"/>
        <v>20.37</v>
      </c>
      <c r="P5" s="64">
        <f t="shared" si="2"/>
        <v>21.62</v>
      </c>
    </row>
    <row r="6" spans="1:16" ht="14.95" x14ac:dyDescent="0.25">
      <c r="A6" s="216" t="s">
        <v>60</v>
      </c>
      <c r="B6" s="217"/>
      <c r="C6" s="65">
        <v>26.04</v>
      </c>
      <c r="D6" s="66">
        <v>26.11</v>
      </c>
      <c r="E6" s="66">
        <v>26.02</v>
      </c>
      <c r="F6" s="68">
        <v>26.19</v>
      </c>
      <c r="G6" s="65">
        <v>25.87</v>
      </c>
      <c r="H6" s="66">
        <v>26.03</v>
      </c>
      <c r="I6" s="66">
        <v>25.95</v>
      </c>
      <c r="J6" s="68">
        <v>26.02</v>
      </c>
      <c r="K6" s="67">
        <v>26.08</v>
      </c>
      <c r="L6" s="66">
        <v>26.06</v>
      </c>
      <c r="M6" s="66">
        <v>26.15</v>
      </c>
      <c r="N6" s="68">
        <v>26.06</v>
      </c>
      <c r="O6" s="63">
        <f t="shared" si="1"/>
        <v>25.87</v>
      </c>
      <c r="P6" s="64">
        <f t="shared" si="2"/>
        <v>26.19</v>
      </c>
    </row>
    <row r="7" spans="1:16" ht="14.95" x14ac:dyDescent="0.25">
      <c r="A7" s="216" t="s">
        <v>61</v>
      </c>
      <c r="B7" s="217"/>
      <c r="C7" s="65">
        <v>3.86</v>
      </c>
      <c r="D7" s="66">
        <v>4.12</v>
      </c>
      <c r="E7" s="66">
        <v>3.79</v>
      </c>
      <c r="F7" s="68">
        <v>4.18</v>
      </c>
      <c r="G7" s="65">
        <v>3.39</v>
      </c>
      <c r="H7" s="66">
        <v>3.95</v>
      </c>
      <c r="I7" s="66">
        <v>3.3</v>
      </c>
      <c r="J7" s="68">
        <v>4.2</v>
      </c>
      <c r="K7" s="67">
        <v>3.77</v>
      </c>
      <c r="L7" s="66">
        <v>4.1100000000000003</v>
      </c>
      <c r="M7" s="66">
        <v>3.75</v>
      </c>
      <c r="N7" s="68">
        <v>4.4000000000000004</v>
      </c>
      <c r="O7" s="63">
        <f t="shared" si="1"/>
        <v>3.3</v>
      </c>
      <c r="P7" s="64">
        <f t="shared" si="2"/>
        <v>4.4000000000000004</v>
      </c>
    </row>
    <row r="8" spans="1:16" ht="14.95" x14ac:dyDescent="0.25">
      <c r="A8" s="216" t="s">
        <v>62</v>
      </c>
      <c r="B8" s="217"/>
      <c r="C8" s="65">
        <v>0.21</v>
      </c>
      <c r="D8" s="66">
        <v>0.32</v>
      </c>
      <c r="E8" s="66">
        <v>0.28999999999999998</v>
      </c>
      <c r="F8" s="68">
        <v>0.57999999999999996</v>
      </c>
      <c r="G8" s="65">
        <v>0.25</v>
      </c>
      <c r="H8" s="66">
        <v>0.55000000000000004</v>
      </c>
      <c r="I8" s="66">
        <v>0.21</v>
      </c>
      <c r="J8" s="68">
        <v>0.25</v>
      </c>
      <c r="K8" s="67">
        <v>0.19</v>
      </c>
      <c r="L8" s="66">
        <v>0.26</v>
      </c>
      <c r="M8" s="66">
        <v>0.33</v>
      </c>
      <c r="N8" s="68">
        <v>0.53</v>
      </c>
      <c r="O8" s="63">
        <f t="shared" si="1"/>
        <v>0.19</v>
      </c>
      <c r="P8" s="64">
        <f t="shared" si="2"/>
        <v>0.57999999999999996</v>
      </c>
    </row>
    <row r="9" spans="1:16" ht="15.8" thickBot="1" x14ac:dyDescent="0.3">
      <c r="A9" s="220" t="s">
        <v>63</v>
      </c>
      <c r="B9" s="221"/>
      <c r="C9" s="69">
        <v>0.14000000000000001</v>
      </c>
      <c r="D9" s="70">
        <v>0.16</v>
      </c>
      <c r="E9" s="70">
        <v>0.25</v>
      </c>
      <c r="F9" s="71">
        <v>0.23</v>
      </c>
      <c r="G9" s="69">
        <v>0.09</v>
      </c>
      <c r="H9" s="70">
        <v>0.14000000000000001</v>
      </c>
      <c r="I9" s="70">
        <v>0.03</v>
      </c>
      <c r="J9" s="71">
        <v>0.11</v>
      </c>
      <c r="K9" s="75">
        <v>0.16</v>
      </c>
      <c r="L9" s="70">
        <v>0.24</v>
      </c>
      <c r="M9" s="70">
        <v>0.05</v>
      </c>
      <c r="N9" s="71">
        <v>0.05</v>
      </c>
      <c r="O9" s="63">
        <f t="shared" si="1"/>
        <v>0.03</v>
      </c>
      <c r="P9" s="64">
        <f t="shared" si="2"/>
        <v>0.25</v>
      </c>
    </row>
    <row r="10" spans="1:16" ht="14.95" x14ac:dyDescent="0.25">
      <c r="A10" s="227" t="s">
        <v>64</v>
      </c>
      <c r="B10" s="246"/>
      <c r="C10" s="224">
        <v>1421.34</v>
      </c>
      <c r="D10" s="225"/>
      <c r="E10" s="226">
        <v>1421.27</v>
      </c>
      <c r="F10" s="225"/>
      <c r="G10" s="226">
        <v>1421.03</v>
      </c>
      <c r="H10" s="225"/>
      <c r="I10" s="226">
        <v>1421.02</v>
      </c>
      <c r="J10" s="225"/>
      <c r="K10" s="226">
        <v>1421.52</v>
      </c>
      <c r="L10" s="225"/>
      <c r="M10" s="226">
        <v>1421.66</v>
      </c>
      <c r="N10" s="225"/>
      <c r="O10" s="105">
        <f>G10</f>
        <v>1421.03</v>
      </c>
      <c r="P10" s="106">
        <f>E10</f>
        <v>1421.27</v>
      </c>
    </row>
    <row r="11" spans="1:16" ht="15.8" thickBot="1" x14ac:dyDescent="0.3">
      <c r="A11" s="227" t="s">
        <v>65</v>
      </c>
      <c r="B11" s="246"/>
      <c r="C11" s="228">
        <v>1378.31</v>
      </c>
      <c r="D11" s="229"/>
      <c r="E11" s="230">
        <v>1378.4</v>
      </c>
      <c r="F11" s="229"/>
      <c r="G11" s="230">
        <v>1378.87</v>
      </c>
      <c r="H11" s="229"/>
      <c r="I11" s="230">
        <v>1379.08</v>
      </c>
      <c r="J11" s="229"/>
      <c r="K11" s="230">
        <v>1378.66</v>
      </c>
      <c r="L11" s="229"/>
      <c r="M11" s="230">
        <v>1378.64</v>
      </c>
      <c r="N11" s="229"/>
      <c r="O11" s="107">
        <f>M11</f>
        <v>1378.64</v>
      </c>
      <c r="P11" s="108">
        <f>G11</f>
        <v>1378.87</v>
      </c>
    </row>
    <row r="12" spans="1:16" ht="15.8" thickBot="1" x14ac:dyDescent="0.3">
      <c r="A12" s="231" t="s">
        <v>66</v>
      </c>
      <c r="B12" s="232"/>
      <c r="C12" s="109" t="s">
        <v>44</v>
      </c>
      <c r="D12" s="110" t="s">
        <v>55</v>
      </c>
      <c r="E12" s="110" t="s">
        <v>44</v>
      </c>
      <c r="F12" s="110" t="s">
        <v>55</v>
      </c>
      <c r="G12" s="110" t="s">
        <v>44</v>
      </c>
      <c r="H12" s="110" t="s">
        <v>55</v>
      </c>
      <c r="I12" s="110" t="s">
        <v>44</v>
      </c>
      <c r="J12" s="111" t="s">
        <v>55</v>
      </c>
      <c r="K12" s="109" t="s">
        <v>44</v>
      </c>
      <c r="L12" s="110" t="s">
        <v>55</v>
      </c>
      <c r="M12" s="110" t="s">
        <v>44</v>
      </c>
      <c r="N12" s="112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574.83000000000004</v>
      </c>
      <c r="D13" s="60">
        <v>574.78</v>
      </c>
      <c r="E13" s="73">
        <v>574.85</v>
      </c>
      <c r="F13" s="62">
        <v>574.64</v>
      </c>
      <c r="G13" s="59">
        <v>572.49</v>
      </c>
      <c r="H13" s="60">
        <v>572.49</v>
      </c>
      <c r="I13" s="73">
        <v>568.78</v>
      </c>
      <c r="J13" s="73">
        <v>569.39</v>
      </c>
      <c r="K13" s="62">
        <v>568.69000000000005</v>
      </c>
      <c r="L13" s="62">
        <v>568.52</v>
      </c>
      <c r="M13" s="73">
        <v>568.6</v>
      </c>
      <c r="N13" s="60">
        <v>569.04999999999995</v>
      </c>
      <c r="O13" s="63">
        <f t="shared" ref="O13:O18" si="3">MIN(C13:N13)</f>
        <v>568.52</v>
      </c>
      <c r="P13" s="64">
        <f t="shared" ref="P13:P18" si="4">MAX(C13:N13)</f>
        <v>574.85</v>
      </c>
    </row>
    <row r="14" spans="1:16" ht="14.95" x14ac:dyDescent="0.25">
      <c r="A14" s="216" t="s">
        <v>59</v>
      </c>
      <c r="B14" s="217"/>
      <c r="C14" s="65">
        <v>21.59</v>
      </c>
      <c r="D14" s="66">
        <v>21.65</v>
      </c>
      <c r="E14" s="67">
        <v>21.4</v>
      </c>
      <c r="F14" s="68">
        <v>21.69</v>
      </c>
      <c r="G14" s="65">
        <v>21.7</v>
      </c>
      <c r="H14" s="66">
        <v>21.94</v>
      </c>
      <c r="I14" s="67">
        <v>21.32</v>
      </c>
      <c r="J14" s="68">
        <v>22</v>
      </c>
      <c r="K14" s="65">
        <v>21.78</v>
      </c>
      <c r="L14" s="66">
        <v>21.89</v>
      </c>
      <c r="M14" s="67">
        <v>21.77</v>
      </c>
      <c r="N14" s="68">
        <v>21.93</v>
      </c>
      <c r="O14" s="63">
        <f t="shared" si="3"/>
        <v>21.32</v>
      </c>
      <c r="P14" s="64">
        <f t="shared" si="4"/>
        <v>22</v>
      </c>
    </row>
    <row r="15" spans="1:16" ht="14.95" x14ac:dyDescent="0.25">
      <c r="A15" s="216" t="s">
        <v>60</v>
      </c>
      <c r="B15" s="217"/>
      <c r="C15" s="65">
        <v>25.32</v>
      </c>
      <c r="D15" s="66">
        <v>25.51</v>
      </c>
      <c r="E15" s="67">
        <v>25.3</v>
      </c>
      <c r="F15" s="68">
        <v>25.5</v>
      </c>
      <c r="G15" s="65">
        <v>25.51</v>
      </c>
      <c r="H15" s="66">
        <v>25.48</v>
      </c>
      <c r="I15" s="67">
        <v>25.16</v>
      </c>
      <c r="J15" s="68">
        <v>25.45</v>
      </c>
      <c r="K15" s="65">
        <v>25.29</v>
      </c>
      <c r="L15" s="66">
        <v>25.5</v>
      </c>
      <c r="M15" s="67">
        <v>25.28</v>
      </c>
      <c r="N15" s="68">
        <v>25.48</v>
      </c>
      <c r="O15" s="63">
        <f t="shared" si="3"/>
        <v>25.16</v>
      </c>
      <c r="P15" s="64">
        <f t="shared" si="4"/>
        <v>25.51</v>
      </c>
    </row>
    <row r="16" spans="1:16" ht="14.95" x14ac:dyDescent="0.25">
      <c r="A16" s="216" t="s">
        <v>61</v>
      </c>
      <c r="B16" s="217"/>
      <c r="C16" s="65">
        <v>4.33</v>
      </c>
      <c r="D16" s="66">
        <v>4.6399999999999997</v>
      </c>
      <c r="E16" s="66">
        <v>4.1500000000000004</v>
      </c>
      <c r="F16" s="68">
        <v>4.62</v>
      </c>
      <c r="G16" s="65">
        <v>4.28</v>
      </c>
      <c r="H16" s="66">
        <v>4.8600000000000003</v>
      </c>
      <c r="I16" s="66">
        <v>4.0599999999999996</v>
      </c>
      <c r="J16" s="68">
        <v>4.87</v>
      </c>
      <c r="K16" s="67">
        <v>4.49</v>
      </c>
      <c r="L16" s="66">
        <v>4.92</v>
      </c>
      <c r="M16" s="66">
        <v>4.4800000000000004</v>
      </c>
      <c r="N16" s="68">
        <v>4.8899999999999997</v>
      </c>
      <c r="O16" s="63">
        <f t="shared" si="3"/>
        <v>4.0599999999999996</v>
      </c>
      <c r="P16" s="64">
        <f t="shared" si="4"/>
        <v>4.92</v>
      </c>
    </row>
    <row r="17" spans="1:16" ht="14.95" x14ac:dyDescent="0.25">
      <c r="A17" s="216" t="s">
        <v>62</v>
      </c>
      <c r="B17" s="217"/>
      <c r="C17" s="65">
        <v>0.11</v>
      </c>
      <c r="D17" s="66">
        <v>22</v>
      </c>
      <c r="E17" s="66">
        <v>0.08</v>
      </c>
      <c r="F17" s="68">
        <v>0.16</v>
      </c>
      <c r="G17" s="65">
        <v>0.06</v>
      </c>
      <c r="H17" s="66">
        <v>0.13</v>
      </c>
      <c r="I17" s="66">
        <v>7.0000000000000007E-2</v>
      </c>
      <c r="J17" s="68">
        <v>0.23</v>
      </c>
      <c r="K17" s="67">
        <v>0.12</v>
      </c>
      <c r="L17" s="66">
        <v>0.47</v>
      </c>
      <c r="M17" s="66">
        <v>0.13</v>
      </c>
      <c r="N17" s="68">
        <v>0.19</v>
      </c>
      <c r="O17" s="63">
        <f t="shared" si="3"/>
        <v>0.06</v>
      </c>
      <c r="P17" s="64">
        <f t="shared" si="4"/>
        <v>22</v>
      </c>
    </row>
    <row r="18" spans="1:16" ht="15.8" thickBot="1" x14ac:dyDescent="0.3">
      <c r="A18" s="220" t="s">
        <v>63</v>
      </c>
      <c r="B18" s="221"/>
      <c r="C18" s="69">
        <v>0.2</v>
      </c>
      <c r="D18" s="70">
        <v>0.12</v>
      </c>
      <c r="E18" s="70">
        <v>0.13</v>
      </c>
      <c r="F18" s="71">
        <v>0.19</v>
      </c>
      <c r="G18" s="69">
        <v>0.11</v>
      </c>
      <c r="H18" s="70">
        <v>0.04</v>
      </c>
      <c r="I18" s="70">
        <v>0.01</v>
      </c>
      <c r="J18" s="71">
        <v>0.08</v>
      </c>
      <c r="K18" s="75">
        <v>0.2</v>
      </c>
      <c r="L18" s="70">
        <v>0.04</v>
      </c>
      <c r="M18" s="70">
        <v>0.02</v>
      </c>
      <c r="N18" s="71">
        <v>0.04</v>
      </c>
      <c r="O18" s="63">
        <f t="shared" si="3"/>
        <v>0.01</v>
      </c>
      <c r="P18" s="64">
        <f t="shared" si="4"/>
        <v>0.2</v>
      </c>
    </row>
    <row r="19" spans="1:16" ht="14.95" x14ac:dyDescent="0.25">
      <c r="A19" s="227" t="s">
        <v>64</v>
      </c>
      <c r="B19" s="246"/>
      <c r="C19" s="224">
        <v>1421.54</v>
      </c>
      <c r="D19" s="225"/>
      <c r="E19" s="226">
        <v>1421.35</v>
      </c>
      <c r="F19" s="225"/>
      <c r="G19" s="226">
        <v>1422.18</v>
      </c>
      <c r="H19" s="225"/>
      <c r="I19" s="226">
        <v>1421.96</v>
      </c>
      <c r="J19" s="225"/>
      <c r="K19" s="226">
        <v>1422.39</v>
      </c>
      <c r="L19" s="225"/>
      <c r="M19" s="226">
        <v>1422.32</v>
      </c>
      <c r="N19" s="225"/>
      <c r="O19" s="105">
        <f>G19</f>
        <v>1422.18</v>
      </c>
      <c r="P19" s="106">
        <f>C19</f>
        <v>1421.54</v>
      </c>
    </row>
    <row r="20" spans="1:16" ht="14.95" x14ac:dyDescent="0.25">
      <c r="A20" s="255" t="s">
        <v>65</v>
      </c>
      <c r="B20" s="256"/>
      <c r="C20" s="257">
        <v>1378.3</v>
      </c>
      <c r="D20" s="258"/>
      <c r="E20" s="259">
        <v>1378.25</v>
      </c>
      <c r="F20" s="258"/>
      <c r="G20" s="259">
        <v>1378.55</v>
      </c>
      <c r="H20" s="258"/>
      <c r="I20" s="259">
        <v>1378.64</v>
      </c>
      <c r="J20" s="258"/>
      <c r="K20" s="259">
        <v>1378.73</v>
      </c>
      <c r="L20" s="258"/>
      <c r="M20" s="259">
        <v>1378.61</v>
      </c>
      <c r="N20" s="258"/>
      <c r="O20" s="113">
        <f>M20</f>
        <v>1378.61</v>
      </c>
      <c r="P20" s="89">
        <f>G20</f>
        <v>1378.55</v>
      </c>
    </row>
  </sheetData>
  <mergeCells count="42">
    <mergeCell ref="A8:B8"/>
    <mergeCell ref="A3:B3"/>
    <mergeCell ref="A4:B4"/>
    <mergeCell ref="A5:B5"/>
    <mergeCell ref="A6:B6"/>
    <mergeCell ref="A7:B7"/>
    <mergeCell ref="A9:B9"/>
    <mergeCell ref="A10:B10"/>
    <mergeCell ref="C10:D10"/>
    <mergeCell ref="E10:F10"/>
    <mergeCell ref="G10:H10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18:B18"/>
    <mergeCell ref="A19:B19"/>
    <mergeCell ref="C19:D19"/>
    <mergeCell ref="E19:F19"/>
    <mergeCell ref="G19:H19"/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233195</v>
      </c>
      <c r="B1" s="48">
        <v>43174</v>
      </c>
      <c r="C1" s="49" t="str">
        <f ca="1">C$2</f>
        <v>CN031</v>
      </c>
      <c r="D1" s="49">
        <f t="shared" ref="D1:P2" ca="1" si="0">D$2</f>
        <v>202698</v>
      </c>
      <c r="E1" s="49" t="str">
        <f t="shared" ca="1" si="0"/>
        <v>CN031</v>
      </c>
      <c r="F1" s="49">
        <f t="shared" ca="1" si="0"/>
        <v>202703</v>
      </c>
      <c r="G1" s="50" t="str">
        <f t="shared" ca="1" si="0"/>
        <v>CP016</v>
      </c>
      <c r="H1" s="50">
        <f t="shared" ca="1" si="0"/>
        <v>202666</v>
      </c>
      <c r="I1" s="50" t="str">
        <f t="shared" ca="1" si="0"/>
        <v>CP016</v>
      </c>
      <c r="J1" s="50">
        <f t="shared" ca="1" si="0"/>
        <v>202671</v>
      </c>
      <c r="K1" s="49" t="str">
        <f t="shared" ca="1" si="0"/>
        <v>CN032</v>
      </c>
      <c r="L1" s="49">
        <f t="shared" ca="1" si="0"/>
        <v>202704</v>
      </c>
      <c r="M1" s="49" t="str">
        <f t="shared" ca="1" si="0"/>
        <v>CN032</v>
      </c>
      <c r="N1" s="49">
        <f t="shared" ca="1" si="0"/>
        <v>202705</v>
      </c>
      <c r="O1" s="50">
        <f t="shared" ca="1" si="0"/>
        <v>0</v>
      </c>
      <c r="P1" s="50">
        <f t="shared" ca="1" si="0"/>
        <v>0</v>
      </c>
    </row>
    <row r="2" spans="1:16" ht="15.8" thickBot="1" x14ac:dyDescent="0.3">
      <c r="A2" s="47">
        <f>A1</f>
        <v>233195</v>
      </c>
      <c r="B2" s="48">
        <f>B1</f>
        <v>43174</v>
      </c>
      <c r="C2" s="50" t="str">
        <f ca="1">C$2</f>
        <v>CN031</v>
      </c>
      <c r="D2" s="50">
        <f t="shared" ca="1" si="0"/>
        <v>202698</v>
      </c>
      <c r="E2" s="50" t="str">
        <f t="shared" ca="1" si="0"/>
        <v>CN031</v>
      </c>
      <c r="F2" s="50">
        <f t="shared" ca="1" si="0"/>
        <v>202703</v>
      </c>
      <c r="G2" s="49" t="str">
        <f t="shared" ca="1" si="0"/>
        <v>CP016</v>
      </c>
      <c r="H2" s="49">
        <f t="shared" ca="1" si="0"/>
        <v>202666</v>
      </c>
      <c r="I2" s="49" t="str">
        <f t="shared" ca="1" si="0"/>
        <v>CP016</v>
      </c>
      <c r="J2" s="49">
        <f t="shared" ca="1" si="0"/>
        <v>202671</v>
      </c>
      <c r="K2" s="50" t="str">
        <f t="shared" ca="1" si="0"/>
        <v>CN032</v>
      </c>
      <c r="L2" s="50">
        <f t="shared" ca="1" si="0"/>
        <v>202704</v>
      </c>
      <c r="M2" s="50" t="str">
        <f t="shared" ca="1" si="0"/>
        <v>CN032</v>
      </c>
      <c r="N2" s="50">
        <f t="shared" ca="1" si="0"/>
        <v>202705</v>
      </c>
      <c r="O2" s="50">
        <f t="shared" ca="1" si="0"/>
        <v>0</v>
      </c>
      <c r="P2" s="50">
        <f t="shared" ca="1" si="0"/>
        <v>0</v>
      </c>
    </row>
    <row r="3" spans="1:16" ht="15.8" thickBot="1" x14ac:dyDescent="0.3">
      <c r="A3" s="218" t="s">
        <v>54</v>
      </c>
      <c r="B3" s="219"/>
      <c r="C3" s="52" t="s">
        <v>44</v>
      </c>
      <c r="D3" s="53" t="s">
        <v>55</v>
      </c>
      <c r="E3" s="49" t="s">
        <v>44</v>
      </c>
      <c r="F3" s="53" t="s">
        <v>55</v>
      </c>
      <c r="G3" s="77" t="s">
        <v>44</v>
      </c>
      <c r="H3" s="53" t="s">
        <v>55</v>
      </c>
      <c r="I3" s="49" t="s">
        <v>44</v>
      </c>
      <c r="J3" s="78" t="s">
        <v>55</v>
      </c>
      <c r="K3" s="51" t="s">
        <v>44</v>
      </c>
      <c r="L3" s="52" t="s">
        <v>55</v>
      </c>
      <c r="M3" s="52" t="s">
        <v>44</v>
      </c>
      <c r="N3" s="78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555.5</v>
      </c>
      <c r="D4" s="60">
        <v>556.21</v>
      </c>
      <c r="E4" s="60">
        <v>556.4</v>
      </c>
      <c r="F4" s="74">
        <v>556.89</v>
      </c>
      <c r="G4" s="59">
        <v>567.02</v>
      </c>
      <c r="H4" s="60">
        <v>567.79</v>
      </c>
      <c r="I4" s="60">
        <v>566.30999999999995</v>
      </c>
      <c r="J4" s="62">
        <v>566.85</v>
      </c>
      <c r="K4" s="73">
        <v>557.37</v>
      </c>
      <c r="L4" s="60">
        <v>557.30999999999995</v>
      </c>
      <c r="M4" s="60">
        <v>557.64</v>
      </c>
      <c r="N4" s="62">
        <v>557.73</v>
      </c>
      <c r="O4" s="63">
        <f>+MIN(C4:N4)</f>
        <v>555.5</v>
      </c>
      <c r="P4" s="64">
        <f>MAX(C4:N4)</f>
        <v>567.79</v>
      </c>
    </row>
    <row r="5" spans="1:16" ht="14.95" x14ac:dyDescent="0.25">
      <c r="A5" s="216" t="s">
        <v>59</v>
      </c>
      <c r="B5" s="217"/>
      <c r="C5" s="65"/>
      <c r="D5" s="66"/>
      <c r="E5" s="66"/>
      <c r="F5" s="114"/>
      <c r="G5" s="65"/>
      <c r="H5" s="66"/>
      <c r="I5" s="66"/>
      <c r="J5" s="68"/>
      <c r="K5" s="67"/>
      <c r="L5" s="66"/>
      <c r="M5" s="66"/>
      <c r="N5" s="68"/>
      <c r="O5" s="63"/>
      <c r="P5" s="64"/>
    </row>
    <row r="6" spans="1:16" ht="14.95" x14ac:dyDescent="0.25">
      <c r="A6" s="216" t="s">
        <v>60</v>
      </c>
      <c r="B6" s="217"/>
      <c r="C6" s="65"/>
      <c r="D6" s="66"/>
      <c r="E6" s="66"/>
      <c r="F6" s="114"/>
      <c r="G6" s="65"/>
      <c r="H6" s="66"/>
      <c r="I6" s="66"/>
      <c r="J6" s="68"/>
      <c r="K6" s="67"/>
      <c r="L6" s="66"/>
      <c r="M6" s="66"/>
      <c r="N6" s="68"/>
      <c r="O6" s="63"/>
      <c r="P6" s="64"/>
    </row>
    <row r="7" spans="1:16" ht="14.95" x14ac:dyDescent="0.25">
      <c r="A7" s="216" t="s">
        <v>61</v>
      </c>
      <c r="B7" s="217"/>
      <c r="C7" s="65"/>
      <c r="D7" s="66"/>
      <c r="E7" s="66"/>
      <c r="F7" s="114"/>
      <c r="G7" s="65"/>
      <c r="H7" s="66"/>
      <c r="I7" s="66"/>
      <c r="J7" s="68"/>
      <c r="K7" s="67"/>
      <c r="L7" s="66"/>
      <c r="M7" s="66"/>
      <c r="N7" s="68"/>
      <c r="O7" s="63"/>
      <c r="P7" s="64"/>
    </row>
    <row r="8" spans="1:16" ht="14.95" x14ac:dyDescent="0.25">
      <c r="A8" s="216" t="s">
        <v>62</v>
      </c>
      <c r="B8" s="217"/>
      <c r="C8" s="65"/>
      <c r="D8" s="66"/>
      <c r="E8" s="66"/>
      <c r="F8" s="114"/>
      <c r="G8" s="65"/>
      <c r="H8" s="66"/>
      <c r="I8" s="66"/>
      <c r="J8" s="68"/>
      <c r="K8" s="67"/>
      <c r="L8" s="66"/>
      <c r="M8" s="66"/>
      <c r="N8" s="68"/>
      <c r="O8" s="63"/>
      <c r="P8" s="64"/>
    </row>
    <row r="9" spans="1:16" ht="15.8" thickBot="1" x14ac:dyDescent="0.3">
      <c r="A9" s="220" t="s">
        <v>63</v>
      </c>
      <c r="B9" s="221"/>
      <c r="C9" s="69"/>
      <c r="D9" s="70"/>
      <c r="E9" s="70"/>
      <c r="F9" s="76"/>
      <c r="G9" s="69"/>
      <c r="H9" s="70"/>
      <c r="I9" s="70"/>
      <c r="J9" s="71"/>
      <c r="K9" s="75"/>
      <c r="L9" s="70"/>
      <c r="M9" s="70"/>
      <c r="N9" s="71"/>
      <c r="O9" s="63"/>
      <c r="P9" s="64"/>
    </row>
    <row r="10" spans="1:16" ht="14.95" x14ac:dyDescent="0.25">
      <c r="A10" s="235" t="s">
        <v>64</v>
      </c>
      <c r="B10" s="223"/>
      <c r="C10" s="263"/>
      <c r="D10" s="225"/>
      <c r="E10" s="226"/>
      <c r="F10" s="225"/>
      <c r="G10" s="226"/>
      <c r="H10" s="225"/>
      <c r="I10" s="226"/>
      <c r="J10" s="225"/>
      <c r="K10" s="226"/>
      <c r="L10" s="225"/>
      <c r="M10" s="226"/>
      <c r="N10" s="225"/>
      <c r="O10" s="115"/>
      <c r="P10" s="116"/>
    </row>
    <row r="11" spans="1:16" ht="15.8" thickBot="1" x14ac:dyDescent="0.3">
      <c r="A11" s="261" t="s">
        <v>65</v>
      </c>
      <c r="B11" s="262"/>
      <c r="C11" s="229"/>
      <c r="D11" s="260"/>
      <c r="E11" s="260"/>
      <c r="F11" s="260"/>
      <c r="G11" s="260"/>
      <c r="H11" s="260"/>
      <c r="I11" s="260"/>
      <c r="J11" s="260"/>
      <c r="K11" s="260"/>
      <c r="L11" s="260"/>
      <c r="M11" s="260"/>
      <c r="N11" s="260"/>
      <c r="O11" s="117"/>
      <c r="P11" s="118"/>
    </row>
    <row r="12" spans="1:16" ht="15.8" thickBot="1" x14ac:dyDescent="0.3">
      <c r="A12" s="231" t="s">
        <v>66</v>
      </c>
      <c r="B12" s="232"/>
      <c r="C12" s="52" t="s">
        <v>44</v>
      </c>
      <c r="D12" s="53" t="s">
        <v>55</v>
      </c>
      <c r="E12" s="49" t="s">
        <v>44</v>
      </c>
      <c r="F12" s="53" t="s">
        <v>55</v>
      </c>
      <c r="G12" s="77" t="s">
        <v>44</v>
      </c>
      <c r="H12" s="53" t="s">
        <v>55</v>
      </c>
      <c r="I12" s="49" t="s">
        <v>44</v>
      </c>
      <c r="J12" s="78" t="s">
        <v>55</v>
      </c>
      <c r="K12" s="51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553.59</v>
      </c>
      <c r="D13" s="60">
        <v>553.83000000000004</v>
      </c>
      <c r="E13" s="60">
        <v>554.15</v>
      </c>
      <c r="F13" s="74">
        <v>554.15</v>
      </c>
      <c r="G13" s="59">
        <v>563.79</v>
      </c>
      <c r="H13" s="60">
        <v>564.1</v>
      </c>
      <c r="I13" s="60">
        <v>563.35</v>
      </c>
      <c r="J13" s="62">
        <v>563.54999999999995</v>
      </c>
      <c r="K13" s="73">
        <v>555.75</v>
      </c>
      <c r="L13" s="60">
        <v>556.08000000000004</v>
      </c>
      <c r="M13" s="60">
        <v>555.55999999999995</v>
      </c>
      <c r="N13" s="62">
        <v>555.74</v>
      </c>
      <c r="O13" s="63">
        <f>MIN(C13:N13)</f>
        <v>553.59</v>
      </c>
      <c r="P13" s="64">
        <f>MAX(C13:N13)</f>
        <v>564.1</v>
      </c>
    </row>
    <row r="14" spans="1:16" ht="14.95" x14ac:dyDescent="0.25">
      <c r="A14" s="216" t="s">
        <v>59</v>
      </c>
      <c r="B14" s="217"/>
      <c r="C14" s="65"/>
      <c r="D14" s="66"/>
      <c r="E14" s="66"/>
      <c r="F14" s="114"/>
      <c r="G14" s="65"/>
      <c r="H14" s="66"/>
      <c r="I14" s="66"/>
      <c r="J14" s="68"/>
      <c r="K14" s="67"/>
      <c r="L14" s="66"/>
      <c r="M14" s="66"/>
      <c r="N14" s="68"/>
      <c r="O14" s="63"/>
      <c r="P14" s="64"/>
    </row>
    <row r="15" spans="1:16" ht="14.95" x14ac:dyDescent="0.25">
      <c r="A15" s="216" t="s">
        <v>60</v>
      </c>
      <c r="B15" s="217"/>
      <c r="C15" s="65"/>
      <c r="D15" s="66"/>
      <c r="E15" s="66"/>
      <c r="F15" s="114"/>
      <c r="G15" s="65"/>
      <c r="H15" s="66"/>
      <c r="I15" s="66"/>
      <c r="J15" s="68"/>
      <c r="K15" s="67"/>
      <c r="L15" s="66"/>
      <c r="M15" s="66"/>
      <c r="N15" s="68"/>
      <c r="O15" s="63"/>
      <c r="P15" s="64"/>
    </row>
    <row r="16" spans="1:16" ht="14.95" x14ac:dyDescent="0.25">
      <c r="A16" s="216" t="s">
        <v>61</v>
      </c>
      <c r="B16" s="217"/>
      <c r="C16" s="65"/>
      <c r="D16" s="66"/>
      <c r="E16" s="66"/>
      <c r="F16" s="114"/>
      <c r="G16" s="65"/>
      <c r="H16" s="66"/>
      <c r="I16" s="66"/>
      <c r="J16" s="68"/>
      <c r="K16" s="67"/>
      <c r="L16" s="66"/>
      <c r="M16" s="66"/>
      <c r="N16" s="68"/>
      <c r="O16" s="63"/>
      <c r="P16" s="64"/>
    </row>
    <row r="17" spans="1:16" ht="15.8" thickBot="1" x14ac:dyDescent="0.3">
      <c r="A17" s="216" t="s">
        <v>62</v>
      </c>
      <c r="B17" s="217"/>
      <c r="C17" s="69"/>
      <c r="D17" s="70"/>
      <c r="E17" s="70"/>
      <c r="F17" s="76"/>
      <c r="G17" s="69"/>
      <c r="H17" s="70"/>
      <c r="I17" s="70"/>
      <c r="J17" s="71"/>
      <c r="K17" s="75"/>
      <c r="L17" s="70"/>
      <c r="M17" s="70"/>
      <c r="N17" s="71"/>
      <c r="O17" s="63"/>
      <c r="P17" s="64"/>
    </row>
    <row r="18" spans="1:16" ht="15.8" thickBot="1" x14ac:dyDescent="0.3">
      <c r="A18" s="220" t="s">
        <v>63</v>
      </c>
      <c r="B18" s="221"/>
      <c r="C18" s="69"/>
      <c r="D18" s="70"/>
      <c r="E18" s="70"/>
      <c r="F18" s="76"/>
      <c r="G18" s="69"/>
      <c r="H18" s="70"/>
      <c r="I18" s="70"/>
      <c r="J18" s="71"/>
      <c r="K18" s="75"/>
      <c r="L18" s="70"/>
      <c r="M18" s="70"/>
      <c r="N18" s="71"/>
      <c r="O18" s="63"/>
      <c r="P18" s="64"/>
    </row>
    <row r="19" spans="1:16" ht="14.95" x14ac:dyDescent="0.25">
      <c r="A19" s="235" t="s">
        <v>64</v>
      </c>
      <c r="B19" s="223"/>
      <c r="C19" s="263"/>
      <c r="D19" s="225"/>
      <c r="E19" s="226"/>
      <c r="F19" s="225"/>
      <c r="G19" s="226"/>
      <c r="H19" s="225"/>
      <c r="I19" s="226"/>
      <c r="J19" s="225"/>
      <c r="K19" s="226"/>
      <c r="L19" s="225"/>
      <c r="M19" s="226"/>
      <c r="N19" s="225"/>
      <c r="O19" s="115"/>
      <c r="P19" s="116"/>
    </row>
    <row r="20" spans="1:16" ht="15.8" thickBot="1" x14ac:dyDescent="0.3">
      <c r="A20" s="261" t="s">
        <v>65</v>
      </c>
      <c r="B20" s="262"/>
      <c r="C20" s="229"/>
      <c r="D20" s="260"/>
      <c r="E20" s="260"/>
      <c r="F20" s="260"/>
      <c r="G20" s="260"/>
      <c r="H20" s="260"/>
      <c r="I20" s="260"/>
      <c r="J20" s="260"/>
      <c r="K20" s="260"/>
      <c r="L20" s="260"/>
      <c r="M20" s="260"/>
      <c r="N20" s="260"/>
      <c r="O20" s="117"/>
      <c r="P20" s="118"/>
    </row>
  </sheetData>
  <mergeCells count="42">
    <mergeCell ref="K10:L10"/>
    <mergeCell ref="M10:N10"/>
    <mergeCell ref="A8:B8"/>
    <mergeCell ref="A9:B9"/>
    <mergeCell ref="A3:B3"/>
    <mergeCell ref="A4:B4"/>
    <mergeCell ref="A5:B5"/>
    <mergeCell ref="A6:B6"/>
    <mergeCell ref="A7:B7"/>
    <mergeCell ref="A10:B10"/>
    <mergeCell ref="C10:D10"/>
    <mergeCell ref="E10:F10"/>
    <mergeCell ref="G10:H10"/>
    <mergeCell ref="I10:J10"/>
    <mergeCell ref="M11:N11"/>
    <mergeCell ref="A19:B19"/>
    <mergeCell ref="C19:D19"/>
    <mergeCell ref="E19:F19"/>
    <mergeCell ref="G19:H19"/>
    <mergeCell ref="I19:J19"/>
    <mergeCell ref="K19:L19"/>
    <mergeCell ref="M19:N19"/>
    <mergeCell ref="A17:B17"/>
    <mergeCell ref="A18:B18"/>
    <mergeCell ref="A11:B11"/>
    <mergeCell ref="A12:B12"/>
    <mergeCell ref="A13:B13"/>
    <mergeCell ref="A14:B14"/>
    <mergeCell ref="A15:B15"/>
    <mergeCell ref="A16:B16"/>
    <mergeCell ref="C11:D11"/>
    <mergeCell ref="E11:F11"/>
    <mergeCell ref="G11:H11"/>
    <mergeCell ref="I11:J11"/>
    <mergeCell ref="K11:L11"/>
    <mergeCell ref="M20:N20"/>
    <mergeCell ref="A20:B20"/>
    <mergeCell ref="C20:D20"/>
    <mergeCell ref="E20:F20"/>
    <mergeCell ref="G20:H20"/>
    <mergeCell ref="I20:J20"/>
    <mergeCell ref="K20:L20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P19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80452</v>
      </c>
      <c r="B1" s="48">
        <v>42128</v>
      </c>
      <c r="C1" s="49" t="str">
        <f ca="1">C$2</f>
        <v>CN054</v>
      </c>
      <c r="D1" s="49">
        <f t="shared" ref="D1:P2" ca="1" si="0">D$2</f>
        <v>203243</v>
      </c>
      <c r="E1" s="49" t="str">
        <f t="shared" ca="1" si="0"/>
        <v>CN054</v>
      </c>
      <c r="F1" s="49">
        <f t="shared" ca="1" si="0"/>
        <v>203234</v>
      </c>
      <c r="G1" s="50" t="str">
        <f t="shared" ca="1" si="0"/>
        <v>CP017</v>
      </c>
      <c r="H1" s="50">
        <f t="shared" ca="1" si="0"/>
        <v>202689</v>
      </c>
      <c r="I1" s="50" t="str">
        <f t="shared" ca="1" si="0"/>
        <v>CP017</v>
      </c>
      <c r="J1" s="50">
        <f t="shared" ca="1" si="0"/>
        <v>202689</v>
      </c>
      <c r="K1" s="49" t="str">
        <f t="shared" ca="1" si="0"/>
        <v>CN0347</v>
      </c>
      <c r="L1" s="49">
        <f t="shared" ca="1" si="0"/>
        <v>201639</v>
      </c>
      <c r="M1" s="49" t="str">
        <f t="shared" ca="1" si="0"/>
        <v>CN034</v>
      </c>
      <c r="N1" s="49">
        <f t="shared" ca="1" si="0"/>
        <v>202144</v>
      </c>
      <c r="O1" s="50">
        <f t="shared" ca="1" si="0"/>
        <v>0</v>
      </c>
      <c r="P1" s="50">
        <f t="shared" ca="1" si="0"/>
        <v>0</v>
      </c>
    </row>
    <row r="2" spans="1:16" ht="15.8" thickBot="1" x14ac:dyDescent="0.3">
      <c r="A2" s="47">
        <f>A1</f>
        <v>80452</v>
      </c>
      <c r="B2" s="48">
        <f>B1</f>
        <v>42128</v>
      </c>
      <c r="C2" s="50" t="str">
        <f ca="1">C$2</f>
        <v>CN054</v>
      </c>
      <c r="D2" s="50">
        <f t="shared" ca="1" si="0"/>
        <v>203243</v>
      </c>
      <c r="E2" s="50" t="str">
        <f t="shared" ca="1" si="0"/>
        <v>CN054</v>
      </c>
      <c r="F2" s="50">
        <f t="shared" ca="1" si="0"/>
        <v>203234</v>
      </c>
      <c r="G2" s="49" t="str">
        <f t="shared" ca="1" si="0"/>
        <v>CP017</v>
      </c>
      <c r="H2" s="49">
        <f t="shared" ca="1" si="0"/>
        <v>202689</v>
      </c>
      <c r="I2" s="49" t="str">
        <f t="shared" ca="1" si="0"/>
        <v>CP017</v>
      </c>
      <c r="J2" s="49">
        <f t="shared" ca="1" si="0"/>
        <v>202689</v>
      </c>
      <c r="K2" s="50" t="str">
        <f t="shared" ca="1" si="0"/>
        <v>CN0347</v>
      </c>
      <c r="L2" s="50">
        <f t="shared" ca="1" si="0"/>
        <v>201639</v>
      </c>
      <c r="M2" s="50" t="str">
        <f t="shared" ca="1" si="0"/>
        <v>CN034</v>
      </c>
      <c r="N2" s="50">
        <f t="shared" ca="1" si="0"/>
        <v>202144</v>
      </c>
      <c r="O2" s="50">
        <f t="shared" ca="1" si="0"/>
        <v>0</v>
      </c>
      <c r="P2" s="50">
        <f t="shared" ca="1" si="0"/>
        <v>0</v>
      </c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592.86</v>
      </c>
      <c r="D4" s="60">
        <v>592.66</v>
      </c>
      <c r="E4" s="73">
        <v>592.80999999999995</v>
      </c>
      <c r="F4" s="62">
        <v>592.45000000000005</v>
      </c>
      <c r="G4" s="59">
        <v>593.9</v>
      </c>
      <c r="H4" s="60">
        <v>594.12</v>
      </c>
      <c r="I4" s="73">
        <v>591.37</v>
      </c>
      <c r="J4" s="62">
        <v>591.91999999999996</v>
      </c>
      <c r="K4" s="73">
        <v>592.51</v>
      </c>
      <c r="L4" s="60">
        <v>592.64</v>
      </c>
      <c r="M4" s="73">
        <v>591.72</v>
      </c>
      <c r="N4" s="62">
        <v>591.20000000000005</v>
      </c>
      <c r="O4" s="63">
        <f t="shared" ref="O4:O19" si="1">MIN(C4:N4)</f>
        <v>591.20000000000005</v>
      </c>
      <c r="P4" s="64">
        <f t="shared" ref="P4:P19" si="2">MAX(C4:N4)</f>
        <v>594.12</v>
      </c>
    </row>
    <row r="5" spans="1:16" ht="14.95" x14ac:dyDescent="0.25">
      <c r="A5" s="216" t="s">
        <v>59</v>
      </c>
      <c r="B5" s="217"/>
      <c r="C5" s="65">
        <v>21.47</v>
      </c>
      <c r="D5" s="66">
        <v>20.97</v>
      </c>
      <c r="E5" s="67">
        <v>21.4</v>
      </c>
      <c r="F5" s="68">
        <v>21.06</v>
      </c>
      <c r="G5" s="65">
        <v>20.23</v>
      </c>
      <c r="H5" s="66">
        <v>21.05</v>
      </c>
      <c r="I5" s="67">
        <v>20.03</v>
      </c>
      <c r="J5" s="68">
        <v>21.19</v>
      </c>
      <c r="K5" s="67">
        <v>21.61</v>
      </c>
      <c r="L5" s="66">
        <v>20.66</v>
      </c>
      <c r="M5" s="67">
        <v>21.54</v>
      </c>
      <c r="N5" s="68">
        <v>21.32</v>
      </c>
      <c r="O5" s="63">
        <f t="shared" si="1"/>
        <v>20.03</v>
      </c>
      <c r="P5" s="64">
        <f t="shared" si="2"/>
        <v>21.61</v>
      </c>
    </row>
    <row r="6" spans="1:16" ht="14.95" x14ac:dyDescent="0.25">
      <c r="A6" s="216" t="s">
        <v>60</v>
      </c>
      <c r="B6" s="217"/>
      <c r="C6" s="65">
        <v>26.04</v>
      </c>
      <c r="D6" s="66">
        <v>26.12</v>
      </c>
      <c r="E6" s="66">
        <v>26.03</v>
      </c>
      <c r="F6" s="68">
        <v>26.14</v>
      </c>
      <c r="G6" s="65">
        <v>26.04</v>
      </c>
      <c r="H6" s="66">
        <v>25.94</v>
      </c>
      <c r="I6" s="66">
        <v>26.2</v>
      </c>
      <c r="J6" s="68">
        <v>26</v>
      </c>
      <c r="K6" s="67">
        <v>26.06</v>
      </c>
      <c r="L6" s="66">
        <v>26.12</v>
      </c>
      <c r="M6" s="66">
        <v>26.15</v>
      </c>
      <c r="N6" s="68">
        <v>26.16</v>
      </c>
      <c r="O6" s="63">
        <f t="shared" si="1"/>
        <v>25.94</v>
      </c>
      <c r="P6" s="64">
        <f t="shared" si="2"/>
        <v>26.2</v>
      </c>
    </row>
    <row r="7" spans="1:16" ht="14.95" x14ac:dyDescent="0.25">
      <c r="A7" s="216" t="s">
        <v>61</v>
      </c>
      <c r="B7" s="217"/>
      <c r="C7" s="65">
        <v>3.77</v>
      </c>
      <c r="D7" s="66">
        <v>3.56</v>
      </c>
      <c r="E7" s="66">
        <v>3.63</v>
      </c>
      <c r="F7" s="68">
        <v>3.67</v>
      </c>
      <c r="G7" s="65">
        <v>2.95</v>
      </c>
      <c r="H7" s="66">
        <v>3.75</v>
      </c>
      <c r="I7" s="66">
        <v>2.94</v>
      </c>
      <c r="J7" s="68">
        <v>3.84</v>
      </c>
      <c r="K7" s="67">
        <v>3.69</v>
      </c>
      <c r="L7" s="66">
        <v>3.47</v>
      </c>
      <c r="M7" s="66">
        <v>3.65</v>
      </c>
      <c r="N7" s="68">
        <v>3.68</v>
      </c>
      <c r="O7" s="63">
        <f t="shared" si="1"/>
        <v>2.94</v>
      </c>
      <c r="P7" s="64">
        <f t="shared" si="2"/>
        <v>3.84</v>
      </c>
    </row>
    <row r="8" spans="1:16" ht="14.95" x14ac:dyDescent="0.25">
      <c r="A8" s="216" t="s">
        <v>62</v>
      </c>
      <c r="B8" s="217"/>
      <c r="C8" s="65">
        <v>0.51</v>
      </c>
      <c r="D8" s="66">
        <v>0.49</v>
      </c>
      <c r="E8" s="66">
        <v>0.25</v>
      </c>
      <c r="F8" s="68">
        <v>0.18</v>
      </c>
      <c r="G8" s="65">
        <v>0.41</v>
      </c>
      <c r="H8" s="66">
        <v>0.42</v>
      </c>
      <c r="I8" s="66">
        <v>0.3</v>
      </c>
      <c r="J8" s="68">
        <v>0.1</v>
      </c>
      <c r="K8" s="67">
        <v>0.51</v>
      </c>
      <c r="L8" s="66">
        <v>0.18</v>
      </c>
      <c r="M8" s="66">
        <v>0.34</v>
      </c>
      <c r="N8" s="68">
        <v>0.18</v>
      </c>
      <c r="O8" s="63">
        <f t="shared" si="1"/>
        <v>0.1</v>
      </c>
      <c r="P8" s="64">
        <f t="shared" si="2"/>
        <v>0.51</v>
      </c>
    </row>
    <row r="9" spans="1:16" ht="15.8" thickBot="1" x14ac:dyDescent="0.3">
      <c r="A9" s="220" t="s">
        <v>63</v>
      </c>
      <c r="B9" s="221"/>
      <c r="C9" s="69">
        <v>0.11</v>
      </c>
      <c r="D9" s="70">
        <v>0.15</v>
      </c>
      <c r="E9" s="70">
        <v>0.06</v>
      </c>
      <c r="F9" s="71">
        <v>0.05</v>
      </c>
      <c r="G9" s="69">
        <v>7.0000000000000007E-2</v>
      </c>
      <c r="H9" s="70">
        <v>0.03</v>
      </c>
      <c r="I9" s="70">
        <v>7.0000000000000007E-2</v>
      </c>
      <c r="J9" s="71">
        <v>0.04</v>
      </c>
      <c r="K9" s="75">
        <v>0.13</v>
      </c>
      <c r="L9" s="70">
        <v>0.05</v>
      </c>
      <c r="M9" s="70">
        <v>0.11</v>
      </c>
      <c r="N9" s="71">
        <v>0.09</v>
      </c>
      <c r="O9" s="63">
        <f t="shared" si="1"/>
        <v>0.03</v>
      </c>
      <c r="P9" s="64">
        <f t="shared" si="2"/>
        <v>0.15</v>
      </c>
    </row>
    <row r="10" spans="1:16" ht="14.95" x14ac:dyDescent="0.25">
      <c r="A10" s="222" t="s">
        <v>64</v>
      </c>
      <c r="B10" s="223"/>
      <c r="C10" s="224">
        <v>1421.52</v>
      </c>
      <c r="D10" s="225"/>
      <c r="E10" s="226">
        <v>1421.69</v>
      </c>
      <c r="F10" s="225"/>
      <c r="G10" s="226">
        <v>1420.34</v>
      </c>
      <c r="H10" s="225"/>
      <c r="I10" s="226">
        <v>1420.37</v>
      </c>
      <c r="J10" s="225"/>
      <c r="K10" s="226">
        <v>1421.66</v>
      </c>
      <c r="L10" s="225"/>
      <c r="M10" s="226">
        <v>1421.78</v>
      </c>
      <c r="N10" s="225"/>
      <c r="O10" s="63">
        <f t="shared" si="1"/>
        <v>1420.34</v>
      </c>
      <c r="P10" s="64">
        <f t="shared" si="2"/>
        <v>1421.78</v>
      </c>
    </row>
    <row r="11" spans="1:16" ht="15.8" thickBot="1" x14ac:dyDescent="0.3">
      <c r="A11" s="227" t="s">
        <v>65</v>
      </c>
      <c r="B11" s="217"/>
      <c r="C11" s="228">
        <v>1379.08</v>
      </c>
      <c r="D11" s="229"/>
      <c r="E11" s="230">
        <v>1379.23</v>
      </c>
      <c r="F11" s="229"/>
      <c r="G11" s="230">
        <v>1379.06</v>
      </c>
      <c r="H11" s="229"/>
      <c r="I11" s="230">
        <v>1379.15</v>
      </c>
      <c r="J11" s="229"/>
      <c r="K11" s="230">
        <v>1379.39</v>
      </c>
      <c r="L11" s="229"/>
      <c r="M11" s="230">
        <v>1378.92</v>
      </c>
      <c r="N11" s="229"/>
      <c r="O11" s="63">
        <f t="shared" si="1"/>
        <v>1378.92</v>
      </c>
      <c r="P11" s="64">
        <f t="shared" si="2"/>
        <v>1379.39</v>
      </c>
    </row>
    <row r="12" spans="1:16" x14ac:dyDescent="0.25">
      <c r="A12" s="216" t="s">
        <v>58</v>
      </c>
      <c r="B12" s="217"/>
      <c r="C12" s="59">
        <v>590.49</v>
      </c>
      <c r="D12" s="60">
        <v>590.25</v>
      </c>
      <c r="E12" s="73">
        <v>590.45000000000005</v>
      </c>
      <c r="F12" s="62">
        <v>590.48</v>
      </c>
      <c r="G12" s="59">
        <v>589.80999999999995</v>
      </c>
      <c r="H12" s="60">
        <v>589.87</v>
      </c>
      <c r="I12" s="73">
        <v>587.9</v>
      </c>
      <c r="J12" s="62">
        <v>588.1</v>
      </c>
      <c r="K12" s="73">
        <v>587.94000000000005</v>
      </c>
      <c r="L12" s="60">
        <v>588.12</v>
      </c>
      <c r="M12" s="73">
        <v>589.29</v>
      </c>
      <c r="N12" s="62">
        <v>589.01</v>
      </c>
      <c r="O12" s="63">
        <f t="shared" si="1"/>
        <v>587.9</v>
      </c>
      <c r="P12" s="64">
        <f t="shared" si="2"/>
        <v>590.49</v>
      </c>
    </row>
    <row r="13" spans="1:16" ht="14.95" x14ac:dyDescent="0.25">
      <c r="A13" s="216" t="s">
        <v>59</v>
      </c>
      <c r="B13" s="217"/>
      <c r="C13" s="65">
        <v>21.86</v>
      </c>
      <c r="D13" s="66">
        <v>21.85</v>
      </c>
      <c r="E13" s="67">
        <v>21.83</v>
      </c>
      <c r="F13" s="68">
        <v>22.08</v>
      </c>
      <c r="G13" s="65">
        <v>21.36</v>
      </c>
      <c r="H13" s="66">
        <v>22.04</v>
      </c>
      <c r="I13" s="67">
        <v>21.56</v>
      </c>
      <c r="J13" s="68">
        <v>22.07</v>
      </c>
      <c r="K13" s="65">
        <v>21.85</v>
      </c>
      <c r="L13" s="66">
        <v>22</v>
      </c>
      <c r="M13" s="67">
        <v>21.81</v>
      </c>
      <c r="N13" s="68">
        <v>21.97</v>
      </c>
      <c r="O13" s="63">
        <f t="shared" si="1"/>
        <v>21.36</v>
      </c>
      <c r="P13" s="64">
        <f t="shared" si="2"/>
        <v>22.08</v>
      </c>
    </row>
    <row r="14" spans="1:16" ht="14.95" x14ac:dyDescent="0.25">
      <c r="A14" s="216" t="s">
        <v>60</v>
      </c>
      <c r="B14" s="217"/>
      <c r="C14" s="65">
        <v>25.44</v>
      </c>
      <c r="D14" s="66">
        <v>25.44</v>
      </c>
      <c r="E14" s="66">
        <v>25.46</v>
      </c>
      <c r="F14" s="68">
        <v>25.41</v>
      </c>
      <c r="G14" s="65">
        <v>25.41</v>
      </c>
      <c r="H14" s="66">
        <v>25.37</v>
      </c>
      <c r="I14" s="66">
        <v>25.42</v>
      </c>
      <c r="J14" s="68">
        <v>25.41</v>
      </c>
      <c r="K14" s="67">
        <v>25.55</v>
      </c>
      <c r="L14" s="66">
        <v>25.37</v>
      </c>
      <c r="M14" s="66">
        <v>25.43</v>
      </c>
      <c r="N14" s="68">
        <v>25.46</v>
      </c>
      <c r="O14" s="63">
        <f t="shared" si="1"/>
        <v>25.37</v>
      </c>
      <c r="P14" s="64">
        <f t="shared" si="2"/>
        <v>25.55</v>
      </c>
    </row>
    <row r="15" spans="1:16" ht="14.95" x14ac:dyDescent="0.25">
      <c r="A15" s="216" t="s">
        <v>61</v>
      </c>
      <c r="B15" s="217"/>
      <c r="C15" s="65">
        <v>4.68</v>
      </c>
      <c r="D15" s="66">
        <v>4.6399999999999997</v>
      </c>
      <c r="E15" s="66">
        <v>4.66</v>
      </c>
      <c r="F15" s="68">
        <v>4.84</v>
      </c>
      <c r="G15" s="65">
        <v>4.2300000000000004</v>
      </c>
      <c r="H15" s="66">
        <v>4.99</v>
      </c>
      <c r="I15" s="66">
        <v>4.49</v>
      </c>
      <c r="J15" s="68">
        <v>5.0199999999999996</v>
      </c>
      <c r="K15" s="67">
        <v>4.78</v>
      </c>
      <c r="L15" s="66">
        <v>4.91</v>
      </c>
      <c r="M15" s="66">
        <v>4.88</v>
      </c>
      <c r="N15" s="68">
        <v>4.72</v>
      </c>
      <c r="O15" s="63">
        <f t="shared" si="1"/>
        <v>4.2300000000000004</v>
      </c>
      <c r="P15" s="64">
        <f t="shared" si="2"/>
        <v>5.0199999999999996</v>
      </c>
    </row>
    <row r="16" spans="1:16" ht="14.95" x14ac:dyDescent="0.25">
      <c r="A16" s="216" t="s">
        <v>62</v>
      </c>
      <c r="B16" s="217"/>
      <c r="C16" s="65">
        <v>0.09</v>
      </c>
      <c r="D16" s="66">
        <v>0.11</v>
      </c>
      <c r="E16" s="66">
        <v>0.14000000000000001</v>
      </c>
      <c r="F16" s="68">
        <v>0.04</v>
      </c>
      <c r="G16" s="65">
        <v>7.0000000000000007E-2</v>
      </c>
      <c r="H16" s="66">
        <v>0.06</v>
      </c>
      <c r="I16" s="66">
        <v>0.17</v>
      </c>
      <c r="J16" s="68">
        <v>0.04</v>
      </c>
      <c r="K16" s="67">
        <v>0.1</v>
      </c>
      <c r="L16" s="66">
        <v>0.08</v>
      </c>
      <c r="M16" s="66">
        <v>0.08</v>
      </c>
      <c r="N16" s="68">
        <v>0.06</v>
      </c>
      <c r="O16" s="63">
        <f t="shared" si="1"/>
        <v>0.04</v>
      </c>
      <c r="P16" s="64">
        <f t="shared" si="2"/>
        <v>0.17</v>
      </c>
    </row>
    <row r="17" spans="1:16" ht="15.8" thickBot="1" x14ac:dyDescent="0.3">
      <c r="A17" s="220" t="s">
        <v>63</v>
      </c>
      <c r="B17" s="221"/>
      <c r="C17" s="69">
        <v>0.14000000000000001</v>
      </c>
      <c r="D17" s="70">
        <v>0.14000000000000001</v>
      </c>
      <c r="E17" s="70">
        <v>0.16</v>
      </c>
      <c r="F17" s="71">
        <v>0.05</v>
      </c>
      <c r="G17" s="69">
        <v>7.0000000000000007E-2</v>
      </c>
      <c r="H17" s="70">
        <v>0.03</v>
      </c>
      <c r="I17" s="70">
        <v>0.05</v>
      </c>
      <c r="J17" s="71">
        <v>0.13</v>
      </c>
      <c r="K17" s="75">
        <v>0.1</v>
      </c>
      <c r="L17" s="70">
        <v>0.1</v>
      </c>
      <c r="M17" s="70">
        <v>0.1</v>
      </c>
      <c r="N17" s="71">
        <v>0.11</v>
      </c>
      <c r="O17" s="63">
        <f t="shared" si="1"/>
        <v>0.03</v>
      </c>
      <c r="P17" s="64">
        <f t="shared" si="2"/>
        <v>0.16</v>
      </c>
    </row>
    <row r="18" spans="1:16" ht="14.95" x14ac:dyDescent="0.25">
      <c r="A18" s="222" t="s">
        <v>64</v>
      </c>
      <c r="B18" s="223"/>
      <c r="C18" s="224">
        <v>1422.61</v>
      </c>
      <c r="D18" s="225"/>
      <c r="E18" s="226">
        <v>1422.89</v>
      </c>
      <c r="F18" s="225"/>
      <c r="G18" s="226">
        <v>1422.29</v>
      </c>
      <c r="H18" s="225"/>
      <c r="I18" s="226">
        <v>1422.54</v>
      </c>
      <c r="J18" s="225"/>
      <c r="K18" s="226">
        <v>1422.96</v>
      </c>
      <c r="L18" s="225"/>
      <c r="M18" s="226">
        <v>1422.49</v>
      </c>
      <c r="N18" s="225"/>
      <c r="O18" s="63">
        <f t="shared" si="1"/>
        <v>1422.29</v>
      </c>
      <c r="P18" s="64">
        <f t="shared" si="2"/>
        <v>1422.96</v>
      </c>
    </row>
    <row r="19" spans="1:16" ht="15.8" thickBot="1" x14ac:dyDescent="0.3">
      <c r="A19" s="227" t="s">
        <v>65</v>
      </c>
      <c r="B19" s="217"/>
      <c r="C19" s="228">
        <v>1378.9</v>
      </c>
      <c r="D19" s="229"/>
      <c r="E19" s="230">
        <v>1378.87</v>
      </c>
      <c r="F19" s="229"/>
      <c r="G19" s="230">
        <v>1378.89</v>
      </c>
      <c r="H19" s="229"/>
      <c r="I19" s="230">
        <v>1378.91</v>
      </c>
      <c r="J19" s="229"/>
      <c r="K19" s="230">
        <v>1379.11</v>
      </c>
      <c r="L19" s="229"/>
      <c r="M19" s="230">
        <v>1378.7</v>
      </c>
      <c r="N19" s="229"/>
      <c r="O19" s="63">
        <f t="shared" si="1"/>
        <v>1378.7</v>
      </c>
      <c r="P19" s="64">
        <f t="shared" si="2"/>
        <v>1379.11</v>
      </c>
    </row>
  </sheetData>
  <mergeCells count="41">
    <mergeCell ref="A8:B8"/>
    <mergeCell ref="A3:B3"/>
    <mergeCell ref="A4:B4"/>
    <mergeCell ref="A5:B5"/>
    <mergeCell ref="A6:B6"/>
    <mergeCell ref="A7:B7"/>
    <mergeCell ref="A9:B9"/>
    <mergeCell ref="A10:B10"/>
    <mergeCell ref="C10:D10"/>
    <mergeCell ref="E10:F10"/>
    <mergeCell ref="G10:H10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M18:N18"/>
    <mergeCell ref="A19:B19"/>
    <mergeCell ref="C19:D19"/>
    <mergeCell ref="E19:F19"/>
    <mergeCell ref="G19:H19"/>
    <mergeCell ref="I19:J19"/>
    <mergeCell ref="K19:L19"/>
    <mergeCell ref="M19:N19"/>
    <mergeCell ref="A18:B18"/>
    <mergeCell ref="C18:D18"/>
    <mergeCell ref="E18:F18"/>
    <mergeCell ref="G18:H18"/>
    <mergeCell ref="I18:J18"/>
    <mergeCell ref="K18:L18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254615</v>
      </c>
      <c r="B1" s="48">
        <v>43151</v>
      </c>
      <c r="C1" s="49" t="str">
        <f ca="1">C$2</f>
        <v>CN035</v>
      </c>
      <c r="D1" s="49">
        <f t="shared" ref="D1:P2" ca="1" si="0">D$2</f>
        <v>202655</v>
      </c>
      <c r="E1" s="49" t="str">
        <f t="shared" ca="1" si="0"/>
        <v>CN035</v>
      </c>
      <c r="F1" s="49">
        <f t="shared" ca="1" si="0"/>
        <v>202656</v>
      </c>
      <c r="G1" s="50" t="str">
        <f t="shared" ca="1" si="0"/>
        <v>CP018</v>
      </c>
      <c r="H1" s="50">
        <f t="shared" ca="1" si="0"/>
        <v>201765</v>
      </c>
      <c r="I1" s="50" t="str">
        <f t="shared" ca="1" si="0"/>
        <v>CP018</v>
      </c>
      <c r="J1" s="50">
        <f t="shared" ca="1" si="0"/>
        <v>201766</v>
      </c>
      <c r="K1" s="49" t="str">
        <f t="shared" ca="1" si="0"/>
        <v>CN036</v>
      </c>
      <c r="L1" s="49">
        <f t="shared" ca="1" si="0"/>
        <v>202140</v>
      </c>
      <c r="M1" s="49" t="str">
        <f t="shared" ca="1" si="0"/>
        <v>CN036</v>
      </c>
      <c r="N1" s="49">
        <f t="shared" ca="1" si="0"/>
        <v>202324</v>
      </c>
      <c r="O1" s="50">
        <f t="shared" ca="1" si="0"/>
        <v>0</v>
      </c>
      <c r="P1" s="50">
        <f t="shared" ca="1" si="0"/>
        <v>0</v>
      </c>
    </row>
    <row r="2" spans="1:16" ht="15.8" thickBot="1" x14ac:dyDescent="0.3">
      <c r="A2" s="47">
        <f>A1</f>
        <v>254615</v>
      </c>
      <c r="B2" s="48">
        <f>B1</f>
        <v>43151</v>
      </c>
      <c r="C2" s="50" t="str">
        <f ca="1">C$2</f>
        <v>CN035</v>
      </c>
      <c r="D2" s="50">
        <f t="shared" ca="1" si="0"/>
        <v>202655</v>
      </c>
      <c r="E2" s="50" t="str">
        <f t="shared" ca="1" si="0"/>
        <v>CN035</v>
      </c>
      <c r="F2" s="50">
        <f t="shared" ca="1" si="0"/>
        <v>202656</v>
      </c>
      <c r="G2" s="49" t="str">
        <f t="shared" ca="1" si="0"/>
        <v>CP018</v>
      </c>
      <c r="H2" s="49">
        <f t="shared" ca="1" si="0"/>
        <v>201765</v>
      </c>
      <c r="I2" s="49" t="str">
        <f t="shared" ca="1" si="0"/>
        <v>CP018</v>
      </c>
      <c r="J2" s="49">
        <f t="shared" ca="1" si="0"/>
        <v>201766</v>
      </c>
      <c r="K2" s="50" t="str">
        <f t="shared" ca="1" si="0"/>
        <v>CN036</v>
      </c>
      <c r="L2" s="50">
        <f t="shared" ca="1" si="0"/>
        <v>202140</v>
      </c>
      <c r="M2" s="50" t="str">
        <f t="shared" ca="1" si="0"/>
        <v>CN036</v>
      </c>
      <c r="N2" s="50">
        <f t="shared" ca="1" si="0"/>
        <v>202324</v>
      </c>
      <c r="O2" s="50">
        <f t="shared" ca="1" si="0"/>
        <v>0</v>
      </c>
      <c r="P2" s="50">
        <f t="shared" ca="1" si="0"/>
        <v>0</v>
      </c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544.92999999999995</v>
      </c>
      <c r="D4" s="60">
        <v>545.59</v>
      </c>
      <c r="E4" s="73">
        <v>544.83000000000004</v>
      </c>
      <c r="F4" s="62">
        <v>545.24</v>
      </c>
      <c r="G4" s="59">
        <v>545.55999999999995</v>
      </c>
      <c r="H4" s="60">
        <v>546.24</v>
      </c>
      <c r="I4" s="73">
        <v>542.63</v>
      </c>
      <c r="J4" s="62">
        <v>542.92999999999995</v>
      </c>
      <c r="K4" s="73">
        <v>552.17999999999995</v>
      </c>
      <c r="L4" s="60">
        <v>552.92999999999995</v>
      </c>
      <c r="M4" s="73">
        <v>551.92999999999995</v>
      </c>
      <c r="N4" s="62">
        <v>552.04</v>
      </c>
      <c r="O4" s="63">
        <f t="shared" ref="O4:O11" si="1">MIN(C4:N4)</f>
        <v>542.63</v>
      </c>
      <c r="P4" s="64">
        <f t="shared" ref="P4:P11" si="2">MAX(C4:N4)</f>
        <v>552.92999999999995</v>
      </c>
    </row>
    <row r="5" spans="1:16" ht="14.95" x14ac:dyDescent="0.25">
      <c r="A5" s="216" t="s">
        <v>59</v>
      </c>
      <c r="B5" s="217"/>
      <c r="C5" s="65">
        <v>21.32</v>
      </c>
      <c r="D5" s="66">
        <v>21.87</v>
      </c>
      <c r="E5" s="67">
        <v>21.46</v>
      </c>
      <c r="F5" s="68">
        <v>21.91</v>
      </c>
      <c r="G5" s="65">
        <v>20.47</v>
      </c>
      <c r="H5" s="66">
        <v>21.67</v>
      </c>
      <c r="I5" s="67">
        <v>21.18</v>
      </c>
      <c r="J5" s="68">
        <v>21.75</v>
      </c>
      <c r="K5" s="67">
        <v>21.62</v>
      </c>
      <c r="L5" s="66">
        <v>21.47</v>
      </c>
      <c r="M5" s="67">
        <v>21.41</v>
      </c>
      <c r="N5" s="68">
        <v>21.8</v>
      </c>
      <c r="O5" s="63">
        <f t="shared" si="1"/>
        <v>20.47</v>
      </c>
      <c r="P5" s="64">
        <f t="shared" si="2"/>
        <v>21.91</v>
      </c>
    </row>
    <row r="6" spans="1:16" ht="14.95" x14ac:dyDescent="0.25">
      <c r="A6" s="216" t="s">
        <v>60</v>
      </c>
      <c r="B6" s="217"/>
      <c r="C6" s="65">
        <v>26.15</v>
      </c>
      <c r="D6" s="66">
        <v>26.06</v>
      </c>
      <c r="E6" s="66">
        <v>26.1</v>
      </c>
      <c r="F6" s="68">
        <v>26.01</v>
      </c>
      <c r="G6" s="65">
        <v>26.01</v>
      </c>
      <c r="H6" s="66">
        <v>25.86</v>
      </c>
      <c r="I6" s="66">
        <v>25.98</v>
      </c>
      <c r="J6" s="68">
        <v>26.46</v>
      </c>
      <c r="K6" s="67">
        <v>26.18</v>
      </c>
      <c r="L6" s="66">
        <v>26.19</v>
      </c>
      <c r="M6" s="66">
        <v>26.11</v>
      </c>
      <c r="N6" s="68">
        <v>26.11</v>
      </c>
      <c r="O6" s="63">
        <f t="shared" si="1"/>
        <v>25.86</v>
      </c>
      <c r="P6" s="64">
        <f t="shared" si="2"/>
        <v>26.46</v>
      </c>
    </row>
    <row r="7" spans="1:16" ht="14.95" x14ac:dyDescent="0.25">
      <c r="A7" s="216" t="s">
        <v>61</v>
      </c>
      <c r="B7" s="217"/>
      <c r="C7" s="65">
        <v>3.88</v>
      </c>
      <c r="D7" s="66">
        <v>4.05</v>
      </c>
      <c r="E7" s="66">
        <v>4.07</v>
      </c>
      <c r="F7" s="68">
        <v>4.18</v>
      </c>
      <c r="G7" s="65">
        <v>3.43</v>
      </c>
      <c r="H7" s="66">
        <v>4.12</v>
      </c>
      <c r="I7" s="66">
        <v>3.16</v>
      </c>
      <c r="J7" s="68">
        <v>4.42</v>
      </c>
      <c r="K7" s="67">
        <v>3.93</v>
      </c>
      <c r="L7" s="66">
        <v>3.91</v>
      </c>
      <c r="M7" s="66">
        <v>3.92</v>
      </c>
      <c r="N7" s="68">
        <v>4.05</v>
      </c>
      <c r="O7" s="63">
        <f t="shared" si="1"/>
        <v>3.16</v>
      </c>
      <c r="P7" s="64">
        <f t="shared" si="2"/>
        <v>4.42</v>
      </c>
    </row>
    <row r="8" spans="1:16" ht="14.95" x14ac:dyDescent="0.25">
      <c r="A8" s="216" t="s">
        <v>62</v>
      </c>
      <c r="B8" s="217"/>
      <c r="C8" s="65">
        <v>0.3</v>
      </c>
      <c r="D8" s="66">
        <v>0.42</v>
      </c>
      <c r="E8" s="66">
        <v>0.22</v>
      </c>
      <c r="F8" s="68">
        <v>0.28000000000000003</v>
      </c>
      <c r="G8" s="65">
        <v>0.35</v>
      </c>
      <c r="H8" s="66">
        <v>0.27</v>
      </c>
      <c r="I8" s="66">
        <v>0.2</v>
      </c>
      <c r="J8" s="68">
        <v>0.43</v>
      </c>
      <c r="K8" s="67">
        <v>0.19</v>
      </c>
      <c r="L8" s="66">
        <v>0.33</v>
      </c>
      <c r="M8" s="66">
        <v>0.24</v>
      </c>
      <c r="N8" s="68">
        <v>0.2</v>
      </c>
      <c r="O8" s="63">
        <f t="shared" si="1"/>
        <v>0.19</v>
      </c>
      <c r="P8" s="64">
        <f t="shared" si="2"/>
        <v>0.43</v>
      </c>
    </row>
    <row r="9" spans="1:16" ht="15.8" thickBot="1" x14ac:dyDescent="0.3">
      <c r="A9" s="220" t="s">
        <v>63</v>
      </c>
      <c r="B9" s="221"/>
      <c r="C9" s="69">
        <v>0.16</v>
      </c>
      <c r="D9" s="70">
        <v>0.13</v>
      </c>
      <c r="E9" s="70">
        <v>0.13</v>
      </c>
      <c r="F9" s="71">
        <v>0.24</v>
      </c>
      <c r="G9" s="69">
        <v>0.16</v>
      </c>
      <c r="H9" s="70">
        <v>7.3999999999999996E-2</v>
      </c>
      <c r="I9" s="70">
        <v>0.14000000000000001</v>
      </c>
      <c r="J9" s="71">
        <v>0.22</v>
      </c>
      <c r="K9" s="75">
        <v>0.21</v>
      </c>
      <c r="L9" s="70">
        <v>0.15</v>
      </c>
      <c r="M9" s="70">
        <v>0.2</v>
      </c>
      <c r="N9" s="71">
        <v>0.2</v>
      </c>
      <c r="O9" s="63">
        <f t="shared" si="1"/>
        <v>7.3999999999999996E-2</v>
      </c>
      <c r="P9" s="64">
        <f t="shared" si="2"/>
        <v>0.24</v>
      </c>
    </row>
    <row r="10" spans="1:16" ht="14.95" x14ac:dyDescent="0.25">
      <c r="A10" s="222" t="s">
        <v>64</v>
      </c>
      <c r="B10" s="223"/>
      <c r="C10" s="224">
        <v>1421.5</v>
      </c>
      <c r="D10" s="225"/>
      <c r="E10" s="226">
        <v>1421.61</v>
      </c>
      <c r="F10" s="225"/>
      <c r="G10" s="226">
        <v>1421.07</v>
      </c>
      <c r="H10" s="225"/>
      <c r="I10" s="226">
        <v>1420.51</v>
      </c>
      <c r="J10" s="225"/>
      <c r="K10" s="226">
        <v>1421.33</v>
      </c>
      <c r="L10" s="225"/>
      <c r="M10" s="226">
        <v>1421.4469999999999</v>
      </c>
      <c r="N10" s="225"/>
      <c r="O10" s="63">
        <f t="shared" si="1"/>
        <v>1420.51</v>
      </c>
      <c r="P10" s="64">
        <f t="shared" si="2"/>
        <v>1421.61</v>
      </c>
    </row>
    <row r="11" spans="1:16" ht="15.8" thickBot="1" x14ac:dyDescent="0.3">
      <c r="A11" s="227" t="s">
        <v>65</v>
      </c>
      <c r="B11" s="217"/>
      <c r="C11" s="228">
        <v>1378.31</v>
      </c>
      <c r="D11" s="229"/>
      <c r="E11" s="230">
        <v>1378.24</v>
      </c>
      <c r="F11" s="229"/>
      <c r="G11" s="230">
        <v>1378.94</v>
      </c>
      <c r="H11" s="229"/>
      <c r="I11" s="230">
        <v>1378.58</v>
      </c>
      <c r="J11" s="229"/>
      <c r="K11" s="230">
        <v>1378.25</v>
      </c>
      <c r="L11" s="229"/>
      <c r="M11" s="230">
        <v>1378.26</v>
      </c>
      <c r="N11" s="229"/>
      <c r="O11" s="63">
        <f t="shared" si="1"/>
        <v>1378.24</v>
      </c>
      <c r="P11" s="64">
        <f t="shared" si="2"/>
        <v>1378.94</v>
      </c>
    </row>
    <row r="12" spans="1:16" ht="15.8" thickBot="1" x14ac:dyDescent="0.3">
      <c r="A12" s="231" t="s">
        <v>66</v>
      </c>
      <c r="B12" s="232"/>
      <c r="C12" s="51" t="s">
        <v>44</v>
      </c>
      <c r="D12" s="52" t="s">
        <v>55</v>
      </c>
      <c r="E12" s="52" t="s">
        <v>44</v>
      </c>
      <c r="F12" s="52" t="s">
        <v>55</v>
      </c>
      <c r="G12" s="52" t="s">
        <v>44</v>
      </c>
      <c r="H12" s="52" t="s">
        <v>55</v>
      </c>
      <c r="I12" s="52" t="s">
        <v>44</v>
      </c>
      <c r="J12" s="53" t="s">
        <v>55</v>
      </c>
      <c r="K12" s="77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543.52</v>
      </c>
      <c r="D13" s="60">
        <v>543.27</v>
      </c>
      <c r="E13" s="73">
        <v>543.51</v>
      </c>
      <c r="F13" s="62">
        <v>543.32000000000005</v>
      </c>
      <c r="G13" s="59">
        <v>541.6</v>
      </c>
      <c r="H13" s="60">
        <v>541.41</v>
      </c>
      <c r="I13" s="73">
        <v>537.91999999999996</v>
      </c>
      <c r="J13" s="62">
        <v>537.73</v>
      </c>
      <c r="K13" s="73">
        <v>551.22</v>
      </c>
      <c r="L13" s="60">
        <v>551.03</v>
      </c>
      <c r="M13" s="73">
        <v>550.79999999999995</v>
      </c>
      <c r="N13" s="62">
        <v>550.52</v>
      </c>
      <c r="O13" s="63">
        <f t="shared" ref="O13:O20" si="3">MIN(C13:N13)</f>
        <v>537.73</v>
      </c>
      <c r="P13" s="64">
        <f t="shared" ref="P13:P20" si="4">MAX(C13:N13)</f>
        <v>551.22</v>
      </c>
    </row>
    <row r="14" spans="1:16" ht="14.95" x14ac:dyDescent="0.25">
      <c r="A14" s="216" t="s">
        <v>59</v>
      </c>
      <c r="B14" s="217"/>
      <c r="C14" s="65">
        <v>21.9</v>
      </c>
      <c r="D14" s="66">
        <v>22</v>
      </c>
      <c r="E14" s="67">
        <v>21.76</v>
      </c>
      <c r="F14" s="68">
        <v>22.04</v>
      </c>
      <c r="G14" s="65">
        <v>21.98</v>
      </c>
      <c r="H14" s="66">
        <v>22.36</v>
      </c>
      <c r="I14" s="67">
        <v>21.51</v>
      </c>
      <c r="J14" s="68">
        <v>22.02</v>
      </c>
      <c r="K14" s="65">
        <v>22.14</v>
      </c>
      <c r="L14" s="66">
        <v>21.91</v>
      </c>
      <c r="M14" s="67">
        <v>21.87</v>
      </c>
      <c r="N14" s="68">
        <v>22.06</v>
      </c>
      <c r="O14" s="63">
        <f t="shared" si="3"/>
        <v>21.51</v>
      </c>
      <c r="P14" s="64">
        <f t="shared" si="4"/>
        <v>22.36</v>
      </c>
    </row>
    <row r="15" spans="1:16" ht="14.95" x14ac:dyDescent="0.25">
      <c r="A15" s="216" t="s">
        <v>60</v>
      </c>
      <c r="B15" s="217"/>
      <c r="C15" s="65">
        <v>25.35</v>
      </c>
      <c r="D15" s="66">
        <v>25.48</v>
      </c>
      <c r="E15" s="66">
        <v>25.33</v>
      </c>
      <c r="F15" s="68">
        <v>25.52</v>
      </c>
      <c r="G15" s="65">
        <v>25.27</v>
      </c>
      <c r="H15" s="66">
        <v>25.46</v>
      </c>
      <c r="I15" s="66">
        <v>25.24</v>
      </c>
      <c r="J15" s="68">
        <v>25.64</v>
      </c>
      <c r="K15" s="67">
        <v>25.37</v>
      </c>
      <c r="L15" s="66">
        <v>25.64</v>
      </c>
      <c r="M15" s="66">
        <v>25.32</v>
      </c>
      <c r="N15" s="68">
        <v>25.64</v>
      </c>
      <c r="O15" s="63">
        <f t="shared" si="3"/>
        <v>25.24</v>
      </c>
      <c r="P15" s="64">
        <f t="shared" si="4"/>
        <v>25.64</v>
      </c>
    </row>
    <row r="16" spans="1:16" ht="14.95" x14ac:dyDescent="0.25">
      <c r="A16" s="216" t="s">
        <v>61</v>
      </c>
      <c r="B16" s="217"/>
      <c r="C16" s="65">
        <v>4.43</v>
      </c>
      <c r="D16" s="66">
        <v>4.8</v>
      </c>
      <c r="E16" s="66">
        <v>4.34</v>
      </c>
      <c r="F16" s="68">
        <v>4.8099999999999996</v>
      </c>
      <c r="G16" s="65">
        <v>4.37</v>
      </c>
      <c r="H16" s="66">
        <v>4.91</v>
      </c>
      <c r="I16" s="66">
        <v>4.13</v>
      </c>
      <c r="J16" s="68">
        <v>4.99</v>
      </c>
      <c r="K16" s="67">
        <v>4.62</v>
      </c>
      <c r="L16" s="66">
        <v>4.8600000000000003</v>
      </c>
      <c r="M16" s="66">
        <v>4.47</v>
      </c>
      <c r="N16" s="68">
        <v>4.91</v>
      </c>
      <c r="O16" s="63">
        <f t="shared" si="3"/>
        <v>4.13</v>
      </c>
      <c r="P16" s="64">
        <f t="shared" si="4"/>
        <v>4.99</v>
      </c>
    </row>
    <row r="17" spans="1:16" ht="14.95" x14ac:dyDescent="0.25">
      <c r="A17" s="216" t="s">
        <v>62</v>
      </c>
      <c r="B17" s="217"/>
      <c r="C17" s="65">
        <v>0.13</v>
      </c>
      <c r="D17" s="66">
        <v>0.13</v>
      </c>
      <c r="E17" s="66">
        <v>0.08</v>
      </c>
      <c r="F17" s="68">
        <v>0.22</v>
      </c>
      <c r="G17" s="65">
        <v>7.0000000000000007E-2</v>
      </c>
      <c r="H17" s="66">
        <v>0.28000000000000003</v>
      </c>
      <c r="I17" s="66">
        <v>0.14000000000000001</v>
      </c>
      <c r="J17" s="68">
        <v>0.27</v>
      </c>
      <c r="K17" s="67">
        <v>0.09</v>
      </c>
      <c r="L17" s="66">
        <v>0.08</v>
      </c>
      <c r="M17" s="66">
        <v>0.1</v>
      </c>
      <c r="N17" s="68">
        <v>0.13</v>
      </c>
      <c r="O17" s="63">
        <f t="shared" si="3"/>
        <v>7.0000000000000007E-2</v>
      </c>
      <c r="P17" s="64">
        <f t="shared" si="4"/>
        <v>0.28000000000000003</v>
      </c>
    </row>
    <row r="18" spans="1:16" ht="15.8" thickBot="1" x14ac:dyDescent="0.3">
      <c r="A18" s="220" t="s">
        <v>63</v>
      </c>
      <c r="B18" s="221"/>
      <c r="C18" s="69">
        <v>7.0000000000000007E-2</v>
      </c>
      <c r="D18" s="70">
        <v>0.08</v>
      </c>
      <c r="E18" s="70">
        <v>0.09</v>
      </c>
      <c r="F18" s="71">
        <v>0.16</v>
      </c>
      <c r="G18" s="69">
        <v>0.25</v>
      </c>
      <c r="H18" s="70">
        <v>0.23</v>
      </c>
      <c r="I18" s="70">
        <v>0.15</v>
      </c>
      <c r="J18" s="71">
        <v>0.25</v>
      </c>
      <c r="K18" s="75">
        <v>0.19</v>
      </c>
      <c r="L18" s="70">
        <v>0.05</v>
      </c>
      <c r="M18" s="70">
        <v>0.2</v>
      </c>
      <c r="N18" s="71">
        <v>0.17</v>
      </c>
      <c r="O18" s="63">
        <f t="shared" si="3"/>
        <v>0.05</v>
      </c>
      <c r="P18" s="64">
        <f t="shared" si="4"/>
        <v>0.25</v>
      </c>
    </row>
    <row r="19" spans="1:16" ht="14.95" x14ac:dyDescent="0.25">
      <c r="A19" s="222" t="s">
        <v>64</v>
      </c>
      <c r="B19" s="223"/>
      <c r="C19" s="224">
        <v>1422.12</v>
      </c>
      <c r="D19" s="225"/>
      <c r="E19" s="226">
        <v>1422</v>
      </c>
      <c r="F19" s="225"/>
      <c r="G19" s="226">
        <v>1422.03</v>
      </c>
      <c r="H19" s="225"/>
      <c r="I19" s="226">
        <v>1422.04</v>
      </c>
      <c r="J19" s="225"/>
      <c r="K19" s="226">
        <v>1422.14</v>
      </c>
      <c r="L19" s="225"/>
      <c r="M19" s="226">
        <v>1422.11</v>
      </c>
      <c r="N19" s="225"/>
      <c r="O19" s="63">
        <f t="shared" si="3"/>
        <v>1422</v>
      </c>
      <c r="P19" s="64">
        <f t="shared" si="4"/>
        <v>1422.14</v>
      </c>
    </row>
    <row r="20" spans="1:16" ht="15.8" thickBot="1" x14ac:dyDescent="0.3">
      <c r="A20" s="227" t="s">
        <v>65</v>
      </c>
      <c r="B20" s="217"/>
      <c r="C20" s="228">
        <v>1378.23</v>
      </c>
      <c r="D20" s="229"/>
      <c r="E20" s="230">
        <v>1378.19</v>
      </c>
      <c r="F20" s="229"/>
      <c r="G20" s="230">
        <v>1378.01</v>
      </c>
      <c r="H20" s="229"/>
      <c r="I20" s="230">
        <v>1378.44</v>
      </c>
      <c r="J20" s="229"/>
      <c r="K20" s="230">
        <v>1378.09</v>
      </c>
      <c r="L20" s="229"/>
      <c r="M20" s="230">
        <v>1378.18</v>
      </c>
      <c r="N20" s="229"/>
      <c r="O20" s="63">
        <f t="shared" si="3"/>
        <v>1378.01</v>
      </c>
      <c r="P20" s="64">
        <f t="shared" si="4"/>
        <v>1378.44</v>
      </c>
    </row>
  </sheetData>
  <mergeCells count="42">
    <mergeCell ref="A8:B8"/>
    <mergeCell ref="A3:B3"/>
    <mergeCell ref="A4:B4"/>
    <mergeCell ref="A5:B5"/>
    <mergeCell ref="A6:B6"/>
    <mergeCell ref="A7:B7"/>
    <mergeCell ref="A9:B9"/>
    <mergeCell ref="A10:B10"/>
    <mergeCell ref="C10:D10"/>
    <mergeCell ref="E10:F10"/>
    <mergeCell ref="G10:H10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18:B18"/>
    <mergeCell ref="A19:B19"/>
    <mergeCell ref="C19:D19"/>
    <mergeCell ref="E19:F19"/>
    <mergeCell ref="G19:H19"/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216482</v>
      </c>
      <c r="B1" s="48">
        <v>43181</v>
      </c>
      <c r="C1" s="49" t="str">
        <f ca="1">C$2</f>
        <v>CN037</v>
      </c>
      <c r="D1" s="49">
        <f t="shared" ref="D1:P2" ca="1" si="0">D$2</f>
        <v>202702</v>
      </c>
      <c r="E1" s="49" t="str">
        <f t="shared" ca="1" si="0"/>
        <v>CN037</v>
      </c>
      <c r="F1" s="49">
        <f t="shared" ca="1" si="0"/>
        <v>202700</v>
      </c>
      <c r="G1" s="50" t="str">
        <f t="shared" ca="1" si="0"/>
        <v>CP019</v>
      </c>
      <c r="H1" s="50">
        <f t="shared" ca="1" si="0"/>
        <v>202994</v>
      </c>
      <c r="I1" s="50" t="str">
        <f t="shared" ca="1" si="0"/>
        <v>CP019</v>
      </c>
      <c r="J1" s="50">
        <f t="shared" ca="1" si="0"/>
        <v>202991</v>
      </c>
      <c r="K1" s="49" t="str">
        <f t="shared" ca="1" si="0"/>
        <v>CN038</v>
      </c>
      <c r="L1" s="49">
        <f t="shared" ca="1" si="0"/>
        <v>202577</v>
      </c>
      <c r="M1" s="49" t="str">
        <f t="shared" ca="1" si="0"/>
        <v>CN038</v>
      </c>
      <c r="N1" s="49">
        <f t="shared" ca="1" si="0"/>
        <v>202521</v>
      </c>
      <c r="O1" s="50">
        <f t="shared" ca="1" si="0"/>
        <v>0</v>
      </c>
      <c r="P1" s="50">
        <f t="shared" ca="1" si="0"/>
        <v>0</v>
      </c>
    </row>
    <row r="2" spans="1:16" ht="15.8" thickBot="1" x14ac:dyDescent="0.3">
      <c r="A2" s="47">
        <f>A1</f>
        <v>216482</v>
      </c>
      <c r="B2" s="48">
        <f>B1</f>
        <v>43181</v>
      </c>
      <c r="C2" s="50" t="str">
        <f ca="1">C$2</f>
        <v>CN037</v>
      </c>
      <c r="D2" s="50">
        <f t="shared" ca="1" si="0"/>
        <v>202702</v>
      </c>
      <c r="E2" s="50" t="str">
        <f t="shared" ca="1" si="0"/>
        <v>CN037</v>
      </c>
      <c r="F2" s="50">
        <f t="shared" ca="1" si="0"/>
        <v>202700</v>
      </c>
      <c r="G2" s="49" t="str">
        <f t="shared" ca="1" si="0"/>
        <v>CP019</v>
      </c>
      <c r="H2" s="49">
        <f t="shared" ca="1" si="0"/>
        <v>202994</v>
      </c>
      <c r="I2" s="49" t="str">
        <f t="shared" ca="1" si="0"/>
        <v>CP019</v>
      </c>
      <c r="J2" s="49">
        <f t="shared" ca="1" si="0"/>
        <v>202991</v>
      </c>
      <c r="K2" s="50" t="str">
        <f t="shared" ca="1" si="0"/>
        <v>CN038</v>
      </c>
      <c r="L2" s="50">
        <f t="shared" ca="1" si="0"/>
        <v>202577</v>
      </c>
      <c r="M2" s="50" t="str">
        <f t="shared" ca="1" si="0"/>
        <v>CN038</v>
      </c>
      <c r="N2" s="50">
        <f t="shared" ca="1" si="0"/>
        <v>202521</v>
      </c>
      <c r="O2" s="50">
        <f t="shared" ca="1" si="0"/>
        <v>0</v>
      </c>
      <c r="P2" s="50">
        <f t="shared" ca="1" si="0"/>
        <v>0</v>
      </c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557.39</v>
      </c>
      <c r="D4" s="60">
        <v>557.37</v>
      </c>
      <c r="E4" s="73">
        <v>558.41</v>
      </c>
      <c r="F4" s="62">
        <v>557.87</v>
      </c>
      <c r="G4" s="59">
        <v>549.54</v>
      </c>
      <c r="H4" s="60">
        <v>549.76</v>
      </c>
      <c r="I4" s="73">
        <v>550.44000000000005</v>
      </c>
      <c r="J4" s="62">
        <v>550.74</v>
      </c>
      <c r="K4" s="73">
        <v>556.13</v>
      </c>
      <c r="L4" s="60">
        <v>555.29</v>
      </c>
      <c r="M4" s="73">
        <v>557.09</v>
      </c>
      <c r="N4" s="62">
        <v>555.98</v>
      </c>
      <c r="O4" s="63">
        <f t="shared" ref="O4:O9" si="1">MIN(C4:N4)</f>
        <v>549.54</v>
      </c>
      <c r="P4" s="64">
        <f t="shared" ref="P4:P9" si="2">MAX(C4:N4)</f>
        <v>558.41</v>
      </c>
    </row>
    <row r="5" spans="1:16" ht="14.95" x14ac:dyDescent="0.25">
      <c r="A5" s="216" t="s">
        <v>59</v>
      </c>
      <c r="B5" s="217"/>
      <c r="C5" s="65">
        <v>21.49</v>
      </c>
      <c r="D5" s="66">
        <v>21.49</v>
      </c>
      <c r="E5" s="67">
        <v>21.47</v>
      </c>
      <c r="F5" s="68">
        <v>21.63</v>
      </c>
      <c r="G5" s="65">
        <v>19.899999999999999</v>
      </c>
      <c r="H5" s="66">
        <v>21.17</v>
      </c>
      <c r="I5" s="67">
        <v>20.079999999999998</v>
      </c>
      <c r="J5" s="68">
        <v>21.12</v>
      </c>
      <c r="K5" s="67">
        <v>21.83</v>
      </c>
      <c r="L5" s="66">
        <v>21.41</v>
      </c>
      <c r="M5" s="67">
        <v>21.6</v>
      </c>
      <c r="N5" s="68">
        <v>21.6</v>
      </c>
      <c r="O5" s="63">
        <f t="shared" si="1"/>
        <v>19.899999999999999</v>
      </c>
      <c r="P5" s="64">
        <f t="shared" si="2"/>
        <v>21.83</v>
      </c>
    </row>
    <row r="6" spans="1:16" ht="14.95" x14ac:dyDescent="0.25">
      <c r="A6" s="216" t="s">
        <v>60</v>
      </c>
      <c r="B6" s="217"/>
      <c r="C6" s="65">
        <v>26.14</v>
      </c>
      <c r="D6" s="66">
        <v>26.17</v>
      </c>
      <c r="E6" s="66">
        <v>26.08</v>
      </c>
      <c r="F6" s="68">
        <v>26.13</v>
      </c>
      <c r="G6" s="65">
        <v>26.13</v>
      </c>
      <c r="H6" s="66">
        <v>26.07</v>
      </c>
      <c r="I6" s="66">
        <v>26.05</v>
      </c>
      <c r="J6" s="68">
        <v>25.99</v>
      </c>
      <c r="K6" s="67">
        <v>26.27</v>
      </c>
      <c r="L6" s="66">
        <v>26.65</v>
      </c>
      <c r="M6" s="66">
        <v>26.2</v>
      </c>
      <c r="N6" s="68">
        <v>26.42</v>
      </c>
      <c r="O6" s="63">
        <f t="shared" si="1"/>
        <v>25.99</v>
      </c>
      <c r="P6" s="64">
        <f t="shared" si="2"/>
        <v>26.65</v>
      </c>
    </row>
    <row r="7" spans="1:16" ht="14.95" x14ac:dyDescent="0.25">
      <c r="A7" s="216" t="s">
        <v>61</v>
      </c>
      <c r="B7" s="217"/>
      <c r="C7" s="65">
        <v>4.03</v>
      </c>
      <c r="D7" s="66">
        <v>3.36</v>
      </c>
      <c r="E7" s="66">
        <v>4.05</v>
      </c>
      <c r="F7" s="68">
        <v>3.91</v>
      </c>
      <c r="G7" s="65">
        <v>3.21</v>
      </c>
      <c r="H7" s="66">
        <v>3.99</v>
      </c>
      <c r="I7" s="66">
        <v>3.08</v>
      </c>
      <c r="J7" s="68">
        <v>3.64</v>
      </c>
      <c r="K7" s="67">
        <v>4.3499999999999996</v>
      </c>
      <c r="L7" s="66">
        <v>3.92</v>
      </c>
      <c r="M7" s="66">
        <v>4.2699999999999996</v>
      </c>
      <c r="N7" s="68">
        <v>3.98</v>
      </c>
      <c r="O7" s="63">
        <f t="shared" si="1"/>
        <v>3.08</v>
      </c>
      <c r="P7" s="64">
        <f t="shared" si="2"/>
        <v>4.3499999999999996</v>
      </c>
    </row>
    <row r="8" spans="1:16" ht="14.95" x14ac:dyDescent="0.25">
      <c r="A8" s="216" t="s">
        <v>62</v>
      </c>
      <c r="B8" s="217"/>
      <c r="C8" s="65">
        <v>0.18</v>
      </c>
      <c r="D8" s="66">
        <v>0.74</v>
      </c>
      <c r="E8" s="66">
        <v>0.21</v>
      </c>
      <c r="F8" s="68">
        <v>0.3</v>
      </c>
      <c r="G8" s="65">
        <v>0.13</v>
      </c>
      <c r="H8" s="66">
        <v>0.36</v>
      </c>
      <c r="I8" s="66">
        <v>0.15</v>
      </c>
      <c r="J8" s="68">
        <v>0.18</v>
      </c>
      <c r="K8" s="67">
        <v>0.42</v>
      </c>
      <c r="L8" s="66">
        <v>0.38</v>
      </c>
      <c r="M8" s="66">
        <v>0.16</v>
      </c>
      <c r="N8" s="68">
        <v>0.25</v>
      </c>
      <c r="O8" s="63">
        <f t="shared" si="1"/>
        <v>0.13</v>
      </c>
      <c r="P8" s="64">
        <f t="shared" si="2"/>
        <v>0.74</v>
      </c>
    </row>
    <row r="9" spans="1:16" ht="15.8" thickBot="1" x14ac:dyDescent="0.3">
      <c r="A9" s="220" t="s">
        <v>63</v>
      </c>
      <c r="B9" s="221"/>
      <c r="C9" s="69">
        <v>0.11</v>
      </c>
      <c r="D9" s="70">
        <v>0.13</v>
      </c>
      <c r="E9" s="70">
        <v>7.0000000000000007E-2</v>
      </c>
      <c r="F9" s="71">
        <v>0.09</v>
      </c>
      <c r="G9" s="69">
        <v>0.14000000000000001</v>
      </c>
      <c r="H9" s="70">
        <v>0.08</v>
      </c>
      <c r="I9" s="70">
        <v>0.06</v>
      </c>
      <c r="J9" s="71">
        <v>0.11</v>
      </c>
      <c r="K9" s="75">
        <v>0.02</v>
      </c>
      <c r="L9" s="70">
        <v>0.08</v>
      </c>
      <c r="M9" s="70">
        <v>0.04</v>
      </c>
      <c r="N9" s="71">
        <v>0.04</v>
      </c>
      <c r="O9" s="63">
        <f t="shared" si="1"/>
        <v>0.02</v>
      </c>
      <c r="P9" s="64">
        <f t="shared" si="2"/>
        <v>0.14000000000000001</v>
      </c>
    </row>
    <row r="10" spans="1:16" ht="14.95" x14ac:dyDescent="0.25">
      <c r="A10" s="227" t="s">
        <v>64</v>
      </c>
      <c r="B10" s="246"/>
      <c r="C10" s="224">
        <v>1422.37</v>
      </c>
      <c r="D10" s="225"/>
      <c r="E10" s="226">
        <v>1422.4</v>
      </c>
      <c r="F10" s="225"/>
      <c r="G10" s="226">
        <v>1420.93</v>
      </c>
      <c r="H10" s="225"/>
      <c r="I10" s="226">
        <v>1420.89</v>
      </c>
      <c r="J10" s="225"/>
      <c r="K10" s="226">
        <v>1422.34</v>
      </c>
      <c r="L10" s="225"/>
      <c r="M10" s="226">
        <v>1422.49</v>
      </c>
      <c r="N10" s="225"/>
      <c r="O10" s="82">
        <f>MIN(C10:N10)</f>
        <v>1420.89</v>
      </c>
      <c r="P10" s="83">
        <f>MAX(C10:N10)</f>
        <v>1422.49</v>
      </c>
    </row>
    <row r="11" spans="1:16" ht="15.8" thickBot="1" x14ac:dyDescent="0.3">
      <c r="A11" s="227" t="s">
        <v>65</v>
      </c>
      <c r="B11" s="246"/>
      <c r="C11" s="228">
        <v>1378.87</v>
      </c>
      <c r="D11" s="229"/>
      <c r="E11" s="230">
        <v>1379.02</v>
      </c>
      <c r="F11" s="229"/>
      <c r="G11" s="230">
        <v>1378.97</v>
      </c>
      <c r="H11" s="229"/>
      <c r="I11" s="230">
        <v>1378.98</v>
      </c>
      <c r="J11" s="229"/>
      <c r="K11" s="230">
        <v>1379.08</v>
      </c>
      <c r="L11" s="229"/>
      <c r="M11" s="230">
        <v>1379.26</v>
      </c>
      <c r="N11" s="229"/>
      <c r="O11" s="82">
        <f>MIN(C11:N11)</f>
        <v>1378.87</v>
      </c>
      <c r="P11" s="83">
        <f>MAX(C11:N11)</f>
        <v>1379.26</v>
      </c>
    </row>
    <row r="12" spans="1:16" ht="15.8" thickBot="1" x14ac:dyDescent="0.3">
      <c r="A12" s="231" t="s">
        <v>66</v>
      </c>
      <c r="B12" s="232"/>
      <c r="C12" s="51" t="s">
        <v>44</v>
      </c>
      <c r="D12" s="52" t="s">
        <v>55</v>
      </c>
      <c r="E12" s="52" t="s">
        <v>44</v>
      </c>
      <c r="F12" s="52" t="s">
        <v>55</v>
      </c>
      <c r="G12" s="52" t="s">
        <v>44</v>
      </c>
      <c r="H12" s="52" t="s">
        <v>55</v>
      </c>
      <c r="I12" s="52" t="s">
        <v>44</v>
      </c>
      <c r="J12" s="53" t="s">
        <v>55</v>
      </c>
      <c r="K12" s="77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555.71</v>
      </c>
      <c r="D13" s="60">
        <v>555.77</v>
      </c>
      <c r="E13" s="73">
        <v>557.08000000000004</v>
      </c>
      <c r="F13" s="62">
        <v>557.07000000000005</v>
      </c>
      <c r="G13" s="59">
        <v>543.87</v>
      </c>
      <c r="H13" s="60">
        <v>543.74</v>
      </c>
      <c r="I13" s="73">
        <v>545.63</v>
      </c>
      <c r="J13" s="62">
        <v>545.49</v>
      </c>
      <c r="K13" s="73">
        <v>554.19000000000005</v>
      </c>
      <c r="L13" s="60">
        <v>554.30999999999995</v>
      </c>
      <c r="M13" s="73">
        <v>554.82000000000005</v>
      </c>
      <c r="N13" s="62">
        <v>554.88</v>
      </c>
      <c r="O13" s="63">
        <f t="shared" ref="O13" si="3">MIN(C13:N13)</f>
        <v>543.74</v>
      </c>
      <c r="P13" s="64">
        <f t="shared" ref="P13" si="4">MAX(C13:N13)</f>
        <v>557.08000000000004</v>
      </c>
    </row>
    <row r="14" spans="1:16" ht="14.95" x14ac:dyDescent="0.25">
      <c r="A14" s="216" t="s">
        <v>59</v>
      </c>
      <c r="B14" s="217"/>
      <c r="C14" s="65"/>
      <c r="D14" s="66"/>
      <c r="E14" s="67"/>
      <c r="F14" s="68"/>
      <c r="G14" s="65"/>
      <c r="H14" s="66"/>
      <c r="I14" s="67"/>
      <c r="J14" s="68"/>
      <c r="K14" s="65"/>
      <c r="L14" s="66"/>
      <c r="M14" s="67"/>
      <c r="N14" s="68"/>
      <c r="O14" s="63"/>
      <c r="P14" s="64"/>
    </row>
    <row r="15" spans="1:16" ht="14.95" x14ac:dyDescent="0.25">
      <c r="A15" s="216" t="s">
        <v>60</v>
      </c>
      <c r="B15" s="217"/>
      <c r="C15" s="65"/>
      <c r="D15" s="66"/>
      <c r="E15" s="66"/>
      <c r="F15" s="68"/>
      <c r="G15" s="65"/>
      <c r="H15" s="66"/>
      <c r="I15" s="66"/>
      <c r="J15" s="68"/>
      <c r="K15" s="67"/>
      <c r="L15" s="66"/>
      <c r="M15" s="66"/>
      <c r="N15" s="68"/>
      <c r="O15" s="63"/>
      <c r="P15" s="64"/>
    </row>
    <row r="16" spans="1:16" ht="14.95" x14ac:dyDescent="0.25">
      <c r="A16" s="216" t="s">
        <v>61</v>
      </c>
      <c r="B16" s="217"/>
      <c r="C16" s="65"/>
      <c r="D16" s="66"/>
      <c r="E16" s="66"/>
      <c r="F16" s="68"/>
      <c r="G16" s="65"/>
      <c r="H16" s="66"/>
      <c r="I16" s="66"/>
      <c r="J16" s="68"/>
      <c r="K16" s="67"/>
      <c r="L16" s="66"/>
      <c r="M16" s="66"/>
      <c r="N16" s="68"/>
      <c r="O16" s="63"/>
      <c r="P16" s="64"/>
    </row>
    <row r="17" spans="1:16" ht="14.95" x14ac:dyDescent="0.25">
      <c r="A17" s="216" t="s">
        <v>62</v>
      </c>
      <c r="B17" s="217"/>
      <c r="C17" s="65"/>
      <c r="D17" s="66"/>
      <c r="E17" s="66"/>
      <c r="F17" s="68"/>
      <c r="G17" s="65"/>
      <c r="H17" s="66"/>
      <c r="I17" s="66"/>
      <c r="J17" s="68"/>
      <c r="K17" s="67"/>
      <c r="L17" s="66"/>
      <c r="M17" s="66"/>
      <c r="N17" s="68"/>
      <c r="O17" s="63"/>
      <c r="P17" s="64"/>
    </row>
    <row r="18" spans="1:16" ht="15.8" thickBot="1" x14ac:dyDescent="0.3">
      <c r="A18" s="220" t="s">
        <v>63</v>
      </c>
      <c r="B18" s="221"/>
      <c r="C18" s="69"/>
      <c r="D18" s="70"/>
      <c r="E18" s="70"/>
      <c r="F18" s="71"/>
      <c r="G18" s="69"/>
      <c r="H18" s="70"/>
      <c r="I18" s="70"/>
      <c r="J18" s="71"/>
      <c r="K18" s="75"/>
      <c r="L18" s="70"/>
      <c r="M18" s="70"/>
      <c r="N18" s="71"/>
      <c r="O18" s="63"/>
      <c r="P18" s="64"/>
    </row>
    <row r="19" spans="1:16" ht="14.95" x14ac:dyDescent="0.25">
      <c r="A19" s="227" t="s">
        <v>64</v>
      </c>
      <c r="B19" s="246"/>
      <c r="C19" s="224"/>
      <c r="D19" s="225"/>
      <c r="E19" s="226"/>
      <c r="F19" s="225"/>
      <c r="G19" s="226"/>
      <c r="H19" s="225"/>
      <c r="I19" s="226"/>
      <c r="J19" s="225"/>
      <c r="K19" s="226"/>
      <c r="L19" s="225"/>
      <c r="M19" s="226"/>
      <c r="N19" s="225"/>
      <c r="O19" s="82"/>
      <c r="P19" s="83"/>
    </row>
    <row r="20" spans="1:16" ht="15.8" thickBot="1" x14ac:dyDescent="0.3">
      <c r="A20" s="227" t="s">
        <v>65</v>
      </c>
      <c r="B20" s="246"/>
      <c r="C20" s="228"/>
      <c r="D20" s="229"/>
      <c r="E20" s="230"/>
      <c r="F20" s="229"/>
      <c r="G20" s="230"/>
      <c r="H20" s="229"/>
      <c r="I20" s="230"/>
      <c r="J20" s="229"/>
      <c r="K20" s="230"/>
      <c r="L20" s="229"/>
      <c r="M20" s="230"/>
      <c r="N20" s="229"/>
      <c r="O20" s="82"/>
      <c r="P20" s="83"/>
    </row>
  </sheetData>
  <mergeCells count="42">
    <mergeCell ref="A8:B8"/>
    <mergeCell ref="A3:B3"/>
    <mergeCell ref="A4:B4"/>
    <mergeCell ref="A5:B5"/>
    <mergeCell ref="A6:B6"/>
    <mergeCell ref="A7:B7"/>
    <mergeCell ref="A9:B9"/>
    <mergeCell ref="A10:B10"/>
    <mergeCell ref="C10:D10"/>
    <mergeCell ref="E10:F10"/>
    <mergeCell ref="G10:H10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18:B18"/>
    <mergeCell ref="A19:B19"/>
    <mergeCell ref="C19:D19"/>
    <mergeCell ref="E19:F19"/>
    <mergeCell ref="G19:H19"/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273128</v>
      </c>
      <c r="B1" s="48">
        <v>43212</v>
      </c>
      <c r="C1" s="49" t="str">
        <f ca="1">C$2</f>
        <v>CN039</v>
      </c>
      <c r="D1" s="49">
        <f t="shared" ref="D1:P2" ca="1" si="0">D$2</f>
        <v>202413</v>
      </c>
      <c r="E1" s="49" t="str">
        <f t="shared" ca="1" si="0"/>
        <v>CN039</v>
      </c>
      <c r="F1" s="49">
        <f t="shared" ca="1" si="0"/>
        <v>202568</v>
      </c>
      <c r="G1" s="50" t="str">
        <f t="shared" ca="1" si="0"/>
        <v>CP020</v>
      </c>
      <c r="H1" s="50">
        <f t="shared" ca="1" si="0"/>
        <v>201428</v>
      </c>
      <c r="I1" s="50" t="str">
        <f t="shared" ca="1" si="0"/>
        <v>CP020</v>
      </c>
      <c r="J1" s="50">
        <f t="shared" ca="1" si="0"/>
        <v>201991</v>
      </c>
      <c r="K1" s="49" t="str">
        <f t="shared" ca="1" si="0"/>
        <v>CN040</v>
      </c>
      <c r="L1" s="49">
        <f t="shared" ca="1" si="0"/>
        <v>202825</v>
      </c>
      <c r="M1" s="49" t="str">
        <f t="shared" ca="1" si="0"/>
        <v>CN002</v>
      </c>
      <c r="N1" s="49">
        <f t="shared" ca="1" si="0"/>
        <v>202826</v>
      </c>
      <c r="O1" s="50">
        <f t="shared" ca="1" si="0"/>
        <v>0</v>
      </c>
      <c r="P1" s="50">
        <f t="shared" ca="1" si="0"/>
        <v>0</v>
      </c>
    </row>
    <row r="2" spans="1:16" ht="15.8" thickBot="1" x14ac:dyDescent="0.3">
      <c r="A2" s="47">
        <f>A1</f>
        <v>273128</v>
      </c>
      <c r="B2" s="48">
        <f>B1</f>
        <v>43212</v>
      </c>
      <c r="C2" s="50" t="str">
        <f ca="1">C$2</f>
        <v>CN039</v>
      </c>
      <c r="D2" s="50">
        <f t="shared" ca="1" si="0"/>
        <v>202413</v>
      </c>
      <c r="E2" s="50" t="str">
        <f t="shared" ca="1" si="0"/>
        <v>CN039</v>
      </c>
      <c r="F2" s="50">
        <f t="shared" ca="1" si="0"/>
        <v>202568</v>
      </c>
      <c r="G2" s="49" t="str">
        <f t="shared" ca="1" si="0"/>
        <v>CP020</v>
      </c>
      <c r="H2" s="49">
        <f t="shared" ca="1" si="0"/>
        <v>201428</v>
      </c>
      <c r="I2" s="49" t="str">
        <f t="shared" ca="1" si="0"/>
        <v>CP020</v>
      </c>
      <c r="J2" s="49">
        <f t="shared" ca="1" si="0"/>
        <v>201991</v>
      </c>
      <c r="K2" s="50" t="str">
        <f t="shared" ca="1" si="0"/>
        <v>CN040</v>
      </c>
      <c r="L2" s="50">
        <f t="shared" ca="1" si="0"/>
        <v>202825</v>
      </c>
      <c r="M2" s="50" t="str">
        <f t="shared" ca="1" si="0"/>
        <v>CN002</v>
      </c>
      <c r="N2" s="50">
        <f t="shared" ca="1" si="0"/>
        <v>202826</v>
      </c>
      <c r="O2" s="50">
        <f t="shared" ca="1" si="0"/>
        <v>0</v>
      </c>
      <c r="P2" s="50">
        <f t="shared" ca="1" si="0"/>
        <v>0</v>
      </c>
    </row>
    <row r="3" spans="1:16" ht="15.8" thickBot="1" x14ac:dyDescent="0.3">
      <c r="A3" s="218" t="s">
        <v>54</v>
      </c>
      <c r="B3" s="219"/>
      <c r="C3" s="52" t="s">
        <v>44</v>
      </c>
      <c r="D3" s="53" t="s">
        <v>55</v>
      </c>
      <c r="E3" s="49" t="s">
        <v>44</v>
      </c>
      <c r="F3" s="53" t="s">
        <v>55</v>
      </c>
      <c r="G3" s="77" t="s">
        <v>44</v>
      </c>
      <c r="H3" s="53" t="s">
        <v>55</v>
      </c>
      <c r="I3" s="49" t="s">
        <v>44</v>
      </c>
      <c r="J3" s="78" t="s">
        <v>55</v>
      </c>
      <c r="K3" s="51" t="s">
        <v>44</v>
      </c>
      <c r="L3" s="52" t="s">
        <v>55</v>
      </c>
      <c r="M3" s="52" t="s">
        <v>44</v>
      </c>
      <c r="N3" s="78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544.38</v>
      </c>
      <c r="D4" s="60">
        <v>544.91</v>
      </c>
      <c r="E4" s="60">
        <v>543.97</v>
      </c>
      <c r="F4" s="74">
        <v>544.41999999999996</v>
      </c>
      <c r="G4" s="59">
        <v>555.76</v>
      </c>
      <c r="H4" s="60">
        <v>556.07000000000005</v>
      </c>
      <c r="I4" s="60">
        <v>553.75</v>
      </c>
      <c r="J4" s="62">
        <v>553.96</v>
      </c>
      <c r="K4" s="73">
        <v>546.73</v>
      </c>
      <c r="L4" s="60">
        <v>546.70000000000005</v>
      </c>
      <c r="M4" s="60">
        <v>546.54999999999995</v>
      </c>
      <c r="N4" s="62">
        <v>546.74</v>
      </c>
      <c r="O4" s="63">
        <f>MIN(C4:N4)</f>
        <v>543.97</v>
      </c>
      <c r="P4" s="64">
        <f>MAX(C4:N4)</f>
        <v>556.07000000000005</v>
      </c>
    </row>
    <row r="5" spans="1:16" ht="14.95" x14ac:dyDescent="0.25">
      <c r="A5" s="216" t="s">
        <v>59</v>
      </c>
      <c r="B5" s="217"/>
      <c r="C5" s="65"/>
      <c r="D5" s="66"/>
      <c r="E5" s="66"/>
      <c r="F5" s="114"/>
      <c r="G5" s="65"/>
      <c r="H5" s="66"/>
      <c r="I5" s="66"/>
      <c r="J5" s="68"/>
      <c r="K5" s="67"/>
      <c r="L5" s="66"/>
      <c r="M5" s="66"/>
      <c r="N5" s="68"/>
      <c r="O5" s="63"/>
      <c r="P5" s="64"/>
    </row>
    <row r="6" spans="1:16" ht="14.95" x14ac:dyDescent="0.25">
      <c r="A6" s="216" t="s">
        <v>60</v>
      </c>
      <c r="B6" s="217"/>
      <c r="C6" s="65"/>
      <c r="D6" s="66"/>
      <c r="E6" s="66"/>
      <c r="F6" s="114"/>
      <c r="G6" s="65"/>
      <c r="H6" s="66"/>
      <c r="I6" s="66"/>
      <c r="J6" s="68"/>
      <c r="K6" s="67"/>
      <c r="L6" s="66"/>
      <c r="M6" s="66"/>
      <c r="N6" s="68"/>
      <c r="O6" s="63"/>
      <c r="P6" s="64"/>
    </row>
    <row r="7" spans="1:16" ht="14.95" x14ac:dyDescent="0.25">
      <c r="A7" s="216" t="s">
        <v>61</v>
      </c>
      <c r="B7" s="217"/>
      <c r="C7" s="65"/>
      <c r="D7" s="66"/>
      <c r="E7" s="66"/>
      <c r="F7" s="114"/>
      <c r="G7" s="65"/>
      <c r="H7" s="66"/>
      <c r="I7" s="66"/>
      <c r="J7" s="68"/>
      <c r="K7" s="67"/>
      <c r="L7" s="66"/>
      <c r="M7" s="66"/>
      <c r="N7" s="68"/>
      <c r="O7" s="63"/>
      <c r="P7" s="64"/>
    </row>
    <row r="8" spans="1:16" ht="14.95" x14ac:dyDescent="0.25">
      <c r="A8" s="216" t="s">
        <v>62</v>
      </c>
      <c r="B8" s="217"/>
      <c r="C8" s="65"/>
      <c r="D8" s="66"/>
      <c r="E8" s="66"/>
      <c r="F8" s="114"/>
      <c r="G8" s="65"/>
      <c r="H8" s="66"/>
      <c r="I8" s="66"/>
      <c r="J8" s="68"/>
      <c r="K8" s="67"/>
      <c r="L8" s="66"/>
      <c r="M8" s="66"/>
      <c r="N8" s="68"/>
      <c r="O8" s="63"/>
      <c r="P8" s="64"/>
    </row>
    <row r="9" spans="1:16" ht="15.8" thickBot="1" x14ac:dyDescent="0.3">
      <c r="A9" s="220" t="s">
        <v>63</v>
      </c>
      <c r="B9" s="221"/>
      <c r="C9" s="69"/>
      <c r="D9" s="70"/>
      <c r="E9" s="70"/>
      <c r="F9" s="76"/>
      <c r="G9" s="69"/>
      <c r="H9" s="70"/>
      <c r="I9" s="70"/>
      <c r="J9" s="71"/>
      <c r="K9" s="75"/>
      <c r="L9" s="70"/>
      <c r="M9" s="70"/>
      <c r="N9" s="71"/>
      <c r="O9" s="63"/>
      <c r="P9" s="64"/>
    </row>
    <row r="10" spans="1:16" ht="14.95" x14ac:dyDescent="0.25">
      <c r="A10" s="227" t="s">
        <v>64</v>
      </c>
      <c r="B10" s="246"/>
      <c r="C10" s="224"/>
      <c r="D10" s="225"/>
      <c r="E10" s="226"/>
      <c r="F10" s="225"/>
      <c r="G10" s="226"/>
      <c r="H10" s="225"/>
      <c r="I10" s="226"/>
      <c r="J10" s="225"/>
      <c r="K10" s="226"/>
      <c r="L10" s="225"/>
      <c r="M10" s="226"/>
      <c r="N10" s="225"/>
      <c r="O10" s="63"/>
      <c r="P10" s="64"/>
    </row>
    <row r="11" spans="1:16" ht="15.8" thickBot="1" x14ac:dyDescent="0.3">
      <c r="A11" s="227" t="s">
        <v>65</v>
      </c>
      <c r="B11" s="246"/>
      <c r="C11" s="228"/>
      <c r="D11" s="229"/>
      <c r="E11" s="230"/>
      <c r="F11" s="229"/>
      <c r="G11" s="230"/>
      <c r="H11" s="229"/>
      <c r="I11" s="230"/>
      <c r="J11" s="229"/>
      <c r="K11" s="230"/>
      <c r="L11" s="229"/>
      <c r="M11" s="230"/>
      <c r="N11" s="229"/>
      <c r="O11" s="63"/>
      <c r="P11" s="64"/>
    </row>
    <row r="12" spans="1:16" ht="15.8" thickBot="1" x14ac:dyDescent="0.3">
      <c r="A12" s="231" t="s">
        <v>66</v>
      </c>
      <c r="B12" s="232"/>
      <c r="C12" s="52" t="s">
        <v>44</v>
      </c>
      <c r="D12" s="53" t="s">
        <v>55</v>
      </c>
      <c r="E12" s="49" t="s">
        <v>44</v>
      </c>
      <c r="F12" s="53" t="s">
        <v>55</v>
      </c>
      <c r="G12" s="77" t="s">
        <v>44</v>
      </c>
      <c r="H12" s="53" t="s">
        <v>55</v>
      </c>
      <c r="I12" s="49" t="s">
        <v>44</v>
      </c>
      <c r="J12" s="78" t="s">
        <v>55</v>
      </c>
      <c r="K12" s="51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542.34</v>
      </c>
      <c r="D13" s="60">
        <v>542.73</v>
      </c>
      <c r="E13" s="60">
        <v>541.12</v>
      </c>
      <c r="F13" s="74">
        <v>541.16999999999996</v>
      </c>
      <c r="G13" s="59">
        <v>553.52</v>
      </c>
      <c r="H13" s="60">
        <v>553.84</v>
      </c>
      <c r="I13" s="60">
        <v>550.51</v>
      </c>
      <c r="J13" s="62">
        <v>550.54999999999995</v>
      </c>
      <c r="K13" s="73">
        <v>544.76</v>
      </c>
      <c r="L13" s="60">
        <v>544.73</v>
      </c>
      <c r="M13" s="60">
        <v>545.77</v>
      </c>
      <c r="N13" s="62">
        <v>545.55999999999995</v>
      </c>
      <c r="O13" s="63">
        <f>MIN(C13:N13)</f>
        <v>541.12</v>
      </c>
      <c r="P13" s="64">
        <f>MAX(C13:N13)</f>
        <v>553.84</v>
      </c>
    </row>
    <row r="14" spans="1:16" ht="14.95" x14ac:dyDescent="0.25">
      <c r="A14" s="216" t="s">
        <v>59</v>
      </c>
      <c r="B14" s="217"/>
      <c r="C14" s="65"/>
      <c r="D14" s="66"/>
      <c r="E14" s="66"/>
      <c r="F14" s="114"/>
      <c r="G14" s="65"/>
      <c r="H14" s="66"/>
      <c r="I14" s="66"/>
      <c r="J14" s="68"/>
      <c r="K14" s="67"/>
      <c r="L14" s="66"/>
      <c r="M14" s="66"/>
      <c r="N14" s="68"/>
      <c r="O14" s="63"/>
      <c r="P14" s="64"/>
    </row>
    <row r="15" spans="1:16" ht="14.95" x14ac:dyDescent="0.25">
      <c r="A15" s="216" t="s">
        <v>60</v>
      </c>
      <c r="B15" s="217"/>
      <c r="C15" s="65"/>
      <c r="D15" s="66"/>
      <c r="E15" s="66"/>
      <c r="F15" s="114"/>
      <c r="G15" s="65"/>
      <c r="H15" s="66"/>
      <c r="I15" s="66"/>
      <c r="J15" s="68"/>
      <c r="K15" s="67"/>
      <c r="L15" s="66"/>
      <c r="M15" s="66"/>
      <c r="N15" s="68"/>
      <c r="O15" s="63"/>
      <c r="P15" s="64"/>
    </row>
    <row r="16" spans="1:16" ht="14.95" x14ac:dyDescent="0.25">
      <c r="A16" s="216" t="s">
        <v>61</v>
      </c>
      <c r="B16" s="217"/>
      <c r="C16" s="65"/>
      <c r="D16" s="66"/>
      <c r="E16" s="66"/>
      <c r="F16" s="114"/>
      <c r="G16" s="65"/>
      <c r="H16" s="66"/>
      <c r="I16" s="66"/>
      <c r="J16" s="68"/>
      <c r="K16" s="67"/>
      <c r="L16" s="66"/>
      <c r="M16" s="66"/>
      <c r="N16" s="68"/>
      <c r="O16" s="63"/>
      <c r="P16" s="64"/>
    </row>
    <row r="17" spans="1:16" ht="14.95" x14ac:dyDescent="0.25">
      <c r="A17" s="216" t="s">
        <v>62</v>
      </c>
      <c r="B17" s="217"/>
      <c r="C17" s="65"/>
      <c r="D17" s="66"/>
      <c r="E17" s="66"/>
      <c r="F17" s="114"/>
      <c r="G17" s="65"/>
      <c r="H17" s="66"/>
      <c r="I17" s="66"/>
      <c r="J17" s="68"/>
      <c r="K17" s="67"/>
      <c r="L17" s="66"/>
      <c r="M17" s="66"/>
      <c r="N17" s="68"/>
      <c r="O17" s="63"/>
      <c r="P17" s="64"/>
    </row>
    <row r="18" spans="1:16" ht="15.8" thickBot="1" x14ac:dyDescent="0.3">
      <c r="A18" s="220" t="s">
        <v>63</v>
      </c>
      <c r="B18" s="221"/>
      <c r="C18" s="69"/>
      <c r="D18" s="70"/>
      <c r="E18" s="70"/>
      <c r="F18" s="76"/>
      <c r="G18" s="69"/>
      <c r="H18" s="70"/>
      <c r="I18" s="70"/>
      <c r="J18" s="71"/>
      <c r="K18" s="75"/>
      <c r="L18" s="70"/>
      <c r="M18" s="70"/>
      <c r="N18" s="71"/>
      <c r="O18" s="63"/>
      <c r="P18" s="64"/>
    </row>
    <row r="19" spans="1:16" ht="14.95" x14ac:dyDescent="0.25">
      <c r="A19" s="227" t="s">
        <v>64</v>
      </c>
      <c r="B19" s="246"/>
      <c r="C19" s="224"/>
      <c r="D19" s="225"/>
      <c r="E19" s="226"/>
      <c r="F19" s="225"/>
      <c r="G19" s="226"/>
      <c r="H19" s="225"/>
      <c r="I19" s="226"/>
      <c r="J19" s="225"/>
      <c r="K19" s="226"/>
      <c r="L19" s="225"/>
      <c r="M19" s="226"/>
      <c r="N19" s="225"/>
      <c r="O19" s="63"/>
      <c r="P19" s="64"/>
    </row>
    <row r="20" spans="1:16" ht="15.8" thickBot="1" x14ac:dyDescent="0.3">
      <c r="A20" s="227" t="s">
        <v>65</v>
      </c>
      <c r="B20" s="246"/>
      <c r="C20" s="228"/>
      <c r="D20" s="229"/>
      <c r="E20" s="230"/>
      <c r="F20" s="229"/>
      <c r="G20" s="230"/>
      <c r="H20" s="229"/>
      <c r="I20" s="230"/>
      <c r="J20" s="229"/>
      <c r="K20" s="230"/>
      <c r="L20" s="229"/>
      <c r="M20" s="230"/>
      <c r="N20" s="229"/>
      <c r="O20" s="63"/>
      <c r="P20" s="64"/>
    </row>
  </sheetData>
  <mergeCells count="42">
    <mergeCell ref="A8:B8"/>
    <mergeCell ref="A3:B3"/>
    <mergeCell ref="A4:B4"/>
    <mergeCell ref="A5:B5"/>
    <mergeCell ref="A6:B6"/>
    <mergeCell ref="A7:B7"/>
    <mergeCell ref="A9:B9"/>
    <mergeCell ref="A10:B10"/>
    <mergeCell ref="C10:D10"/>
    <mergeCell ref="E10:F10"/>
    <mergeCell ref="G10:H10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18:B18"/>
    <mergeCell ref="A19:B19"/>
    <mergeCell ref="C19:D19"/>
    <mergeCell ref="E19:F19"/>
    <mergeCell ref="G19:H19"/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120">
        <v>208716</v>
      </c>
      <c r="B1" s="121">
        <v>43163</v>
      </c>
      <c r="C1" s="49" t="str">
        <f ca="1">C$2</f>
        <v>CN041</v>
      </c>
      <c r="D1" s="49">
        <f t="shared" ref="D1:P2" ca="1" si="0">D$2</f>
        <v>202934</v>
      </c>
      <c r="E1" s="49" t="str">
        <f t="shared" ca="1" si="0"/>
        <v>CN041</v>
      </c>
      <c r="F1" s="49">
        <f t="shared" ca="1" si="0"/>
        <v>202924</v>
      </c>
      <c r="G1" s="50" t="str">
        <f t="shared" ca="1" si="0"/>
        <v>CP021</v>
      </c>
      <c r="H1" s="50">
        <f t="shared" ca="1" si="0"/>
        <v>202993</v>
      </c>
      <c r="I1" s="50" t="str">
        <f t="shared" ca="1" si="0"/>
        <v>CP021</v>
      </c>
      <c r="J1" s="50">
        <f t="shared" ca="1" si="0"/>
        <v>202992</v>
      </c>
      <c r="K1" s="49" t="str">
        <f t="shared" ca="1" si="0"/>
        <v>CN042</v>
      </c>
      <c r="L1" s="49">
        <f t="shared" ca="1" si="0"/>
        <v>203059</v>
      </c>
      <c r="M1" s="49" t="str">
        <f t="shared" ca="1" si="0"/>
        <v>CN042</v>
      </c>
      <c r="N1" s="49">
        <f t="shared" ca="1" si="0"/>
        <v>202834</v>
      </c>
      <c r="O1" s="50">
        <f t="shared" ca="1" si="0"/>
        <v>0</v>
      </c>
      <c r="P1" s="50">
        <f t="shared" ca="1" si="0"/>
        <v>0</v>
      </c>
    </row>
    <row r="2" spans="1:16" ht="15.8" thickBot="1" x14ac:dyDescent="0.3">
      <c r="A2" s="120">
        <f>A1</f>
        <v>208716</v>
      </c>
      <c r="B2" s="122">
        <f>B1</f>
        <v>43163</v>
      </c>
      <c r="C2" s="50" t="str">
        <f ca="1">C$2</f>
        <v>CN041</v>
      </c>
      <c r="D2" s="50">
        <f t="shared" ca="1" si="0"/>
        <v>202934</v>
      </c>
      <c r="E2" s="50" t="str">
        <f t="shared" ca="1" si="0"/>
        <v>CN041</v>
      </c>
      <c r="F2" s="50">
        <f t="shared" ca="1" si="0"/>
        <v>202924</v>
      </c>
      <c r="G2" s="49" t="str">
        <f t="shared" ca="1" si="0"/>
        <v>CP021</v>
      </c>
      <c r="H2" s="49">
        <f t="shared" ca="1" si="0"/>
        <v>202993</v>
      </c>
      <c r="I2" s="49" t="str">
        <f t="shared" ca="1" si="0"/>
        <v>CP021</v>
      </c>
      <c r="J2" s="49">
        <f t="shared" ca="1" si="0"/>
        <v>202992</v>
      </c>
      <c r="K2" s="50" t="str">
        <f t="shared" ca="1" si="0"/>
        <v>CN042</v>
      </c>
      <c r="L2" s="50">
        <f t="shared" ca="1" si="0"/>
        <v>203059</v>
      </c>
      <c r="M2" s="50" t="str">
        <f t="shared" ca="1" si="0"/>
        <v>CN042</v>
      </c>
      <c r="N2" s="50">
        <f t="shared" ca="1" si="0"/>
        <v>202834</v>
      </c>
      <c r="O2" s="50">
        <f t="shared" ca="1" si="0"/>
        <v>0</v>
      </c>
      <c r="P2" s="50">
        <f t="shared" ca="1" si="0"/>
        <v>0</v>
      </c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557.13</v>
      </c>
      <c r="D4" s="60">
        <v>556.64</v>
      </c>
      <c r="E4" s="73">
        <v>557.29999999999995</v>
      </c>
      <c r="F4" s="62">
        <v>557.37</v>
      </c>
      <c r="G4" s="59">
        <v>544.79999999999995</v>
      </c>
      <c r="H4" s="60">
        <v>545.84</v>
      </c>
      <c r="I4" s="73">
        <v>546.6</v>
      </c>
      <c r="J4" s="62">
        <v>547.82000000000005</v>
      </c>
      <c r="K4" s="73">
        <v>556.35</v>
      </c>
      <c r="L4" s="60">
        <v>557.51</v>
      </c>
      <c r="M4" s="73">
        <v>555.71</v>
      </c>
      <c r="N4" s="62">
        <v>556.42999999999995</v>
      </c>
      <c r="O4" s="63">
        <f t="shared" ref="O4:O11" si="1">MIN(C4:N4)</f>
        <v>544.79999999999995</v>
      </c>
      <c r="P4" s="64">
        <f t="shared" ref="P4:P11" si="2">MAX(C4:N4)</f>
        <v>557.51</v>
      </c>
    </row>
    <row r="5" spans="1:16" ht="14.95" x14ac:dyDescent="0.25">
      <c r="A5" s="216" t="s">
        <v>59</v>
      </c>
      <c r="B5" s="217"/>
      <c r="C5" s="65">
        <v>21.91</v>
      </c>
      <c r="D5" s="66">
        <v>21.4</v>
      </c>
      <c r="E5" s="67">
        <v>21.69</v>
      </c>
      <c r="F5" s="68">
        <v>21.28</v>
      </c>
      <c r="G5" s="65">
        <v>20.23</v>
      </c>
      <c r="H5" s="66">
        <v>21.91</v>
      </c>
      <c r="I5" s="67">
        <v>19.91</v>
      </c>
      <c r="J5" s="68">
        <v>21.92</v>
      </c>
      <c r="K5" s="67">
        <v>21.62</v>
      </c>
      <c r="L5" s="66">
        <v>21.69</v>
      </c>
      <c r="M5" s="67">
        <v>21.25</v>
      </c>
      <c r="N5" s="68">
        <v>21.9</v>
      </c>
      <c r="O5" s="63">
        <f t="shared" si="1"/>
        <v>19.91</v>
      </c>
      <c r="P5" s="64">
        <f t="shared" si="2"/>
        <v>21.92</v>
      </c>
    </row>
    <row r="6" spans="1:16" ht="14.95" x14ac:dyDescent="0.25">
      <c r="A6" s="216" t="s">
        <v>60</v>
      </c>
      <c r="B6" s="217"/>
      <c r="C6" s="65">
        <v>26.05</v>
      </c>
      <c r="D6" s="66">
        <v>25.96</v>
      </c>
      <c r="E6" s="66">
        <v>26.15</v>
      </c>
      <c r="F6" s="68">
        <v>26.04</v>
      </c>
      <c r="G6" s="65">
        <v>26.05</v>
      </c>
      <c r="H6" s="66">
        <v>26.04</v>
      </c>
      <c r="I6" s="66">
        <v>26.13</v>
      </c>
      <c r="J6" s="68">
        <v>25.99</v>
      </c>
      <c r="K6" s="67">
        <v>26.21</v>
      </c>
      <c r="L6" s="66">
        <v>26.02</v>
      </c>
      <c r="M6" s="66">
        <v>26.2</v>
      </c>
      <c r="N6" s="68">
        <v>26.1</v>
      </c>
      <c r="O6" s="63">
        <f t="shared" si="1"/>
        <v>25.96</v>
      </c>
      <c r="P6" s="64">
        <f t="shared" si="2"/>
        <v>26.21</v>
      </c>
    </row>
    <row r="7" spans="1:16" ht="14.95" x14ac:dyDescent="0.25">
      <c r="A7" s="216" t="s">
        <v>61</v>
      </c>
      <c r="B7" s="217"/>
      <c r="C7" s="65">
        <v>4.2699999999999996</v>
      </c>
      <c r="D7" s="66">
        <v>3.84</v>
      </c>
      <c r="E7" s="66">
        <v>4.04</v>
      </c>
      <c r="F7" s="68">
        <v>3.84</v>
      </c>
      <c r="G7" s="65">
        <v>3.17</v>
      </c>
      <c r="H7" s="66">
        <v>4.3899999999999997</v>
      </c>
      <c r="I7" s="66">
        <v>3.3</v>
      </c>
      <c r="J7" s="68">
        <v>4.4800000000000004</v>
      </c>
      <c r="K7" s="67">
        <v>3.96</v>
      </c>
      <c r="L7" s="66">
        <v>4.13</v>
      </c>
      <c r="M7" s="66">
        <v>3.79</v>
      </c>
      <c r="N7" s="68">
        <v>4.29</v>
      </c>
      <c r="O7" s="63">
        <f t="shared" si="1"/>
        <v>3.17</v>
      </c>
      <c r="P7" s="64">
        <f t="shared" si="2"/>
        <v>4.4800000000000004</v>
      </c>
    </row>
    <row r="8" spans="1:16" ht="14.95" x14ac:dyDescent="0.25">
      <c r="A8" s="216" t="s">
        <v>62</v>
      </c>
      <c r="B8" s="217"/>
      <c r="C8" s="65">
        <v>0.28000000000000003</v>
      </c>
      <c r="D8" s="66">
        <v>0.19</v>
      </c>
      <c r="E8" s="66">
        <v>0.15</v>
      </c>
      <c r="F8" s="68">
        <v>0.12</v>
      </c>
      <c r="G8" s="65">
        <v>0.22</v>
      </c>
      <c r="H8" s="66">
        <v>0.13</v>
      </c>
      <c r="I8" s="66">
        <v>0.22</v>
      </c>
      <c r="J8" s="68">
        <v>0.17</v>
      </c>
      <c r="K8" s="67">
        <v>0.79</v>
      </c>
      <c r="L8" s="66">
        <v>0.65</v>
      </c>
      <c r="M8" s="66">
        <v>0.27</v>
      </c>
      <c r="N8" s="68">
        <v>0.21</v>
      </c>
      <c r="O8" s="63">
        <f t="shared" si="1"/>
        <v>0.12</v>
      </c>
      <c r="P8" s="64">
        <f t="shared" si="2"/>
        <v>0.79</v>
      </c>
    </row>
    <row r="9" spans="1:16" ht="15.8" thickBot="1" x14ac:dyDescent="0.3">
      <c r="A9" s="220" t="s">
        <v>63</v>
      </c>
      <c r="B9" s="221"/>
      <c r="C9" s="69">
        <v>0.21</v>
      </c>
      <c r="D9" s="70">
        <v>0.2</v>
      </c>
      <c r="E9" s="70">
        <v>0.27</v>
      </c>
      <c r="F9" s="71">
        <v>0.14000000000000001</v>
      </c>
      <c r="G9" s="69">
        <v>0.19</v>
      </c>
      <c r="H9" s="70">
        <v>0.06</v>
      </c>
      <c r="I9" s="70">
        <v>0.11</v>
      </c>
      <c r="J9" s="71">
        <v>0.05</v>
      </c>
      <c r="K9" s="75">
        <v>0.19</v>
      </c>
      <c r="L9" s="70">
        <v>0.14000000000000001</v>
      </c>
      <c r="M9" s="70">
        <v>0.11</v>
      </c>
      <c r="N9" s="71">
        <v>0.25</v>
      </c>
      <c r="O9" s="63">
        <f t="shared" si="1"/>
        <v>0.05</v>
      </c>
      <c r="P9" s="64">
        <f t="shared" si="2"/>
        <v>0.27</v>
      </c>
    </row>
    <row r="10" spans="1:16" ht="14.95" x14ac:dyDescent="0.25">
      <c r="A10" s="222" t="s">
        <v>64</v>
      </c>
      <c r="B10" s="223"/>
      <c r="C10" s="224">
        <v>1421.29</v>
      </c>
      <c r="D10" s="225"/>
      <c r="E10" s="226">
        <v>1421.7</v>
      </c>
      <c r="F10" s="225"/>
      <c r="G10" s="226">
        <v>1420.4</v>
      </c>
      <c r="H10" s="225"/>
      <c r="I10" s="226">
        <v>1419.96</v>
      </c>
      <c r="J10" s="225"/>
      <c r="K10" s="226">
        <v>1421.85</v>
      </c>
      <c r="L10" s="225"/>
      <c r="M10" s="226">
        <v>1421.73</v>
      </c>
      <c r="N10" s="225"/>
      <c r="O10" s="63">
        <f t="shared" si="1"/>
        <v>1419.96</v>
      </c>
      <c r="P10" s="64">
        <f t="shared" si="2"/>
        <v>1421.85</v>
      </c>
    </row>
    <row r="11" spans="1:16" ht="15.8" thickBot="1" x14ac:dyDescent="0.3">
      <c r="A11" s="227" t="s">
        <v>65</v>
      </c>
      <c r="B11" s="217"/>
      <c r="C11" s="228">
        <v>1377.98</v>
      </c>
      <c r="D11" s="229"/>
      <c r="E11" s="230">
        <v>1378.72</v>
      </c>
      <c r="F11" s="229"/>
      <c r="G11" s="230">
        <v>1378.26</v>
      </c>
      <c r="H11" s="229"/>
      <c r="I11" s="230">
        <v>1378.13</v>
      </c>
      <c r="J11" s="229"/>
      <c r="K11" s="230">
        <v>1378.54</v>
      </c>
      <c r="L11" s="229"/>
      <c r="M11" s="230">
        <v>1378.58</v>
      </c>
      <c r="N11" s="229"/>
      <c r="O11" s="63">
        <f t="shared" si="1"/>
        <v>1377.98</v>
      </c>
      <c r="P11" s="64">
        <f t="shared" si="2"/>
        <v>1378.72</v>
      </c>
    </row>
    <row r="12" spans="1:16" ht="15.8" thickBot="1" x14ac:dyDescent="0.3">
      <c r="A12" s="231" t="s">
        <v>66</v>
      </c>
      <c r="B12" s="232"/>
      <c r="C12" s="51" t="s">
        <v>44</v>
      </c>
      <c r="D12" s="52" t="s">
        <v>55</v>
      </c>
      <c r="E12" s="52" t="s">
        <v>44</v>
      </c>
      <c r="F12" s="52" t="s">
        <v>55</v>
      </c>
      <c r="G12" s="52" t="s">
        <v>44</v>
      </c>
      <c r="H12" s="52" t="s">
        <v>55</v>
      </c>
      <c r="I12" s="52" t="s">
        <v>44</v>
      </c>
      <c r="J12" s="53" t="s">
        <v>55</v>
      </c>
      <c r="K12" s="77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554.28</v>
      </c>
      <c r="D13" s="60">
        <v>554.17999999999995</v>
      </c>
      <c r="E13" s="73">
        <v>554.92999999999995</v>
      </c>
      <c r="F13" s="62">
        <v>555.04</v>
      </c>
      <c r="G13" s="59">
        <v>539.41999999999996</v>
      </c>
      <c r="H13" s="60">
        <v>539.20000000000005</v>
      </c>
      <c r="I13" s="73">
        <v>540.91999999999996</v>
      </c>
      <c r="J13" s="62">
        <v>540.74</v>
      </c>
      <c r="K13" s="73">
        <v>555.05999999999995</v>
      </c>
      <c r="L13" s="60">
        <v>554.83000000000004</v>
      </c>
      <c r="M13" s="73">
        <v>553.36</v>
      </c>
      <c r="N13" s="62">
        <v>553.14</v>
      </c>
      <c r="O13" s="63">
        <f t="shared" ref="O13:O20" si="3">MIN(C13:N13)</f>
        <v>539.20000000000005</v>
      </c>
      <c r="P13" s="64">
        <f t="shared" ref="P13:P20" si="4">MAX(C13:N13)</f>
        <v>555.05999999999995</v>
      </c>
    </row>
    <row r="14" spans="1:16" ht="14.95" x14ac:dyDescent="0.25">
      <c r="A14" s="216" t="s">
        <v>59</v>
      </c>
      <c r="B14" s="217"/>
      <c r="C14" s="65">
        <v>22.03</v>
      </c>
      <c r="D14" s="66">
        <v>22.1</v>
      </c>
      <c r="E14" s="67">
        <v>22.04</v>
      </c>
      <c r="F14" s="68">
        <v>21.9</v>
      </c>
      <c r="G14" s="65">
        <v>21.98</v>
      </c>
      <c r="H14" s="66">
        <v>22.2</v>
      </c>
      <c r="I14" s="67">
        <v>21.76</v>
      </c>
      <c r="J14" s="68">
        <v>22.28</v>
      </c>
      <c r="K14" s="65">
        <v>22.02</v>
      </c>
      <c r="L14" s="66">
        <v>22.11</v>
      </c>
      <c r="M14" s="67">
        <v>21.89</v>
      </c>
      <c r="N14" s="68">
        <v>22.28</v>
      </c>
      <c r="O14" s="63">
        <f t="shared" si="3"/>
        <v>21.76</v>
      </c>
      <c r="P14" s="64">
        <f t="shared" si="4"/>
        <v>22.28</v>
      </c>
    </row>
    <row r="15" spans="1:16" ht="14.95" x14ac:dyDescent="0.25">
      <c r="A15" s="216" t="s">
        <v>60</v>
      </c>
      <c r="B15" s="217"/>
      <c r="C15" s="65">
        <v>25.48</v>
      </c>
      <c r="D15" s="66">
        <v>25.29</v>
      </c>
      <c r="E15" s="66">
        <v>25.48</v>
      </c>
      <c r="F15" s="68">
        <v>25.28</v>
      </c>
      <c r="G15" s="65">
        <v>25.477</v>
      </c>
      <c r="H15" s="66">
        <v>25.26</v>
      </c>
      <c r="I15" s="66">
        <v>25.43</v>
      </c>
      <c r="J15" s="68">
        <v>25.28</v>
      </c>
      <c r="K15" s="67">
        <v>25.59</v>
      </c>
      <c r="L15" s="66">
        <v>25.23</v>
      </c>
      <c r="M15" s="66">
        <v>25.45</v>
      </c>
      <c r="N15" s="68">
        <v>25.28</v>
      </c>
      <c r="O15" s="63">
        <f t="shared" si="3"/>
        <v>25.23</v>
      </c>
      <c r="P15" s="64">
        <f t="shared" si="4"/>
        <v>25.59</v>
      </c>
    </row>
    <row r="16" spans="1:16" ht="14.95" x14ac:dyDescent="0.25">
      <c r="A16" s="216" t="s">
        <v>61</v>
      </c>
      <c r="B16" s="217"/>
      <c r="C16" s="65">
        <v>4.8899999999999997</v>
      </c>
      <c r="D16" s="66">
        <v>4.75</v>
      </c>
      <c r="E16" s="66">
        <v>4.79</v>
      </c>
      <c r="F16" s="68">
        <v>4.43</v>
      </c>
      <c r="G16" s="65">
        <v>4.9000000000000004</v>
      </c>
      <c r="H16" s="66">
        <v>4.84</v>
      </c>
      <c r="I16" s="66">
        <v>4.5999999999999996</v>
      </c>
      <c r="J16" s="68">
        <v>4.84</v>
      </c>
      <c r="K16" s="67">
        <v>4.6900000000000004</v>
      </c>
      <c r="L16" s="66">
        <v>4.75</v>
      </c>
      <c r="M16" s="66">
        <v>4.67</v>
      </c>
      <c r="N16" s="68">
        <v>4.84</v>
      </c>
      <c r="O16" s="63">
        <f t="shared" si="3"/>
        <v>4.43</v>
      </c>
      <c r="P16" s="64">
        <f t="shared" si="4"/>
        <v>4.9000000000000004</v>
      </c>
    </row>
    <row r="17" spans="1:16" ht="14.95" x14ac:dyDescent="0.25">
      <c r="A17" s="216" t="s">
        <v>62</v>
      </c>
      <c r="B17" s="217"/>
      <c r="C17" s="65">
        <v>0.25</v>
      </c>
      <c r="D17" s="66">
        <v>7.0000000000000007E-2</v>
      </c>
      <c r="E17" s="66">
        <v>0.13</v>
      </c>
      <c r="F17" s="68">
        <v>0.12</v>
      </c>
      <c r="G17" s="65">
        <v>0.08</v>
      </c>
      <c r="H17" s="66">
        <v>0.16</v>
      </c>
      <c r="I17" s="66">
        <v>0.26</v>
      </c>
      <c r="J17" s="68">
        <v>7.0000000000000007E-2</v>
      </c>
      <c r="K17" s="67">
        <v>0.1</v>
      </c>
      <c r="L17" s="66">
        <v>0.14000000000000001</v>
      </c>
      <c r="M17" s="66">
        <v>0.17</v>
      </c>
      <c r="N17" s="68">
        <v>7.0000000000000007E-2</v>
      </c>
      <c r="O17" s="63">
        <f t="shared" si="3"/>
        <v>7.0000000000000007E-2</v>
      </c>
      <c r="P17" s="64">
        <f t="shared" si="4"/>
        <v>0.26</v>
      </c>
    </row>
    <row r="18" spans="1:16" ht="15.8" thickBot="1" x14ac:dyDescent="0.3">
      <c r="A18" s="220" t="s">
        <v>63</v>
      </c>
      <c r="B18" s="221"/>
      <c r="C18" s="69">
        <v>0.06</v>
      </c>
      <c r="D18" s="70">
        <v>0.19</v>
      </c>
      <c r="E18" s="70">
        <v>0.18</v>
      </c>
      <c r="F18" s="71">
        <v>7.0000000000000007E-2</v>
      </c>
      <c r="G18" s="69">
        <v>0.28000000000000003</v>
      </c>
      <c r="H18" s="70">
        <v>0.09</v>
      </c>
      <c r="I18" s="70">
        <v>0.14000000000000001</v>
      </c>
      <c r="J18" s="71">
        <v>0.12</v>
      </c>
      <c r="K18" s="75">
        <v>0.03</v>
      </c>
      <c r="L18" s="70">
        <v>0.11</v>
      </c>
      <c r="M18" s="70">
        <v>0.17</v>
      </c>
      <c r="N18" s="71">
        <v>7.0000000000000007E-2</v>
      </c>
      <c r="O18" s="63">
        <f t="shared" si="3"/>
        <v>0.03</v>
      </c>
      <c r="P18" s="64">
        <f t="shared" si="4"/>
        <v>0.28000000000000003</v>
      </c>
    </row>
    <row r="19" spans="1:16" ht="14.95" x14ac:dyDescent="0.25">
      <c r="A19" s="222" t="s">
        <v>64</v>
      </c>
      <c r="B19" s="223"/>
      <c r="C19" s="224">
        <v>1422.06</v>
      </c>
      <c r="D19" s="225"/>
      <c r="E19" s="226">
        <v>1422.47</v>
      </c>
      <c r="F19" s="225"/>
      <c r="G19" s="226">
        <v>1422.07</v>
      </c>
      <c r="H19" s="225"/>
      <c r="I19" s="226">
        <v>1422.1</v>
      </c>
      <c r="J19" s="225"/>
      <c r="K19" s="226">
        <v>1422.6</v>
      </c>
      <c r="L19" s="225"/>
      <c r="M19" s="226">
        <v>1422.58</v>
      </c>
      <c r="N19" s="225"/>
      <c r="O19" s="63">
        <f t="shared" si="3"/>
        <v>1422.06</v>
      </c>
      <c r="P19" s="64">
        <f t="shared" si="4"/>
        <v>1422.6</v>
      </c>
    </row>
    <row r="20" spans="1:16" ht="15.8" thickBot="1" x14ac:dyDescent="0.3">
      <c r="A20" s="227" t="s">
        <v>65</v>
      </c>
      <c r="B20" s="217"/>
      <c r="C20" s="228">
        <v>1378.02</v>
      </c>
      <c r="D20" s="229"/>
      <c r="E20" s="230">
        <v>1378.53</v>
      </c>
      <c r="F20" s="229"/>
      <c r="G20" s="230">
        <v>1378.02</v>
      </c>
      <c r="H20" s="229"/>
      <c r="I20" s="230">
        <v>1378.08</v>
      </c>
      <c r="J20" s="229"/>
      <c r="K20" s="230">
        <v>1378.47</v>
      </c>
      <c r="L20" s="229"/>
      <c r="M20" s="230">
        <v>1378.41</v>
      </c>
      <c r="N20" s="229"/>
      <c r="O20" s="63">
        <f t="shared" si="3"/>
        <v>1378.02</v>
      </c>
      <c r="P20" s="64">
        <f t="shared" si="4"/>
        <v>1378.53</v>
      </c>
    </row>
  </sheetData>
  <mergeCells count="42">
    <mergeCell ref="A8:B8"/>
    <mergeCell ref="A3:B3"/>
    <mergeCell ref="A4:B4"/>
    <mergeCell ref="A5:B5"/>
    <mergeCell ref="A6:B6"/>
    <mergeCell ref="A7:B7"/>
    <mergeCell ref="A9:B9"/>
    <mergeCell ref="A10:B10"/>
    <mergeCell ref="C10:D10"/>
    <mergeCell ref="E10:F10"/>
    <mergeCell ref="G10:H10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18:B18"/>
    <mergeCell ref="A19:B19"/>
    <mergeCell ref="C19:D19"/>
    <mergeCell ref="E19:F19"/>
    <mergeCell ref="G19:H19"/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120">
        <v>235804</v>
      </c>
      <c r="B1" s="121">
        <v>43184</v>
      </c>
      <c r="C1" s="49" t="str">
        <f ca="1">C$2</f>
        <v>CN043</v>
      </c>
      <c r="D1" s="49">
        <f t="shared" ref="D1:P2" ca="1" si="0">D$2</f>
        <v>202935</v>
      </c>
      <c r="E1" s="49" t="str">
        <f t="shared" ca="1" si="0"/>
        <v>CN043</v>
      </c>
      <c r="F1" s="49">
        <f t="shared" ca="1" si="0"/>
        <v>202926</v>
      </c>
      <c r="G1" s="50" t="str">
        <f t="shared" ca="1" si="0"/>
        <v>CP022</v>
      </c>
      <c r="H1" s="50">
        <f t="shared" ca="1" si="0"/>
        <v>202693</v>
      </c>
      <c r="I1" s="50" t="str">
        <f t="shared" ca="1" si="0"/>
        <v>CP022</v>
      </c>
      <c r="J1" s="50">
        <f t="shared" ca="1" si="0"/>
        <v>202694</v>
      </c>
      <c r="K1" s="49" t="str">
        <f t="shared" ca="1" si="0"/>
        <v>CN044</v>
      </c>
      <c r="L1" s="49">
        <f t="shared" ca="1" si="0"/>
        <v>203064</v>
      </c>
      <c r="M1" s="49" t="str">
        <f t="shared" ca="1" si="0"/>
        <v>CN044</v>
      </c>
      <c r="N1" s="49">
        <f t="shared" ca="1" si="0"/>
        <v>203065</v>
      </c>
      <c r="O1" s="50">
        <f t="shared" ca="1" si="0"/>
        <v>0</v>
      </c>
      <c r="P1" s="50">
        <f t="shared" ca="1" si="0"/>
        <v>0</v>
      </c>
    </row>
    <row r="2" spans="1:16" ht="15.8" thickBot="1" x14ac:dyDescent="0.3">
      <c r="A2" s="120">
        <f>A1</f>
        <v>235804</v>
      </c>
      <c r="B2" s="121">
        <f>B1</f>
        <v>43184</v>
      </c>
      <c r="C2" s="50" t="str">
        <f ca="1">C$2</f>
        <v>CN043</v>
      </c>
      <c r="D2" s="50">
        <f t="shared" ca="1" si="0"/>
        <v>202935</v>
      </c>
      <c r="E2" s="50" t="str">
        <f t="shared" ca="1" si="0"/>
        <v>CN043</v>
      </c>
      <c r="F2" s="50">
        <f t="shared" ca="1" si="0"/>
        <v>202926</v>
      </c>
      <c r="G2" s="49" t="str">
        <f t="shared" ca="1" si="0"/>
        <v>CP022</v>
      </c>
      <c r="H2" s="49">
        <f t="shared" ca="1" si="0"/>
        <v>202693</v>
      </c>
      <c r="I2" s="49" t="str">
        <f t="shared" ca="1" si="0"/>
        <v>CP022</v>
      </c>
      <c r="J2" s="49">
        <f t="shared" ca="1" si="0"/>
        <v>202694</v>
      </c>
      <c r="K2" s="50" t="str">
        <f t="shared" ca="1" si="0"/>
        <v>CN044</v>
      </c>
      <c r="L2" s="50">
        <f t="shared" ca="1" si="0"/>
        <v>203064</v>
      </c>
      <c r="M2" s="50" t="str">
        <f t="shared" ca="1" si="0"/>
        <v>CN044</v>
      </c>
      <c r="N2" s="50">
        <f t="shared" ca="1" si="0"/>
        <v>203065</v>
      </c>
      <c r="O2" s="50">
        <f t="shared" ca="1" si="0"/>
        <v>0</v>
      </c>
      <c r="P2" s="50">
        <f t="shared" ca="1" si="0"/>
        <v>0</v>
      </c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559.98</v>
      </c>
      <c r="D4" s="60">
        <v>558.94000000000005</v>
      </c>
      <c r="E4" s="73">
        <v>560.04</v>
      </c>
      <c r="F4" s="62">
        <v>559.29999999999995</v>
      </c>
      <c r="G4" s="59">
        <v>561.85</v>
      </c>
      <c r="H4" s="60">
        <v>561.9</v>
      </c>
      <c r="I4" s="73">
        <v>558.71</v>
      </c>
      <c r="J4" s="62">
        <v>559</v>
      </c>
      <c r="K4" s="73">
        <v>562.54</v>
      </c>
      <c r="L4" s="60">
        <v>561.32000000000005</v>
      </c>
      <c r="M4" s="73">
        <v>561.33000000000004</v>
      </c>
      <c r="N4" s="62">
        <v>559.92999999999995</v>
      </c>
      <c r="O4" s="63">
        <f>MIN(C4:N4)</f>
        <v>558.71</v>
      </c>
      <c r="P4" s="64">
        <f>MAX(C4:N4)</f>
        <v>562.54</v>
      </c>
    </row>
    <row r="5" spans="1:16" ht="14.95" x14ac:dyDescent="0.25">
      <c r="A5" s="216" t="s">
        <v>59</v>
      </c>
      <c r="B5" s="217"/>
      <c r="C5" s="65"/>
      <c r="D5" s="66"/>
      <c r="E5" s="67"/>
      <c r="F5" s="68"/>
      <c r="G5" s="65"/>
      <c r="H5" s="66"/>
      <c r="I5" s="67"/>
      <c r="J5" s="68"/>
      <c r="K5" s="67"/>
      <c r="L5" s="66"/>
      <c r="M5" s="67"/>
      <c r="N5" s="68"/>
      <c r="O5" s="63"/>
      <c r="P5" s="64"/>
    </row>
    <row r="6" spans="1:16" ht="14.95" x14ac:dyDescent="0.25">
      <c r="A6" s="216" t="s">
        <v>60</v>
      </c>
      <c r="B6" s="217"/>
      <c r="C6" s="65"/>
      <c r="D6" s="66"/>
      <c r="E6" s="66"/>
      <c r="F6" s="68"/>
      <c r="G6" s="65"/>
      <c r="H6" s="66"/>
      <c r="I6" s="66"/>
      <c r="J6" s="68"/>
      <c r="K6" s="67"/>
      <c r="L6" s="66"/>
      <c r="M6" s="66"/>
      <c r="N6" s="68"/>
      <c r="O6" s="63"/>
      <c r="P6" s="64"/>
    </row>
    <row r="7" spans="1:16" ht="14.95" x14ac:dyDescent="0.25">
      <c r="A7" s="216" t="s">
        <v>61</v>
      </c>
      <c r="B7" s="217"/>
      <c r="C7" s="65"/>
      <c r="D7" s="66"/>
      <c r="E7" s="66"/>
      <c r="F7" s="68"/>
      <c r="G7" s="65"/>
      <c r="H7" s="66"/>
      <c r="I7" s="66"/>
      <c r="J7" s="68"/>
      <c r="K7" s="67"/>
      <c r="L7" s="66"/>
      <c r="M7" s="66"/>
      <c r="N7" s="68"/>
      <c r="O7" s="63"/>
      <c r="P7" s="64"/>
    </row>
    <row r="8" spans="1:16" ht="14.95" x14ac:dyDescent="0.25">
      <c r="A8" s="216" t="s">
        <v>62</v>
      </c>
      <c r="B8" s="217"/>
      <c r="C8" s="65"/>
      <c r="D8" s="66"/>
      <c r="E8" s="66"/>
      <c r="F8" s="68"/>
      <c r="G8" s="65"/>
      <c r="H8" s="66"/>
      <c r="I8" s="66"/>
      <c r="J8" s="68"/>
      <c r="K8" s="67"/>
      <c r="L8" s="66"/>
      <c r="M8" s="66"/>
      <c r="N8" s="68"/>
      <c r="O8" s="63"/>
      <c r="P8" s="64"/>
    </row>
    <row r="9" spans="1:16" ht="15.8" thickBot="1" x14ac:dyDescent="0.3">
      <c r="A9" s="220" t="s">
        <v>63</v>
      </c>
      <c r="B9" s="221"/>
      <c r="C9" s="69"/>
      <c r="D9" s="70"/>
      <c r="E9" s="70"/>
      <c r="F9" s="71"/>
      <c r="G9" s="69"/>
      <c r="H9" s="70"/>
      <c r="I9" s="70"/>
      <c r="J9" s="71"/>
      <c r="K9" s="75"/>
      <c r="L9" s="70"/>
      <c r="M9" s="70"/>
      <c r="N9" s="71"/>
      <c r="O9" s="63"/>
      <c r="P9" s="64"/>
    </row>
    <row r="10" spans="1:16" ht="15.8" thickBot="1" x14ac:dyDescent="0.3">
      <c r="A10" s="255" t="s">
        <v>64</v>
      </c>
      <c r="B10" s="256"/>
      <c r="C10" s="264"/>
      <c r="D10" s="265"/>
      <c r="E10" s="269"/>
      <c r="F10" s="265"/>
      <c r="G10" s="264"/>
      <c r="H10" s="265"/>
      <c r="I10" s="264"/>
      <c r="J10" s="265"/>
      <c r="K10" s="264"/>
      <c r="L10" s="265"/>
      <c r="M10" s="264"/>
      <c r="N10" s="265"/>
      <c r="O10" s="123"/>
      <c r="P10" s="124"/>
    </row>
    <row r="11" spans="1:16" ht="15.8" thickBot="1" x14ac:dyDescent="0.3">
      <c r="A11" s="266" t="s">
        <v>65</v>
      </c>
      <c r="B11" s="227"/>
      <c r="C11" s="247"/>
      <c r="D11" s="248"/>
      <c r="E11" s="249"/>
      <c r="F11" s="267"/>
      <c r="G11" s="268"/>
      <c r="H11" s="248"/>
      <c r="I11" s="247"/>
      <c r="J11" s="248"/>
      <c r="K11" s="247"/>
      <c r="L11" s="248"/>
      <c r="M11" s="247"/>
      <c r="N11" s="248"/>
      <c r="O11" s="125"/>
      <c r="P11" s="126"/>
    </row>
    <row r="12" spans="1:16" ht="15.8" thickBot="1" x14ac:dyDescent="0.3">
      <c r="A12" s="231" t="s">
        <v>66</v>
      </c>
      <c r="B12" s="232"/>
      <c r="C12" s="51" t="s">
        <v>44</v>
      </c>
      <c r="D12" s="52" t="s">
        <v>55</v>
      </c>
      <c r="E12" s="52" t="s">
        <v>44</v>
      </c>
      <c r="F12" s="52" t="s">
        <v>55</v>
      </c>
      <c r="G12" s="52" t="s">
        <v>44</v>
      </c>
      <c r="H12" s="52" t="s">
        <v>55</v>
      </c>
      <c r="I12" s="52" t="s">
        <v>44</v>
      </c>
      <c r="J12" s="53" t="s">
        <v>55</v>
      </c>
      <c r="K12" s="77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557.16999999999996</v>
      </c>
      <c r="D13" s="60">
        <v>557.30999999999995</v>
      </c>
      <c r="E13" s="73">
        <v>557.95000000000005</v>
      </c>
      <c r="F13" s="62">
        <v>557.64</v>
      </c>
      <c r="G13" s="59">
        <v>557.87</v>
      </c>
      <c r="H13" s="60">
        <v>558.32000000000005</v>
      </c>
      <c r="I13" s="73">
        <v>554.69000000000005</v>
      </c>
      <c r="J13" s="62">
        <v>554.95000000000005</v>
      </c>
      <c r="K13" s="73">
        <v>559.58000000000004</v>
      </c>
      <c r="L13" s="60">
        <v>559.65</v>
      </c>
      <c r="M13" s="73">
        <v>558.33000000000004</v>
      </c>
      <c r="N13" s="62">
        <v>558.53</v>
      </c>
      <c r="O13" s="63">
        <f>MIN(C13:N13)</f>
        <v>554.69000000000005</v>
      </c>
      <c r="P13" s="64">
        <f>MAX(C13:N13)</f>
        <v>559.65</v>
      </c>
    </row>
    <row r="14" spans="1:16" ht="14.95" x14ac:dyDescent="0.25">
      <c r="A14" s="216" t="s">
        <v>59</v>
      </c>
      <c r="B14" s="217"/>
      <c r="C14" s="65"/>
      <c r="D14" s="66"/>
      <c r="E14" s="67"/>
      <c r="F14" s="68"/>
      <c r="G14" s="65"/>
      <c r="H14" s="66"/>
      <c r="I14" s="67"/>
      <c r="J14" s="68"/>
      <c r="K14" s="65"/>
      <c r="L14" s="66"/>
      <c r="M14" s="67"/>
      <c r="N14" s="68"/>
      <c r="O14" s="63"/>
      <c r="P14" s="64"/>
    </row>
    <row r="15" spans="1:16" ht="14.95" x14ac:dyDescent="0.25">
      <c r="A15" s="216" t="s">
        <v>60</v>
      </c>
      <c r="B15" s="217"/>
      <c r="C15" s="65"/>
      <c r="D15" s="66"/>
      <c r="E15" s="66"/>
      <c r="F15" s="68"/>
      <c r="G15" s="65"/>
      <c r="H15" s="66"/>
      <c r="I15" s="66"/>
      <c r="J15" s="68"/>
      <c r="K15" s="67"/>
      <c r="L15" s="66"/>
      <c r="M15" s="66"/>
      <c r="N15" s="68"/>
      <c r="O15" s="63"/>
      <c r="P15" s="64"/>
    </row>
    <row r="16" spans="1:16" ht="14.95" x14ac:dyDescent="0.25">
      <c r="A16" s="216" t="s">
        <v>61</v>
      </c>
      <c r="B16" s="217"/>
      <c r="C16" s="65"/>
      <c r="D16" s="66"/>
      <c r="E16" s="66"/>
      <c r="F16" s="68"/>
      <c r="G16" s="65"/>
      <c r="H16" s="66"/>
      <c r="I16" s="66"/>
      <c r="J16" s="68"/>
      <c r="K16" s="67"/>
      <c r="L16" s="66"/>
      <c r="M16" s="66"/>
      <c r="N16" s="68"/>
      <c r="O16" s="63"/>
      <c r="P16" s="64"/>
    </row>
    <row r="17" spans="1:16" ht="14.95" x14ac:dyDescent="0.25">
      <c r="A17" s="216" t="s">
        <v>62</v>
      </c>
      <c r="B17" s="217"/>
      <c r="C17" s="65"/>
      <c r="D17" s="66"/>
      <c r="E17" s="66"/>
      <c r="F17" s="68"/>
      <c r="G17" s="65"/>
      <c r="H17" s="66"/>
      <c r="I17" s="66"/>
      <c r="J17" s="68"/>
      <c r="K17" s="67"/>
      <c r="L17" s="66"/>
      <c r="M17" s="66"/>
      <c r="N17" s="68"/>
      <c r="O17" s="63"/>
      <c r="P17" s="64"/>
    </row>
    <row r="18" spans="1:16" ht="15.8" thickBot="1" x14ac:dyDescent="0.3">
      <c r="A18" s="220" t="s">
        <v>63</v>
      </c>
      <c r="B18" s="221"/>
      <c r="C18" s="69"/>
      <c r="D18" s="70"/>
      <c r="E18" s="70"/>
      <c r="F18" s="71"/>
      <c r="G18" s="69"/>
      <c r="H18" s="70"/>
      <c r="I18" s="70"/>
      <c r="J18" s="71"/>
      <c r="K18" s="75"/>
      <c r="L18" s="70"/>
      <c r="M18" s="70"/>
      <c r="N18" s="71"/>
      <c r="O18" s="63"/>
      <c r="P18" s="64"/>
    </row>
    <row r="19" spans="1:16" ht="15.8" thickBot="1" x14ac:dyDescent="0.3">
      <c r="A19" s="255" t="s">
        <v>64</v>
      </c>
      <c r="B19" s="256"/>
      <c r="C19" s="264"/>
      <c r="D19" s="265"/>
      <c r="E19" s="269"/>
      <c r="F19" s="265"/>
      <c r="G19" s="264"/>
      <c r="H19" s="265"/>
      <c r="I19" s="264"/>
      <c r="J19" s="265"/>
      <c r="K19" s="264"/>
      <c r="L19" s="265"/>
      <c r="M19" s="264"/>
      <c r="N19" s="265"/>
      <c r="O19" s="123"/>
      <c r="P19" s="124"/>
    </row>
    <row r="20" spans="1:16" ht="15.8" thickBot="1" x14ac:dyDescent="0.3">
      <c r="A20" s="266" t="s">
        <v>65</v>
      </c>
      <c r="B20" s="227"/>
      <c r="C20" s="247"/>
      <c r="D20" s="248"/>
      <c r="E20" s="249"/>
      <c r="F20" s="267"/>
      <c r="G20" s="268"/>
      <c r="H20" s="248"/>
      <c r="I20" s="247"/>
      <c r="J20" s="248"/>
      <c r="K20" s="247"/>
      <c r="L20" s="248"/>
      <c r="M20" s="247"/>
      <c r="N20" s="248"/>
      <c r="O20" s="125"/>
      <c r="P20" s="126"/>
    </row>
  </sheetData>
  <mergeCells count="42">
    <mergeCell ref="A8:B8"/>
    <mergeCell ref="A3:B3"/>
    <mergeCell ref="A4:B4"/>
    <mergeCell ref="A5:B5"/>
    <mergeCell ref="A6:B6"/>
    <mergeCell ref="A7:B7"/>
    <mergeCell ref="A9:B9"/>
    <mergeCell ref="A10:B10"/>
    <mergeCell ref="C10:D10"/>
    <mergeCell ref="E10:F10"/>
    <mergeCell ref="G10:H10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18:B18"/>
    <mergeCell ref="A19:B19"/>
    <mergeCell ref="C19:D19"/>
    <mergeCell ref="E19:F19"/>
    <mergeCell ref="G19:H19"/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P19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255912</v>
      </c>
      <c r="B1" s="48">
        <v>43226</v>
      </c>
      <c r="C1" s="50" t="str">
        <f>C$2</f>
        <v>Gauche</v>
      </c>
      <c r="D1" s="50" t="str">
        <f t="shared" ref="D1:P1" si="0">D$2</f>
        <v>Droit</v>
      </c>
      <c r="E1" s="50" t="str">
        <f t="shared" si="0"/>
        <v>Gauche</v>
      </c>
      <c r="F1" s="50" t="str">
        <f t="shared" si="0"/>
        <v>Droit</v>
      </c>
      <c r="G1" s="49" t="str">
        <f t="shared" si="0"/>
        <v>Gauche</v>
      </c>
      <c r="H1" s="49" t="str">
        <f t="shared" si="0"/>
        <v>Droit</v>
      </c>
      <c r="I1" s="49" t="str">
        <f t="shared" si="0"/>
        <v>Gauche</v>
      </c>
      <c r="J1" s="49" t="str">
        <f t="shared" si="0"/>
        <v>Droit</v>
      </c>
      <c r="K1" s="50" t="str">
        <f t="shared" si="0"/>
        <v>Gauche</v>
      </c>
      <c r="L1" s="50" t="str">
        <f t="shared" si="0"/>
        <v>Droit</v>
      </c>
      <c r="M1" s="50" t="str">
        <f t="shared" si="0"/>
        <v>Gauche</v>
      </c>
      <c r="N1" s="50" t="str">
        <f t="shared" si="0"/>
        <v>Droit</v>
      </c>
      <c r="O1" s="50" t="str">
        <f t="shared" si="0"/>
        <v>MIN</v>
      </c>
      <c r="P1" s="50" t="str">
        <f t="shared" si="0"/>
        <v>MAX</v>
      </c>
    </row>
    <row r="2" spans="1:16" ht="15.8" thickBot="1" x14ac:dyDescent="0.3">
      <c r="A2" s="218" t="s">
        <v>54</v>
      </c>
      <c r="B2" s="219"/>
      <c r="C2" s="51" t="s">
        <v>44</v>
      </c>
      <c r="D2" s="52" t="s">
        <v>55</v>
      </c>
      <c r="E2" s="52" t="s">
        <v>44</v>
      </c>
      <c r="F2" s="52" t="s">
        <v>55</v>
      </c>
      <c r="G2" s="52" t="s">
        <v>44</v>
      </c>
      <c r="H2" s="52" t="s">
        <v>55</v>
      </c>
      <c r="I2" s="52" t="s">
        <v>44</v>
      </c>
      <c r="J2" s="53" t="s">
        <v>55</v>
      </c>
      <c r="K2" s="77" t="s">
        <v>44</v>
      </c>
      <c r="L2" s="52" t="s">
        <v>55</v>
      </c>
      <c r="M2" s="52" t="s">
        <v>44</v>
      </c>
      <c r="N2" s="78" t="s">
        <v>55</v>
      </c>
      <c r="O2" s="57" t="s">
        <v>56</v>
      </c>
      <c r="P2" s="58" t="s">
        <v>57</v>
      </c>
    </row>
    <row r="3" spans="1:16" x14ac:dyDescent="0.25">
      <c r="A3" s="216" t="s">
        <v>58</v>
      </c>
      <c r="B3" s="217"/>
      <c r="C3" s="59">
        <v>542.21</v>
      </c>
      <c r="D3" s="60">
        <v>542.02</v>
      </c>
      <c r="E3" s="73">
        <v>542.29999999999995</v>
      </c>
      <c r="F3" s="62">
        <v>541.89</v>
      </c>
      <c r="G3" s="59">
        <v>556.54999999999995</v>
      </c>
      <c r="H3" s="60">
        <v>556.23</v>
      </c>
      <c r="I3" s="73">
        <v>554.89</v>
      </c>
      <c r="J3" s="62">
        <v>554.54</v>
      </c>
      <c r="K3" s="73">
        <v>547.66</v>
      </c>
      <c r="L3" s="60">
        <v>547.62</v>
      </c>
      <c r="M3" s="73">
        <v>549.24</v>
      </c>
      <c r="N3" s="62">
        <v>549.12</v>
      </c>
      <c r="O3" s="63">
        <f>MIN(C3:N3)</f>
        <v>541.89</v>
      </c>
      <c r="P3" s="64">
        <f>MAX(C3:N3)</f>
        <v>556.54999999999995</v>
      </c>
    </row>
    <row r="4" spans="1:16" ht="14.95" x14ac:dyDescent="0.25">
      <c r="A4" s="216" t="s">
        <v>59</v>
      </c>
      <c r="B4" s="217"/>
      <c r="C4" s="65"/>
      <c r="D4" s="66"/>
      <c r="E4" s="67"/>
      <c r="F4" s="67"/>
      <c r="G4" s="65"/>
      <c r="H4" s="66"/>
      <c r="I4" s="67"/>
      <c r="J4" s="68"/>
      <c r="K4" s="67"/>
      <c r="L4" s="66"/>
      <c r="M4" s="67"/>
      <c r="N4" s="68"/>
      <c r="O4" s="63"/>
      <c r="P4" s="64"/>
    </row>
    <row r="5" spans="1:16" ht="14.95" x14ac:dyDescent="0.25">
      <c r="A5" s="216" t="s">
        <v>60</v>
      </c>
      <c r="B5" s="217"/>
      <c r="C5" s="65"/>
      <c r="D5" s="66"/>
      <c r="E5" s="66"/>
      <c r="F5" s="68"/>
      <c r="G5" s="65"/>
      <c r="H5" s="66"/>
      <c r="I5" s="66"/>
      <c r="J5" s="68"/>
      <c r="K5" s="67"/>
      <c r="L5" s="66"/>
      <c r="M5" s="66"/>
      <c r="N5" s="68"/>
      <c r="O5" s="63"/>
      <c r="P5" s="64"/>
    </row>
    <row r="6" spans="1:16" ht="14.95" x14ac:dyDescent="0.25">
      <c r="A6" s="216" t="s">
        <v>61</v>
      </c>
      <c r="B6" s="217"/>
      <c r="C6" s="65"/>
      <c r="D6" s="66"/>
      <c r="E6" s="66"/>
      <c r="F6" s="68"/>
      <c r="G6" s="65"/>
      <c r="H6" s="66"/>
      <c r="I6" s="66"/>
      <c r="J6" s="68"/>
      <c r="K6" s="67"/>
      <c r="L6" s="66"/>
      <c r="M6" s="66"/>
      <c r="N6" s="68"/>
      <c r="O6" s="63"/>
      <c r="P6" s="64"/>
    </row>
    <row r="7" spans="1:16" ht="14.95" x14ac:dyDescent="0.25">
      <c r="A7" s="216" t="s">
        <v>62</v>
      </c>
      <c r="B7" s="217"/>
      <c r="C7" s="65"/>
      <c r="D7" s="66"/>
      <c r="E7" s="66"/>
      <c r="F7" s="68"/>
      <c r="G7" s="65"/>
      <c r="H7" s="66"/>
      <c r="I7" s="66"/>
      <c r="J7" s="68"/>
      <c r="K7" s="67"/>
      <c r="L7" s="66"/>
      <c r="M7" s="66"/>
      <c r="N7" s="68"/>
      <c r="O7" s="63"/>
      <c r="P7" s="64"/>
    </row>
    <row r="8" spans="1:16" ht="15.8" thickBot="1" x14ac:dyDescent="0.3">
      <c r="A8" s="220" t="s">
        <v>63</v>
      </c>
      <c r="B8" s="221"/>
      <c r="C8" s="69"/>
      <c r="D8" s="70"/>
      <c r="E8" s="70"/>
      <c r="F8" s="71"/>
      <c r="G8" s="69"/>
      <c r="H8" s="70"/>
      <c r="I8" s="70"/>
      <c r="J8" s="71"/>
      <c r="K8" s="75"/>
      <c r="L8" s="70"/>
      <c r="M8" s="70"/>
      <c r="N8" s="71"/>
      <c r="O8" s="63"/>
      <c r="P8" s="64"/>
    </row>
    <row r="9" spans="1:16" ht="14.95" x14ac:dyDescent="0.25">
      <c r="A9" s="227" t="s">
        <v>64</v>
      </c>
      <c r="B9" s="246"/>
      <c r="C9" s="224"/>
      <c r="D9" s="225"/>
      <c r="E9" s="226"/>
      <c r="F9" s="225"/>
      <c r="G9" s="226"/>
      <c r="H9" s="225"/>
      <c r="I9" s="226"/>
      <c r="J9" s="225"/>
      <c r="K9" s="226"/>
      <c r="L9" s="225"/>
      <c r="M9" s="226"/>
      <c r="N9" s="225"/>
      <c r="O9" s="63"/>
      <c r="P9" s="64"/>
    </row>
    <row r="10" spans="1:16" ht="15.8" thickBot="1" x14ac:dyDescent="0.3">
      <c r="A10" s="227" t="s">
        <v>65</v>
      </c>
      <c r="B10" s="246"/>
      <c r="C10" s="228"/>
      <c r="D10" s="229"/>
      <c r="E10" s="230"/>
      <c r="F10" s="229"/>
      <c r="G10" s="230"/>
      <c r="H10" s="229"/>
      <c r="I10" s="230"/>
      <c r="J10" s="229"/>
      <c r="K10" s="230"/>
      <c r="L10" s="229"/>
      <c r="M10" s="230"/>
      <c r="N10" s="229"/>
      <c r="O10" s="63"/>
      <c r="P10" s="64"/>
    </row>
    <row r="11" spans="1:16" ht="15.8" thickBot="1" x14ac:dyDescent="0.3">
      <c r="A11" s="231" t="s">
        <v>66</v>
      </c>
      <c r="B11" s="232"/>
      <c r="C11" s="51" t="s">
        <v>44</v>
      </c>
      <c r="D11" s="52" t="s">
        <v>55</v>
      </c>
      <c r="E11" s="52" t="s">
        <v>44</v>
      </c>
      <c r="F11" s="52" t="s">
        <v>55</v>
      </c>
      <c r="G11" s="52" t="s">
        <v>44</v>
      </c>
      <c r="H11" s="52" t="s">
        <v>55</v>
      </c>
      <c r="I11" s="52" t="s">
        <v>44</v>
      </c>
      <c r="J11" s="53" t="s">
        <v>55</v>
      </c>
      <c r="K11" s="77" t="s">
        <v>44</v>
      </c>
      <c r="L11" s="52" t="s">
        <v>55</v>
      </c>
      <c r="M11" s="52" t="s">
        <v>44</v>
      </c>
      <c r="N11" s="78" t="s">
        <v>55</v>
      </c>
      <c r="O11" s="79" t="s">
        <v>67</v>
      </c>
      <c r="P11" s="80" t="s">
        <v>68</v>
      </c>
    </row>
    <row r="12" spans="1:16" x14ac:dyDescent="0.25">
      <c r="A12" s="216" t="s">
        <v>58</v>
      </c>
      <c r="B12" s="217"/>
      <c r="C12" s="59">
        <v>538.95000000000005</v>
      </c>
      <c r="D12" s="60">
        <v>538.85</v>
      </c>
      <c r="E12" s="73">
        <v>540.13</v>
      </c>
      <c r="F12" s="62">
        <v>539.71</v>
      </c>
      <c r="G12" s="59">
        <v>553.13</v>
      </c>
      <c r="H12" s="60">
        <v>553.26</v>
      </c>
      <c r="I12" s="73">
        <v>551.32000000000005</v>
      </c>
      <c r="J12" s="62">
        <v>551.20000000000005</v>
      </c>
      <c r="K12" s="73">
        <v>546.52</v>
      </c>
      <c r="L12" s="60">
        <v>546.16999999999996</v>
      </c>
      <c r="M12" s="73">
        <v>546.84</v>
      </c>
      <c r="N12" s="62">
        <v>546.83000000000004</v>
      </c>
      <c r="O12" s="63">
        <f>MIN(C12:N12)</f>
        <v>538.85</v>
      </c>
      <c r="P12" s="64">
        <f>MAX(C12:N12)</f>
        <v>553.26</v>
      </c>
    </row>
    <row r="13" spans="1:16" ht="14.95" x14ac:dyDescent="0.25">
      <c r="A13" s="216" t="s">
        <v>59</v>
      </c>
      <c r="B13" s="217"/>
      <c r="C13" s="65"/>
      <c r="D13" s="66"/>
      <c r="E13" s="67"/>
      <c r="F13" s="68"/>
      <c r="G13" s="65"/>
      <c r="H13" s="66"/>
      <c r="I13" s="67"/>
      <c r="J13" s="68"/>
      <c r="K13" s="65"/>
      <c r="L13" s="66"/>
      <c r="M13" s="67"/>
      <c r="N13" s="68"/>
      <c r="O13" s="63"/>
      <c r="P13" s="64"/>
    </row>
    <row r="14" spans="1:16" ht="14.95" x14ac:dyDescent="0.25">
      <c r="A14" s="216" t="s">
        <v>60</v>
      </c>
      <c r="B14" s="217"/>
      <c r="C14" s="65"/>
      <c r="D14" s="66"/>
      <c r="E14" s="66"/>
      <c r="F14" s="68"/>
      <c r="G14" s="65"/>
      <c r="H14" s="66"/>
      <c r="I14" s="66"/>
      <c r="J14" s="68"/>
      <c r="K14" s="67"/>
      <c r="L14" s="66"/>
      <c r="M14" s="66"/>
      <c r="N14" s="68"/>
      <c r="O14" s="63"/>
      <c r="P14" s="64"/>
    </row>
    <row r="15" spans="1:16" ht="14.95" x14ac:dyDescent="0.25">
      <c r="A15" s="216" t="s">
        <v>61</v>
      </c>
      <c r="B15" s="217"/>
      <c r="C15" s="65"/>
      <c r="D15" s="66"/>
      <c r="E15" s="66"/>
      <c r="F15" s="68"/>
      <c r="G15" s="65"/>
      <c r="H15" s="66"/>
      <c r="I15" s="66"/>
      <c r="J15" s="68"/>
      <c r="K15" s="67"/>
      <c r="L15" s="66"/>
      <c r="M15" s="66"/>
      <c r="N15" s="68"/>
      <c r="O15" s="63"/>
      <c r="P15" s="64"/>
    </row>
    <row r="16" spans="1:16" ht="14.95" x14ac:dyDescent="0.25">
      <c r="A16" s="216" t="s">
        <v>62</v>
      </c>
      <c r="B16" s="217"/>
      <c r="C16" s="65"/>
      <c r="D16" s="66"/>
      <c r="E16" s="66"/>
      <c r="F16" s="68"/>
      <c r="G16" s="65"/>
      <c r="H16" s="66"/>
      <c r="I16" s="66"/>
      <c r="J16" s="68"/>
      <c r="K16" s="67"/>
      <c r="L16" s="66"/>
      <c r="M16" s="66"/>
      <c r="N16" s="68"/>
      <c r="O16" s="63"/>
      <c r="P16" s="64"/>
    </row>
    <row r="17" spans="1:16" ht="15.8" thickBot="1" x14ac:dyDescent="0.3">
      <c r="A17" s="220" t="s">
        <v>63</v>
      </c>
      <c r="B17" s="221"/>
      <c r="C17" s="69"/>
      <c r="D17" s="70"/>
      <c r="E17" s="70"/>
      <c r="F17" s="71"/>
      <c r="G17" s="69"/>
      <c r="H17" s="70"/>
      <c r="I17" s="70"/>
      <c r="J17" s="71"/>
      <c r="K17" s="75"/>
      <c r="L17" s="70"/>
      <c r="M17" s="70"/>
      <c r="N17" s="71"/>
      <c r="O17" s="63"/>
      <c r="P17" s="64"/>
    </row>
    <row r="18" spans="1:16" ht="14.95" x14ac:dyDescent="0.25">
      <c r="A18" s="227" t="s">
        <v>64</v>
      </c>
      <c r="B18" s="246"/>
      <c r="C18" s="224"/>
      <c r="D18" s="225"/>
      <c r="E18" s="226"/>
      <c r="F18" s="225"/>
      <c r="G18" s="226"/>
      <c r="H18" s="225"/>
      <c r="I18" s="226"/>
      <c r="J18" s="225"/>
      <c r="K18" s="226"/>
      <c r="L18" s="225"/>
      <c r="M18" s="226"/>
      <c r="N18" s="225"/>
      <c r="O18" s="63"/>
      <c r="P18" s="64"/>
    </row>
    <row r="19" spans="1:16" ht="15.8" thickBot="1" x14ac:dyDescent="0.3">
      <c r="A19" s="227" t="s">
        <v>65</v>
      </c>
      <c r="B19" s="246"/>
      <c r="C19" s="228"/>
      <c r="D19" s="229"/>
      <c r="E19" s="230"/>
      <c r="F19" s="229"/>
      <c r="G19" s="230"/>
      <c r="H19" s="229"/>
      <c r="I19" s="230"/>
      <c r="J19" s="229"/>
      <c r="K19" s="230"/>
      <c r="L19" s="229"/>
      <c r="M19" s="230"/>
      <c r="N19" s="229"/>
      <c r="O19" s="63"/>
      <c r="P19" s="64"/>
    </row>
  </sheetData>
  <mergeCells count="42">
    <mergeCell ref="A7:B7"/>
    <mergeCell ref="A2:B2"/>
    <mergeCell ref="A3:B3"/>
    <mergeCell ref="A4:B4"/>
    <mergeCell ref="A5:B5"/>
    <mergeCell ref="A6:B6"/>
    <mergeCell ref="A8:B8"/>
    <mergeCell ref="A9:B9"/>
    <mergeCell ref="C9:D9"/>
    <mergeCell ref="E9:F9"/>
    <mergeCell ref="G9:H9"/>
    <mergeCell ref="A16:B16"/>
    <mergeCell ref="K9:L9"/>
    <mergeCell ref="M9:N9"/>
    <mergeCell ref="A10:B10"/>
    <mergeCell ref="C10:D10"/>
    <mergeCell ref="E10:F10"/>
    <mergeCell ref="G10:H10"/>
    <mergeCell ref="I10:J10"/>
    <mergeCell ref="K10:L10"/>
    <mergeCell ref="M10:N10"/>
    <mergeCell ref="I9:J9"/>
    <mergeCell ref="A11:B11"/>
    <mergeCell ref="A12:B12"/>
    <mergeCell ref="A13:B13"/>
    <mergeCell ref="A14:B14"/>
    <mergeCell ref="A15:B15"/>
    <mergeCell ref="A17:B17"/>
    <mergeCell ref="A18:B18"/>
    <mergeCell ref="C18:D18"/>
    <mergeCell ref="E18:F18"/>
    <mergeCell ref="G18:H18"/>
    <mergeCell ref="K18:L18"/>
    <mergeCell ref="M18:N18"/>
    <mergeCell ref="A19:B19"/>
    <mergeCell ref="C19:D19"/>
    <mergeCell ref="E19:F19"/>
    <mergeCell ref="G19:H19"/>
    <mergeCell ref="I19:J19"/>
    <mergeCell ref="K19:L19"/>
    <mergeCell ref="M19:N19"/>
    <mergeCell ref="I18:J18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231689</v>
      </c>
      <c r="B1" s="48">
        <v>43205</v>
      </c>
      <c r="C1" s="49" t="str">
        <f ca="1">C$2</f>
        <v>CN047</v>
      </c>
      <c r="D1" s="49">
        <f t="shared" ref="D1:P2" ca="1" si="0">D$2</f>
        <v>202930</v>
      </c>
      <c r="E1" s="49" t="str">
        <f t="shared" ca="1" si="0"/>
        <v>CN047</v>
      </c>
      <c r="F1" s="49">
        <f t="shared" ca="1" si="0"/>
        <v>202927</v>
      </c>
      <c r="G1" s="50" t="str">
        <f t="shared" ca="1" si="0"/>
        <v>CP024</v>
      </c>
      <c r="H1" s="50">
        <f t="shared" ca="1" si="0"/>
        <v>203047</v>
      </c>
      <c r="I1" s="50" t="str">
        <f t="shared" ca="1" si="0"/>
        <v>CP024</v>
      </c>
      <c r="J1" s="50">
        <f t="shared" ca="1" si="0"/>
        <v>203046</v>
      </c>
      <c r="K1" s="49" t="str">
        <f t="shared" ca="1" si="0"/>
        <v>CN048</v>
      </c>
      <c r="L1" s="49">
        <f t="shared" ca="1" si="0"/>
        <v>203002</v>
      </c>
      <c r="M1" s="49" t="str">
        <f t="shared" ca="1" si="0"/>
        <v>CN048</v>
      </c>
      <c r="N1" s="49">
        <f t="shared" ca="1" si="0"/>
        <v>202822</v>
      </c>
      <c r="O1" s="50">
        <f t="shared" ca="1" si="0"/>
        <v>0</v>
      </c>
      <c r="P1" s="50">
        <f t="shared" ca="1" si="0"/>
        <v>0</v>
      </c>
    </row>
    <row r="2" spans="1:16" ht="15.8" thickBot="1" x14ac:dyDescent="0.3">
      <c r="A2" s="47">
        <f>A1</f>
        <v>231689</v>
      </c>
      <c r="B2" s="48">
        <f>B1</f>
        <v>43205</v>
      </c>
      <c r="C2" s="50" t="str">
        <f ca="1">C$2</f>
        <v>CN047</v>
      </c>
      <c r="D2" s="50">
        <f t="shared" ca="1" si="0"/>
        <v>202930</v>
      </c>
      <c r="E2" s="50" t="str">
        <f t="shared" ca="1" si="0"/>
        <v>CN047</v>
      </c>
      <c r="F2" s="50">
        <f t="shared" ca="1" si="0"/>
        <v>202927</v>
      </c>
      <c r="G2" s="49" t="str">
        <f t="shared" ca="1" si="0"/>
        <v>CP024</v>
      </c>
      <c r="H2" s="49">
        <f t="shared" ca="1" si="0"/>
        <v>203047</v>
      </c>
      <c r="I2" s="49" t="str">
        <f t="shared" ca="1" si="0"/>
        <v>CP024</v>
      </c>
      <c r="J2" s="49">
        <f t="shared" ca="1" si="0"/>
        <v>203046</v>
      </c>
      <c r="K2" s="50" t="str">
        <f t="shared" ca="1" si="0"/>
        <v>CN048</v>
      </c>
      <c r="L2" s="50">
        <f t="shared" ca="1" si="0"/>
        <v>203002</v>
      </c>
      <c r="M2" s="50" t="str">
        <f t="shared" ca="1" si="0"/>
        <v>CN048</v>
      </c>
      <c r="N2" s="50">
        <f t="shared" ca="1" si="0"/>
        <v>202822</v>
      </c>
      <c r="O2" s="50">
        <f t="shared" ca="1" si="0"/>
        <v>0</v>
      </c>
      <c r="P2" s="50">
        <f t="shared" ca="1" si="0"/>
        <v>0</v>
      </c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77" t="s">
        <v>44</v>
      </c>
      <c r="L3" s="52" t="s">
        <v>55</v>
      </c>
      <c r="M3" s="52" t="s">
        <v>44</v>
      </c>
      <c r="N3" s="78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546.95000000000005</v>
      </c>
      <c r="D4" s="60">
        <v>547.72</v>
      </c>
      <c r="E4" s="73">
        <v>549.11</v>
      </c>
      <c r="F4" s="62">
        <v>549.75</v>
      </c>
      <c r="G4" s="59">
        <v>561.37</v>
      </c>
      <c r="H4" s="60">
        <v>561.72</v>
      </c>
      <c r="I4" s="73">
        <v>562.29</v>
      </c>
      <c r="J4" s="62">
        <v>562.45000000000005</v>
      </c>
      <c r="K4" s="73">
        <v>543.29999999999995</v>
      </c>
      <c r="L4" s="60">
        <v>543.79999999999995</v>
      </c>
      <c r="M4" s="73">
        <v>544.14</v>
      </c>
      <c r="N4" s="62">
        <v>544.59</v>
      </c>
      <c r="O4" s="63">
        <f>MIN(C4:N4)</f>
        <v>543.29999999999995</v>
      </c>
      <c r="P4" s="64">
        <f>MAX(C4:N4)</f>
        <v>562.45000000000005</v>
      </c>
    </row>
    <row r="5" spans="1:16" ht="14.95" x14ac:dyDescent="0.25">
      <c r="A5" s="216" t="s">
        <v>59</v>
      </c>
      <c r="B5" s="217"/>
      <c r="C5" s="65"/>
      <c r="D5" s="66"/>
      <c r="E5" s="67"/>
      <c r="F5" s="68"/>
      <c r="G5" s="65"/>
      <c r="H5" s="66"/>
      <c r="I5" s="67"/>
      <c r="J5" s="68"/>
      <c r="K5" s="67"/>
      <c r="L5" s="66"/>
      <c r="M5" s="67"/>
      <c r="N5" s="68"/>
      <c r="O5" s="63"/>
      <c r="P5" s="64"/>
    </row>
    <row r="6" spans="1:16" ht="14.95" x14ac:dyDescent="0.25">
      <c r="A6" s="216" t="s">
        <v>60</v>
      </c>
      <c r="B6" s="217"/>
      <c r="C6" s="65"/>
      <c r="D6" s="66"/>
      <c r="E6" s="67"/>
      <c r="F6" s="68"/>
      <c r="G6" s="65"/>
      <c r="H6" s="66"/>
      <c r="I6" s="66"/>
      <c r="J6" s="68"/>
      <c r="K6" s="67"/>
      <c r="L6" s="66"/>
      <c r="M6" s="66"/>
      <c r="N6" s="68"/>
      <c r="O6" s="63"/>
      <c r="P6" s="64"/>
    </row>
    <row r="7" spans="1:16" ht="14.95" x14ac:dyDescent="0.25">
      <c r="A7" s="216" t="s">
        <v>61</v>
      </c>
      <c r="B7" s="217"/>
      <c r="C7" s="65"/>
      <c r="D7" s="66"/>
      <c r="E7" s="66"/>
      <c r="F7" s="68"/>
      <c r="G7" s="65"/>
      <c r="H7" s="66"/>
      <c r="I7" s="66"/>
      <c r="J7" s="68"/>
      <c r="K7" s="67"/>
      <c r="L7" s="66"/>
      <c r="M7" s="66"/>
      <c r="N7" s="68"/>
      <c r="O7" s="63"/>
      <c r="P7" s="64"/>
    </row>
    <row r="8" spans="1:16" ht="14.95" x14ac:dyDescent="0.25">
      <c r="A8" s="216" t="s">
        <v>62</v>
      </c>
      <c r="B8" s="217"/>
      <c r="C8" s="65"/>
      <c r="D8" s="66"/>
      <c r="E8" s="66"/>
      <c r="F8" s="68"/>
      <c r="G8" s="65"/>
      <c r="H8" s="66"/>
      <c r="I8" s="66"/>
      <c r="J8" s="68"/>
      <c r="K8" s="67"/>
      <c r="L8" s="66"/>
      <c r="M8" s="66"/>
      <c r="N8" s="68"/>
      <c r="O8" s="63"/>
      <c r="P8" s="64"/>
    </row>
    <row r="9" spans="1:16" ht="15.8" thickBot="1" x14ac:dyDescent="0.3">
      <c r="A9" s="220" t="s">
        <v>63</v>
      </c>
      <c r="B9" s="221"/>
      <c r="C9" s="69"/>
      <c r="D9" s="70"/>
      <c r="E9" s="70"/>
      <c r="F9" s="71"/>
      <c r="G9" s="69"/>
      <c r="H9" s="70"/>
      <c r="I9" s="70"/>
      <c r="J9" s="71"/>
      <c r="K9" s="75"/>
      <c r="L9" s="70"/>
      <c r="M9" s="70"/>
      <c r="N9" s="71"/>
      <c r="O9" s="63"/>
      <c r="P9" s="64"/>
    </row>
    <row r="10" spans="1:16" ht="14.95" x14ac:dyDescent="0.25">
      <c r="A10" s="227" t="s">
        <v>64</v>
      </c>
      <c r="B10" s="246"/>
      <c r="C10" s="224"/>
      <c r="D10" s="225"/>
      <c r="E10" s="226"/>
      <c r="F10" s="225"/>
      <c r="G10" s="226"/>
      <c r="H10" s="225"/>
      <c r="I10" s="226"/>
      <c r="J10" s="225"/>
      <c r="K10" s="226"/>
      <c r="L10" s="225"/>
      <c r="M10" s="226"/>
      <c r="N10" s="225"/>
      <c r="O10" s="63"/>
      <c r="P10" s="64"/>
    </row>
    <row r="11" spans="1:16" ht="15.8" thickBot="1" x14ac:dyDescent="0.3">
      <c r="A11" s="227" t="s">
        <v>65</v>
      </c>
      <c r="B11" s="246"/>
      <c r="C11" s="228"/>
      <c r="D11" s="229"/>
      <c r="E11" s="230"/>
      <c r="F11" s="229"/>
      <c r="G11" s="230"/>
      <c r="H11" s="229"/>
      <c r="I11" s="230"/>
      <c r="J11" s="229"/>
      <c r="K11" s="230"/>
      <c r="L11" s="229"/>
      <c r="M11" s="230"/>
      <c r="N11" s="229"/>
      <c r="O11" s="63"/>
      <c r="P11" s="64"/>
    </row>
    <row r="12" spans="1:16" ht="15.8" thickBot="1" x14ac:dyDescent="0.3">
      <c r="A12" s="231" t="s">
        <v>66</v>
      </c>
      <c r="B12" s="232"/>
      <c r="C12" s="51" t="s">
        <v>44</v>
      </c>
      <c r="D12" s="52" t="s">
        <v>55</v>
      </c>
      <c r="E12" s="52" t="s">
        <v>44</v>
      </c>
      <c r="F12" s="52" t="s">
        <v>55</v>
      </c>
      <c r="G12" s="52" t="s">
        <v>44</v>
      </c>
      <c r="H12" s="52" t="s">
        <v>55</v>
      </c>
      <c r="I12" s="52" t="s">
        <v>44</v>
      </c>
      <c r="J12" s="53" t="s">
        <v>55</v>
      </c>
      <c r="K12" s="77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545.9</v>
      </c>
      <c r="D13" s="60">
        <v>546.1</v>
      </c>
      <c r="E13" s="73">
        <v>546.59</v>
      </c>
      <c r="F13" s="62">
        <v>546.57000000000005</v>
      </c>
      <c r="G13" s="59">
        <v>558.57000000000005</v>
      </c>
      <c r="H13" s="60">
        <v>558.47</v>
      </c>
      <c r="I13" s="73">
        <v>558.87</v>
      </c>
      <c r="J13" s="62">
        <v>558.73</v>
      </c>
      <c r="K13" s="73">
        <v>542.6</v>
      </c>
      <c r="L13" s="60">
        <v>542.63</v>
      </c>
      <c r="M13" s="73">
        <v>543</v>
      </c>
      <c r="N13" s="62">
        <v>542.73</v>
      </c>
      <c r="O13" s="63">
        <f>MIN(C13:N13)</f>
        <v>542.6</v>
      </c>
      <c r="P13" s="64">
        <f>MAX(C13:N13)</f>
        <v>558.87</v>
      </c>
    </row>
    <row r="14" spans="1:16" ht="14.95" x14ac:dyDescent="0.25">
      <c r="A14" s="216" t="s">
        <v>59</v>
      </c>
      <c r="B14" s="217"/>
      <c r="C14" s="65"/>
      <c r="D14" s="66"/>
      <c r="E14" s="67"/>
      <c r="F14" s="68"/>
      <c r="G14" s="65"/>
      <c r="H14" s="66"/>
      <c r="I14" s="67"/>
      <c r="J14" s="68"/>
      <c r="K14" s="65"/>
      <c r="L14" s="66"/>
      <c r="M14" s="67"/>
      <c r="N14" s="68"/>
      <c r="O14" s="63"/>
      <c r="P14" s="64"/>
    </row>
    <row r="15" spans="1:16" ht="14.95" x14ac:dyDescent="0.25">
      <c r="A15" s="216" t="s">
        <v>60</v>
      </c>
      <c r="B15" s="217"/>
      <c r="C15" s="65"/>
      <c r="D15" s="66"/>
      <c r="E15" s="66"/>
      <c r="F15" s="68"/>
      <c r="G15" s="65"/>
      <c r="H15" s="66"/>
      <c r="I15" s="66"/>
      <c r="J15" s="68"/>
      <c r="K15" s="67"/>
      <c r="L15" s="66"/>
      <c r="M15" s="66"/>
      <c r="N15" s="68"/>
      <c r="O15" s="63"/>
      <c r="P15" s="64"/>
    </row>
    <row r="16" spans="1:16" ht="14.95" x14ac:dyDescent="0.25">
      <c r="A16" s="216" t="s">
        <v>61</v>
      </c>
      <c r="B16" s="217"/>
      <c r="C16" s="65"/>
      <c r="D16" s="66"/>
      <c r="E16" s="66"/>
      <c r="F16" s="68"/>
      <c r="G16" s="65"/>
      <c r="H16" s="66"/>
      <c r="I16" s="66"/>
      <c r="J16" s="68"/>
      <c r="K16" s="67"/>
      <c r="L16" s="66"/>
      <c r="M16" s="66"/>
      <c r="N16" s="68"/>
      <c r="O16" s="63"/>
      <c r="P16" s="64"/>
    </row>
    <row r="17" spans="1:16" ht="14.95" x14ac:dyDescent="0.25">
      <c r="A17" s="216" t="s">
        <v>62</v>
      </c>
      <c r="B17" s="217"/>
      <c r="C17" s="65"/>
      <c r="D17" s="66"/>
      <c r="E17" s="66"/>
      <c r="F17" s="68"/>
      <c r="G17" s="65"/>
      <c r="H17" s="66"/>
      <c r="I17" s="66"/>
      <c r="J17" s="68"/>
      <c r="K17" s="67"/>
      <c r="L17" s="66"/>
      <c r="M17" s="66"/>
      <c r="N17" s="68"/>
      <c r="O17" s="63"/>
      <c r="P17" s="64"/>
    </row>
    <row r="18" spans="1:16" ht="15.8" thickBot="1" x14ac:dyDescent="0.3">
      <c r="A18" s="220" t="s">
        <v>63</v>
      </c>
      <c r="B18" s="221"/>
      <c r="C18" s="69"/>
      <c r="D18" s="70"/>
      <c r="E18" s="70"/>
      <c r="F18" s="71"/>
      <c r="G18" s="69"/>
      <c r="H18" s="70"/>
      <c r="I18" s="70"/>
      <c r="J18" s="71"/>
      <c r="K18" s="75"/>
      <c r="L18" s="70"/>
      <c r="M18" s="70"/>
      <c r="N18" s="71"/>
      <c r="O18" s="63"/>
      <c r="P18" s="64"/>
    </row>
    <row r="19" spans="1:16" ht="14.95" x14ac:dyDescent="0.25">
      <c r="A19" s="227" t="s">
        <v>64</v>
      </c>
      <c r="B19" s="246"/>
      <c r="C19" s="224"/>
      <c r="D19" s="225"/>
      <c r="E19" s="226"/>
      <c r="F19" s="225"/>
      <c r="G19" s="226"/>
      <c r="H19" s="225"/>
      <c r="I19" s="226"/>
      <c r="J19" s="225"/>
      <c r="K19" s="226"/>
      <c r="L19" s="225"/>
      <c r="M19" s="226"/>
      <c r="N19" s="225"/>
      <c r="O19" s="63"/>
      <c r="P19" s="64"/>
    </row>
    <row r="20" spans="1:16" ht="15.8" thickBot="1" x14ac:dyDescent="0.3">
      <c r="A20" s="227" t="s">
        <v>65</v>
      </c>
      <c r="B20" s="246"/>
      <c r="C20" s="228"/>
      <c r="D20" s="229"/>
      <c r="E20" s="230"/>
      <c r="F20" s="229"/>
      <c r="G20" s="230"/>
      <c r="H20" s="229"/>
      <c r="I20" s="230"/>
      <c r="J20" s="229"/>
      <c r="K20" s="230"/>
      <c r="L20" s="229"/>
      <c r="M20" s="230"/>
      <c r="N20" s="229"/>
      <c r="O20" s="63"/>
      <c r="P20" s="64"/>
    </row>
  </sheetData>
  <mergeCells count="42">
    <mergeCell ref="A8:B8"/>
    <mergeCell ref="A3:B3"/>
    <mergeCell ref="A4:B4"/>
    <mergeCell ref="A5:B5"/>
    <mergeCell ref="A6:B6"/>
    <mergeCell ref="A7:B7"/>
    <mergeCell ref="A9:B9"/>
    <mergeCell ref="A10:B10"/>
    <mergeCell ref="C10:D10"/>
    <mergeCell ref="E10:F10"/>
    <mergeCell ref="G10:H10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18:B18"/>
    <mergeCell ref="A19:B19"/>
    <mergeCell ref="C19:D19"/>
    <mergeCell ref="E19:F19"/>
    <mergeCell ref="G19:H19"/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171085</v>
      </c>
      <c r="B1" s="48">
        <v>43142</v>
      </c>
      <c r="C1" s="49" t="str">
        <f>C$3</f>
        <v>Gauche</v>
      </c>
      <c r="D1" s="94" t="str">
        <f>D$3</f>
        <v>Droit</v>
      </c>
      <c r="E1" s="49" t="str">
        <f t="shared" ref="E1:N2" si="0">E$3</f>
        <v>Gauche</v>
      </c>
      <c r="F1" s="94" t="str">
        <f t="shared" si="0"/>
        <v>Droit</v>
      </c>
      <c r="G1" s="127" t="str">
        <f t="shared" si="0"/>
        <v>Gauche</v>
      </c>
      <c r="H1" s="128" t="str">
        <f t="shared" si="0"/>
        <v>Droit</v>
      </c>
      <c r="I1" s="127" t="str">
        <f t="shared" si="0"/>
        <v>Gauche</v>
      </c>
      <c r="J1" s="128" t="str">
        <f t="shared" si="0"/>
        <v>Droit</v>
      </c>
      <c r="K1" s="129" t="str">
        <f t="shared" si="0"/>
        <v>Gauche</v>
      </c>
      <c r="L1" s="49" t="str">
        <f t="shared" si="0"/>
        <v>Droit</v>
      </c>
      <c r="M1" s="49" t="str">
        <f t="shared" si="0"/>
        <v>Gauche</v>
      </c>
      <c r="N1" s="95" t="str">
        <f t="shared" si="0"/>
        <v>Droit</v>
      </c>
      <c r="O1" s="79"/>
      <c r="P1" s="80"/>
    </row>
    <row r="2" spans="1:16" ht="15.8" thickBot="1" x14ac:dyDescent="0.3">
      <c r="A2" s="47">
        <f>A1</f>
        <v>171085</v>
      </c>
      <c r="B2" s="48">
        <f>B1</f>
        <v>43142</v>
      </c>
      <c r="C2" s="50" t="str">
        <f>C$3</f>
        <v>Gauche</v>
      </c>
      <c r="D2" s="130" t="str">
        <f>D$3</f>
        <v>Droit</v>
      </c>
      <c r="E2" s="127" t="str">
        <f t="shared" si="0"/>
        <v>Gauche</v>
      </c>
      <c r="F2" s="130" t="str">
        <f t="shared" si="0"/>
        <v>Droit</v>
      </c>
      <c r="G2" s="93" t="str">
        <f t="shared" si="0"/>
        <v>Gauche</v>
      </c>
      <c r="H2" s="94" t="str">
        <f t="shared" si="0"/>
        <v>Droit</v>
      </c>
      <c r="I2" s="49" t="str">
        <f t="shared" si="0"/>
        <v>Gauche</v>
      </c>
      <c r="J2" s="95" t="str">
        <f t="shared" si="0"/>
        <v>Droit</v>
      </c>
      <c r="K2" s="131" t="str">
        <f t="shared" si="0"/>
        <v>Gauche</v>
      </c>
      <c r="L2" s="50" t="str">
        <f t="shared" si="0"/>
        <v>Droit</v>
      </c>
      <c r="M2" s="50" t="str">
        <f t="shared" si="0"/>
        <v>Gauche</v>
      </c>
      <c r="N2" s="128" t="str">
        <f t="shared" si="0"/>
        <v>Droit</v>
      </c>
      <c r="O2" s="79"/>
      <c r="P2" s="80"/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575.37</v>
      </c>
      <c r="D4" s="60">
        <v>575.54</v>
      </c>
      <c r="E4" s="73">
        <v>575.69000000000005</v>
      </c>
      <c r="F4" s="62">
        <v>575.59</v>
      </c>
      <c r="G4" s="59">
        <v>580.85</v>
      </c>
      <c r="H4" s="60">
        <v>581.07000000000005</v>
      </c>
      <c r="I4" s="73">
        <v>580.66999999999996</v>
      </c>
      <c r="J4" s="62">
        <v>580.70000000000005</v>
      </c>
      <c r="K4" s="73">
        <v>566.83000000000004</v>
      </c>
      <c r="L4" s="60">
        <v>566.45000000000005</v>
      </c>
      <c r="M4" s="73">
        <v>566.19000000000005</v>
      </c>
      <c r="N4" s="62">
        <v>565.29999999999995</v>
      </c>
      <c r="O4" s="63">
        <f t="shared" ref="O4:O11" si="1">MIN(C4:N4)</f>
        <v>565.29999999999995</v>
      </c>
      <c r="P4" s="64">
        <f t="shared" ref="P4:P11" si="2">MAX(C4:N4)</f>
        <v>581.07000000000005</v>
      </c>
    </row>
    <row r="5" spans="1:16" ht="14.95" x14ac:dyDescent="0.25">
      <c r="A5" s="216" t="s">
        <v>59</v>
      </c>
      <c r="B5" s="217"/>
      <c r="C5" s="65">
        <v>21.42</v>
      </c>
      <c r="D5" s="66">
        <v>21.53</v>
      </c>
      <c r="E5" s="67">
        <v>21.36</v>
      </c>
      <c r="F5" s="68">
        <v>21.63</v>
      </c>
      <c r="G5" s="65">
        <v>21.12</v>
      </c>
      <c r="H5" s="66">
        <v>20.72</v>
      </c>
      <c r="I5" s="67">
        <v>21</v>
      </c>
      <c r="J5" s="68">
        <v>21</v>
      </c>
      <c r="K5" s="67">
        <v>21.78</v>
      </c>
      <c r="L5" s="66">
        <v>21.32</v>
      </c>
      <c r="M5" s="67">
        <v>21.76</v>
      </c>
      <c r="N5" s="68">
        <v>21.39</v>
      </c>
      <c r="O5" s="63">
        <f t="shared" si="1"/>
        <v>20.72</v>
      </c>
      <c r="P5" s="64">
        <f t="shared" si="2"/>
        <v>21.78</v>
      </c>
    </row>
    <row r="6" spans="1:16" ht="14.95" x14ac:dyDescent="0.25">
      <c r="A6" s="216" t="s">
        <v>60</v>
      </c>
      <c r="B6" s="217"/>
      <c r="C6" s="65">
        <v>26</v>
      </c>
      <c r="D6" s="66">
        <v>26.12</v>
      </c>
      <c r="E6" s="66">
        <v>25.93</v>
      </c>
      <c r="F6" s="68">
        <v>26.1</v>
      </c>
      <c r="G6" s="65">
        <v>26.3</v>
      </c>
      <c r="H6" s="66">
        <v>25.91</v>
      </c>
      <c r="I6" s="66">
        <v>25.85</v>
      </c>
      <c r="J6" s="68">
        <v>25.96</v>
      </c>
      <c r="K6" s="67">
        <v>26.04</v>
      </c>
      <c r="L6" s="66">
        <v>26.14</v>
      </c>
      <c r="M6" s="66">
        <v>25.9</v>
      </c>
      <c r="N6" s="68">
        <v>26.21</v>
      </c>
      <c r="O6" s="63">
        <f t="shared" si="1"/>
        <v>25.85</v>
      </c>
      <c r="P6" s="64">
        <f t="shared" si="2"/>
        <v>26.3</v>
      </c>
    </row>
    <row r="7" spans="1:16" ht="14.95" x14ac:dyDescent="0.25">
      <c r="A7" s="216" t="s">
        <v>61</v>
      </c>
      <c r="B7" s="217"/>
      <c r="C7" s="65">
        <v>3.84</v>
      </c>
      <c r="D7" s="66">
        <v>3.96</v>
      </c>
      <c r="E7" s="66">
        <v>3.9</v>
      </c>
      <c r="F7" s="68">
        <v>3.98</v>
      </c>
      <c r="G7" s="65">
        <v>3.95</v>
      </c>
      <c r="H7" s="66">
        <v>3.49</v>
      </c>
      <c r="I7" s="66">
        <v>3.49</v>
      </c>
      <c r="J7" s="68">
        <v>3.5</v>
      </c>
      <c r="K7" s="67">
        <v>4.24</v>
      </c>
      <c r="L7" s="66">
        <v>3.93</v>
      </c>
      <c r="M7" s="66">
        <v>4.13</v>
      </c>
      <c r="N7" s="68">
        <v>3.93</v>
      </c>
      <c r="O7" s="63">
        <f t="shared" si="1"/>
        <v>3.49</v>
      </c>
      <c r="P7" s="64">
        <f t="shared" si="2"/>
        <v>4.24</v>
      </c>
    </row>
    <row r="8" spans="1:16" ht="14.95" x14ac:dyDescent="0.25">
      <c r="A8" s="216" t="s">
        <v>62</v>
      </c>
      <c r="B8" s="217"/>
      <c r="C8" s="65">
        <v>0.28999999999999998</v>
      </c>
      <c r="D8" s="66">
        <v>0.48</v>
      </c>
      <c r="E8" s="66">
        <v>0.22</v>
      </c>
      <c r="F8" s="68">
        <v>0.34</v>
      </c>
      <c r="G8" s="65">
        <v>0.16</v>
      </c>
      <c r="H8" s="66">
        <v>0.21</v>
      </c>
      <c r="I8" s="66">
        <v>0.18</v>
      </c>
      <c r="J8" s="68">
        <v>0.25</v>
      </c>
      <c r="K8" s="67">
        <v>0.13</v>
      </c>
      <c r="L8" s="66">
        <v>0.19</v>
      </c>
      <c r="M8" s="66">
        <v>0.18</v>
      </c>
      <c r="N8" s="68">
        <v>0.19</v>
      </c>
      <c r="O8" s="63">
        <f t="shared" si="1"/>
        <v>0.13</v>
      </c>
      <c r="P8" s="64">
        <f t="shared" si="2"/>
        <v>0.48</v>
      </c>
    </row>
    <row r="9" spans="1:16" ht="15.8" thickBot="1" x14ac:dyDescent="0.3">
      <c r="A9" s="220" t="s">
        <v>63</v>
      </c>
      <c r="B9" s="221"/>
      <c r="C9" s="69">
        <v>0.11</v>
      </c>
      <c r="D9" s="70">
        <v>0.26</v>
      </c>
      <c r="E9" s="70">
        <v>7.0000000000000007E-2</v>
      </c>
      <c r="F9" s="71">
        <v>0.04</v>
      </c>
      <c r="G9" s="69">
        <v>0.24</v>
      </c>
      <c r="H9" s="70">
        <v>0.41</v>
      </c>
      <c r="I9" s="70">
        <v>0.19</v>
      </c>
      <c r="J9" s="71">
        <v>0.17</v>
      </c>
      <c r="K9" s="75">
        <v>0.23</v>
      </c>
      <c r="L9" s="70">
        <v>0.23</v>
      </c>
      <c r="M9" s="70">
        <v>0.27</v>
      </c>
      <c r="N9" s="71">
        <v>0.21</v>
      </c>
      <c r="O9" s="63">
        <f t="shared" si="1"/>
        <v>0.04</v>
      </c>
      <c r="P9" s="64">
        <f t="shared" si="2"/>
        <v>0.41</v>
      </c>
    </row>
    <row r="10" spans="1:16" ht="14.95" x14ac:dyDescent="0.25">
      <c r="A10" s="227" t="s">
        <v>64</v>
      </c>
      <c r="B10" s="246"/>
      <c r="C10" s="224">
        <v>1421.43</v>
      </c>
      <c r="D10" s="225"/>
      <c r="E10" s="226">
        <v>1421.36</v>
      </c>
      <c r="F10" s="225"/>
      <c r="G10" s="226">
        <v>1420.58</v>
      </c>
      <c r="H10" s="225"/>
      <c r="I10" s="226">
        <v>1420.7</v>
      </c>
      <c r="J10" s="225"/>
      <c r="K10" s="226">
        <v>1421.49</v>
      </c>
      <c r="L10" s="225"/>
      <c r="M10" s="226">
        <v>1421.67</v>
      </c>
      <c r="N10" s="225"/>
      <c r="O10" s="63">
        <f t="shared" si="1"/>
        <v>1420.58</v>
      </c>
      <c r="P10" s="64">
        <f t="shared" si="2"/>
        <v>1421.67</v>
      </c>
    </row>
    <row r="11" spans="1:16" ht="15.8" thickBot="1" x14ac:dyDescent="0.3">
      <c r="A11" s="227" t="s">
        <v>65</v>
      </c>
      <c r="B11" s="246"/>
      <c r="C11" s="228">
        <v>1378.49</v>
      </c>
      <c r="D11" s="229"/>
      <c r="E11" s="230">
        <v>1378.37</v>
      </c>
      <c r="F11" s="229"/>
      <c r="G11" s="230">
        <v>1378.74</v>
      </c>
      <c r="H11" s="229"/>
      <c r="I11" s="230">
        <v>1378.7</v>
      </c>
      <c r="J11" s="229"/>
      <c r="K11" s="230">
        <v>1378.39</v>
      </c>
      <c r="L11" s="229"/>
      <c r="M11" s="230">
        <v>1378.51</v>
      </c>
      <c r="N11" s="229"/>
      <c r="O11" s="63">
        <f t="shared" si="1"/>
        <v>1378.37</v>
      </c>
      <c r="P11" s="64">
        <f t="shared" si="2"/>
        <v>1378.74</v>
      </c>
    </row>
    <row r="12" spans="1:16" ht="15.8" thickBot="1" x14ac:dyDescent="0.3">
      <c r="A12" s="231" t="s">
        <v>66</v>
      </c>
      <c r="B12" s="232"/>
      <c r="C12" s="51" t="s">
        <v>44</v>
      </c>
      <c r="D12" s="52" t="s">
        <v>55</v>
      </c>
      <c r="E12" s="52" t="s">
        <v>44</v>
      </c>
      <c r="F12" s="52" t="s">
        <v>55</v>
      </c>
      <c r="G12" s="52" t="s">
        <v>44</v>
      </c>
      <c r="H12" s="52" t="s">
        <v>55</v>
      </c>
      <c r="I12" s="52" t="s">
        <v>44</v>
      </c>
      <c r="J12" s="53" t="s">
        <v>55</v>
      </c>
      <c r="K12" s="77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573.79</v>
      </c>
      <c r="D13" s="60">
        <v>573.99</v>
      </c>
      <c r="E13" s="73">
        <v>574.09</v>
      </c>
      <c r="F13" s="62">
        <v>573.88</v>
      </c>
      <c r="G13" s="59">
        <v>578.24</v>
      </c>
      <c r="H13" s="60">
        <v>578.07000000000005</v>
      </c>
      <c r="I13" s="73">
        <v>577.94000000000005</v>
      </c>
      <c r="J13" s="62">
        <v>577.79</v>
      </c>
      <c r="K13" s="73">
        <v>564.92999999999995</v>
      </c>
      <c r="L13" s="60">
        <v>565.65</v>
      </c>
      <c r="M13" s="73">
        <v>564.07000000000005</v>
      </c>
      <c r="N13" s="62">
        <v>563.74</v>
      </c>
      <c r="O13" s="63">
        <f t="shared" ref="O13:O20" si="3">MIN(C13:N13)</f>
        <v>563.74</v>
      </c>
      <c r="P13" s="64">
        <f t="shared" ref="P13:P20" si="4">MAX(C13:N13)</f>
        <v>578.24</v>
      </c>
    </row>
    <row r="14" spans="1:16" ht="14.95" x14ac:dyDescent="0.25">
      <c r="A14" s="216" t="s">
        <v>59</v>
      </c>
      <c r="B14" s="217"/>
      <c r="C14" s="65">
        <v>21.97</v>
      </c>
      <c r="D14" s="66">
        <v>21.91</v>
      </c>
      <c r="E14" s="67">
        <v>21.87</v>
      </c>
      <c r="F14" s="68">
        <v>21.95</v>
      </c>
      <c r="G14" s="65">
        <v>21.8</v>
      </c>
      <c r="H14" s="66">
        <v>21.55</v>
      </c>
      <c r="I14" s="67">
        <v>21.73</v>
      </c>
      <c r="J14" s="68">
        <v>21.82</v>
      </c>
      <c r="K14" s="65">
        <v>22.12</v>
      </c>
      <c r="L14" s="66">
        <v>21.76</v>
      </c>
      <c r="M14" s="67">
        <v>22.18</v>
      </c>
      <c r="N14" s="68">
        <v>21.81</v>
      </c>
      <c r="O14" s="63">
        <f t="shared" si="3"/>
        <v>21.55</v>
      </c>
      <c r="P14" s="64">
        <f t="shared" si="4"/>
        <v>22.18</v>
      </c>
    </row>
    <row r="15" spans="1:16" ht="14.95" x14ac:dyDescent="0.25">
      <c r="A15" s="216" t="s">
        <v>60</v>
      </c>
      <c r="B15" s="217"/>
      <c r="C15" s="65">
        <v>25.38</v>
      </c>
      <c r="D15" s="66">
        <v>25.5</v>
      </c>
      <c r="E15" s="67">
        <v>25.28</v>
      </c>
      <c r="F15" s="68">
        <v>25.52</v>
      </c>
      <c r="G15" s="65">
        <v>25.28</v>
      </c>
      <c r="H15" s="66">
        <v>25.5</v>
      </c>
      <c r="I15" s="66">
        <v>25.26</v>
      </c>
      <c r="J15" s="68">
        <v>25.52</v>
      </c>
      <c r="K15" s="67">
        <v>25.32</v>
      </c>
      <c r="L15" s="66">
        <v>25.55</v>
      </c>
      <c r="M15" s="66">
        <v>25.3</v>
      </c>
      <c r="N15" s="68">
        <v>25.57</v>
      </c>
      <c r="O15" s="63">
        <f t="shared" si="3"/>
        <v>25.26</v>
      </c>
      <c r="P15" s="64">
        <f t="shared" si="4"/>
        <v>25.57</v>
      </c>
    </row>
    <row r="16" spans="1:16" ht="14.95" x14ac:dyDescent="0.25">
      <c r="A16" s="216" t="s">
        <v>61</v>
      </c>
      <c r="B16" s="217"/>
      <c r="C16" s="65">
        <v>4.51</v>
      </c>
      <c r="D16" s="66">
        <v>4.84</v>
      </c>
      <c r="E16" s="66">
        <v>4.47</v>
      </c>
      <c r="F16" s="68">
        <v>4.8099999999999996</v>
      </c>
      <c r="G16" s="65">
        <v>4.3600000000000003</v>
      </c>
      <c r="H16" s="66">
        <v>4.43</v>
      </c>
      <c r="I16" s="66">
        <v>4.3600000000000003</v>
      </c>
      <c r="J16" s="68">
        <v>4.76</v>
      </c>
      <c r="K16" s="67">
        <v>4.75</v>
      </c>
      <c r="L16" s="66">
        <v>4.53</v>
      </c>
      <c r="M16" s="66">
        <v>4.72</v>
      </c>
      <c r="N16" s="68">
        <v>4.5999999999999996</v>
      </c>
      <c r="O16" s="63">
        <f t="shared" si="3"/>
        <v>4.3600000000000003</v>
      </c>
      <c r="P16" s="64">
        <f t="shared" si="4"/>
        <v>4.84</v>
      </c>
    </row>
    <row r="17" spans="1:16" ht="14.95" x14ac:dyDescent="0.25">
      <c r="A17" s="216" t="s">
        <v>62</v>
      </c>
      <c r="B17" s="217"/>
      <c r="C17" s="65">
        <v>7.0000000000000007E-2</v>
      </c>
      <c r="D17" s="66">
        <v>0.14000000000000001</v>
      </c>
      <c r="E17" s="66">
        <v>0.2</v>
      </c>
      <c r="F17" s="68">
        <v>0.16</v>
      </c>
      <c r="G17" s="65">
        <v>0.06</v>
      </c>
      <c r="H17" s="66">
        <v>0.26</v>
      </c>
      <c r="I17" s="66">
        <v>0.13</v>
      </c>
      <c r="J17" s="68">
        <v>0.23</v>
      </c>
      <c r="K17" s="67">
        <v>0.12</v>
      </c>
      <c r="L17" s="66">
        <v>0.1</v>
      </c>
      <c r="M17" s="66">
        <v>7.0000000000000007E-2</v>
      </c>
      <c r="N17" s="68">
        <v>0.27</v>
      </c>
      <c r="O17" s="63">
        <f t="shared" si="3"/>
        <v>0.06</v>
      </c>
      <c r="P17" s="64">
        <f t="shared" si="4"/>
        <v>0.27</v>
      </c>
    </row>
    <row r="18" spans="1:16" ht="15.8" thickBot="1" x14ac:dyDescent="0.3">
      <c r="A18" s="220" t="s">
        <v>63</v>
      </c>
      <c r="B18" s="221"/>
      <c r="C18" s="69">
        <v>0.28000000000000003</v>
      </c>
      <c r="D18" s="70">
        <v>0.24</v>
      </c>
      <c r="E18" s="70">
        <v>0.09</v>
      </c>
      <c r="F18" s="71">
        <v>0.04</v>
      </c>
      <c r="G18" s="69">
        <v>0.11</v>
      </c>
      <c r="H18" s="70">
        <v>0.23</v>
      </c>
      <c r="I18" s="70">
        <v>0.2</v>
      </c>
      <c r="J18" s="71">
        <v>0.23</v>
      </c>
      <c r="K18" s="75">
        <v>0.02</v>
      </c>
      <c r="L18" s="70">
        <v>0.24</v>
      </c>
      <c r="M18" s="70">
        <v>0.1</v>
      </c>
      <c r="N18" s="71">
        <v>0.24</v>
      </c>
      <c r="O18" s="63">
        <f t="shared" si="3"/>
        <v>0.02</v>
      </c>
      <c r="P18" s="64">
        <f t="shared" si="4"/>
        <v>0.28000000000000003</v>
      </c>
    </row>
    <row r="19" spans="1:16" ht="14.95" x14ac:dyDescent="0.25">
      <c r="A19" s="227" t="s">
        <v>64</v>
      </c>
      <c r="B19" s="246"/>
      <c r="C19" s="224">
        <v>1422.28</v>
      </c>
      <c r="D19" s="225"/>
      <c r="E19" s="226">
        <v>1422.24</v>
      </c>
      <c r="F19" s="225"/>
      <c r="G19" s="226">
        <v>1422.05</v>
      </c>
      <c r="H19" s="225"/>
      <c r="I19" s="226">
        <v>1422.15</v>
      </c>
      <c r="J19" s="225"/>
      <c r="K19" s="226">
        <v>1422.24</v>
      </c>
      <c r="L19" s="225"/>
      <c r="M19" s="226">
        <v>1422.42</v>
      </c>
      <c r="N19" s="225"/>
      <c r="O19" s="63">
        <f t="shared" si="3"/>
        <v>1422.05</v>
      </c>
      <c r="P19" s="64">
        <f t="shared" si="4"/>
        <v>1422.42</v>
      </c>
    </row>
    <row r="20" spans="1:16" ht="15.8" thickBot="1" x14ac:dyDescent="0.3">
      <c r="A20" s="227" t="s">
        <v>65</v>
      </c>
      <c r="B20" s="246"/>
      <c r="C20" s="228">
        <v>1378.4</v>
      </c>
      <c r="D20" s="229"/>
      <c r="E20" s="230">
        <v>1378.42</v>
      </c>
      <c r="F20" s="229"/>
      <c r="G20" s="230">
        <v>1378.7</v>
      </c>
      <c r="H20" s="229"/>
      <c r="I20" s="230">
        <v>1378.56</v>
      </c>
      <c r="J20" s="229"/>
      <c r="K20" s="230">
        <v>1378.36</v>
      </c>
      <c r="L20" s="229"/>
      <c r="M20" s="230">
        <v>1378.43</v>
      </c>
      <c r="N20" s="229"/>
      <c r="O20" s="63">
        <f t="shared" si="3"/>
        <v>1378.36</v>
      </c>
      <c r="P20" s="64">
        <f t="shared" si="4"/>
        <v>1378.7</v>
      </c>
    </row>
  </sheetData>
  <mergeCells count="42">
    <mergeCell ref="A8:B8"/>
    <mergeCell ref="A3:B3"/>
    <mergeCell ref="A4:B4"/>
    <mergeCell ref="A5:B5"/>
    <mergeCell ref="A6:B6"/>
    <mergeCell ref="A7:B7"/>
    <mergeCell ref="A9:B9"/>
    <mergeCell ref="A10:B10"/>
    <mergeCell ref="C10:D10"/>
    <mergeCell ref="E10:F10"/>
    <mergeCell ref="G10:H10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18:B18"/>
    <mergeCell ref="A19:B19"/>
    <mergeCell ref="C19:D19"/>
    <mergeCell ref="E19:F19"/>
    <mergeCell ref="G19:H19"/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254821</v>
      </c>
      <c r="B1" s="48">
        <v>43179</v>
      </c>
      <c r="C1" s="132" t="str">
        <f>C$3</f>
        <v>Gauche</v>
      </c>
      <c r="D1" s="133" t="str">
        <f t="shared" ref="C1:N2" si="0">D$3</f>
        <v>Droit</v>
      </c>
      <c r="E1" s="133" t="str">
        <f t="shared" si="0"/>
        <v>Gauche</v>
      </c>
      <c r="F1" s="134" t="str">
        <f t="shared" si="0"/>
        <v>Droit</v>
      </c>
      <c r="G1" s="135"/>
      <c r="H1" s="136"/>
      <c r="I1" s="136"/>
      <c r="J1" s="137"/>
      <c r="K1" s="132" t="str">
        <f t="shared" si="0"/>
        <v>Gauche</v>
      </c>
      <c r="L1" s="133" t="str">
        <f t="shared" si="0"/>
        <v>Droit</v>
      </c>
      <c r="M1" s="133" t="str">
        <f t="shared" si="0"/>
        <v>Gauche</v>
      </c>
      <c r="N1" s="134" t="str">
        <f t="shared" si="0"/>
        <v>Droit</v>
      </c>
      <c r="O1" s="138"/>
      <c r="P1" s="139"/>
    </row>
    <row r="2" spans="1:16" ht="15.8" thickBot="1" x14ac:dyDescent="0.3">
      <c r="A2" s="47">
        <f>A1</f>
        <v>254821</v>
      </c>
      <c r="B2" s="48">
        <f>B1</f>
        <v>43179</v>
      </c>
      <c r="C2" s="140" t="str">
        <f t="shared" si="0"/>
        <v>Gauche</v>
      </c>
      <c r="D2" s="141" t="str">
        <f t="shared" si="0"/>
        <v>Droit</v>
      </c>
      <c r="E2" s="141" t="str">
        <f t="shared" si="0"/>
        <v>Gauche</v>
      </c>
      <c r="F2" s="142" t="str">
        <f t="shared" si="0"/>
        <v>Droit</v>
      </c>
      <c r="G2" s="143" t="s">
        <v>72</v>
      </c>
      <c r="H2" s="144">
        <v>5104777</v>
      </c>
      <c r="I2" s="144" t="s">
        <v>72</v>
      </c>
      <c r="J2" s="145">
        <v>5104775</v>
      </c>
      <c r="K2" s="140" t="str">
        <f t="shared" si="0"/>
        <v>Gauche</v>
      </c>
      <c r="L2" s="141" t="str">
        <f t="shared" si="0"/>
        <v>Droit</v>
      </c>
      <c r="M2" s="141" t="str">
        <f t="shared" si="0"/>
        <v>Gauche</v>
      </c>
      <c r="N2" s="142" t="str">
        <f t="shared" si="0"/>
        <v>Droit</v>
      </c>
      <c r="O2" s="146"/>
      <c r="P2" s="147"/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552.58000000000004</v>
      </c>
      <c r="D4" s="60">
        <v>552.01</v>
      </c>
      <c r="E4" s="73">
        <v>553.98</v>
      </c>
      <c r="F4" s="62">
        <v>553.51</v>
      </c>
      <c r="G4" s="59">
        <v>556.23</v>
      </c>
      <c r="H4" s="60">
        <v>556.78</v>
      </c>
      <c r="I4" s="73">
        <v>553.84</v>
      </c>
      <c r="J4" s="62">
        <v>554.30999999999995</v>
      </c>
      <c r="K4" s="73">
        <v>546.02</v>
      </c>
      <c r="L4" s="60">
        <v>546.14</v>
      </c>
      <c r="M4" s="73">
        <v>546.17999999999995</v>
      </c>
      <c r="N4" s="62">
        <v>546.54999999999995</v>
      </c>
      <c r="O4" s="63">
        <f t="shared" ref="O4" si="1">MIN(C4:N4)</f>
        <v>546.02</v>
      </c>
      <c r="P4" s="64">
        <f t="shared" ref="P4" si="2">MAX(C4:N4)</f>
        <v>556.78</v>
      </c>
    </row>
    <row r="5" spans="1:16" ht="14.95" x14ac:dyDescent="0.25">
      <c r="A5" s="216" t="s">
        <v>59</v>
      </c>
      <c r="B5" s="217"/>
      <c r="C5" s="65"/>
      <c r="D5" s="66"/>
      <c r="E5" s="67"/>
      <c r="F5" s="68"/>
      <c r="G5" s="65"/>
      <c r="H5" s="66"/>
      <c r="I5" s="67"/>
      <c r="J5" s="68"/>
      <c r="K5" s="67"/>
      <c r="L5" s="66"/>
      <c r="M5" s="67"/>
      <c r="N5" s="68"/>
      <c r="O5" s="63"/>
      <c r="P5" s="64"/>
    </row>
    <row r="6" spans="1:16" ht="14.95" x14ac:dyDescent="0.25">
      <c r="A6" s="216" t="s">
        <v>60</v>
      </c>
      <c r="B6" s="217"/>
      <c r="C6" s="65"/>
      <c r="D6" s="66"/>
      <c r="E6" s="66"/>
      <c r="F6" s="68"/>
      <c r="G6" s="65"/>
      <c r="H6" s="66"/>
      <c r="I6" s="66"/>
      <c r="J6" s="68"/>
      <c r="K6" s="67"/>
      <c r="L6" s="66"/>
      <c r="M6" s="66"/>
      <c r="N6" s="68"/>
      <c r="O6" s="63"/>
      <c r="P6" s="64"/>
    </row>
    <row r="7" spans="1:16" ht="14.95" x14ac:dyDescent="0.25">
      <c r="A7" s="216" t="s">
        <v>61</v>
      </c>
      <c r="B7" s="217"/>
      <c r="C7" s="65"/>
      <c r="D7" s="66"/>
      <c r="E7" s="66"/>
      <c r="F7" s="68"/>
      <c r="G7" s="65"/>
      <c r="H7" s="66"/>
      <c r="I7" s="66"/>
      <c r="J7" s="68"/>
      <c r="K7" s="67"/>
      <c r="L7" s="66"/>
      <c r="M7" s="66"/>
      <c r="N7" s="68"/>
      <c r="O7" s="63"/>
      <c r="P7" s="64"/>
    </row>
    <row r="8" spans="1:16" ht="14.95" x14ac:dyDescent="0.25">
      <c r="A8" s="216" t="s">
        <v>62</v>
      </c>
      <c r="B8" s="217"/>
      <c r="C8" s="65"/>
      <c r="D8" s="66"/>
      <c r="E8" s="66"/>
      <c r="F8" s="68"/>
      <c r="G8" s="65"/>
      <c r="H8" s="66"/>
      <c r="I8" s="66"/>
      <c r="J8" s="68"/>
      <c r="K8" s="67"/>
      <c r="L8" s="66"/>
      <c r="M8" s="66"/>
      <c r="N8" s="68"/>
      <c r="O8" s="63"/>
      <c r="P8" s="64"/>
    </row>
    <row r="9" spans="1:16" ht="15.8" thickBot="1" x14ac:dyDescent="0.3">
      <c r="A9" s="272" t="s">
        <v>63</v>
      </c>
      <c r="B9" s="272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148"/>
      <c r="P9" s="148"/>
    </row>
    <row r="10" spans="1:16" ht="14.95" x14ac:dyDescent="0.25">
      <c r="A10" s="227" t="s">
        <v>64</v>
      </c>
      <c r="B10" s="246"/>
      <c r="C10" s="224"/>
      <c r="D10" s="225"/>
      <c r="E10" s="226"/>
      <c r="F10" s="225"/>
      <c r="G10" s="226"/>
      <c r="H10" s="225"/>
      <c r="I10" s="226"/>
      <c r="J10" s="225"/>
      <c r="K10" s="226"/>
      <c r="L10" s="225"/>
      <c r="M10" s="226"/>
      <c r="N10" s="225"/>
      <c r="O10" s="63"/>
      <c r="P10" s="64"/>
    </row>
    <row r="11" spans="1:16" ht="15.8" thickBot="1" x14ac:dyDescent="0.3">
      <c r="A11" s="227" t="s">
        <v>65</v>
      </c>
      <c r="B11" s="246"/>
      <c r="C11" s="228"/>
      <c r="D11" s="229"/>
      <c r="E11" s="230"/>
      <c r="F11" s="229"/>
      <c r="G11" s="230"/>
      <c r="H11" s="229"/>
      <c r="I11" s="230"/>
      <c r="J11" s="229"/>
      <c r="K11" s="230"/>
      <c r="L11" s="229"/>
      <c r="M11" s="230"/>
      <c r="N11" s="229"/>
      <c r="O11" s="63"/>
      <c r="P11" s="64"/>
    </row>
    <row r="12" spans="1:16" ht="15.8" thickBot="1" x14ac:dyDescent="0.3">
      <c r="A12" s="270" t="s">
        <v>66</v>
      </c>
      <c r="B12" s="271"/>
      <c r="C12" s="51" t="s">
        <v>44</v>
      </c>
      <c r="D12" s="52" t="s">
        <v>55</v>
      </c>
      <c r="E12" s="52" t="s">
        <v>44</v>
      </c>
      <c r="F12" s="52" t="s">
        <v>55</v>
      </c>
      <c r="G12" s="52" t="s">
        <v>44</v>
      </c>
      <c r="H12" s="52" t="s">
        <v>55</v>
      </c>
      <c r="I12" s="52" t="s">
        <v>44</v>
      </c>
      <c r="J12" s="53" t="s">
        <v>55</v>
      </c>
      <c r="K12" s="77" t="s">
        <v>44</v>
      </c>
      <c r="L12" s="52" t="s">
        <v>55</v>
      </c>
      <c r="M12" s="52" t="s">
        <v>44</v>
      </c>
      <c r="N12" s="78" t="s">
        <v>55</v>
      </c>
      <c r="O12" s="96" t="s">
        <v>67</v>
      </c>
      <c r="P12" s="97" t="s">
        <v>68</v>
      </c>
    </row>
    <row r="13" spans="1:16" x14ac:dyDescent="0.25">
      <c r="A13" s="216" t="s">
        <v>58</v>
      </c>
      <c r="B13" s="217"/>
      <c r="C13" s="59">
        <v>549.80999999999995</v>
      </c>
      <c r="D13" s="60">
        <v>549.73</v>
      </c>
      <c r="E13" s="73">
        <v>551.61</v>
      </c>
      <c r="F13" s="62">
        <v>551.44000000000005</v>
      </c>
      <c r="G13" s="59">
        <v>552.99</v>
      </c>
      <c r="H13" s="60">
        <v>552.15</v>
      </c>
      <c r="I13" s="73">
        <v>550.49</v>
      </c>
      <c r="J13" s="62">
        <v>550.14</v>
      </c>
      <c r="K13" s="73">
        <v>541.59</v>
      </c>
      <c r="L13" s="60">
        <v>541.17999999999995</v>
      </c>
      <c r="M13" s="73">
        <v>541.5</v>
      </c>
      <c r="N13" s="62">
        <v>541.9</v>
      </c>
      <c r="O13" s="63">
        <f t="shared" ref="O13" si="3">MIN(C13:N13)</f>
        <v>541.17999999999995</v>
      </c>
      <c r="P13" s="64">
        <f t="shared" ref="P13" si="4">MAX(C13:N13)</f>
        <v>552.99</v>
      </c>
    </row>
    <row r="14" spans="1:16" ht="14.95" x14ac:dyDescent="0.25">
      <c r="A14" s="216" t="s">
        <v>59</v>
      </c>
      <c r="B14" s="217"/>
      <c r="C14" s="65"/>
      <c r="D14" s="66"/>
      <c r="E14" s="67"/>
      <c r="F14" s="68"/>
      <c r="G14" s="65"/>
      <c r="H14" s="66"/>
      <c r="I14" s="67"/>
      <c r="J14" s="68"/>
      <c r="K14" s="65"/>
      <c r="L14" s="66"/>
      <c r="M14" s="67"/>
      <c r="N14" s="68"/>
      <c r="O14" s="63"/>
      <c r="P14" s="64"/>
    </row>
    <row r="15" spans="1:16" ht="14.95" x14ac:dyDescent="0.25">
      <c r="A15" s="216" t="s">
        <v>60</v>
      </c>
      <c r="B15" s="217"/>
      <c r="C15" s="65"/>
      <c r="D15" s="66"/>
      <c r="E15" s="66"/>
      <c r="F15" s="68"/>
      <c r="G15" s="65"/>
      <c r="H15" s="66"/>
      <c r="I15" s="66"/>
      <c r="J15" s="68"/>
      <c r="K15" s="67"/>
      <c r="L15" s="66"/>
      <c r="M15" s="66"/>
      <c r="N15" s="68"/>
      <c r="O15" s="63"/>
      <c r="P15" s="64"/>
    </row>
    <row r="16" spans="1:16" ht="14.95" x14ac:dyDescent="0.25">
      <c r="A16" s="216" t="s">
        <v>61</v>
      </c>
      <c r="B16" s="217"/>
      <c r="C16" s="65"/>
      <c r="D16" s="66"/>
      <c r="E16" s="66"/>
      <c r="F16" s="68"/>
      <c r="G16" s="65"/>
      <c r="H16" s="66"/>
      <c r="I16" s="66"/>
      <c r="J16" s="68"/>
      <c r="K16" s="67"/>
      <c r="L16" s="66"/>
      <c r="M16" s="66"/>
      <c r="N16" s="68"/>
      <c r="O16" s="63"/>
      <c r="P16" s="64"/>
    </row>
    <row r="17" spans="1:16" ht="14.95" x14ac:dyDescent="0.25">
      <c r="A17" s="216" t="s">
        <v>62</v>
      </c>
      <c r="B17" s="217"/>
      <c r="C17" s="65"/>
      <c r="D17" s="66"/>
      <c r="E17" s="66"/>
      <c r="F17" s="68"/>
      <c r="G17" s="65"/>
      <c r="H17" s="66"/>
      <c r="I17" s="66"/>
      <c r="J17" s="68"/>
      <c r="K17" s="67"/>
      <c r="L17" s="66"/>
      <c r="M17" s="66"/>
      <c r="N17" s="68"/>
      <c r="O17" s="63"/>
      <c r="P17" s="149"/>
    </row>
    <row r="18" spans="1:16" ht="15.8" thickBot="1" x14ac:dyDescent="0.3">
      <c r="A18" s="233" t="s">
        <v>63</v>
      </c>
      <c r="B18" s="234"/>
      <c r="C18" s="84"/>
      <c r="D18" s="86"/>
      <c r="E18" s="86"/>
      <c r="F18" s="85"/>
      <c r="G18" s="84"/>
      <c r="H18" s="86"/>
      <c r="I18" s="86"/>
      <c r="J18" s="85"/>
      <c r="K18" s="87"/>
      <c r="L18" s="86"/>
      <c r="M18" s="86"/>
      <c r="N18" s="85"/>
      <c r="O18" s="88"/>
      <c r="P18" s="89"/>
    </row>
    <row r="19" spans="1:16" ht="14.95" x14ac:dyDescent="0.25">
      <c r="A19" s="227" t="s">
        <v>64</v>
      </c>
      <c r="B19" s="246"/>
      <c r="C19" s="224"/>
      <c r="D19" s="225"/>
      <c r="E19" s="226"/>
      <c r="F19" s="225"/>
      <c r="G19" s="226"/>
      <c r="H19" s="225"/>
      <c r="I19" s="226"/>
      <c r="J19" s="225"/>
      <c r="K19" s="226"/>
      <c r="L19" s="225"/>
      <c r="M19" s="226"/>
      <c r="N19" s="225"/>
      <c r="O19" s="63"/>
      <c r="P19" s="64"/>
    </row>
    <row r="20" spans="1:16" ht="15.8" thickBot="1" x14ac:dyDescent="0.3">
      <c r="A20" s="227" t="s">
        <v>65</v>
      </c>
      <c r="B20" s="246"/>
      <c r="C20" s="228"/>
      <c r="D20" s="229"/>
      <c r="E20" s="230"/>
      <c r="F20" s="229"/>
      <c r="G20" s="230"/>
      <c r="H20" s="229"/>
      <c r="I20" s="230"/>
      <c r="J20" s="229"/>
      <c r="K20" s="230"/>
      <c r="L20" s="229"/>
      <c r="M20" s="230"/>
      <c r="N20" s="229"/>
      <c r="O20" s="63"/>
      <c r="P20" s="64"/>
    </row>
  </sheetData>
  <mergeCells count="42">
    <mergeCell ref="A8:B8"/>
    <mergeCell ref="A3:B3"/>
    <mergeCell ref="A4:B4"/>
    <mergeCell ref="A5:B5"/>
    <mergeCell ref="A6:B6"/>
    <mergeCell ref="A7:B7"/>
    <mergeCell ref="A9:B9"/>
    <mergeCell ref="A10:B10"/>
    <mergeCell ref="C10:D10"/>
    <mergeCell ref="E10:F10"/>
    <mergeCell ref="G10:H10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18:B18"/>
    <mergeCell ref="A19:B19"/>
    <mergeCell ref="C19:D19"/>
    <mergeCell ref="E19:F19"/>
    <mergeCell ref="G19:H19"/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231402</v>
      </c>
      <c r="B1" s="48">
        <v>43198</v>
      </c>
      <c r="C1" s="132" t="str">
        <f>C$3</f>
        <v>Gauche</v>
      </c>
      <c r="D1" s="133" t="str">
        <f t="shared" ref="C1:N2" si="0">D$3</f>
        <v>Droit</v>
      </c>
      <c r="E1" s="133" t="str">
        <f t="shared" si="0"/>
        <v>Gauche</v>
      </c>
      <c r="F1" s="134" t="str">
        <f t="shared" si="0"/>
        <v>Droit</v>
      </c>
      <c r="G1" s="135"/>
      <c r="H1" s="136"/>
      <c r="I1" s="136"/>
      <c r="J1" s="137"/>
      <c r="K1" s="132" t="str">
        <f t="shared" si="0"/>
        <v>Gauche</v>
      </c>
      <c r="L1" s="133" t="str">
        <f t="shared" si="0"/>
        <v>Droit</v>
      </c>
      <c r="M1" s="133" t="str">
        <f t="shared" si="0"/>
        <v>Gauche</v>
      </c>
      <c r="N1" s="134" t="str">
        <f t="shared" si="0"/>
        <v>Droit</v>
      </c>
      <c r="O1" s="138"/>
      <c r="P1" s="139"/>
    </row>
    <row r="2" spans="1:16" ht="15.8" thickBot="1" x14ac:dyDescent="0.3">
      <c r="A2" s="47">
        <f>A1</f>
        <v>231402</v>
      </c>
      <c r="B2" s="48">
        <f>B1</f>
        <v>43198</v>
      </c>
      <c r="C2" s="140" t="str">
        <f t="shared" si="0"/>
        <v>Gauche</v>
      </c>
      <c r="D2" s="141" t="str">
        <f t="shared" si="0"/>
        <v>Droit</v>
      </c>
      <c r="E2" s="141" t="str">
        <f t="shared" si="0"/>
        <v>Gauche</v>
      </c>
      <c r="F2" s="142" t="str">
        <f t="shared" si="0"/>
        <v>Droit</v>
      </c>
      <c r="G2" s="143" t="s">
        <v>72</v>
      </c>
      <c r="H2" s="144">
        <v>5104777</v>
      </c>
      <c r="I2" s="144" t="s">
        <v>72</v>
      </c>
      <c r="J2" s="145">
        <v>5104775</v>
      </c>
      <c r="K2" s="140" t="str">
        <f t="shared" si="0"/>
        <v>Gauche</v>
      </c>
      <c r="L2" s="141" t="str">
        <f t="shared" si="0"/>
        <v>Droit</v>
      </c>
      <c r="M2" s="141" t="str">
        <f t="shared" si="0"/>
        <v>Gauche</v>
      </c>
      <c r="N2" s="142" t="str">
        <f t="shared" si="0"/>
        <v>Droit</v>
      </c>
      <c r="O2" s="146"/>
      <c r="P2" s="147"/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553.6</v>
      </c>
      <c r="D4" s="60">
        <v>553.23</v>
      </c>
      <c r="E4" s="73">
        <v>553.84</v>
      </c>
      <c r="F4" s="62">
        <v>554.28</v>
      </c>
      <c r="G4" s="59">
        <v>569.36</v>
      </c>
      <c r="H4" s="60">
        <v>569.42999999999995</v>
      </c>
      <c r="I4" s="73">
        <v>568.39</v>
      </c>
      <c r="J4" s="62">
        <v>568.39</v>
      </c>
      <c r="K4" s="73">
        <v>552.13</v>
      </c>
      <c r="L4" s="60">
        <v>552.98</v>
      </c>
      <c r="M4" s="73">
        <v>553.12</v>
      </c>
      <c r="N4" s="62">
        <v>553.57000000000005</v>
      </c>
      <c r="O4" s="63">
        <f>MIN(C4:N4)</f>
        <v>552.13</v>
      </c>
      <c r="P4" s="64">
        <f>MAX(C4:N4)</f>
        <v>569.42999999999995</v>
      </c>
    </row>
    <row r="5" spans="1:16" ht="14.95" x14ac:dyDescent="0.25">
      <c r="A5" s="216" t="s">
        <v>59</v>
      </c>
      <c r="B5" s="217"/>
      <c r="C5" s="65"/>
      <c r="D5" s="66"/>
      <c r="E5" s="67"/>
      <c r="F5" s="68"/>
      <c r="G5" s="65"/>
      <c r="H5" s="66"/>
      <c r="I5" s="67"/>
      <c r="J5" s="68"/>
      <c r="K5" s="67"/>
      <c r="L5" s="66"/>
      <c r="M5" s="67"/>
      <c r="N5" s="68"/>
      <c r="O5" s="63"/>
      <c r="P5" s="64"/>
    </row>
    <row r="6" spans="1:16" ht="14.95" x14ac:dyDescent="0.25">
      <c r="A6" s="216" t="s">
        <v>60</v>
      </c>
      <c r="B6" s="217"/>
      <c r="C6" s="65"/>
      <c r="D6" s="66"/>
      <c r="E6" s="66"/>
      <c r="F6" s="68"/>
      <c r="G6" s="65"/>
      <c r="H6" s="66"/>
      <c r="I6" s="66"/>
      <c r="J6" s="68"/>
      <c r="K6" s="67"/>
      <c r="L6" s="66"/>
      <c r="M6" s="66"/>
      <c r="N6" s="68"/>
      <c r="O6" s="63"/>
      <c r="P6" s="64"/>
    </row>
    <row r="7" spans="1:16" ht="14.95" x14ac:dyDescent="0.25">
      <c r="A7" s="216" t="s">
        <v>61</v>
      </c>
      <c r="B7" s="217"/>
      <c r="C7" s="65"/>
      <c r="D7" s="66"/>
      <c r="E7" s="66"/>
      <c r="F7" s="68"/>
      <c r="G7" s="65"/>
      <c r="H7" s="66"/>
      <c r="I7" s="66"/>
      <c r="J7" s="68"/>
      <c r="K7" s="67"/>
      <c r="L7" s="66"/>
      <c r="M7" s="66"/>
      <c r="N7" s="68"/>
      <c r="O7" s="63"/>
      <c r="P7" s="64"/>
    </row>
    <row r="8" spans="1:16" ht="14.95" x14ac:dyDescent="0.25">
      <c r="A8" s="216" t="s">
        <v>62</v>
      </c>
      <c r="B8" s="217"/>
      <c r="C8" s="65"/>
      <c r="D8" s="66"/>
      <c r="E8" s="66"/>
      <c r="F8" s="68"/>
      <c r="G8" s="65"/>
      <c r="H8" s="66"/>
      <c r="I8" s="66"/>
      <c r="J8" s="68"/>
      <c r="K8" s="67"/>
      <c r="L8" s="66"/>
      <c r="M8" s="66"/>
      <c r="N8" s="68"/>
      <c r="O8" s="63"/>
      <c r="P8" s="64"/>
    </row>
    <row r="9" spans="1:16" ht="15.8" thickBot="1" x14ac:dyDescent="0.3">
      <c r="A9" s="220" t="s">
        <v>63</v>
      </c>
      <c r="B9" s="221"/>
      <c r="C9" s="69"/>
      <c r="D9" s="70"/>
      <c r="E9" s="70"/>
      <c r="F9" s="71"/>
      <c r="G9" s="69"/>
      <c r="H9" s="66"/>
      <c r="I9" s="66"/>
      <c r="J9" s="68"/>
      <c r="K9" s="75"/>
      <c r="L9" s="70"/>
      <c r="M9" s="70"/>
      <c r="N9" s="71"/>
      <c r="O9" s="63"/>
      <c r="P9" s="64"/>
    </row>
    <row r="10" spans="1:16" ht="14.95" x14ac:dyDescent="0.25">
      <c r="A10" s="227" t="s">
        <v>64</v>
      </c>
      <c r="B10" s="246"/>
      <c r="C10" s="224"/>
      <c r="D10" s="225"/>
      <c r="E10" s="226"/>
      <c r="F10" s="225"/>
      <c r="G10" s="226"/>
      <c r="H10" s="225"/>
      <c r="I10" s="226"/>
      <c r="J10" s="225"/>
      <c r="K10" s="226"/>
      <c r="L10" s="225"/>
      <c r="M10" s="226"/>
      <c r="N10" s="225"/>
      <c r="O10" s="63"/>
      <c r="P10" s="64"/>
    </row>
    <row r="11" spans="1:16" ht="15.8" thickBot="1" x14ac:dyDescent="0.3">
      <c r="A11" s="227" t="s">
        <v>65</v>
      </c>
      <c r="B11" s="246"/>
      <c r="C11" s="228"/>
      <c r="D11" s="229"/>
      <c r="E11" s="230"/>
      <c r="F11" s="229"/>
      <c r="G11" s="230"/>
      <c r="H11" s="229"/>
      <c r="I11" s="230"/>
      <c r="J11" s="229"/>
      <c r="K11" s="230"/>
      <c r="L11" s="229"/>
      <c r="M11" s="230"/>
      <c r="N11" s="229"/>
      <c r="O11" s="150"/>
      <c r="P11" s="83"/>
    </row>
    <row r="12" spans="1:16" ht="15.8" thickBot="1" x14ac:dyDescent="0.3">
      <c r="A12" s="231" t="s">
        <v>66</v>
      </c>
      <c r="B12" s="232"/>
      <c r="C12" s="51" t="s">
        <v>44</v>
      </c>
      <c r="D12" s="52" t="s">
        <v>55</v>
      </c>
      <c r="E12" s="52" t="s">
        <v>44</v>
      </c>
      <c r="F12" s="52" t="s">
        <v>55</v>
      </c>
      <c r="G12" s="52" t="s">
        <v>44</v>
      </c>
      <c r="H12" s="52" t="s">
        <v>55</v>
      </c>
      <c r="I12" s="52" t="s">
        <v>44</v>
      </c>
      <c r="J12" s="53" t="s">
        <v>55</v>
      </c>
      <c r="K12" s="77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548.47</v>
      </c>
      <c r="D13" s="60">
        <v>548.77</v>
      </c>
      <c r="E13" s="73">
        <v>550.1</v>
      </c>
      <c r="F13" s="62">
        <v>549.89</v>
      </c>
      <c r="G13" s="59">
        <v>566.98</v>
      </c>
      <c r="H13" s="60">
        <v>566.83000000000004</v>
      </c>
      <c r="I13" s="73">
        <v>565.65</v>
      </c>
      <c r="J13" s="62">
        <v>565.46</v>
      </c>
      <c r="K13" s="73">
        <v>550.78</v>
      </c>
      <c r="L13" s="60">
        <v>550.79999999999995</v>
      </c>
      <c r="M13" s="73">
        <v>551.88</v>
      </c>
      <c r="N13" s="62">
        <v>552.19000000000005</v>
      </c>
      <c r="O13" s="63">
        <f>MIN(C13:N13)</f>
        <v>548.47</v>
      </c>
      <c r="P13" s="64">
        <f>MAX(C13:N13)</f>
        <v>566.98</v>
      </c>
    </row>
    <row r="14" spans="1:16" ht="14.95" x14ac:dyDescent="0.25">
      <c r="A14" s="216" t="s">
        <v>59</v>
      </c>
      <c r="B14" s="217"/>
      <c r="C14" s="65"/>
      <c r="D14" s="66"/>
      <c r="E14" s="67"/>
      <c r="F14" s="68"/>
      <c r="G14" s="65"/>
      <c r="H14" s="66"/>
      <c r="I14" s="67"/>
      <c r="J14" s="68"/>
      <c r="K14" s="65"/>
      <c r="L14" s="66"/>
      <c r="M14" s="67"/>
      <c r="N14" s="68"/>
      <c r="O14" s="63"/>
      <c r="P14" s="64"/>
    </row>
    <row r="15" spans="1:16" ht="14.95" x14ac:dyDescent="0.25">
      <c r="A15" s="216" t="s">
        <v>60</v>
      </c>
      <c r="B15" s="217"/>
      <c r="C15" s="65"/>
      <c r="D15" s="66"/>
      <c r="E15" s="66"/>
      <c r="F15" s="68"/>
      <c r="G15" s="65"/>
      <c r="H15" s="66"/>
      <c r="I15" s="66"/>
      <c r="J15" s="68"/>
      <c r="K15" s="67"/>
      <c r="L15" s="66"/>
      <c r="M15" s="66"/>
      <c r="N15" s="68"/>
      <c r="O15" s="63"/>
      <c r="P15" s="64"/>
    </row>
    <row r="16" spans="1:16" ht="14.95" x14ac:dyDescent="0.25">
      <c r="A16" s="216" t="s">
        <v>61</v>
      </c>
      <c r="B16" s="217"/>
      <c r="C16" s="65"/>
      <c r="D16" s="66"/>
      <c r="E16" s="66"/>
      <c r="F16" s="68"/>
      <c r="G16" s="65"/>
      <c r="H16" s="66"/>
      <c r="I16" s="66"/>
      <c r="J16" s="68"/>
      <c r="K16" s="67"/>
      <c r="L16" s="66"/>
      <c r="M16" s="66"/>
      <c r="N16" s="68"/>
      <c r="O16" s="63"/>
      <c r="P16" s="64"/>
    </row>
    <row r="17" spans="1:16" ht="14.95" x14ac:dyDescent="0.25">
      <c r="A17" s="216" t="s">
        <v>62</v>
      </c>
      <c r="B17" s="217"/>
      <c r="C17" s="65"/>
      <c r="D17" s="66"/>
      <c r="E17" s="66"/>
      <c r="F17" s="68"/>
      <c r="G17" s="65"/>
      <c r="H17" s="66"/>
      <c r="I17" s="66"/>
      <c r="J17" s="68"/>
      <c r="K17" s="67"/>
      <c r="L17" s="66"/>
      <c r="M17" s="66"/>
      <c r="N17" s="68"/>
      <c r="O17" s="63"/>
      <c r="P17" s="64"/>
    </row>
    <row r="18" spans="1:16" ht="15.8" thickBot="1" x14ac:dyDescent="0.3">
      <c r="A18" s="220" t="s">
        <v>63</v>
      </c>
      <c r="B18" s="221"/>
      <c r="C18" s="69"/>
      <c r="D18" s="70"/>
      <c r="E18" s="70"/>
      <c r="F18" s="71"/>
      <c r="G18" s="69"/>
      <c r="H18" s="70"/>
      <c r="I18" s="70"/>
      <c r="J18" s="71"/>
      <c r="K18" s="75"/>
      <c r="L18" s="70"/>
      <c r="M18" s="70"/>
      <c r="N18" s="71"/>
      <c r="O18" s="63"/>
      <c r="P18" s="64"/>
    </row>
    <row r="19" spans="1:16" ht="14.95" x14ac:dyDescent="0.25">
      <c r="A19" s="227" t="s">
        <v>64</v>
      </c>
      <c r="B19" s="246"/>
      <c r="C19" s="224"/>
      <c r="D19" s="225"/>
      <c r="E19" s="226"/>
      <c r="F19" s="225"/>
      <c r="G19" s="226"/>
      <c r="H19" s="225"/>
      <c r="I19" s="226"/>
      <c r="J19" s="225"/>
      <c r="K19" s="226"/>
      <c r="L19" s="225"/>
      <c r="M19" s="226"/>
      <c r="N19" s="225"/>
      <c r="O19" s="63"/>
      <c r="P19" s="64"/>
    </row>
    <row r="20" spans="1:16" ht="15.8" thickBot="1" x14ac:dyDescent="0.3">
      <c r="A20" s="227" t="s">
        <v>65</v>
      </c>
      <c r="B20" s="246"/>
      <c r="C20" s="228"/>
      <c r="D20" s="229"/>
      <c r="E20" s="230"/>
      <c r="F20" s="229"/>
      <c r="G20" s="230"/>
      <c r="H20" s="229"/>
      <c r="I20" s="230"/>
      <c r="J20" s="229"/>
      <c r="K20" s="230"/>
      <c r="L20" s="229"/>
      <c r="M20" s="230"/>
      <c r="N20" s="229"/>
      <c r="O20" s="150"/>
      <c r="P20" s="83"/>
    </row>
  </sheetData>
  <mergeCells count="42">
    <mergeCell ref="A8:B8"/>
    <mergeCell ref="A3:B3"/>
    <mergeCell ref="A4:B4"/>
    <mergeCell ref="A5:B5"/>
    <mergeCell ref="A6:B6"/>
    <mergeCell ref="A7:B7"/>
    <mergeCell ref="A9:B9"/>
    <mergeCell ref="A10:B10"/>
    <mergeCell ref="C10:D10"/>
    <mergeCell ref="E10:F10"/>
    <mergeCell ref="G10:H10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18:B18"/>
    <mergeCell ref="A19:B19"/>
    <mergeCell ref="C19:D19"/>
    <mergeCell ref="E19:F19"/>
    <mergeCell ref="G19:H19"/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232419</v>
      </c>
      <c r="B1" s="48">
        <v>43114</v>
      </c>
      <c r="C1" s="132" t="str">
        <f>C$3</f>
        <v>Gauche</v>
      </c>
      <c r="D1" s="133" t="str">
        <f t="shared" ref="C1:N2" si="0">D$3</f>
        <v>Droit</v>
      </c>
      <c r="E1" s="133" t="str">
        <f t="shared" si="0"/>
        <v>Gauche</v>
      </c>
      <c r="F1" s="134" t="str">
        <f t="shared" si="0"/>
        <v>Droit</v>
      </c>
      <c r="G1" s="135"/>
      <c r="H1" s="136"/>
      <c r="I1" s="136"/>
      <c r="J1" s="137"/>
      <c r="K1" s="132" t="str">
        <f t="shared" si="0"/>
        <v>Gauche</v>
      </c>
      <c r="L1" s="133" t="str">
        <f t="shared" si="0"/>
        <v>Droit</v>
      </c>
      <c r="M1" s="133" t="str">
        <f t="shared" si="0"/>
        <v>Gauche</v>
      </c>
      <c r="N1" s="134" t="str">
        <f t="shared" si="0"/>
        <v>Droit</v>
      </c>
      <c r="O1" s="138"/>
      <c r="P1" s="139"/>
    </row>
    <row r="2" spans="1:16" ht="15.8" thickBot="1" x14ac:dyDescent="0.3">
      <c r="A2" s="47">
        <f>+A1</f>
        <v>232419</v>
      </c>
      <c r="B2" s="48">
        <f>+B1</f>
        <v>43114</v>
      </c>
      <c r="C2" s="140" t="str">
        <f t="shared" si="0"/>
        <v>Gauche</v>
      </c>
      <c r="D2" s="141" t="str">
        <f t="shared" si="0"/>
        <v>Droit</v>
      </c>
      <c r="E2" s="141" t="str">
        <f t="shared" si="0"/>
        <v>Gauche</v>
      </c>
      <c r="F2" s="142" t="str">
        <f t="shared" si="0"/>
        <v>Droit</v>
      </c>
      <c r="G2" s="143" t="s">
        <v>72</v>
      </c>
      <c r="H2" s="144">
        <v>5104777</v>
      </c>
      <c r="I2" s="144" t="s">
        <v>72</v>
      </c>
      <c r="J2" s="145">
        <v>5104775</v>
      </c>
      <c r="K2" s="140" t="str">
        <f t="shared" si="0"/>
        <v>Gauche</v>
      </c>
      <c r="L2" s="141" t="str">
        <f t="shared" si="0"/>
        <v>Droit</v>
      </c>
      <c r="M2" s="141" t="str">
        <f t="shared" si="0"/>
        <v>Gauche</v>
      </c>
      <c r="N2" s="142" t="str">
        <f t="shared" si="0"/>
        <v>Droit</v>
      </c>
      <c r="O2" s="146"/>
      <c r="P2" s="147"/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552.39</v>
      </c>
      <c r="D4" s="60">
        <v>552.79999999999995</v>
      </c>
      <c r="E4" s="73">
        <v>550.20000000000005</v>
      </c>
      <c r="F4" s="62">
        <v>550.97</v>
      </c>
      <c r="G4" s="59">
        <v>552.62</v>
      </c>
      <c r="H4" s="60">
        <v>553.47</v>
      </c>
      <c r="I4" s="73">
        <v>550.63</v>
      </c>
      <c r="J4" s="62">
        <v>551.46</v>
      </c>
      <c r="K4" s="73">
        <v>553.66</v>
      </c>
      <c r="L4" s="60">
        <v>553.83000000000004</v>
      </c>
      <c r="M4" s="73">
        <v>555.14</v>
      </c>
      <c r="N4" s="62">
        <v>555.16999999999996</v>
      </c>
      <c r="O4" s="63">
        <f t="shared" ref="O4:O11" si="1">MIN(C4:N4)</f>
        <v>550.20000000000005</v>
      </c>
      <c r="P4" s="64">
        <f t="shared" ref="P4:P11" si="2">MAX(C4:N4)</f>
        <v>555.16999999999996</v>
      </c>
    </row>
    <row r="5" spans="1:16" ht="14.95" x14ac:dyDescent="0.25">
      <c r="A5" s="216" t="s">
        <v>59</v>
      </c>
      <c r="B5" s="217"/>
      <c r="C5" s="65">
        <v>21.71</v>
      </c>
      <c r="D5" s="66">
        <v>21.46</v>
      </c>
      <c r="E5" s="67">
        <v>21.68</v>
      </c>
      <c r="F5" s="68">
        <v>21.75</v>
      </c>
      <c r="G5" s="65">
        <v>21.21</v>
      </c>
      <c r="H5" s="66">
        <v>21.46</v>
      </c>
      <c r="I5" s="67">
        <v>20.88</v>
      </c>
      <c r="J5" s="68">
        <v>21.61</v>
      </c>
      <c r="K5" s="67">
        <v>21.77</v>
      </c>
      <c r="L5" s="66">
        <v>21.33</v>
      </c>
      <c r="M5" s="67">
        <v>21.64</v>
      </c>
      <c r="N5" s="68">
        <v>21.51</v>
      </c>
      <c r="O5" s="63">
        <f t="shared" si="1"/>
        <v>20.88</v>
      </c>
      <c r="P5" s="64">
        <f t="shared" si="2"/>
        <v>21.77</v>
      </c>
    </row>
    <row r="6" spans="1:16" ht="14.95" x14ac:dyDescent="0.25">
      <c r="A6" s="216" t="s">
        <v>60</v>
      </c>
      <c r="B6" s="217"/>
      <c r="C6" s="65">
        <v>26.15</v>
      </c>
      <c r="D6" s="66">
        <v>25.93</v>
      </c>
      <c r="E6" s="66">
        <v>26.2</v>
      </c>
      <c r="F6" s="68">
        <v>25.98</v>
      </c>
      <c r="G6" s="65">
        <v>26.01</v>
      </c>
      <c r="H6" s="66">
        <v>25.83</v>
      </c>
      <c r="I6" s="66">
        <v>26.08</v>
      </c>
      <c r="J6" s="68">
        <v>25.84</v>
      </c>
      <c r="K6" s="67">
        <v>26.17</v>
      </c>
      <c r="L6" s="66">
        <v>25.95</v>
      </c>
      <c r="M6" s="66">
        <v>26.17</v>
      </c>
      <c r="N6" s="68">
        <v>25.96</v>
      </c>
      <c r="O6" s="63">
        <f t="shared" si="1"/>
        <v>25.83</v>
      </c>
      <c r="P6" s="64">
        <f t="shared" si="2"/>
        <v>26.2</v>
      </c>
    </row>
    <row r="7" spans="1:16" ht="14.95" x14ac:dyDescent="0.25">
      <c r="A7" s="216" t="s">
        <v>61</v>
      </c>
      <c r="B7" s="217"/>
      <c r="C7" s="65">
        <v>4.0199999999999996</v>
      </c>
      <c r="D7" s="66">
        <v>3.94</v>
      </c>
      <c r="E7" s="66">
        <v>4.07</v>
      </c>
      <c r="F7" s="68">
        <v>4.16</v>
      </c>
      <c r="G7" s="65">
        <v>3.32</v>
      </c>
      <c r="H7" s="66">
        <v>3.97</v>
      </c>
      <c r="I7" s="66">
        <v>3.18</v>
      </c>
      <c r="J7" s="68">
        <v>4.12</v>
      </c>
      <c r="K7" s="67">
        <v>4.16</v>
      </c>
      <c r="L7" s="66">
        <v>3.94</v>
      </c>
      <c r="M7" s="66">
        <v>4.16</v>
      </c>
      <c r="N7" s="68">
        <v>4.03</v>
      </c>
      <c r="O7" s="63">
        <f t="shared" si="1"/>
        <v>3.18</v>
      </c>
      <c r="P7" s="64">
        <f t="shared" si="2"/>
        <v>4.16</v>
      </c>
    </row>
    <row r="8" spans="1:16" ht="14.95" x14ac:dyDescent="0.25">
      <c r="A8" s="216" t="s">
        <v>62</v>
      </c>
      <c r="B8" s="217"/>
      <c r="C8" s="65">
        <v>0.46</v>
      </c>
      <c r="D8" s="66">
        <v>0.16</v>
      </c>
      <c r="E8" s="66">
        <v>0.48</v>
      </c>
      <c r="F8" s="68">
        <v>0.28000000000000003</v>
      </c>
      <c r="G8" s="65">
        <v>0.16</v>
      </c>
      <c r="H8" s="66">
        <v>0.08</v>
      </c>
      <c r="I8" s="66">
        <v>0.14000000000000001</v>
      </c>
      <c r="J8" s="68">
        <v>0.19</v>
      </c>
      <c r="K8" s="67">
        <v>0.46</v>
      </c>
      <c r="L8" s="66">
        <v>0.17</v>
      </c>
      <c r="M8" s="66">
        <v>0.47</v>
      </c>
      <c r="N8" s="68">
        <v>0.3</v>
      </c>
      <c r="O8" s="63">
        <f t="shared" si="1"/>
        <v>0.08</v>
      </c>
      <c r="P8" s="64">
        <f t="shared" si="2"/>
        <v>0.48</v>
      </c>
    </row>
    <row r="9" spans="1:16" ht="15.8" thickBot="1" x14ac:dyDescent="0.3">
      <c r="A9" s="220" t="s">
        <v>63</v>
      </c>
      <c r="B9" s="221"/>
      <c r="C9" s="69">
        <v>0.31</v>
      </c>
      <c r="D9" s="70">
        <v>0.18</v>
      </c>
      <c r="E9" s="70">
        <v>0.01</v>
      </c>
      <c r="F9" s="71">
        <v>0.06</v>
      </c>
      <c r="G9" s="69">
        <v>0.23</v>
      </c>
      <c r="H9" s="70">
        <v>0.1</v>
      </c>
      <c r="I9" s="70">
        <v>0.03</v>
      </c>
      <c r="J9" s="71">
        <v>0.14000000000000001</v>
      </c>
      <c r="K9" s="75">
        <v>0.11</v>
      </c>
      <c r="L9" s="70">
        <v>0.1</v>
      </c>
      <c r="M9" s="70">
        <v>0.13</v>
      </c>
      <c r="N9" s="71">
        <v>0.05</v>
      </c>
      <c r="O9" s="63">
        <f t="shared" si="1"/>
        <v>0.01</v>
      </c>
      <c r="P9" s="64">
        <f t="shared" si="2"/>
        <v>0.31</v>
      </c>
    </row>
    <row r="10" spans="1:16" ht="14.95" x14ac:dyDescent="0.25">
      <c r="A10" s="227" t="s">
        <v>64</v>
      </c>
      <c r="B10" s="246"/>
      <c r="C10" s="273">
        <v>1421.24</v>
      </c>
      <c r="D10" s="273"/>
      <c r="E10" s="273">
        <v>1422.1</v>
      </c>
      <c r="F10" s="273"/>
      <c r="G10" s="273">
        <v>1420.64</v>
      </c>
      <c r="H10" s="273"/>
      <c r="I10" s="273">
        <v>1421.22</v>
      </c>
      <c r="J10" s="273"/>
      <c r="K10" s="273">
        <v>1421.75</v>
      </c>
      <c r="L10" s="273"/>
      <c r="M10" s="273">
        <v>1421.91</v>
      </c>
      <c r="N10" s="273"/>
      <c r="O10" s="63">
        <f t="shared" si="1"/>
        <v>1420.64</v>
      </c>
      <c r="P10" s="64">
        <f t="shared" si="2"/>
        <v>1422.1</v>
      </c>
    </row>
    <row r="11" spans="1:16" ht="15.8" thickBot="1" x14ac:dyDescent="0.3">
      <c r="A11" s="227" t="s">
        <v>65</v>
      </c>
      <c r="B11" s="246"/>
      <c r="C11" s="273">
        <v>1378.07</v>
      </c>
      <c r="D11" s="273"/>
      <c r="E11" s="273">
        <v>1378.67</v>
      </c>
      <c r="F11" s="273"/>
      <c r="G11" s="273">
        <v>1377.96</v>
      </c>
      <c r="H11" s="273"/>
      <c r="I11" s="273">
        <v>1378.73</v>
      </c>
      <c r="J11" s="273"/>
      <c r="K11" s="273">
        <v>1378.65</v>
      </c>
      <c r="L11" s="273"/>
      <c r="M11" s="273">
        <v>1378.76</v>
      </c>
      <c r="N11" s="273"/>
      <c r="O11" s="63">
        <f t="shared" si="1"/>
        <v>1377.96</v>
      </c>
      <c r="P11" s="64">
        <f t="shared" si="2"/>
        <v>1378.76</v>
      </c>
    </row>
    <row r="12" spans="1:16" ht="15.8" thickBot="1" x14ac:dyDescent="0.3">
      <c r="A12" s="231" t="s">
        <v>66</v>
      </c>
      <c r="B12" s="232"/>
      <c r="C12" s="51" t="s">
        <v>44</v>
      </c>
      <c r="D12" s="52" t="s">
        <v>55</v>
      </c>
      <c r="E12" s="52" t="s">
        <v>44</v>
      </c>
      <c r="F12" s="52" t="s">
        <v>55</v>
      </c>
      <c r="G12" s="52" t="s">
        <v>44</v>
      </c>
      <c r="H12" s="52" t="s">
        <v>55</v>
      </c>
      <c r="I12" s="52" t="s">
        <v>44</v>
      </c>
      <c r="J12" s="53" t="s">
        <v>55</v>
      </c>
      <c r="K12" s="77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550.33000000000004</v>
      </c>
      <c r="D13" s="60">
        <v>550.67999999999995</v>
      </c>
      <c r="E13" s="73">
        <v>550.33000000000004</v>
      </c>
      <c r="F13" s="62">
        <v>550.13</v>
      </c>
      <c r="G13" s="59">
        <v>550.17999999999995</v>
      </c>
      <c r="H13" s="60">
        <v>550.51</v>
      </c>
      <c r="I13" s="73">
        <v>549.19000000000005</v>
      </c>
      <c r="J13" s="62">
        <v>549.16999999999996</v>
      </c>
      <c r="K13" s="73">
        <v>552.03</v>
      </c>
      <c r="L13" s="60">
        <v>552.23</v>
      </c>
      <c r="M13" s="73">
        <v>553.02</v>
      </c>
      <c r="N13" s="62">
        <v>553.46</v>
      </c>
      <c r="O13" s="63">
        <f t="shared" ref="O13:O20" si="3">MIN(C13:N13)</f>
        <v>549.16999999999996</v>
      </c>
      <c r="P13" s="64">
        <f t="shared" ref="P13:P20" si="4">MAX(C13:N13)</f>
        <v>553.46</v>
      </c>
    </row>
    <row r="14" spans="1:16" ht="14.95" x14ac:dyDescent="0.25">
      <c r="A14" s="216" t="s">
        <v>59</v>
      </c>
      <c r="B14" s="217"/>
      <c r="C14" s="65">
        <v>21.97</v>
      </c>
      <c r="D14" s="66">
        <v>22.03</v>
      </c>
      <c r="E14" s="67">
        <v>21.76</v>
      </c>
      <c r="F14" s="68">
        <v>21.88</v>
      </c>
      <c r="G14" s="65">
        <v>21.8</v>
      </c>
      <c r="H14" s="66">
        <v>22.14</v>
      </c>
      <c r="I14" s="67">
        <v>21.35</v>
      </c>
      <c r="J14" s="68">
        <v>22.15</v>
      </c>
      <c r="K14" s="65">
        <v>22.02</v>
      </c>
      <c r="L14" s="66">
        <v>21.75</v>
      </c>
      <c r="M14" s="67">
        <v>22.08</v>
      </c>
      <c r="N14" s="68">
        <v>21.99</v>
      </c>
      <c r="O14" s="63">
        <f t="shared" si="3"/>
        <v>21.35</v>
      </c>
      <c r="P14" s="64">
        <f t="shared" si="4"/>
        <v>22.15</v>
      </c>
    </row>
    <row r="15" spans="1:16" ht="14.95" x14ac:dyDescent="0.25">
      <c r="A15" s="216" t="s">
        <v>60</v>
      </c>
      <c r="B15" s="217"/>
      <c r="C15" s="65">
        <v>25.51</v>
      </c>
      <c r="D15" s="66">
        <v>25.27</v>
      </c>
      <c r="E15" s="66">
        <v>25.6</v>
      </c>
      <c r="F15" s="68">
        <v>25.33</v>
      </c>
      <c r="G15" s="65">
        <v>25.5</v>
      </c>
      <c r="H15" s="66">
        <v>25.29</v>
      </c>
      <c r="I15" s="66">
        <v>25.53</v>
      </c>
      <c r="J15" s="68">
        <v>25.22</v>
      </c>
      <c r="K15" s="67">
        <v>25.51</v>
      </c>
      <c r="L15" s="66">
        <v>25.3</v>
      </c>
      <c r="M15" s="66">
        <v>25.5</v>
      </c>
      <c r="N15" s="68">
        <v>25.25</v>
      </c>
      <c r="O15" s="63">
        <f t="shared" si="3"/>
        <v>25.22</v>
      </c>
      <c r="P15" s="64">
        <f t="shared" si="4"/>
        <v>25.6</v>
      </c>
    </row>
    <row r="16" spans="1:16" ht="14.95" x14ac:dyDescent="0.25">
      <c r="A16" s="216" t="s">
        <v>61</v>
      </c>
      <c r="B16" s="217"/>
      <c r="C16" s="65">
        <v>4.93</v>
      </c>
      <c r="D16" s="66">
        <v>4.68</v>
      </c>
      <c r="E16" s="66">
        <v>4.57</v>
      </c>
      <c r="F16" s="68">
        <v>4.5199999999999996</v>
      </c>
      <c r="G16" s="65">
        <v>4.88</v>
      </c>
      <c r="H16" s="66">
        <v>4.78</v>
      </c>
      <c r="I16" s="66">
        <v>4.29</v>
      </c>
      <c r="J16" s="68">
        <v>4.76</v>
      </c>
      <c r="K16" s="67">
        <v>4.8</v>
      </c>
      <c r="L16" s="66">
        <v>4.4000000000000004</v>
      </c>
      <c r="M16" s="66">
        <v>4.83</v>
      </c>
      <c r="N16" s="68">
        <v>4.63</v>
      </c>
      <c r="O16" s="63">
        <f t="shared" si="3"/>
        <v>4.29</v>
      </c>
      <c r="P16" s="64">
        <f t="shared" si="4"/>
        <v>4.93</v>
      </c>
    </row>
    <row r="17" spans="1:16" ht="14.95" x14ac:dyDescent="0.25">
      <c r="A17" s="216" t="s">
        <v>62</v>
      </c>
      <c r="B17" s="217"/>
      <c r="C17" s="65">
        <v>0.06</v>
      </c>
      <c r="D17" s="66">
        <v>0.1</v>
      </c>
      <c r="E17" s="66">
        <v>0.15</v>
      </c>
      <c r="F17" s="68">
        <v>0.23</v>
      </c>
      <c r="G17" s="65">
        <v>0.08</v>
      </c>
      <c r="H17" s="66">
        <v>0.04</v>
      </c>
      <c r="I17" s="66">
        <v>0.12</v>
      </c>
      <c r="J17" s="68">
        <v>7.0000000000000007E-2</v>
      </c>
      <c r="K17" s="67">
        <v>7.0000000000000007E-2</v>
      </c>
      <c r="L17" s="66">
        <v>0.05</v>
      </c>
      <c r="M17" s="66">
        <v>0.21</v>
      </c>
      <c r="N17" s="68">
        <v>0.14000000000000001</v>
      </c>
      <c r="O17" s="63">
        <f t="shared" si="3"/>
        <v>0.04</v>
      </c>
      <c r="P17" s="64">
        <f t="shared" si="4"/>
        <v>0.23</v>
      </c>
    </row>
    <row r="18" spans="1:16" ht="15.8" thickBot="1" x14ac:dyDescent="0.3">
      <c r="A18" s="220" t="s">
        <v>63</v>
      </c>
      <c r="B18" s="221"/>
      <c r="C18" s="69">
        <v>0.25</v>
      </c>
      <c r="D18" s="70">
        <v>0.13</v>
      </c>
      <c r="E18" s="70">
        <v>0.02</v>
      </c>
      <c r="F18" s="71">
        <v>0.08</v>
      </c>
      <c r="G18" s="69">
        <v>0.16</v>
      </c>
      <c r="H18" s="70">
        <v>0.13</v>
      </c>
      <c r="I18" s="70">
        <v>0.04</v>
      </c>
      <c r="J18" s="71">
        <v>0.14000000000000001</v>
      </c>
      <c r="K18" s="75">
        <v>0.09</v>
      </c>
      <c r="L18" s="70">
        <v>0.1</v>
      </c>
      <c r="M18" s="70">
        <v>0.08</v>
      </c>
      <c r="N18" s="71">
        <v>0.05</v>
      </c>
      <c r="O18" s="63">
        <f t="shared" si="3"/>
        <v>0.02</v>
      </c>
      <c r="P18" s="64">
        <f t="shared" si="4"/>
        <v>0.25</v>
      </c>
    </row>
    <row r="19" spans="1:16" ht="14.95" x14ac:dyDescent="0.25">
      <c r="A19" s="227" t="s">
        <v>64</v>
      </c>
      <c r="B19" s="246"/>
      <c r="C19" s="273">
        <v>1422.06</v>
      </c>
      <c r="D19" s="273"/>
      <c r="E19" s="273">
        <v>1422.16</v>
      </c>
      <c r="F19" s="273"/>
      <c r="G19" s="273">
        <v>1422.1</v>
      </c>
      <c r="H19" s="273"/>
      <c r="I19" s="273">
        <v>1422.15</v>
      </c>
      <c r="J19" s="273"/>
      <c r="K19" s="273">
        <v>1422.31</v>
      </c>
      <c r="L19" s="273"/>
      <c r="M19" s="273">
        <v>1422.69</v>
      </c>
      <c r="N19" s="273"/>
      <c r="O19" s="63">
        <f t="shared" si="3"/>
        <v>1422.06</v>
      </c>
      <c r="P19" s="64">
        <f t="shared" si="4"/>
        <v>1422.69</v>
      </c>
    </row>
    <row r="20" spans="1:16" ht="14.95" x14ac:dyDescent="0.25">
      <c r="A20" s="227" t="s">
        <v>65</v>
      </c>
      <c r="B20" s="246"/>
      <c r="C20" s="273">
        <v>1378.07</v>
      </c>
      <c r="D20" s="273"/>
      <c r="E20" s="273">
        <v>1378.51</v>
      </c>
      <c r="F20" s="273"/>
      <c r="G20" s="273">
        <v>1378.15</v>
      </c>
      <c r="H20" s="273"/>
      <c r="I20" s="273">
        <v>1378.65</v>
      </c>
      <c r="J20" s="273"/>
      <c r="K20" s="273">
        <v>1378.54</v>
      </c>
      <c r="L20" s="273"/>
      <c r="M20" s="273">
        <v>1378.62</v>
      </c>
      <c r="N20" s="273"/>
      <c r="O20" s="63">
        <f t="shared" si="3"/>
        <v>1378.07</v>
      </c>
      <c r="P20" s="64">
        <f t="shared" si="4"/>
        <v>1378.65</v>
      </c>
    </row>
  </sheetData>
  <mergeCells count="42">
    <mergeCell ref="A8:B8"/>
    <mergeCell ref="A3:B3"/>
    <mergeCell ref="A4:B4"/>
    <mergeCell ref="A5:B5"/>
    <mergeCell ref="A6:B6"/>
    <mergeCell ref="A7:B7"/>
    <mergeCell ref="A9:B9"/>
    <mergeCell ref="A10:B10"/>
    <mergeCell ref="C10:D10"/>
    <mergeCell ref="E10:F10"/>
    <mergeCell ref="G10:H10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18:B18"/>
    <mergeCell ref="A19:B19"/>
    <mergeCell ref="C19:D19"/>
    <mergeCell ref="E19:F19"/>
    <mergeCell ref="G19:H19"/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231795</v>
      </c>
      <c r="B1" s="48">
        <v>43121</v>
      </c>
      <c r="C1" s="132" t="str">
        <f>C$3</f>
        <v>Gauche</v>
      </c>
      <c r="D1" s="133" t="str">
        <f t="shared" ref="C1:N2" si="0">D$3</f>
        <v>Droit</v>
      </c>
      <c r="E1" s="133" t="str">
        <f t="shared" si="0"/>
        <v>Gauche</v>
      </c>
      <c r="F1" s="134" t="str">
        <f t="shared" si="0"/>
        <v>Droit</v>
      </c>
      <c r="G1" s="135"/>
      <c r="H1" s="136"/>
      <c r="I1" s="136"/>
      <c r="J1" s="137"/>
      <c r="K1" s="132" t="str">
        <f t="shared" si="0"/>
        <v>Gauche</v>
      </c>
      <c r="L1" s="133" t="str">
        <f t="shared" si="0"/>
        <v>Droit</v>
      </c>
      <c r="M1" s="133" t="str">
        <f t="shared" si="0"/>
        <v>Gauche</v>
      </c>
      <c r="N1" s="134" t="str">
        <f t="shared" si="0"/>
        <v>Droit</v>
      </c>
      <c r="O1" s="138"/>
      <c r="P1" s="139"/>
    </row>
    <row r="2" spans="1:16" ht="15.8" thickBot="1" x14ac:dyDescent="0.3">
      <c r="A2" s="47">
        <f>A1</f>
        <v>231795</v>
      </c>
      <c r="B2" s="48">
        <f>B1</f>
        <v>43121</v>
      </c>
      <c r="C2" s="140" t="str">
        <f t="shared" si="0"/>
        <v>Gauche</v>
      </c>
      <c r="D2" s="141" t="str">
        <f t="shared" si="0"/>
        <v>Droit</v>
      </c>
      <c r="E2" s="141" t="str">
        <f t="shared" si="0"/>
        <v>Gauche</v>
      </c>
      <c r="F2" s="142" t="str">
        <f t="shared" si="0"/>
        <v>Droit</v>
      </c>
      <c r="G2" s="143" t="s">
        <v>72</v>
      </c>
      <c r="H2" s="144">
        <v>5104777</v>
      </c>
      <c r="I2" s="144" t="s">
        <v>72</v>
      </c>
      <c r="J2" s="145">
        <v>5104775</v>
      </c>
      <c r="K2" s="140" t="str">
        <f t="shared" si="0"/>
        <v>Gauche</v>
      </c>
      <c r="L2" s="141" t="str">
        <f t="shared" si="0"/>
        <v>Droit</v>
      </c>
      <c r="M2" s="141" t="str">
        <f t="shared" si="0"/>
        <v>Gauche</v>
      </c>
      <c r="N2" s="142" t="str">
        <f t="shared" si="0"/>
        <v>Droit</v>
      </c>
      <c r="O2" s="146"/>
      <c r="P2" s="147"/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554.16999999999996</v>
      </c>
      <c r="D4" s="60">
        <v>553.47</v>
      </c>
      <c r="E4" s="73">
        <v>552.41999999999996</v>
      </c>
      <c r="F4" s="62">
        <v>551.49</v>
      </c>
      <c r="G4" s="59">
        <v>569</v>
      </c>
      <c r="H4" s="60">
        <v>568.16</v>
      </c>
      <c r="I4" s="73">
        <v>566.67999999999995</v>
      </c>
      <c r="J4" s="62">
        <v>566.21</v>
      </c>
      <c r="K4" s="73">
        <v>545.91</v>
      </c>
      <c r="L4" s="60">
        <v>545.99</v>
      </c>
      <c r="M4" s="73">
        <v>546.99</v>
      </c>
      <c r="N4" s="62">
        <v>547.80999999999995</v>
      </c>
      <c r="O4" s="63">
        <f>MIN(C4:N4)</f>
        <v>545.91</v>
      </c>
      <c r="P4" s="64">
        <f>MAX(C4:N4)</f>
        <v>569</v>
      </c>
    </row>
    <row r="5" spans="1:16" ht="14.95" x14ac:dyDescent="0.25">
      <c r="A5" s="216" t="s">
        <v>59</v>
      </c>
      <c r="B5" s="217"/>
      <c r="C5" s="65">
        <v>21.84</v>
      </c>
      <c r="D5" s="66">
        <v>21.34</v>
      </c>
      <c r="E5" s="67">
        <v>22.02</v>
      </c>
      <c r="F5" s="68">
        <v>21.32</v>
      </c>
      <c r="G5" s="65">
        <v>21.4</v>
      </c>
      <c r="H5" s="66">
        <v>21.4</v>
      </c>
      <c r="I5" s="67">
        <v>20.82</v>
      </c>
      <c r="J5" s="68">
        <v>21.33</v>
      </c>
      <c r="K5" s="67">
        <v>21.65</v>
      </c>
      <c r="L5" s="66">
        <v>21.79</v>
      </c>
      <c r="M5" s="67">
        <v>21.51</v>
      </c>
      <c r="N5" s="68">
        <v>21.81</v>
      </c>
      <c r="O5" s="63">
        <f t="shared" ref="O5:O11" si="1">MIN(C5:N5)</f>
        <v>20.82</v>
      </c>
      <c r="P5" s="64">
        <f t="shared" ref="P5:P11" si="2">MAX(C5:N5)</f>
        <v>22.02</v>
      </c>
    </row>
    <row r="6" spans="1:16" ht="14.95" x14ac:dyDescent="0.25">
      <c r="A6" s="216" t="s">
        <v>60</v>
      </c>
      <c r="B6" s="217"/>
      <c r="C6" s="65">
        <v>26.12</v>
      </c>
      <c r="D6" s="66">
        <v>26.12</v>
      </c>
      <c r="E6" s="66">
        <v>26.13</v>
      </c>
      <c r="F6" s="68">
        <v>26.2</v>
      </c>
      <c r="G6" s="65">
        <v>25.82</v>
      </c>
      <c r="H6" s="66">
        <v>25.75</v>
      </c>
      <c r="I6" s="66">
        <v>25.99</v>
      </c>
      <c r="J6" s="68">
        <v>25.85</v>
      </c>
      <c r="K6" s="67">
        <v>26.16</v>
      </c>
      <c r="L6" s="66">
        <v>26.12</v>
      </c>
      <c r="M6" s="66">
        <v>26.1</v>
      </c>
      <c r="N6" s="68">
        <v>26.01</v>
      </c>
      <c r="O6" s="63">
        <f t="shared" si="1"/>
        <v>25.75</v>
      </c>
      <c r="P6" s="64">
        <f t="shared" si="2"/>
        <v>26.2</v>
      </c>
    </row>
    <row r="7" spans="1:16" ht="14.95" x14ac:dyDescent="0.25">
      <c r="A7" s="216" t="s">
        <v>61</v>
      </c>
      <c r="B7" s="217"/>
      <c r="C7" s="65">
        <v>4.54</v>
      </c>
      <c r="D7" s="66">
        <v>3.82</v>
      </c>
      <c r="E7" s="66">
        <v>4.4000000000000004</v>
      </c>
      <c r="F7" s="68">
        <v>3.78</v>
      </c>
      <c r="G7" s="65">
        <v>3.56</v>
      </c>
      <c r="H7" s="66">
        <v>3.78</v>
      </c>
      <c r="I7" s="66">
        <v>3.43</v>
      </c>
      <c r="J7" s="68">
        <v>3.63</v>
      </c>
      <c r="K7" s="67">
        <v>4.08</v>
      </c>
      <c r="L7" s="66">
        <v>4.0999999999999996</v>
      </c>
      <c r="M7" s="66">
        <v>4.0199999999999996</v>
      </c>
      <c r="N7" s="68">
        <v>4.13</v>
      </c>
      <c r="O7" s="63">
        <f t="shared" si="1"/>
        <v>3.43</v>
      </c>
      <c r="P7" s="64">
        <f t="shared" si="2"/>
        <v>4.54</v>
      </c>
    </row>
    <row r="8" spans="1:16" ht="14.95" x14ac:dyDescent="0.25">
      <c r="A8" s="216" t="s">
        <v>62</v>
      </c>
      <c r="B8" s="217"/>
      <c r="C8" s="65">
        <v>0.15</v>
      </c>
      <c r="D8" s="66">
        <v>0.14000000000000001</v>
      </c>
      <c r="E8" s="66">
        <v>0.31</v>
      </c>
      <c r="F8" s="68">
        <v>0.37</v>
      </c>
      <c r="G8" s="65">
        <v>0.25</v>
      </c>
      <c r="H8" s="66">
        <v>0.42</v>
      </c>
      <c r="I8" s="66">
        <v>0.18</v>
      </c>
      <c r="J8" s="68">
        <v>0.11</v>
      </c>
      <c r="K8" s="67">
        <v>0.24</v>
      </c>
      <c r="L8" s="66">
        <v>0.16</v>
      </c>
      <c r="M8" s="66">
        <v>0.27</v>
      </c>
      <c r="N8" s="68">
        <v>0.14000000000000001</v>
      </c>
      <c r="O8" s="63">
        <f t="shared" si="1"/>
        <v>0.11</v>
      </c>
      <c r="P8" s="64">
        <f t="shared" si="2"/>
        <v>0.42</v>
      </c>
    </row>
    <row r="9" spans="1:16" ht="15.8" thickBot="1" x14ac:dyDescent="0.3">
      <c r="A9" s="220" t="s">
        <v>63</v>
      </c>
      <c r="B9" s="221"/>
      <c r="C9" s="69">
        <v>0.25</v>
      </c>
      <c r="D9" s="70">
        <v>0.14000000000000001</v>
      </c>
      <c r="E9" s="70">
        <v>0.2</v>
      </c>
      <c r="F9" s="71">
        <v>0.17</v>
      </c>
      <c r="G9" s="69">
        <v>0.21</v>
      </c>
      <c r="H9" s="70">
        <v>0.36</v>
      </c>
      <c r="I9" s="70">
        <v>0.13</v>
      </c>
      <c r="J9" s="71">
        <v>0.11</v>
      </c>
      <c r="K9" s="75">
        <v>0.15</v>
      </c>
      <c r="L9" s="70">
        <v>0.11</v>
      </c>
      <c r="M9" s="70">
        <v>0.44</v>
      </c>
      <c r="N9" s="71">
        <v>0.3</v>
      </c>
      <c r="O9" s="63">
        <f t="shared" si="1"/>
        <v>0.11</v>
      </c>
      <c r="P9" s="64">
        <f t="shared" si="2"/>
        <v>0.44</v>
      </c>
    </row>
    <row r="10" spans="1:16" ht="14.95" x14ac:dyDescent="0.25">
      <c r="A10" s="227" t="s">
        <v>64</v>
      </c>
      <c r="B10" s="246"/>
      <c r="C10" s="224">
        <v>1421.31</v>
      </c>
      <c r="D10" s="225"/>
      <c r="E10" s="226">
        <v>1421.94</v>
      </c>
      <c r="F10" s="225"/>
      <c r="G10" s="226">
        <v>1421.05</v>
      </c>
      <c r="H10" s="225"/>
      <c r="I10" s="226">
        <v>1421.55</v>
      </c>
      <c r="J10" s="225"/>
      <c r="K10" s="226">
        <v>1422.03</v>
      </c>
      <c r="L10" s="225"/>
      <c r="M10" s="226">
        <v>1421.42</v>
      </c>
      <c r="N10" s="225"/>
      <c r="O10" s="63">
        <f t="shared" si="1"/>
        <v>1421.05</v>
      </c>
      <c r="P10" s="64">
        <f t="shared" si="2"/>
        <v>1422.03</v>
      </c>
    </row>
    <row r="11" spans="1:16" ht="15.8" thickBot="1" x14ac:dyDescent="0.3">
      <c r="A11" s="227" t="s">
        <v>65</v>
      </c>
      <c r="B11" s="246"/>
      <c r="C11" s="228">
        <v>1378.13</v>
      </c>
      <c r="D11" s="229"/>
      <c r="E11" s="230">
        <v>1378.6</v>
      </c>
      <c r="F11" s="229"/>
      <c r="G11" s="230">
        <v>1378.25</v>
      </c>
      <c r="H11" s="229"/>
      <c r="I11" s="230">
        <v>1379.39</v>
      </c>
      <c r="J11" s="229"/>
      <c r="K11" s="230">
        <v>1378.59</v>
      </c>
      <c r="L11" s="229"/>
      <c r="M11" s="230">
        <v>1378.11</v>
      </c>
      <c r="N11" s="229"/>
      <c r="O11" s="63">
        <f t="shared" si="1"/>
        <v>1378.11</v>
      </c>
      <c r="P11" s="64">
        <f t="shared" si="2"/>
        <v>1379.39</v>
      </c>
    </row>
    <row r="12" spans="1:16" ht="15.8" thickBot="1" x14ac:dyDescent="0.3">
      <c r="A12" s="231" t="s">
        <v>66</v>
      </c>
      <c r="B12" s="232"/>
      <c r="C12" s="51" t="s">
        <v>44</v>
      </c>
      <c r="D12" s="52" t="s">
        <v>55</v>
      </c>
      <c r="E12" s="52" t="s">
        <v>44</v>
      </c>
      <c r="F12" s="52" t="s">
        <v>55</v>
      </c>
      <c r="G12" s="52" t="s">
        <v>44</v>
      </c>
      <c r="H12" s="52" t="s">
        <v>55</v>
      </c>
      <c r="I12" s="52" t="s">
        <v>44</v>
      </c>
      <c r="J12" s="53" t="s">
        <v>55</v>
      </c>
      <c r="K12" s="77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551.44000000000005</v>
      </c>
      <c r="D13" s="60">
        <v>551.86</v>
      </c>
      <c r="E13" s="73">
        <v>550.01</v>
      </c>
      <c r="F13" s="62">
        <v>550.16999999999996</v>
      </c>
      <c r="G13" s="59">
        <v>566.58000000000004</v>
      </c>
      <c r="H13" s="60">
        <v>566.61</v>
      </c>
      <c r="I13" s="73">
        <v>564.71</v>
      </c>
      <c r="J13" s="62">
        <v>546.65</v>
      </c>
      <c r="K13" s="73">
        <v>544.96</v>
      </c>
      <c r="L13" s="60">
        <v>544.91999999999996</v>
      </c>
      <c r="M13" s="73">
        <v>546.23</v>
      </c>
      <c r="N13" s="62">
        <v>545.74</v>
      </c>
      <c r="O13" s="63">
        <f t="shared" ref="O13:O20" si="3">MIN(C13:N13)</f>
        <v>544.91999999999996</v>
      </c>
      <c r="P13" s="64">
        <f t="shared" ref="P13:P20" si="4">MAX(C13:N13)</f>
        <v>566.61</v>
      </c>
    </row>
    <row r="14" spans="1:16" ht="14.95" x14ac:dyDescent="0.25">
      <c r="A14" s="216" t="s">
        <v>59</v>
      </c>
      <c r="B14" s="217"/>
      <c r="C14" s="65">
        <v>22.03</v>
      </c>
      <c r="D14" s="66">
        <v>21.81</v>
      </c>
      <c r="E14" s="67">
        <v>22.24</v>
      </c>
      <c r="F14" s="68">
        <v>21.9</v>
      </c>
      <c r="G14" s="65">
        <v>22.05</v>
      </c>
      <c r="H14" s="66">
        <v>21.78</v>
      </c>
      <c r="I14" s="67">
        <v>21.45</v>
      </c>
      <c r="J14" s="68">
        <v>21.66</v>
      </c>
      <c r="K14" s="65">
        <v>22.06</v>
      </c>
      <c r="L14" s="66">
        <v>22.03</v>
      </c>
      <c r="M14" s="67">
        <v>21.8</v>
      </c>
      <c r="N14" s="68">
        <v>22.24</v>
      </c>
      <c r="O14" s="63">
        <f t="shared" si="3"/>
        <v>21.45</v>
      </c>
      <c r="P14" s="64">
        <f t="shared" si="4"/>
        <v>22.24</v>
      </c>
    </row>
    <row r="15" spans="1:16" ht="14.95" x14ac:dyDescent="0.25">
      <c r="A15" s="216" t="s">
        <v>60</v>
      </c>
      <c r="B15" s="217"/>
      <c r="C15" s="65">
        <v>25.55</v>
      </c>
      <c r="D15" s="66">
        <v>25.22</v>
      </c>
      <c r="E15" s="66">
        <v>25.5</v>
      </c>
      <c r="F15" s="68">
        <v>25.28</v>
      </c>
      <c r="G15" s="65">
        <v>25.49</v>
      </c>
      <c r="H15" s="66">
        <v>25.28</v>
      </c>
      <c r="I15" s="66">
        <v>25.48</v>
      </c>
      <c r="J15" s="68">
        <v>25.29</v>
      </c>
      <c r="K15" s="67">
        <v>25.65</v>
      </c>
      <c r="L15" s="66">
        <v>25.28</v>
      </c>
      <c r="M15" s="66">
        <v>25.74</v>
      </c>
      <c r="N15" s="68">
        <v>25.29</v>
      </c>
      <c r="O15" s="63">
        <f t="shared" si="3"/>
        <v>25.22</v>
      </c>
      <c r="P15" s="64">
        <f t="shared" si="4"/>
        <v>25.74</v>
      </c>
    </row>
    <row r="16" spans="1:16" ht="14.95" x14ac:dyDescent="0.25">
      <c r="A16" s="216" t="s">
        <v>61</v>
      </c>
      <c r="B16" s="217"/>
      <c r="C16" s="65">
        <v>5.17</v>
      </c>
      <c r="D16" s="66">
        <v>4.42</v>
      </c>
      <c r="E16" s="66">
        <v>4.8899999999999997</v>
      </c>
      <c r="F16" s="68">
        <v>4.51</v>
      </c>
      <c r="G16" s="65">
        <v>4.6399999999999997</v>
      </c>
      <c r="H16" s="66">
        <v>4.51</v>
      </c>
      <c r="I16" s="66">
        <v>4.1500000000000004</v>
      </c>
      <c r="J16" s="68">
        <v>4.3</v>
      </c>
      <c r="K16" s="67">
        <v>4.75</v>
      </c>
      <c r="L16" s="66">
        <v>4.5199999999999996</v>
      </c>
      <c r="M16" s="66">
        <v>4.5199999999999996</v>
      </c>
      <c r="N16" s="68">
        <v>4.72</v>
      </c>
      <c r="O16" s="63">
        <f t="shared" si="3"/>
        <v>4.1500000000000004</v>
      </c>
      <c r="P16" s="64">
        <f t="shared" si="4"/>
        <v>5.17</v>
      </c>
    </row>
    <row r="17" spans="1:16" ht="14.95" x14ac:dyDescent="0.25">
      <c r="A17" s="216" t="s">
        <v>62</v>
      </c>
      <c r="B17" s="217"/>
      <c r="C17" s="65">
        <v>0.09</v>
      </c>
      <c r="D17" s="66">
        <v>0.15</v>
      </c>
      <c r="E17" s="66">
        <v>0.14000000000000001</v>
      </c>
      <c r="F17" s="68">
        <v>0.11</v>
      </c>
      <c r="G17" s="65">
        <v>0.28999999999999998</v>
      </c>
      <c r="H17" s="66">
        <v>0.08</v>
      </c>
      <c r="I17" s="66">
        <v>0.18</v>
      </c>
      <c r="J17" s="68">
        <v>0.23</v>
      </c>
      <c r="K17" s="67">
        <v>0.08</v>
      </c>
      <c r="L17" s="66">
        <v>0.21</v>
      </c>
      <c r="M17" s="66">
        <v>0.18</v>
      </c>
      <c r="N17" s="68">
        <v>0.11</v>
      </c>
      <c r="O17" s="63">
        <f t="shared" si="3"/>
        <v>0.08</v>
      </c>
      <c r="P17" s="64">
        <f t="shared" si="4"/>
        <v>0.28999999999999998</v>
      </c>
    </row>
    <row r="18" spans="1:16" ht="15.8" thickBot="1" x14ac:dyDescent="0.3">
      <c r="A18" s="220" t="s">
        <v>63</v>
      </c>
      <c r="B18" s="221"/>
      <c r="C18" s="69">
        <v>0.14000000000000001</v>
      </c>
      <c r="D18" s="70">
        <v>0.1</v>
      </c>
      <c r="E18" s="70">
        <v>0.05</v>
      </c>
      <c r="F18" s="71">
        <v>7.0000000000000007E-2</v>
      </c>
      <c r="G18" s="69">
        <v>0.1</v>
      </c>
      <c r="H18" s="70">
        <v>0.23</v>
      </c>
      <c r="I18" s="70">
        <v>0.08</v>
      </c>
      <c r="J18" s="71">
        <v>0.12</v>
      </c>
      <c r="K18" s="75">
        <v>0.17</v>
      </c>
      <c r="L18" s="70">
        <v>0.18</v>
      </c>
      <c r="M18" s="70">
        <v>0.21</v>
      </c>
      <c r="N18" s="71">
        <v>0.23</v>
      </c>
      <c r="O18" s="63">
        <f t="shared" si="3"/>
        <v>0.05</v>
      </c>
      <c r="P18" s="64">
        <f t="shared" si="4"/>
        <v>0.23</v>
      </c>
    </row>
    <row r="19" spans="1:16" ht="14.95" x14ac:dyDescent="0.25">
      <c r="A19" s="227" t="s">
        <v>64</v>
      </c>
      <c r="B19" s="246"/>
      <c r="C19" s="224">
        <v>1422.42</v>
      </c>
      <c r="D19" s="225"/>
      <c r="E19" s="226">
        <v>1422.65</v>
      </c>
      <c r="F19" s="225"/>
      <c r="G19" s="226">
        <v>1422.08</v>
      </c>
      <c r="H19" s="225"/>
      <c r="I19" s="226">
        <v>1422.4</v>
      </c>
      <c r="J19" s="225"/>
      <c r="K19" s="226">
        <v>1422.14</v>
      </c>
      <c r="L19" s="225"/>
      <c r="M19" s="226">
        <v>1422.08</v>
      </c>
      <c r="N19" s="225"/>
      <c r="O19" s="63">
        <f t="shared" si="3"/>
        <v>1422.08</v>
      </c>
      <c r="P19" s="64">
        <f t="shared" si="4"/>
        <v>1422.65</v>
      </c>
    </row>
    <row r="20" spans="1:16" ht="15.8" thickBot="1" x14ac:dyDescent="0.3">
      <c r="A20" s="227" t="s">
        <v>65</v>
      </c>
      <c r="B20" s="246"/>
      <c r="C20" s="228">
        <v>1378.07</v>
      </c>
      <c r="D20" s="229"/>
      <c r="E20" s="230">
        <v>1378.51</v>
      </c>
      <c r="F20" s="229"/>
      <c r="G20" s="230">
        <v>1378.12</v>
      </c>
      <c r="H20" s="229"/>
      <c r="I20" s="230">
        <v>1379.29</v>
      </c>
      <c r="J20" s="229"/>
      <c r="K20" s="230">
        <v>1378.04</v>
      </c>
      <c r="L20" s="229"/>
      <c r="M20" s="230">
        <v>1378.03</v>
      </c>
      <c r="N20" s="229"/>
      <c r="O20" s="63">
        <f t="shared" si="3"/>
        <v>1378.03</v>
      </c>
      <c r="P20" s="64">
        <f t="shared" si="4"/>
        <v>1379.29</v>
      </c>
    </row>
  </sheetData>
  <mergeCells count="42">
    <mergeCell ref="A8:B8"/>
    <mergeCell ref="A3:B3"/>
    <mergeCell ref="A4:B4"/>
    <mergeCell ref="A5:B5"/>
    <mergeCell ref="A6:B6"/>
    <mergeCell ref="A7:B7"/>
    <mergeCell ref="A9:B9"/>
    <mergeCell ref="A10:B10"/>
    <mergeCell ref="C10:D10"/>
    <mergeCell ref="E10:F10"/>
    <mergeCell ref="G10:H10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18:B18"/>
    <mergeCell ref="A19:B19"/>
    <mergeCell ref="C19:D19"/>
    <mergeCell ref="E19:F19"/>
    <mergeCell ref="G19:H19"/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P20"/>
  <sheetViews>
    <sheetView zoomScale="70" zoomScaleNormal="70" workbookViewId="0">
      <selection activeCell="C4" sqref="C4:P4 C13:P13"/>
    </sheetView>
  </sheetViews>
  <sheetFormatPr baseColWidth="10" defaultRowHeight="14.3" x14ac:dyDescent="0.25"/>
  <sheetData>
    <row r="1" spans="1:16" ht="15.8" thickBot="1" x14ac:dyDescent="0.3">
      <c r="A1" s="47">
        <v>235970</v>
      </c>
      <c r="B1" s="48">
        <v>43107</v>
      </c>
      <c r="C1" s="132" t="str">
        <f>C$3</f>
        <v>Gauche</v>
      </c>
      <c r="D1" s="133" t="str">
        <f t="shared" ref="C1:N2" si="0">D$3</f>
        <v>Droit</v>
      </c>
      <c r="E1" s="133" t="str">
        <f t="shared" si="0"/>
        <v>Gauche</v>
      </c>
      <c r="F1" s="134" t="str">
        <f t="shared" si="0"/>
        <v>Droit</v>
      </c>
      <c r="G1" s="135"/>
      <c r="H1" s="136"/>
      <c r="I1" s="136"/>
      <c r="J1" s="137"/>
      <c r="K1" s="132" t="str">
        <f t="shared" si="0"/>
        <v>Gauche</v>
      </c>
      <c r="L1" s="133" t="str">
        <f t="shared" si="0"/>
        <v>Droit</v>
      </c>
      <c r="M1" s="133" t="str">
        <f t="shared" si="0"/>
        <v>Gauche</v>
      </c>
      <c r="N1" s="134" t="str">
        <f t="shared" si="0"/>
        <v>Droit</v>
      </c>
      <c r="O1" s="138"/>
      <c r="P1" s="139"/>
    </row>
    <row r="2" spans="1:16" ht="15.8" thickBot="1" x14ac:dyDescent="0.3">
      <c r="A2" s="47">
        <f>A1</f>
        <v>235970</v>
      </c>
      <c r="B2" s="48">
        <f>B1</f>
        <v>43107</v>
      </c>
      <c r="C2" s="140" t="str">
        <f t="shared" si="0"/>
        <v>Gauche</v>
      </c>
      <c r="D2" s="141" t="str">
        <f t="shared" si="0"/>
        <v>Droit</v>
      </c>
      <c r="E2" s="141" t="str">
        <f t="shared" si="0"/>
        <v>Gauche</v>
      </c>
      <c r="F2" s="142" t="str">
        <f t="shared" si="0"/>
        <v>Droit</v>
      </c>
      <c r="G2" s="143" t="s">
        <v>72</v>
      </c>
      <c r="H2" s="144">
        <v>5104777</v>
      </c>
      <c r="I2" s="144" t="s">
        <v>72</v>
      </c>
      <c r="J2" s="145">
        <v>5104775</v>
      </c>
      <c r="K2" s="140" t="str">
        <f t="shared" si="0"/>
        <v>Gauche</v>
      </c>
      <c r="L2" s="141" t="str">
        <f t="shared" si="0"/>
        <v>Droit</v>
      </c>
      <c r="M2" s="141" t="str">
        <f t="shared" si="0"/>
        <v>Gauche</v>
      </c>
      <c r="N2" s="142" t="str">
        <f t="shared" si="0"/>
        <v>Droit</v>
      </c>
      <c r="O2" s="146"/>
      <c r="P2" s="147"/>
    </row>
    <row r="3" spans="1:16" ht="15.8" thickBot="1" x14ac:dyDescent="0.3">
      <c r="A3" s="218" t="s">
        <v>54</v>
      </c>
      <c r="B3" s="219"/>
      <c r="C3" s="51" t="s">
        <v>44</v>
      </c>
      <c r="D3" s="52" t="s">
        <v>55</v>
      </c>
      <c r="E3" s="52" t="s">
        <v>44</v>
      </c>
      <c r="F3" s="52" t="s">
        <v>55</v>
      </c>
      <c r="G3" s="52" t="s">
        <v>44</v>
      </c>
      <c r="H3" s="52" t="s">
        <v>55</v>
      </c>
      <c r="I3" s="52" t="s">
        <v>44</v>
      </c>
      <c r="J3" s="53" t="s">
        <v>55</v>
      </c>
      <c r="K3" s="54" t="s">
        <v>44</v>
      </c>
      <c r="L3" s="55" t="s">
        <v>55</v>
      </c>
      <c r="M3" s="55" t="s">
        <v>44</v>
      </c>
      <c r="N3" s="56" t="s">
        <v>55</v>
      </c>
      <c r="O3" s="57" t="s">
        <v>56</v>
      </c>
      <c r="P3" s="58" t="s">
        <v>57</v>
      </c>
    </row>
    <row r="4" spans="1:16" x14ac:dyDescent="0.25">
      <c r="A4" s="216" t="s">
        <v>58</v>
      </c>
      <c r="B4" s="217"/>
      <c r="C4" s="59">
        <v>550.91</v>
      </c>
      <c r="D4" s="60">
        <v>551.08000000000004</v>
      </c>
      <c r="E4" s="73">
        <v>550.59</v>
      </c>
      <c r="F4" s="62">
        <v>550.63</v>
      </c>
      <c r="G4" s="59">
        <v>563.4</v>
      </c>
      <c r="H4" s="60">
        <v>563.39</v>
      </c>
      <c r="I4" s="73">
        <v>565.47</v>
      </c>
      <c r="J4" s="62">
        <v>565.67999999999995</v>
      </c>
      <c r="K4" s="73">
        <v>558.41999999999996</v>
      </c>
      <c r="L4" s="60">
        <v>559.65</v>
      </c>
      <c r="M4" s="73">
        <v>558.20000000000005</v>
      </c>
      <c r="N4" s="62">
        <v>559.54999999999995</v>
      </c>
      <c r="O4" s="63">
        <f t="shared" ref="O4:O11" si="1">MIN(C4:N4)</f>
        <v>550.59</v>
      </c>
      <c r="P4" s="64">
        <f t="shared" ref="P4:P11" si="2">MAX(C4:N4)</f>
        <v>565.67999999999995</v>
      </c>
    </row>
    <row r="5" spans="1:16" ht="14.95" x14ac:dyDescent="0.25">
      <c r="A5" s="216" t="s">
        <v>59</v>
      </c>
      <c r="B5" s="217"/>
      <c r="C5" s="65">
        <v>21.55</v>
      </c>
      <c r="D5" s="66">
        <v>21.61</v>
      </c>
      <c r="E5" s="67">
        <v>21.36</v>
      </c>
      <c r="F5" s="68">
        <v>21.72</v>
      </c>
      <c r="G5" s="65">
        <v>21.1</v>
      </c>
      <c r="H5" s="66">
        <v>20.9</v>
      </c>
      <c r="I5" s="67">
        <v>21.01</v>
      </c>
      <c r="J5" s="68">
        <v>21</v>
      </c>
      <c r="K5" s="67">
        <v>21.03</v>
      </c>
      <c r="L5" s="66">
        <v>21.77</v>
      </c>
      <c r="M5" s="67">
        <v>20.71</v>
      </c>
      <c r="N5" s="68">
        <v>21.98</v>
      </c>
      <c r="O5" s="63">
        <f t="shared" si="1"/>
        <v>20.71</v>
      </c>
      <c r="P5" s="64">
        <f t="shared" si="2"/>
        <v>21.98</v>
      </c>
    </row>
    <row r="6" spans="1:16" ht="14.95" x14ac:dyDescent="0.25">
      <c r="A6" s="216" t="s">
        <v>60</v>
      </c>
      <c r="B6" s="217"/>
      <c r="C6" s="65">
        <v>26.09</v>
      </c>
      <c r="D6" s="66">
        <v>26.11</v>
      </c>
      <c r="E6" s="66">
        <v>25.97</v>
      </c>
      <c r="F6" s="68">
        <v>25.86</v>
      </c>
      <c r="G6" s="65">
        <v>25.81</v>
      </c>
      <c r="H6" s="66">
        <v>25.94</v>
      </c>
      <c r="I6" s="66">
        <v>25.84</v>
      </c>
      <c r="J6" s="68">
        <v>25.88</v>
      </c>
      <c r="K6" s="67">
        <v>26.33</v>
      </c>
      <c r="L6" s="66">
        <v>27.03</v>
      </c>
      <c r="M6" s="66">
        <v>26.23</v>
      </c>
      <c r="N6" s="68">
        <v>26.07</v>
      </c>
      <c r="O6" s="63">
        <f t="shared" si="1"/>
        <v>25.81</v>
      </c>
      <c r="P6" s="64">
        <f t="shared" si="2"/>
        <v>27.03</v>
      </c>
    </row>
    <row r="7" spans="1:16" ht="14.95" x14ac:dyDescent="0.25">
      <c r="A7" s="216" t="s">
        <v>61</v>
      </c>
      <c r="B7" s="217"/>
      <c r="C7" s="65">
        <v>3.68</v>
      </c>
      <c r="D7" s="66">
        <v>4.25</v>
      </c>
      <c r="E7" s="66">
        <v>3.85</v>
      </c>
      <c r="F7" s="68">
        <v>4.21</v>
      </c>
      <c r="G7" s="65">
        <v>3.59</v>
      </c>
      <c r="H7" s="66">
        <v>3.45</v>
      </c>
      <c r="I7" s="66">
        <v>3.49</v>
      </c>
      <c r="J7" s="68">
        <v>3.59</v>
      </c>
      <c r="K7" s="67">
        <v>3.56</v>
      </c>
      <c r="L7" s="66">
        <v>4.7300000000000004</v>
      </c>
      <c r="M7" s="66">
        <v>3.36</v>
      </c>
      <c r="N7" s="68">
        <v>4.2300000000000004</v>
      </c>
      <c r="O7" s="63">
        <f t="shared" si="1"/>
        <v>3.36</v>
      </c>
      <c r="P7" s="64">
        <f t="shared" si="2"/>
        <v>4.7300000000000004</v>
      </c>
    </row>
    <row r="8" spans="1:16" ht="14.95" x14ac:dyDescent="0.25">
      <c r="A8" s="216" t="s">
        <v>62</v>
      </c>
      <c r="B8" s="217"/>
      <c r="C8" s="65">
        <v>0.21</v>
      </c>
      <c r="D8" s="66">
        <v>0.23</v>
      </c>
      <c r="E8" s="66">
        <v>0.12</v>
      </c>
      <c r="F8" s="68">
        <v>0.27</v>
      </c>
      <c r="G8" s="65">
        <v>0.16</v>
      </c>
      <c r="H8" s="66">
        <v>0.31</v>
      </c>
      <c r="I8" s="66">
        <v>0.16</v>
      </c>
      <c r="J8" s="68">
        <v>0.18</v>
      </c>
      <c r="K8" s="67">
        <v>0.23</v>
      </c>
      <c r="L8" s="66">
        <v>0.22</v>
      </c>
      <c r="M8" s="66">
        <v>0.16</v>
      </c>
      <c r="N8" s="68">
        <v>0.23</v>
      </c>
      <c r="O8" s="63">
        <v>0.16</v>
      </c>
      <c r="P8" s="64">
        <v>0.23</v>
      </c>
    </row>
    <row r="9" spans="1:16" ht="15.8" thickBot="1" x14ac:dyDescent="0.3">
      <c r="A9" s="220" t="s">
        <v>63</v>
      </c>
      <c r="B9" s="221"/>
      <c r="C9" s="69">
        <v>0.1</v>
      </c>
      <c r="D9" s="70">
        <v>0.04</v>
      </c>
      <c r="E9" s="70">
        <v>0.04</v>
      </c>
      <c r="F9" s="71">
        <v>0.09</v>
      </c>
      <c r="G9" s="69">
        <v>0.08</v>
      </c>
      <c r="H9" s="70">
        <v>0.16</v>
      </c>
      <c r="I9" s="70">
        <v>7.0000000000000007E-2</v>
      </c>
      <c r="J9" s="71">
        <v>0.08</v>
      </c>
      <c r="K9" s="75">
        <v>0.08</v>
      </c>
      <c r="L9" s="70">
        <v>0.09</v>
      </c>
      <c r="M9" s="70">
        <v>0.09</v>
      </c>
      <c r="N9" s="71">
        <v>7.0000000000000007E-2</v>
      </c>
      <c r="O9" s="63">
        <f t="shared" si="1"/>
        <v>0.04</v>
      </c>
      <c r="P9" s="64">
        <f t="shared" si="2"/>
        <v>0.16</v>
      </c>
    </row>
    <row r="10" spans="1:16" ht="14.95" x14ac:dyDescent="0.25">
      <c r="A10" s="227" t="s">
        <v>64</v>
      </c>
      <c r="B10" s="246"/>
      <c r="C10" s="224">
        <v>1422.02</v>
      </c>
      <c r="D10" s="225"/>
      <c r="E10" s="226">
        <v>1421.98</v>
      </c>
      <c r="F10" s="225"/>
      <c r="G10" s="226">
        <v>1420.93</v>
      </c>
      <c r="H10" s="225"/>
      <c r="I10" s="226">
        <v>1420.99</v>
      </c>
      <c r="J10" s="225"/>
      <c r="K10" s="226">
        <v>1421.39</v>
      </c>
      <c r="L10" s="225"/>
      <c r="M10" s="226">
        <v>1421.15</v>
      </c>
      <c r="N10" s="225"/>
      <c r="O10" s="63">
        <f t="shared" si="1"/>
        <v>1420.93</v>
      </c>
      <c r="P10" s="64">
        <f t="shared" si="2"/>
        <v>1422.02</v>
      </c>
    </row>
    <row r="11" spans="1:16" ht="15.8" thickBot="1" x14ac:dyDescent="0.3">
      <c r="A11" s="227" t="s">
        <v>65</v>
      </c>
      <c r="B11" s="246"/>
      <c r="C11" s="228">
        <v>1378.85</v>
      </c>
      <c r="D11" s="229"/>
      <c r="E11" s="230">
        <v>1378.89</v>
      </c>
      <c r="F11" s="229"/>
      <c r="G11" s="230">
        <v>1378.93</v>
      </c>
      <c r="H11" s="229"/>
      <c r="I11" s="230">
        <v>1378.98</v>
      </c>
      <c r="J11" s="229"/>
      <c r="K11" s="230">
        <v>1378.6</v>
      </c>
      <c r="L11" s="229"/>
      <c r="M11" s="230">
        <v>1378.45</v>
      </c>
      <c r="N11" s="229"/>
      <c r="O11" s="63">
        <f t="shared" si="1"/>
        <v>1378.45</v>
      </c>
      <c r="P11" s="64">
        <f t="shared" si="2"/>
        <v>1378.98</v>
      </c>
    </row>
    <row r="12" spans="1:16" ht="15.8" thickBot="1" x14ac:dyDescent="0.3">
      <c r="A12" s="231" t="s">
        <v>66</v>
      </c>
      <c r="B12" s="232"/>
      <c r="C12" s="51" t="s">
        <v>44</v>
      </c>
      <c r="D12" s="52" t="s">
        <v>55</v>
      </c>
      <c r="E12" s="52" t="s">
        <v>44</v>
      </c>
      <c r="F12" s="52" t="s">
        <v>55</v>
      </c>
      <c r="G12" s="52" t="s">
        <v>44</v>
      </c>
      <c r="H12" s="52" t="s">
        <v>55</v>
      </c>
      <c r="I12" s="52" t="s">
        <v>44</v>
      </c>
      <c r="J12" s="53" t="s">
        <v>55</v>
      </c>
      <c r="K12" s="77" t="s">
        <v>44</v>
      </c>
      <c r="L12" s="52" t="s">
        <v>55</v>
      </c>
      <c r="M12" s="52" t="s">
        <v>44</v>
      </c>
      <c r="N12" s="78" t="s">
        <v>55</v>
      </c>
      <c r="O12" s="79" t="s">
        <v>67</v>
      </c>
      <c r="P12" s="80" t="s">
        <v>68</v>
      </c>
    </row>
    <row r="13" spans="1:16" x14ac:dyDescent="0.25">
      <c r="A13" s="216" t="s">
        <v>58</v>
      </c>
      <c r="B13" s="217"/>
      <c r="C13" s="59">
        <v>549.91</v>
      </c>
      <c r="D13" s="60">
        <v>549.59</v>
      </c>
      <c r="E13" s="73">
        <v>549.15</v>
      </c>
      <c r="F13" s="62">
        <v>548.96</v>
      </c>
      <c r="G13" s="59">
        <v>560.98</v>
      </c>
      <c r="H13" s="60">
        <v>561</v>
      </c>
      <c r="I13" s="73">
        <v>563.1</v>
      </c>
      <c r="J13" s="62">
        <v>563.1</v>
      </c>
      <c r="K13" s="73">
        <v>555.4</v>
      </c>
      <c r="L13" s="60">
        <v>555.22</v>
      </c>
      <c r="M13" s="73">
        <v>554.02</v>
      </c>
      <c r="N13" s="62">
        <v>553.94000000000005</v>
      </c>
      <c r="O13" s="63">
        <f t="shared" ref="O13:O20" si="3">MIN(C13:N13)</f>
        <v>548.96</v>
      </c>
      <c r="P13" s="64">
        <f t="shared" ref="P13:P20" si="4">MAX(C13:N13)</f>
        <v>563.1</v>
      </c>
    </row>
    <row r="14" spans="1:16" ht="14.95" x14ac:dyDescent="0.25">
      <c r="A14" s="216" t="s">
        <v>59</v>
      </c>
      <c r="B14" s="217"/>
      <c r="C14" s="65">
        <v>21.85</v>
      </c>
      <c r="D14" s="66">
        <v>21.97</v>
      </c>
      <c r="E14" s="67">
        <v>21.78</v>
      </c>
      <c r="F14" s="68">
        <v>22.06</v>
      </c>
      <c r="G14" s="65">
        <v>21.69</v>
      </c>
      <c r="H14" s="66">
        <v>21.56</v>
      </c>
      <c r="I14" s="67">
        <v>21.61</v>
      </c>
      <c r="J14" s="68">
        <v>21.83</v>
      </c>
      <c r="K14" s="65">
        <v>21.82</v>
      </c>
      <c r="L14" s="66">
        <v>21.98</v>
      </c>
      <c r="M14" s="67">
        <v>21.89</v>
      </c>
      <c r="N14" s="68">
        <v>22</v>
      </c>
      <c r="O14" s="63">
        <f t="shared" si="3"/>
        <v>21.56</v>
      </c>
      <c r="P14" s="64">
        <f t="shared" si="4"/>
        <v>22.06</v>
      </c>
    </row>
    <row r="15" spans="1:16" ht="14.95" x14ac:dyDescent="0.25">
      <c r="A15" s="216" t="s">
        <v>60</v>
      </c>
      <c r="B15" s="217"/>
      <c r="C15" s="65">
        <v>25.43</v>
      </c>
      <c r="D15" s="66">
        <v>25.49</v>
      </c>
      <c r="E15" s="66">
        <v>25.28</v>
      </c>
      <c r="F15" s="68">
        <v>25.44</v>
      </c>
      <c r="G15" s="65">
        <v>25.29</v>
      </c>
      <c r="H15" s="66">
        <v>25.42</v>
      </c>
      <c r="I15" s="66">
        <v>25.31</v>
      </c>
      <c r="J15" s="68">
        <v>25.46</v>
      </c>
      <c r="K15" s="67">
        <v>25.26</v>
      </c>
      <c r="L15" s="66">
        <v>25.49</v>
      </c>
      <c r="M15" s="66">
        <v>25.31</v>
      </c>
      <c r="N15" s="68">
        <v>25.52</v>
      </c>
      <c r="O15" s="63">
        <f t="shared" si="3"/>
        <v>25.26</v>
      </c>
      <c r="P15" s="64">
        <f t="shared" si="4"/>
        <v>25.52</v>
      </c>
    </row>
    <row r="16" spans="1:16" ht="14.95" x14ac:dyDescent="0.25">
      <c r="A16" s="216" t="s">
        <v>61</v>
      </c>
      <c r="B16" s="217"/>
      <c r="C16" s="65">
        <v>4.46</v>
      </c>
      <c r="D16" s="66">
        <v>4.78</v>
      </c>
      <c r="E16" s="66">
        <v>4.37</v>
      </c>
      <c r="F16" s="68">
        <v>4.76</v>
      </c>
      <c r="G16" s="65">
        <v>4.24</v>
      </c>
      <c r="H16" s="66">
        <v>4.5</v>
      </c>
      <c r="I16" s="66">
        <v>4.2</v>
      </c>
      <c r="J16" s="68">
        <v>4.8</v>
      </c>
      <c r="K16" s="67">
        <v>4.49</v>
      </c>
      <c r="L16" s="66">
        <v>4.93</v>
      </c>
      <c r="M16" s="66">
        <v>4.6900000000000004</v>
      </c>
      <c r="N16" s="68">
        <v>4.96</v>
      </c>
      <c r="O16" s="63">
        <f t="shared" si="3"/>
        <v>4.2</v>
      </c>
      <c r="P16" s="64">
        <f t="shared" si="4"/>
        <v>4.96</v>
      </c>
    </row>
    <row r="17" spans="1:16" ht="14.95" x14ac:dyDescent="0.25">
      <c r="A17" s="216" t="s">
        <v>62</v>
      </c>
      <c r="B17" s="217"/>
      <c r="C17" s="65">
        <v>0.11</v>
      </c>
      <c r="D17" s="66">
        <v>0.08</v>
      </c>
      <c r="E17" s="66">
        <v>0.12</v>
      </c>
      <c r="F17" s="68">
        <v>0.13</v>
      </c>
      <c r="G17" s="65">
        <v>0.13</v>
      </c>
      <c r="H17" s="66">
        <v>0.13</v>
      </c>
      <c r="I17" s="66">
        <v>0.16</v>
      </c>
      <c r="J17" s="68">
        <v>7.0000000000000007E-2</v>
      </c>
      <c r="K17" s="67">
        <v>0.21</v>
      </c>
      <c r="L17" s="66">
        <v>0.26</v>
      </c>
      <c r="M17" s="66">
        <v>0.21</v>
      </c>
      <c r="N17" s="68">
        <v>0.03</v>
      </c>
      <c r="O17" s="63">
        <f t="shared" si="3"/>
        <v>0.03</v>
      </c>
      <c r="P17" s="64">
        <f t="shared" si="4"/>
        <v>0.26</v>
      </c>
    </row>
    <row r="18" spans="1:16" ht="15.8" thickBot="1" x14ac:dyDescent="0.3">
      <c r="A18" s="220" t="s">
        <v>63</v>
      </c>
      <c r="B18" s="221"/>
      <c r="C18" s="69">
        <v>0.06</v>
      </c>
      <c r="D18" s="70">
        <v>0.05</v>
      </c>
      <c r="E18" s="70">
        <v>0.04</v>
      </c>
      <c r="F18" s="71">
        <v>0.06</v>
      </c>
      <c r="G18" s="69">
        <v>0.05</v>
      </c>
      <c r="H18" s="70">
        <v>0.09</v>
      </c>
      <c r="I18" s="70">
        <v>0.08</v>
      </c>
      <c r="J18" s="71">
        <v>7.0000000000000007E-2</v>
      </c>
      <c r="K18" s="75">
        <v>0.06</v>
      </c>
      <c r="L18" s="70">
        <v>0.06</v>
      </c>
      <c r="M18" s="70">
        <v>0.02</v>
      </c>
      <c r="N18" s="71">
        <v>0.03</v>
      </c>
      <c r="O18" s="63">
        <f t="shared" si="3"/>
        <v>0.02</v>
      </c>
      <c r="P18" s="64">
        <f t="shared" si="4"/>
        <v>0.09</v>
      </c>
    </row>
    <row r="19" spans="1:16" ht="14.95" x14ac:dyDescent="0.25">
      <c r="A19" s="227" t="s">
        <v>64</v>
      </c>
      <c r="B19" s="246"/>
      <c r="C19" s="224">
        <v>1422.64</v>
      </c>
      <c r="D19" s="225"/>
      <c r="E19" s="226">
        <v>1422.15</v>
      </c>
      <c r="F19" s="225"/>
      <c r="G19" s="226">
        <v>1422.03</v>
      </c>
      <c r="H19" s="225"/>
      <c r="I19" s="226">
        <v>1422.31</v>
      </c>
      <c r="J19" s="225"/>
      <c r="K19" s="226">
        <v>1422.22</v>
      </c>
      <c r="L19" s="225"/>
      <c r="M19" s="226">
        <v>1422.39</v>
      </c>
      <c r="N19" s="225"/>
      <c r="O19" s="63">
        <f t="shared" si="3"/>
        <v>1422.03</v>
      </c>
      <c r="P19" s="64">
        <f t="shared" si="4"/>
        <v>1422.64</v>
      </c>
    </row>
    <row r="20" spans="1:16" ht="15.8" thickBot="1" x14ac:dyDescent="0.3">
      <c r="A20" s="227" t="s">
        <v>65</v>
      </c>
      <c r="B20" s="246"/>
      <c r="C20" s="228">
        <v>1378.82</v>
      </c>
      <c r="D20" s="229"/>
      <c r="E20" s="230">
        <v>1378.31</v>
      </c>
      <c r="F20" s="229"/>
      <c r="G20" s="230">
        <v>1378.78</v>
      </c>
      <c r="H20" s="229"/>
      <c r="I20" s="230">
        <v>1378.87</v>
      </c>
      <c r="J20" s="229"/>
      <c r="K20" s="230">
        <v>1378.43</v>
      </c>
      <c r="L20" s="229"/>
      <c r="M20" s="230">
        <v>1378.5</v>
      </c>
      <c r="N20" s="229"/>
      <c r="O20" s="63">
        <f t="shared" si="3"/>
        <v>1378.31</v>
      </c>
      <c r="P20" s="64">
        <f t="shared" si="4"/>
        <v>1378.87</v>
      </c>
    </row>
  </sheetData>
  <mergeCells count="42">
    <mergeCell ref="A8:B8"/>
    <mergeCell ref="A3:B3"/>
    <mergeCell ref="A4:B4"/>
    <mergeCell ref="A5:B5"/>
    <mergeCell ref="A6:B6"/>
    <mergeCell ref="A7:B7"/>
    <mergeCell ref="A9:B9"/>
    <mergeCell ref="A10:B10"/>
    <mergeCell ref="C10:D10"/>
    <mergeCell ref="E10:F10"/>
    <mergeCell ref="G10:H10"/>
    <mergeCell ref="A17:B17"/>
    <mergeCell ref="K10:L10"/>
    <mergeCell ref="M10:N10"/>
    <mergeCell ref="A11:B11"/>
    <mergeCell ref="C11:D11"/>
    <mergeCell ref="E11:F11"/>
    <mergeCell ref="G11:H11"/>
    <mergeCell ref="I11:J11"/>
    <mergeCell ref="K11:L11"/>
    <mergeCell ref="M11:N11"/>
    <mergeCell ref="I10:J10"/>
    <mergeCell ref="A12:B12"/>
    <mergeCell ref="A13:B13"/>
    <mergeCell ref="A14:B14"/>
    <mergeCell ref="A15:B15"/>
    <mergeCell ref="A16:B16"/>
    <mergeCell ref="A18:B18"/>
    <mergeCell ref="A19:B19"/>
    <mergeCell ref="C19:D19"/>
    <mergeCell ref="E19:F19"/>
    <mergeCell ref="G19:H19"/>
    <mergeCell ref="K19:L19"/>
    <mergeCell ref="M19:N19"/>
    <mergeCell ref="A20:B20"/>
    <mergeCell ref="C20:D20"/>
    <mergeCell ref="E20:F20"/>
    <mergeCell ref="G20:H20"/>
    <mergeCell ref="I20:J20"/>
    <mergeCell ref="K20:L20"/>
    <mergeCell ref="M20:N20"/>
    <mergeCell ref="I19:J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33</vt:i4>
      </vt:variant>
      <vt:variant>
        <vt:lpstr>Plages nommées</vt:lpstr>
      </vt:variant>
      <vt:variant>
        <vt:i4>1</vt:i4>
      </vt:variant>
    </vt:vector>
  </HeadingPairs>
  <TitlesOfParts>
    <vt:vector size="34" baseType="lpstr">
      <vt:lpstr>KM MAJ</vt:lpstr>
      <vt:lpstr>RECAP</vt:lpstr>
      <vt:lpstr>Bandage des roues ORN</vt:lpstr>
      <vt:lpstr>Suivi RP 2018</vt:lpstr>
      <vt:lpstr>CIORN-101</vt:lpstr>
      <vt:lpstr>CIORN-102</vt:lpstr>
      <vt:lpstr>CIORN-103</vt:lpstr>
      <vt:lpstr>CIORN-104</vt:lpstr>
      <vt:lpstr>CIORN-R105</vt:lpstr>
      <vt:lpstr>CIORN-R106</vt:lpstr>
      <vt:lpstr>CIORN-R107</vt:lpstr>
      <vt:lpstr>CIORN-R108</vt:lpstr>
      <vt:lpstr>CIORN-R109</vt:lpstr>
      <vt:lpstr>CIORN-R110</vt:lpstr>
      <vt:lpstr>CIORN-R111</vt:lpstr>
      <vt:lpstr>CIORN-R112</vt:lpstr>
      <vt:lpstr>CIORN-113</vt:lpstr>
      <vt:lpstr>CIORN-R114</vt:lpstr>
      <vt:lpstr>CIORN-R115</vt:lpstr>
      <vt:lpstr>CIORN-R116</vt:lpstr>
      <vt:lpstr>CIORN-R117</vt:lpstr>
      <vt:lpstr>CIORN-R118</vt:lpstr>
      <vt:lpstr>CIORN-R119</vt:lpstr>
      <vt:lpstr>CIORN-R120</vt:lpstr>
      <vt:lpstr>CIORN-R121</vt:lpstr>
      <vt:lpstr>CIORN-R122</vt:lpstr>
      <vt:lpstr>CIORN-R123</vt:lpstr>
      <vt:lpstr>CIORN-R124</vt:lpstr>
      <vt:lpstr>CIORN-R125</vt:lpstr>
      <vt:lpstr>CIORN-R126</vt:lpstr>
      <vt:lpstr>CIORN-R127</vt:lpstr>
      <vt:lpstr>CIORN-R128</vt:lpstr>
      <vt:lpstr>CIORN-R130</vt:lpstr>
      <vt:lpstr>'Bandage des roues ORN'!Zone_d_impression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Toufik BENCHERIF</dc:creator>
  <cp:lastModifiedBy>Amine YEBDRI</cp:lastModifiedBy>
  <dcterms:created xsi:type="dcterms:W3CDTF">2017-07-17T15:49:48Z</dcterms:created>
  <dcterms:modified xsi:type="dcterms:W3CDTF">2018-05-24T14:45:51Z</dcterms:modified>
</cp:coreProperties>
</file>