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730" windowHeight="9030"/>
  </bookViews>
  <sheets>
    <sheet name="Calcul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41" i="4" l="1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32" i="4" l="1"/>
  <c r="P26" i="4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<sst xmlns="http://schemas.openxmlformats.org/spreadsheetml/2006/main" count="16" uniqueCount="9">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</sst>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4" fillId="0" borderId="0" xfId="2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31</xdr:row>
          <xdr:rowOff>57150</xdr:rowOff>
        </xdr:from>
        <xdr:to>
          <xdr:col>3</xdr:col>
          <xdr:colOff>428625</xdr:colOff>
          <xdr:row>35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55"/>
  <sheetViews>
    <sheetView showGridLines="0" tabSelected="1" workbookViewId="0">
      <pane xSplit="1" topLeftCell="B1" activePane="topRight" state="frozen"/>
      <selection pane="topRight" activeCell="C25" sqref="C25"/>
    </sheetView>
  </sheetViews>
  <sheetFormatPr baseColWidth="10" defaultColWidth="11.42578125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35"/>
      <c r="I2" s="135"/>
      <c r="J2" s="135"/>
      <c r="K2" s="135"/>
      <c r="L2" s="135"/>
      <c r="M2" s="3"/>
      <c r="O2" s="135"/>
      <c r="P2" s="135"/>
      <c r="Q2" s="135"/>
      <c r="R2" s="135"/>
      <c r="S2" s="135"/>
    </row>
    <row r="3" spans="1:21" ht="15.75" x14ac:dyDescent="0.25">
      <c r="A3" s="1"/>
      <c r="B3" s="4"/>
      <c r="C3" s="5">
        <v>40</v>
      </c>
      <c r="D3" s="6" t="s">
        <v>0</v>
      </c>
      <c r="I3" s="136"/>
      <c r="J3" s="136"/>
      <c r="K3" s="136"/>
      <c r="P3" s="136"/>
      <c r="Q3" s="136"/>
      <c r="R3" s="136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37"/>
      <c r="F4" s="138"/>
      <c r="G4" s="145"/>
      <c r="H4" s="146"/>
      <c r="I4" s="12"/>
      <c r="J4" s="13"/>
      <c r="K4" s="14"/>
      <c r="L4" s="147"/>
      <c r="M4" s="138"/>
      <c r="N4" s="145"/>
      <c r="O4" s="146"/>
      <c r="P4" s="12"/>
      <c r="Q4" s="15"/>
      <c r="R4" s="14"/>
      <c r="S4" s="16"/>
      <c r="T4" s="17"/>
    </row>
    <row r="5" spans="1:21" ht="15.75" x14ac:dyDescent="0.2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 x14ac:dyDescent="0.2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 x14ac:dyDescent="0.2">
      <c r="B7" s="26"/>
      <c r="C7" s="9">
        <v>2</v>
      </c>
      <c r="D7" s="10" t="s">
        <v>1</v>
      </c>
      <c r="E7" s="137"/>
      <c r="F7" s="138"/>
      <c r="G7" s="139">
        <v>400</v>
      </c>
      <c r="H7" s="140"/>
      <c r="I7" s="143" t="s">
        <v>3</v>
      </c>
      <c r="J7" s="27"/>
      <c r="L7" s="144"/>
      <c r="M7" s="138"/>
      <c r="N7" s="139">
        <f>IF(SUM(G7,E34)=0,"-",SUM(G7,E34))</f>
        <v>400</v>
      </c>
      <c r="O7" s="140"/>
      <c r="P7" s="143" t="s">
        <v>3</v>
      </c>
      <c r="Q7" s="27"/>
      <c r="T7" s="24"/>
    </row>
    <row r="8" spans="1:21" ht="15" x14ac:dyDescent="0.2">
      <c r="B8" s="28"/>
      <c r="C8" s="9">
        <v>41.9</v>
      </c>
      <c r="D8" s="10" t="s">
        <v>4</v>
      </c>
      <c r="E8" s="137"/>
      <c r="F8" s="138"/>
      <c r="G8" s="141"/>
      <c r="H8" s="142"/>
      <c r="I8" s="143"/>
      <c r="J8" s="27"/>
      <c r="L8" s="29"/>
      <c r="M8" s="30"/>
      <c r="N8" s="141"/>
      <c r="O8" s="142"/>
      <c r="P8" s="143"/>
      <c r="Q8" s="27"/>
      <c r="R8" s="31"/>
      <c r="T8" s="24"/>
    </row>
    <row r="9" spans="1:21" ht="15" x14ac:dyDescent="0.2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 x14ac:dyDescent="0.2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 x14ac:dyDescent="0.2">
      <c r="B11" s="28"/>
      <c r="C11" s="9">
        <v>369</v>
      </c>
      <c r="D11" s="32" t="s">
        <v>5</v>
      </c>
      <c r="E11" s="11"/>
      <c r="F11" s="30"/>
      <c r="G11" s="145"/>
      <c r="H11" s="146"/>
      <c r="I11" s="16"/>
      <c r="K11" s="24"/>
      <c r="L11" s="144"/>
      <c r="M11" s="138"/>
      <c r="N11" s="145"/>
      <c r="O11" s="146"/>
      <c r="P11" s="33"/>
      <c r="R11" s="24"/>
      <c r="T11" s="24"/>
    </row>
    <row r="12" spans="1:21" x14ac:dyDescent="0.2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 x14ac:dyDescent="0.2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 x14ac:dyDescent="0.2">
      <c r="B14" s="28"/>
      <c r="C14" s="34">
        <v>278</v>
      </c>
      <c r="D14" s="32" t="s">
        <v>7</v>
      </c>
      <c r="F14" s="18"/>
      <c r="G14" s="19"/>
      <c r="H14" s="151"/>
      <c r="I14" s="151"/>
      <c r="J14" s="151"/>
      <c r="K14" s="151"/>
      <c r="L14" s="151"/>
      <c r="M14" s="151"/>
      <c r="N14" s="151"/>
      <c r="O14" s="24"/>
      <c r="P14" s="24"/>
      <c r="Q14" s="148"/>
      <c r="R14" s="148"/>
    </row>
    <row r="15" spans="1:21" ht="15.75" thickBot="1" x14ac:dyDescent="0.25">
      <c r="B15" s="35"/>
      <c r="C15" s="36">
        <f>C13*(C5/1000)^2/(C12/1000*C8^2*C11)*1000</f>
        <v>20.223512540782295</v>
      </c>
      <c r="D15" s="37" t="s">
        <v>7</v>
      </c>
      <c r="I15" s="131"/>
      <c r="J15" s="131"/>
      <c r="L15" s="24"/>
      <c r="M15" s="24"/>
      <c r="N15" s="24"/>
      <c r="O15" s="24"/>
      <c r="P15" s="24"/>
      <c r="Q15" s="24"/>
      <c r="R15" s="24"/>
    </row>
    <row r="16" spans="1:21" ht="15" x14ac:dyDescent="0.2">
      <c r="A16" s="38"/>
      <c r="B16" s="38"/>
      <c r="C16" s="24"/>
      <c r="D16" s="24"/>
      <c r="E16" s="24"/>
      <c r="F16" s="24"/>
      <c r="I16" s="132"/>
      <c r="J16" s="132"/>
      <c r="L16" s="155"/>
      <c r="M16" s="155"/>
      <c r="N16" s="24"/>
      <c r="O16" s="24"/>
      <c r="P16" s="21"/>
      <c r="Q16" s="155"/>
      <c r="R16" s="155"/>
    </row>
    <row r="17" spans="1:24" ht="15" x14ac:dyDescent="0.2">
      <c r="A17" s="39"/>
      <c r="B17" s="39"/>
      <c r="L17" s="156"/>
      <c r="M17" s="156"/>
      <c r="N17" s="24"/>
      <c r="O17" s="24"/>
      <c r="P17" s="24"/>
      <c r="Q17" s="156"/>
      <c r="R17" s="156"/>
    </row>
    <row r="18" spans="1:24" ht="15.75" thickBot="1" x14ac:dyDescent="0.3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 x14ac:dyDescent="0.25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35"/>
      <c r="S19" s="135"/>
      <c r="T19" s="135"/>
      <c r="U19" s="135"/>
      <c r="V19" s="135"/>
      <c r="W19" s="135"/>
      <c r="X19" s="3"/>
    </row>
    <row r="20" spans="1:24" ht="15" x14ac:dyDescent="0.2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7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8"/>
      <c r="T20" s="24"/>
      <c r="U20" s="152"/>
      <c r="V20" s="152"/>
      <c r="W20" s="152"/>
      <c r="X20" s="24"/>
    </row>
    <row r="21" spans="1:24" ht="15" x14ac:dyDescent="0.25">
      <c r="A21" s="118"/>
      <c r="B21" s="110"/>
      <c r="C21" s="114"/>
      <c r="D21" s="115"/>
      <c r="E21" s="123">
        <v>-400</v>
      </c>
      <c r="F21" s="51">
        <v>2448.9</v>
      </c>
      <c r="G21" s="52">
        <v>174.5</v>
      </c>
      <c r="H21" s="53">
        <f t="shared" ref="H21:H39" si="0">IF(G21&lt;&gt;"",F21+$C$9,"")</f>
        <v>3113.9</v>
      </c>
      <c r="I21" s="53">
        <f t="shared" ref="I21:I40" si="1">IF(H21&lt;&gt;"",H21-$C$9+$C$10,"")</f>
        <v>3148.9</v>
      </c>
      <c r="J21" s="53">
        <f t="shared" ref="J21:J39" si="2">IF(I21&lt;&gt;"",G21- $C$12*0.25,"")</f>
        <v>87</v>
      </c>
      <c r="K21" s="54">
        <f t="shared" ref="K21:K32" si="3">IF(J21&lt;&gt;"",E21*H21/1000000,"")</f>
        <v>-1.24556</v>
      </c>
      <c r="L21" s="54">
        <f t="shared" ref="L21:L40" si="4">IF(K21&lt;&gt;"",-K21/$C$5*1000,"")</f>
        <v>0.23770229007633586</v>
      </c>
      <c r="M21" s="54">
        <f t="shared" ref="M21:M40" si="5">IF(L21&lt;&gt;"",J21/$C$12,"")</f>
        <v>0.24857142857142858</v>
      </c>
      <c r="N21" s="54">
        <f t="shared" ref="N21:N40" si="6">IF(M21&lt;&gt;"",I21/$C$5,"")</f>
        <v>0.60093511450381676</v>
      </c>
      <c r="O21" s="55">
        <f t="shared" ref="O21:O39" si="7">IF(N21&lt;&gt;"",E21/1000*M21*N21*$C$13,"")</f>
        <v>-9.9782700327153773</v>
      </c>
      <c r="P21" s="130">
        <f t="shared" ref="P21:P39" si="8">IF(O21&lt;&gt;"",(((E21/1000)*((M21*(N21^2-(N21/5)-(N21^6/5))*($C$14))))+((E21/1000)*(N21-(N21^2))*($C$15))),"")</f>
        <v>-8.3393369723760031</v>
      </c>
      <c r="Q21" s="144"/>
      <c r="R21" s="144"/>
      <c r="S21" s="153"/>
      <c r="T21" s="153"/>
      <c r="U21" s="17"/>
      <c r="V21" s="129"/>
      <c r="W21" s="17"/>
      <c r="X21" s="17"/>
    </row>
    <row r="22" spans="1:24" ht="15" x14ac:dyDescent="0.2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9"/>
      <c r="X22" s="149"/>
    </row>
    <row r="23" spans="1:24" x14ac:dyDescent="0.2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 x14ac:dyDescent="0.2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44"/>
      <c r="R24" s="144"/>
      <c r="S24" s="150"/>
      <c r="T24" s="150"/>
      <c r="U24" s="154"/>
      <c r="V24" s="31"/>
      <c r="W24" s="24"/>
      <c r="X24" s="24"/>
    </row>
    <row r="25" spans="1:24" ht="14.25" customHeight="1" x14ac:dyDescent="0.2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44"/>
      <c r="R25" s="144"/>
      <c r="S25" s="150"/>
      <c r="T25" s="150"/>
      <c r="U25" s="154"/>
      <c r="V25" s="31"/>
      <c r="W25" s="24"/>
      <c r="X25" s="24"/>
    </row>
    <row r="26" spans="1:24" ht="15" x14ac:dyDescent="0.2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9"/>
      <c r="X26" s="149"/>
    </row>
    <row r="27" spans="1:24" x14ac:dyDescent="0.2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 x14ac:dyDescent="0.2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44"/>
      <c r="R28" s="144"/>
      <c r="S28" s="150"/>
      <c r="T28" s="150"/>
      <c r="U28" s="24"/>
      <c r="V28" s="24"/>
      <c r="W28" s="24"/>
      <c r="X28" s="24"/>
    </row>
    <row r="29" spans="1:24" x14ac:dyDescent="0.2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 x14ac:dyDescent="0.2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 x14ac:dyDescent="0.2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 x14ac:dyDescent="0.2">
      <c r="A32" s="118"/>
      <c r="B32" s="110"/>
      <c r="C32" s="114"/>
      <c r="D32" s="115"/>
      <c r="E32" s="125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 x14ac:dyDescent="0.2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 x14ac:dyDescent="0.2">
      <c r="A34" s="118"/>
      <c r="B34" s="110"/>
      <c r="C34" s="114"/>
      <c r="D34" s="115"/>
      <c r="E34" s="133"/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0</v>
      </c>
      <c r="L34" s="54">
        <f t="shared" si="4"/>
        <v>0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0</v>
      </c>
      <c r="T34" s="24"/>
      <c r="U34" s="17"/>
      <c r="V34" s="17"/>
      <c r="W34" s="24"/>
      <c r="X34" s="24"/>
    </row>
    <row r="35" spans="1:24" x14ac:dyDescent="0.2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 x14ac:dyDescent="0.2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 x14ac:dyDescent="0.2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6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7">
        <f>SUM(E21:E40)</f>
        <v>-400</v>
      </c>
      <c r="F41" s="68"/>
      <c r="G41" s="68"/>
      <c r="H41" s="69"/>
      <c r="I41" s="69"/>
      <c r="J41" s="69"/>
      <c r="K41" s="70">
        <f>SUM(K20:K40)</f>
        <v>-1.24556</v>
      </c>
      <c r="L41" s="71">
        <f>SUM(L20:L40)</f>
        <v>0.23770229007633586</v>
      </c>
      <c r="M41" s="69"/>
      <c r="N41" s="69"/>
      <c r="O41" s="72">
        <f>SUM(O20:O40)</f>
        <v>-9.9782700327153773</v>
      </c>
      <c r="P41" s="73">
        <f>SUM(P20:P40)</f>
        <v>-8.3393369723760031</v>
      </c>
    </row>
    <row r="42" spans="1:24" ht="15" thickBot="1" x14ac:dyDescent="0.25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4">
        <f>L41*$C$5/1000000+K41</f>
        <v>-1.2443144399999999</v>
      </c>
      <c r="L42" s="80"/>
      <c r="M42" s="81"/>
      <c r="O42" s="80"/>
      <c r="P42" s="80"/>
    </row>
    <row r="43" spans="1:24" x14ac:dyDescent="0.2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 x14ac:dyDescent="0.2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 x14ac:dyDescent="0.2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 x14ac:dyDescent="0.2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 x14ac:dyDescent="0.2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 x14ac:dyDescent="0.2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 x14ac:dyDescent="0.25">
      <c r="C49" s="89"/>
      <c r="D49" s="95"/>
      <c r="E49" s="93"/>
      <c r="F49" s="88"/>
      <c r="G49" s="88"/>
      <c r="H49" s="94"/>
      <c r="I49" s="94"/>
      <c r="J49" s="94"/>
      <c r="K49" s="81"/>
    </row>
    <row r="50" spans="1:11" x14ac:dyDescent="0.2">
      <c r="H50" s="94"/>
      <c r="I50" s="94"/>
      <c r="J50" s="94"/>
      <c r="K50" s="81"/>
    </row>
    <row r="51" spans="1:11" x14ac:dyDescent="0.2">
      <c r="E51" s="94"/>
      <c r="F51" s="94"/>
      <c r="G51" s="94"/>
      <c r="H51" s="96"/>
      <c r="I51" s="96"/>
      <c r="J51" s="96"/>
      <c r="K51" s="96"/>
    </row>
    <row r="52" spans="1:11" x14ac:dyDescent="0.2">
      <c r="F52" s="94"/>
      <c r="G52" s="94"/>
      <c r="H52" s="96"/>
      <c r="I52" s="96"/>
      <c r="J52" s="96"/>
      <c r="K52" s="96"/>
    </row>
    <row r="53" spans="1:11" x14ac:dyDescent="0.2">
      <c r="F53" s="94"/>
      <c r="G53" s="94"/>
    </row>
    <row r="54" spans="1:11" x14ac:dyDescent="0.2">
      <c r="F54" s="96"/>
      <c r="G54" s="96"/>
    </row>
    <row r="55" spans="1:11" x14ac:dyDescent="0.2">
      <c r="A55" s="86"/>
      <c r="B55" s="86"/>
      <c r="C55" s="97"/>
      <c r="E55" s="96"/>
      <c r="F55" s="96"/>
      <c r="G55" s="96"/>
    </row>
  </sheetData>
  <sheetProtection selectLockedCells="1"/>
  <mergeCells count="34"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  <mergeCell ref="G11:H11"/>
    <mergeCell ref="L11:M11"/>
    <mergeCell ref="N11:O11"/>
    <mergeCell ref="Q14:R14"/>
    <mergeCell ref="W26:X26"/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219075</xdr:colOff>
                <xdr:row>31</xdr:row>
                <xdr:rowOff>57150</xdr:rowOff>
              </from>
              <to>
                <xdr:col>3</xdr:col>
                <xdr:colOff>428625</xdr:colOff>
                <xdr:row>35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maison</cp:lastModifiedBy>
  <dcterms:created xsi:type="dcterms:W3CDTF">2019-03-10T08:58:10Z</dcterms:created>
  <dcterms:modified xsi:type="dcterms:W3CDTF">2019-05-06T08:58:37Z</dcterms:modified>
</cp:coreProperties>
</file>