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730" windowHeight="9135" firstSheet="1" activeTab="2"/>
  </bookViews>
  <sheets>
    <sheet name="." sheetId="5" state="hidden" r:id="rId1"/>
    <sheet name="Base" sheetId="2" r:id="rId2"/>
    <sheet name="Modè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Base!$M$14:$M$17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Modèle!$A$1:$H$53</definedName>
  </definedNames>
  <calcPr calcId="145621"/>
</workbook>
</file>

<file path=xl/calcChain.xml><?xml version="1.0" encoding="utf-8"?>
<calcChain xmlns="http://schemas.openxmlformats.org/spreadsheetml/2006/main">
  <c r="G16" i="2" l="1"/>
  <c r="I21" i="2"/>
  <c r="H21" i="2"/>
  <c r="F14" i="2"/>
  <c r="G14" i="2" s="1"/>
  <c r="F13" i="2"/>
  <c r="G13" i="2" s="1"/>
  <c r="G12" i="2"/>
  <c r="G11" i="2"/>
  <c r="G10" i="2"/>
  <c r="F9" i="2"/>
  <c r="G8" i="2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" i="8"/>
  <c r="F15" i="2" l="1"/>
  <c r="F18" i="2" s="1"/>
  <c r="F22" i="2" s="1"/>
  <c r="F24" i="2" s="1"/>
  <c r="G15" i="2"/>
  <c r="F13" i="1"/>
  <c r="B5" i="5" s="1"/>
  <c r="C3" i="6"/>
  <c r="F5" i="6" s="1" a="1"/>
  <c r="F5" i="6" s="1"/>
  <c r="C2" i="6"/>
  <c r="E2" i="6" s="1"/>
  <c r="B22" i="8"/>
  <c r="B4" i="8"/>
  <c r="G28" i="8"/>
  <c r="I21" i="8"/>
  <c r="H5" i="8"/>
  <c r="H34" i="8"/>
  <c r="F16" i="8"/>
  <c r="B29" i="8"/>
  <c r="H24" i="8"/>
  <c r="G16" i="8"/>
  <c r="H29" i="8"/>
  <c r="I5" i="8"/>
  <c r="F18" i="8"/>
  <c r="B18" i="8"/>
  <c r="B23" i="8"/>
  <c r="H15" i="8"/>
  <c r="C4" i="8"/>
  <c r="G30" i="8"/>
  <c r="C28" i="8"/>
  <c r="C11" i="8"/>
  <c r="B30" i="8"/>
  <c r="C33" i="8"/>
  <c r="G13" i="8"/>
  <c r="G2" i="8"/>
  <c r="I31" i="8"/>
  <c r="C34" i="8"/>
  <c r="C36" i="8"/>
  <c r="C12" i="8"/>
  <c r="D8" i="8"/>
  <c r="E16" i="8"/>
  <c r="I12" i="8"/>
  <c r="B32" i="8"/>
  <c r="E13" i="8"/>
  <c r="E14" i="8"/>
  <c r="F5" i="8"/>
  <c r="D30" i="8"/>
  <c r="H6" i="8"/>
  <c r="E23" i="8"/>
  <c r="B36" i="8"/>
  <c r="B7" i="8"/>
  <c r="I23" i="8"/>
  <c r="C15" i="8"/>
  <c r="E30" i="8"/>
  <c r="D23" i="8"/>
  <c r="H20" i="8"/>
  <c r="H31" i="8"/>
  <c r="D12" i="8"/>
  <c r="F12" i="8"/>
  <c r="E21" i="8"/>
  <c r="I10" i="8"/>
  <c r="H30" i="8"/>
  <c r="D36" i="8"/>
  <c r="C8" i="8"/>
  <c r="I18" i="8"/>
  <c r="H17" i="8"/>
  <c r="E10" i="8"/>
  <c r="D25" i="8"/>
  <c r="I11" i="8"/>
  <c r="I19" i="8"/>
  <c r="C9" i="8"/>
  <c r="C18" i="8"/>
  <c r="G4" i="8"/>
  <c r="I32" i="8"/>
  <c r="I33" i="8"/>
  <c r="F21" i="8"/>
  <c r="H36" i="8"/>
  <c r="C6" i="8"/>
  <c r="H35" i="8"/>
  <c r="E29" i="8"/>
  <c r="D14" i="8"/>
  <c r="F3" i="8"/>
  <c r="C31" i="8"/>
  <c r="I8" i="8"/>
  <c r="B17" i="8"/>
  <c r="H2" i="8"/>
  <c r="E5" i="8"/>
  <c r="F15" i="8"/>
  <c r="I6" i="8"/>
  <c r="G32" i="8"/>
  <c r="C3" i="8"/>
  <c r="I7" i="8"/>
  <c r="F37" i="8"/>
  <c r="C32" i="8"/>
  <c r="H10" i="8"/>
  <c r="H7" i="8"/>
  <c r="C23" i="8"/>
  <c r="D20" i="8"/>
  <c r="D11" i="8"/>
  <c r="D35" i="8"/>
  <c r="B21" i="8"/>
  <c r="G7" i="8"/>
  <c r="B24" i="8"/>
  <c r="I2" i="8"/>
  <c r="I24" i="8"/>
  <c r="G10" i="8"/>
  <c r="C13" i="8"/>
  <c r="D13" i="8"/>
  <c r="H16" i="8"/>
  <c r="H19" i="8"/>
  <c r="E22" i="8"/>
  <c r="C30" i="8"/>
  <c r="D6" i="8"/>
  <c r="G19" i="8"/>
  <c r="B37" i="8"/>
  <c r="B6" i="8"/>
  <c r="G27" i="8"/>
  <c r="F28" i="8"/>
  <c r="E24" i="8"/>
  <c r="E18" i="8"/>
  <c r="G37" i="8"/>
  <c r="H28" i="8"/>
  <c r="D21" i="8"/>
  <c r="B20" i="8"/>
  <c r="E4" i="8"/>
  <c r="G12" i="8"/>
  <c r="H23" i="8"/>
  <c r="D31" i="8"/>
  <c r="F14" i="8"/>
  <c r="F23" i="8"/>
  <c r="I29" i="8"/>
  <c r="C14" i="8"/>
  <c r="C27" i="8"/>
  <c r="D16" i="8"/>
  <c r="B34" i="8"/>
  <c r="C35" i="8"/>
  <c r="I22" i="8"/>
  <c r="G17" i="8"/>
  <c r="B2" i="8"/>
  <c r="C29" i="8"/>
  <c r="F10" i="8"/>
  <c r="F36" i="8"/>
  <c r="H37" i="8"/>
  <c r="G5" i="8"/>
  <c r="B14" i="8"/>
  <c r="H18" i="8"/>
  <c r="E2" i="8"/>
  <c r="G35" i="8"/>
  <c r="F19" i="8"/>
  <c r="E25" i="8"/>
  <c r="I26" i="8"/>
  <c r="B28" i="8"/>
  <c r="E6" i="8"/>
  <c r="C21" i="8"/>
  <c r="D29" i="8"/>
  <c r="G9" i="8"/>
  <c r="B16" i="8"/>
  <c r="F24" i="8"/>
  <c r="G15" i="8"/>
  <c r="G25" i="8"/>
  <c r="E15" i="8"/>
  <c r="G23" i="8"/>
  <c r="I27" i="8"/>
  <c r="G31" i="8"/>
  <c r="E8" i="8"/>
  <c r="F29" i="8"/>
  <c r="D32" i="8"/>
  <c r="I4" i="8"/>
  <c r="G22" i="8"/>
  <c r="E37" i="8"/>
  <c r="C7" i="8"/>
  <c r="E28" i="8"/>
  <c r="C24" i="8"/>
  <c r="D19" i="8"/>
  <c r="G20" i="8"/>
  <c r="H22" i="8"/>
  <c r="D28" i="8"/>
  <c r="F8" i="8"/>
  <c r="E3" i="8"/>
  <c r="G36" i="8"/>
  <c r="F9" i="8"/>
  <c r="G29" i="8"/>
  <c r="I17" i="8"/>
  <c r="F4" i="8"/>
  <c r="E34" i="8"/>
  <c r="E9" i="8"/>
  <c r="E20" i="8"/>
  <c r="D7" i="8"/>
  <c r="C25" i="8"/>
  <c r="I25" i="8"/>
  <c r="D9" i="8"/>
  <c r="F7" i="8"/>
  <c r="H13" i="8"/>
  <c r="B19" i="8"/>
  <c r="F27" i="8"/>
  <c r="F31" i="8"/>
  <c r="E26" i="8"/>
  <c r="F2" i="8"/>
  <c r="G18" i="8"/>
  <c r="B35" i="8"/>
  <c r="H14" i="8"/>
  <c r="D27" i="8"/>
  <c r="D24" i="8"/>
  <c r="I36" i="8"/>
  <c r="E35" i="8"/>
  <c r="E19" i="8"/>
  <c r="H33" i="8"/>
  <c r="B33" i="8"/>
  <c r="E33" i="8"/>
  <c r="I34" i="8"/>
  <c r="B13" i="8"/>
  <c r="D17" i="8"/>
  <c r="D10" i="8"/>
  <c r="B8" i="8"/>
  <c r="F6" i="8"/>
  <c r="F33" i="8"/>
  <c r="G14" i="8"/>
  <c r="F22" i="8"/>
  <c r="I35" i="8"/>
  <c r="E11" i="8"/>
  <c r="I14" i="8"/>
  <c r="F26" i="8"/>
  <c r="B9" i="8"/>
  <c r="B11" i="8"/>
  <c r="F13" i="8"/>
  <c r="G11" i="8"/>
  <c r="G34" i="8"/>
  <c r="H8" i="8"/>
  <c r="C26" i="8"/>
  <c r="C10" i="8"/>
  <c r="B25" i="8"/>
  <c r="E31" i="8"/>
  <c r="B10" i="8"/>
  <c r="H21" i="8"/>
  <c r="E7" i="8"/>
  <c r="G26" i="8"/>
  <c r="D5" i="8"/>
  <c r="I3" i="8"/>
  <c r="B12" i="8"/>
  <c r="F25" i="8"/>
  <c r="C2" i="8"/>
  <c r="C5" i="8"/>
  <c r="H25" i="8"/>
  <c r="I15" i="8"/>
  <c r="D15" i="8"/>
  <c r="E27" i="8"/>
  <c r="B15" i="8"/>
  <c r="D3" i="8"/>
  <c r="H3" i="8"/>
  <c r="F32" i="8"/>
  <c r="H9" i="8"/>
  <c r="E36" i="8"/>
  <c r="B27" i="8"/>
  <c r="H26" i="8"/>
  <c r="H32" i="8"/>
  <c r="D4" i="8"/>
  <c r="E32" i="8"/>
  <c r="D2" i="8"/>
  <c r="D33" i="8"/>
  <c r="C17" i="8"/>
  <c r="C22" i="8"/>
  <c r="I9" i="8"/>
  <c r="D37" i="8"/>
  <c r="B3" i="8"/>
  <c r="G3" i="8"/>
  <c r="E17" i="8"/>
  <c r="G21" i="8"/>
  <c r="D34" i="8"/>
  <c r="C16" i="8"/>
  <c r="I16" i="8"/>
  <c r="H11" i="8"/>
  <c r="C20" i="8"/>
  <c r="H12" i="8"/>
  <c r="F35" i="8"/>
  <c r="I13" i="8"/>
  <c r="H4" i="8"/>
  <c r="C19" i="8"/>
  <c r="I30" i="8"/>
  <c r="B31" i="8"/>
  <c r="G6" i="8"/>
  <c r="I28" i="8"/>
  <c r="D22" i="8"/>
  <c r="D26" i="8"/>
  <c r="G24" i="8"/>
  <c r="E12" i="8"/>
  <c r="D18" i="8"/>
  <c r="F17" i="8"/>
  <c r="F30" i="8"/>
  <c r="B26" i="8"/>
  <c r="G8" i="8"/>
  <c r="I20" i="8"/>
  <c r="C37" i="8"/>
  <c r="H27" i="8"/>
  <c r="B5" i="8"/>
  <c r="F34" i="8"/>
  <c r="G33" i="8"/>
  <c r="F11" i="8"/>
  <c r="F20" i="8"/>
  <c r="I37" i="8"/>
  <c r="S20" i="2" l="1"/>
  <c r="F17" i="2"/>
  <c r="F21" i="2" s="1"/>
  <c r="F23" i="2" s="1"/>
  <c r="F25" i="2"/>
  <c r="G19" i="2"/>
  <c r="F259" i="6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G17" i="2" l="1"/>
  <c r="G21" i="2" s="1"/>
  <c r="G23" i="2" s="1"/>
  <c r="G18" i="2"/>
  <c r="G22" i="2" s="1"/>
  <c r="G24" i="2" s="1"/>
  <c r="G25" i="2"/>
  <c r="G1" i="1"/>
  <c r="D5" i="5" l="1"/>
  <c r="E5" i="5" s="1"/>
  <c r="F5" i="5" l="1"/>
  <c r="G5" i="5" s="1"/>
  <c r="P5" i="5"/>
  <c r="J5" i="5" s="1"/>
  <c r="AG5" i="5"/>
  <c r="M5" i="5"/>
  <c r="H5" i="5" s="1"/>
  <c r="AB5" i="5"/>
  <c r="Q5" i="5" l="1"/>
  <c r="R5" i="5" s="1"/>
  <c r="V5" i="5"/>
  <c r="L5" i="5"/>
  <c r="AM5" i="5"/>
  <c r="S5" i="5"/>
  <c r="AQ5" i="5"/>
  <c r="AP5" i="5"/>
  <c r="X5" i="5"/>
  <c r="Y5" i="5"/>
  <c r="AR5" i="5"/>
  <c r="AV5" i="5"/>
  <c r="AD5" i="5" s="1"/>
  <c r="AU5" i="5"/>
  <c r="AC5" i="5" s="1"/>
  <c r="N5" i="5"/>
  <c r="O5" i="5" s="1"/>
  <c r="AY5" i="5" l="1"/>
  <c r="AH5" i="5" s="1"/>
  <c r="BX5" i="5"/>
  <c r="BP5" i="5" s="1"/>
  <c r="BH5" i="5" s="1"/>
  <c r="AX5" i="5" s="1"/>
  <c r="AF5" i="5" s="1"/>
  <c r="CE5" i="5"/>
  <c r="CQ5" i="5"/>
  <c r="CM5" i="5" s="1"/>
  <c r="CI5" i="5" s="1"/>
  <c r="CD5" i="5" s="1"/>
  <c r="CS5" i="5"/>
  <c r="CO5" i="5" s="1"/>
  <c r="CK5" i="5" s="1"/>
  <c r="CG5" i="5" s="1"/>
  <c r="CA5" i="5" s="1"/>
  <c r="BS5" i="5" s="1"/>
  <c r="BK5" i="5" s="1"/>
  <c r="BC5" i="5" s="1"/>
  <c r="K5" i="5"/>
  <c r="AZ5" i="5" s="1"/>
  <c r="AI5" i="5" s="1"/>
  <c r="T5" i="5"/>
  <c r="W5" i="5"/>
  <c r="CB5" i="5" s="1"/>
  <c r="BN5" i="5"/>
  <c r="BF5" i="5" s="1"/>
  <c r="AT5" i="5" s="1"/>
  <c r="AA5" i="5" s="1"/>
  <c r="BV5" i="5"/>
  <c r="CP5" i="5"/>
  <c r="CL5" i="5" s="1"/>
  <c r="CH5" i="5" s="1"/>
  <c r="CC5" i="5" s="1"/>
  <c r="BU5" i="5" s="1"/>
  <c r="BM5" i="5" s="1"/>
  <c r="BE5" i="5" s="1"/>
  <c r="AS5" i="5" s="1"/>
  <c r="BW5" i="5" l="1"/>
  <c r="BO5" i="5" s="1"/>
  <c r="BG5" i="5" s="1"/>
  <c r="AW5" i="5" s="1"/>
  <c r="Z5" i="5"/>
  <c r="AN5" i="5"/>
  <c r="CR5" i="5"/>
  <c r="CN5" i="5" s="1"/>
  <c r="U5" i="5"/>
  <c r="BZ5" i="5" s="1"/>
  <c r="BT5" i="5"/>
  <c r="BL5" i="5" s="1"/>
  <c r="BD5" i="5" s="1"/>
  <c r="AO5" i="5" s="1"/>
  <c r="AE5" i="5" l="1"/>
  <c r="CJ5" i="5"/>
  <c r="CF5" i="5" s="1"/>
  <c r="BY5" i="5" s="1"/>
  <c r="BQ5" i="5" s="1"/>
  <c r="BI5" i="5" s="1"/>
  <c r="BA5" i="5" s="1"/>
  <c r="AJ5" i="5" s="1"/>
  <c r="BR5" i="5"/>
  <c r="BJ5" i="5" s="1"/>
  <c r="BB5" i="5" s="1"/>
  <c r="AK5" i="5" s="1"/>
  <c r="CU5" i="5" l="1"/>
  <c r="C5" i="5" s="1"/>
  <c r="B14" i="1" l="1"/>
</calcChain>
</file>

<file path=xl/sharedStrings.xml><?xml version="1.0" encoding="utf-8"?>
<sst xmlns="http://schemas.openxmlformats.org/spreadsheetml/2006/main" count="513" uniqueCount="172">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</sst>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173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43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43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43" fontId="9" fillId="0" borderId="5" xfId="1" applyFont="1" applyBorder="1" applyAlignment="1"/>
    <xf numFmtId="43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</xf>
    <xf numFmtId="43" fontId="10" fillId="11" borderId="1" xfId="0" applyNumberFormat="1" applyFont="1" applyFill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  <protection locked="0"/>
    </xf>
    <xf numFmtId="43" fontId="23" fillId="12" borderId="1" xfId="0" applyNumberFormat="1" applyFont="1" applyFill="1" applyBorder="1" applyAlignment="1" applyProtection="1">
      <alignment horizontal="center" vertical="center"/>
      <protection locked="0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43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43" fontId="24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9" fillId="3" borderId="18" xfId="0" applyNumberFormat="1" applyFont="1" applyFill="1" applyBorder="1" applyProtection="1">
      <protection locked="0"/>
    </xf>
    <xf numFmtId="43" fontId="9" fillId="3" borderId="28" xfId="0" applyNumberFormat="1" applyFont="1" applyFill="1" applyBorder="1" applyProtection="1">
      <protection locked="0"/>
    </xf>
    <xf numFmtId="43" fontId="2" fillId="11" borderId="2" xfId="0" applyNumberFormat="1" applyFont="1" applyFill="1" applyBorder="1" applyAlignment="1" applyProtection="1">
      <alignment horizontal="center" vertical="center"/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5" fillId="13" borderId="1" xfId="0" applyNumberFormat="1" applyFont="1" applyFill="1" applyBorder="1" applyAlignment="1" applyProtection="1">
      <alignment horizontal="center" vertical="center"/>
      <protection locked="0"/>
    </xf>
    <xf numFmtId="43" fontId="25" fillId="13" borderId="2" xfId="0" applyNumberFormat="1" applyFont="1" applyFill="1" applyBorder="1" applyAlignment="1" applyProtection="1">
      <alignment horizontal="center" vertical="center"/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5" fillId="12" borderId="18" xfId="0" applyNumberFormat="1" applyFont="1" applyFill="1" applyBorder="1" applyAlignment="1" applyProtection="1">
      <alignment horizontal="center" vertical="center"/>
      <protection locked="0"/>
    </xf>
    <xf numFmtId="43" fontId="25" fillId="12" borderId="28" xfId="0" applyNumberFormat="1" applyFont="1" applyFill="1" applyBorder="1" applyAlignment="1" applyProtection="1">
      <alignment horizontal="center" vertical="center"/>
      <protection locked="0"/>
    </xf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23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1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0" fillId="8" borderId="15" xfId="0" applyFill="1" applyBorder="1" applyAlignment="1" applyProtection="1">
      <alignment horizontal="right"/>
      <protection locked="0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0" fontId="13" fillId="0" borderId="5" xfId="0" applyFont="1" applyBorder="1" applyAlignment="1"/>
    <xf numFmtId="0" fontId="13" fillId="0" borderId="7" xfId="0" applyFont="1" applyBorder="1" applyAlignment="1"/>
    <xf numFmtId="43" fontId="9" fillId="0" borderId="5" xfId="1" applyFont="1" applyBorder="1" applyAlignment="1">
      <alignment horizontal="left"/>
    </xf>
    <xf numFmtId="43" fontId="9" fillId="0" borderId="7" xfId="1" applyFont="1" applyBorder="1" applyAlignment="1">
      <alignment horizontal="left"/>
    </xf>
    <xf numFmtId="43" fontId="9" fillId="0" borderId="12" xfId="1" applyFont="1" applyBorder="1" applyAlignment="1">
      <alignment horizontal="left"/>
    </xf>
    <xf numFmtId="43" fontId="9" fillId="0" borderId="13" xfId="1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4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43" fontId="17" fillId="5" borderId="10" xfId="0" applyNumberFormat="1" applyFont="1" applyFill="1" applyBorder="1" applyAlignment="1">
      <alignment horizontal="left" vertical="center" wrapText="1"/>
    </xf>
    <xf numFmtId="43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43" fontId="9" fillId="0" borderId="9" xfId="1" applyFont="1" applyBorder="1" applyAlignment="1">
      <alignment horizontal="left"/>
    </xf>
    <xf numFmtId="43" fontId="9" fillId="0" borderId="11" xfId="1" applyFont="1" applyBorder="1" applyAlignment="1">
      <alignment horizontal="left"/>
    </xf>
    <xf numFmtId="43" fontId="13" fillId="0" borderId="9" xfId="1" applyFont="1" applyBorder="1" applyAlignment="1">
      <alignment horizontal="left" vertical="center"/>
    </xf>
    <xf numFmtId="43" fontId="13" fillId="0" borderId="11" xfId="1" applyFont="1" applyBorder="1" applyAlignment="1">
      <alignment horizontal="left" vertical="center"/>
    </xf>
    <xf numFmtId="43" fontId="13" fillId="0" borderId="14" xfId="1" applyFont="1" applyBorder="1" applyAlignment="1">
      <alignment horizontal="left" vertical="center"/>
    </xf>
    <xf numFmtId="43" fontId="13" fillId="0" borderId="15" xfId="1" applyFont="1" applyBorder="1" applyAlignment="1">
      <alignment horizontal="left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4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/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B6" sqref="B6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Modèle!F13</f>
        <v>0</v>
      </c>
      <c r="C5" s="8" t="str">
        <f>UPPER(MID(CU5,1,1))&amp;MID(CU5,2,168)</f>
        <v xml:space="preserve">Zéro Dinars </v>
      </c>
      <c r="D5" s="8">
        <f>INT(B5/1000000)</f>
        <v>0</v>
      </c>
      <c r="E5" s="8">
        <f>INT((B5-D5*1000000)/1000)</f>
        <v>0</v>
      </c>
      <c r="F5" s="8">
        <f>INT(B5-D5*1000000-E5*1000)</f>
        <v>0</v>
      </c>
      <c r="G5" s="8">
        <f>ROUND(B5-D5*1000000-E5*1000-F5,2)*100</f>
        <v>0</v>
      </c>
      <c r="H5" s="8">
        <f>D5-M5*100</f>
        <v>0</v>
      </c>
      <c r="J5" s="8">
        <f>E5-P5*100</f>
        <v>0</v>
      </c>
      <c r="K5" s="8">
        <f>ROUND(F5-S5*100,0)</f>
        <v>0</v>
      </c>
      <c r="L5" s="8">
        <f>G5</f>
        <v>0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0</v>
      </c>
      <c r="R5" s="8">
        <f>E5-P5*100-Q5*10</f>
        <v>0</v>
      </c>
      <c r="S5" s="8">
        <f>INT(F5/100)</f>
        <v>0</v>
      </c>
      <c r="T5" s="8">
        <f>INT((F5-S5*100)/10)</f>
        <v>0</v>
      </c>
      <c r="U5" s="8">
        <f>F5-S5*100-T5*10</f>
        <v>0</v>
      </c>
      <c r="V5" s="8">
        <f>INT(G5/10)</f>
        <v>0</v>
      </c>
      <c r="W5" s="8">
        <f>ROUND(G5-V5*10,0)</f>
        <v>0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/>
      </c>
      <c r="AF5" s="8" t="str">
        <f>IF(E5=1,"",AX5)</f>
        <v/>
      </c>
      <c r="AG5" s="8" t="str">
        <f>IF(E5&gt;0,"mille ","")</f>
        <v/>
      </c>
      <c r="AH5" s="8" t="str">
        <f>IF(INT(B5)=0,"zéro ",IF(S5=0,"",IF(S5=1,"",IF(S5=2,"deux ",IF(S5=3,"trois ",IF(S5=4,"quatre ",IF(S5=5,"cinq ",AY5)))))))</f>
        <v xml:space="preserve">zéro </v>
      </c>
      <c r="AI5" s="8" t="str">
        <f>IF(S5=0,"",IF(S5&lt;2,"cent ",AZ5))</f>
        <v/>
      </c>
      <c r="AJ5" s="8" t="str">
        <f>IF(T5=1,BA5,IF(T5=7,BQ5,IF(T5=9,CF5,CN5)))</f>
        <v/>
      </c>
      <c r="AK5" s="8" t="str">
        <f>IF(K5=11,"",IF(K5=12,"",IF(K5=13,"",IF(K5=14,"",IF(K5=15,"",IF(K5=16,"",BB5))))))</f>
        <v/>
      </c>
      <c r="AL5" s="8" t="s">
        <v>38</v>
      </c>
      <c r="AM5" s="8" t="str">
        <f>IF(G5&gt;0," et ","")</f>
        <v/>
      </c>
      <c r="AN5" s="8" t="str">
        <f>IF(V5=1,BC5,IF(V5=7,BS5,IF(V5=9,CG5,CO5)))</f>
        <v/>
      </c>
      <c r="AO5" s="8" t="str">
        <f>IF(L5=11,"",IF(L5=12,"",IF(L5=13,"",IF(L5=14,"",IF(L5=15,"",IF(L5=16,"",BD5))))))</f>
        <v/>
      </c>
      <c r="AP5" s="8" t="str">
        <f>IF(G5=0," ",IF(G5&lt;2," cent"," cents"))</f>
        <v xml:space="preserve"> 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cents </v>
      </c>
      <c r="AW5" s="8" t="str">
        <f>IF(J5=10,"dix ",IF(J5=11,"onze ",IF(J5=12,"douze ",IF(J5=13,"treize ",IF(J5=14,"quatorze ",IF(J5=15,"quinze ",BG5))))))</f>
        <v/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cents </v>
      </c>
      <c r="BA5" s="8" t="str">
        <f>IF(K5=10,"dix ",IF(K5=11,"onze ",IF(K5=12,"douze ",IF(K5=13,"treize ",IF(K5=14,"quatorze ",IF(K5=15,"quinze ",BI5))))))</f>
        <v/>
      </c>
      <c r="BB5" s="8" t="str">
        <f>IF(K5=17,"",IF(K5=18,"",IF(K5=19,"",BJ5)))</f>
        <v/>
      </c>
      <c r="BC5" s="8" t="str">
        <f>IF(L5=10,"dix ",IF(L5=11,"onze ",IF(L5=12,"douze ",IF(L5=13,"treize ",IF(L5=14,"quatorze ",IF(L5=15,"quinze ",BK5))))))</f>
        <v/>
      </c>
      <c r="BD5" s="8" t="str">
        <f>IF(L5=17,"",IF(L5=18,"",IF(L5=19,"",BL5)))</f>
        <v/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/>
      </c>
      <c r="BI5" s="8" t="str">
        <f>IF(K5=16,"seize ",IF(K5=17,"dix-sept ",IF(K5=18,"dix-huit ",IF(K5=19,"dix-neuf ",BQ5))))</f>
        <v/>
      </c>
      <c r="BJ5" s="8" t="str">
        <f>IF(K5=21,"et un ",IF(K5=31,"et un ",IF(K5=41,"et un ",IF(K5=51,"et un ",IF(K5=61,"et un ",BR5)))))</f>
        <v/>
      </c>
      <c r="BK5" s="8" t="str">
        <f>IF(L5=16,"seize ",IF(L5=17,"dix-sept ",IF(L5=18,"dix-huit ",IF(L5=19,"dix-neuf ",BS5))))</f>
        <v/>
      </c>
      <c r="BL5" s="8" t="str">
        <f>IF(L5=21,"et un ",IF(L5=31,"et un ",IF(L5=41,"et un ",IF(L5=51,"et un ",IF(L5=61,"et un ",BT5)))))</f>
        <v/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/>
      </c>
      <c r="BQ5" s="8" t="str">
        <f>IF(K5=70,"soixante-dix ",IF(K5=71,"soixante et onze ",IF(K5=72,"soixante-douze ",IF(K5=73,"soixante-treize ",IF(K5=74,"soixante-quatorze ",IF(K5=75,"soixante-quinze ",BY5))))))</f>
        <v/>
      </c>
      <c r="BR5" s="8" t="str">
        <f>IF(T5=9,"",IF(T5=7,"",IF(U5=0,"",IF(U5=1,"un ",IF(U5=2,"deux ",IF(U5=3,"trois ",IF(U5=4,"quatre ",IF(U5=5,"cinq ",BZ5))))))))</f>
        <v/>
      </c>
      <c r="BS5" s="8" t="str">
        <f>IF(L5=70,"soixante-dix ",IF(L5=71,"soixante et onze ",IF(L5=72,"soixante-douze ",IF(L5=73,"soixante-treize ",IF(L5=74,"soixante-quatorze ",IF(L5=75,"soixante-quinze ",CA5))))))</f>
        <v/>
      </c>
      <c r="BT5" s="8" t="str">
        <f>IF(V5=9,"",IF(V5=7,"",IF(W5=0,"",IF(W5=1,"un ",IF(W5=2,"deux ",IF(W5=3,"trois ",IF(W5=4,"quatre ",IF(W5=5,"cinq ",CB5))))))))</f>
        <v/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/>
      </c>
      <c r="BY5" s="8" t="str">
        <f>IF(K5=76,"soixante-seize ",IF(K5=77,"soixante-dix-sept ",IF(K5=78,"soixante-dix-huit ",IF(K5=79,"soixante-dix-neuf ",CF5))))</f>
        <v/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/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/>
      </c>
      <c r="CG5" s="8" t="str">
        <f>IF(L5=90,"quatre-vingt-dix ",IF(L5=91,"quatre-vingt-onze ",IF(L5=92,"quatre-vingt-douze ",IF(L5=93,"quatre-vingt-treize ",IF(L5=94,"quatre-vingt-quatorze ",IF(L5=95,"quatre-vingt-quinze ",CK5))))))</f>
        <v/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/>
      </c>
      <c r="CK5" s="8" t="str">
        <f>IF(L5=96,"quatre-vingt-seize ",IF(L5=97,"quatre-vingt-dix-sept ",IF(L5=98,"quatre-vingt-dix-huit ",IF(L5=99,"quatre-vingt-dix-neuf ",CO5))))</f>
        <v/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/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S27"/>
  <sheetViews>
    <sheetView topLeftCell="B4" workbookViewId="0">
      <selection activeCell="G10" sqref="G10"/>
    </sheetView>
  </sheetViews>
  <sheetFormatPr baseColWidth="10" defaultRowHeight="15" x14ac:dyDescent="0.25"/>
  <cols>
    <col min="1" max="2" width="11.42578125" style="50"/>
    <col min="3" max="3" width="16" style="51" customWidth="1"/>
    <col min="4" max="4" width="26.140625" style="50" customWidth="1"/>
    <col min="5" max="5" width="10.71093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8" width="11.42578125" style="50"/>
    <col min="19" max="19" width="11.85546875" style="50" bestFit="1" customWidth="1"/>
    <col min="20" max="16384" width="11.42578125" style="50"/>
  </cols>
  <sheetData>
    <row r="2" spans="3:10" ht="15.75" thickBot="1" x14ac:dyDescent="0.3"/>
    <row r="3" spans="3:10" x14ac:dyDescent="0.25">
      <c r="C3" s="92"/>
      <c r="D3" s="95"/>
      <c r="E3" s="96"/>
      <c r="F3" s="96"/>
      <c r="G3" s="96"/>
      <c r="H3" s="96"/>
      <c r="I3" s="97"/>
      <c r="J3" s="92" t="s">
        <v>147</v>
      </c>
    </row>
    <row r="4" spans="3:10" x14ac:dyDescent="0.25">
      <c r="C4" s="93"/>
      <c r="D4" s="98"/>
      <c r="E4" s="99"/>
      <c r="F4" s="99"/>
      <c r="G4" s="99"/>
      <c r="H4" s="99"/>
      <c r="I4" s="100"/>
      <c r="J4" s="93"/>
    </row>
    <row r="5" spans="3:10" x14ac:dyDescent="0.25">
      <c r="C5" s="93"/>
      <c r="D5" s="98"/>
      <c r="E5" s="99"/>
      <c r="F5" s="99"/>
      <c r="G5" s="99"/>
      <c r="H5" s="99"/>
      <c r="I5" s="100"/>
      <c r="J5" s="93"/>
    </row>
    <row r="6" spans="3:10" ht="15.75" thickBot="1" x14ac:dyDescent="0.3">
      <c r="C6" s="93"/>
      <c r="D6" s="101"/>
      <c r="E6" s="102"/>
      <c r="F6" s="102"/>
      <c r="G6" s="102"/>
      <c r="H6" s="102"/>
      <c r="I6" s="103"/>
      <c r="J6" s="93"/>
    </row>
    <row r="7" spans="3:10" ht="15.75" thickBot="1" x14ac:dyDescent="0.3">
      <c r="C7" s="93"/>
      <c r="D7" s="52"/>
      <c r="E7" s="53" t="s">
        <v>148</v>
      </c>
      <c r="F7" s="54" t="s">
        <v>149</v>
      </c>
      <c r="G7" s="54" t="s">
        <v>150</v>
      </c>
      <c r="H7" s="55" t="s">
        <v>151</v>
      </c>
      <c r="I7" s="56" t="s">
        <v>152</v>
      </c>
      <c r="J7" s="93"/>
    </row>
    <row r="8" spans="3:10" ht="15.75" x14ac:dyDescent="0.25">
      <c r="C8" s="93"/>
      <c r="D8" s="57" t="s">
        <v>153</v>
      </c>
      <c r="E8" s="58"/>
      <c r="F8" s="59">
        <v>106764.15</v>
      </c>
      <c r="G8" s="59">
        <f>F8/1.19</f>
        <v>89717.773109243702</v>
      </c>
      <c r="H8" s="59"/>
      <c r="I8" s="60"/>
      <c r="J8" s="93"/>
    </row>
    <row r="9" spans="3:10" ht="15.75" x14ac:dyDescent="0.25">
      <c r="C9" s="93"/>
      <c r="D9" s="61" t="s">
        <v>154</v>
      </c>
      <c r="E9" s="62">
        <v>84</v>
      </c>
      <c r="F9" s="59">
        <f>E9*250</f>
        <v>21000</v>
      </c>
      <c r="G9" s="59">
        <v>21000</v>
      </c>
      <c r="H9" s="59"/>
      <c r="I9" s="60"/>
      <c r="J9" s="93"/>
    </row>
    <row r="10" spans="3:10" ht="15.75" x14ac:dyDescent="0.25">
      <c r="C10" s="93"/>
      <c r="D10" s="61" t="s">
        <v>155</v>
      </c>
      <c r="E10" s="58"/>
      <c r="F10" s="59">
        <v>17000</v>
      </c>
      <c r="G10" s="59">
        <f>F10</f>
        <v>17000</v>
      </c>
      <c r="H10" s="59"/>
      <c r="I10" s="60"/>
      <c r="J10" s="93"/>
    </row>
    <row r="11" spans="3:10" ht="15.75" x14ac:dyDescent="0.25">
      <c r="C11" s="93"/>
      <c r="D11" s="63" t="s">
        <v>156</v>
      </c>
      <c r="E11" s="64"/>
      <c r="F11" s="65">
        <v>0</v>
      </c>
      <c r="G11" s="65">
        <f>F11/1.19</f>
        <v>0</v>
      </c>
      <c r="H11" s="59"/>
      <c r="I11" s="60"/>
      <c r="J11" s="93"/>
    </row>
    <row r="12" spans="3:10" ht="15.75" x14ac:dyDescent="0.25">
      <c r="C12" s="93"/>
      <c r="D12" s="63" t="s">
        <v>157</v>
      </c>
      <c r="E12" s="64"/>
      <c r="F12" s="65">
        <v>0</v>
      </c>
      <c r="G12" s="65">
        <f>F12/1.19</f>
        <v>0</v>
      </c>
      <c r="H12" s="59"/>
      <c r="I12" s="60"/>
      <c r="J12" s="93"/>
    </row>
    <row r="13" spans="3:10" ht="15.75" x14ac:dyDescent="0.25">
      <c r="C13" s="93"/>
      <c r="D13" s="66" t="s">
        <v>158</v>
      </c>
      <c r="E13" s="67">
        <v>0.1</v>
      </c>
      <c r="F13" s="68">
        <f>F8*E13</f>
        <v>10676.415000000001</v>
      </c>
      <c r="G13" s="68">
        <f>F13/1.19</f>
        <v>8971.7773109243717</v>
      </c>
      <c r="H13" s="59"/>
      <c r="I13" s="60"/>
      <c r="J13" s="93"/>
    </row>
    <row r="14" spans="3:10" ht="15.75" x14ac:dyDescent="0.25">
      <c r="C14" s="93"/>
      <c r="D14" s="66" t="s">
        <v>159</v>
      </c>
      <c r="E14" s="67">
        <v>0.25</v>
      </c>
      <c r="F14" s="69">
        <f>E14*F12</f>
        <v>0</v>
      </c>
      <c r="G14" s="70">
        <f>F14/1.19</f>
        <v>0</v>
      </c>
      <c r="H14" s="59"/>
      <c r="I14" s="60"/>
      <c r="J14" s="93"/>
    </row>
    <row r="15" spans="3:10" ht="18.75" x14ac:dyDescent="0.25">
      <c r="C15" s="93"/>
      <c r="D15" s="104" t="s">
        <v>160</v>
      </c>
      <c r="E15" s="105"/>
      <c r="F15" s="71">
        <f>(F8+F9+F10+F12+F11)-(F13+F14)</f>
        <v>134087.73499999999</v>
      </c>
      <c r="G15" s="71">
        <f>(G8+G9+G10+G12+G11)-(G13+G14)</f>
        <v>118745.99579831933</v>
      </c>
      <c r="H15" s="59"/>
      <c r="I15" s="60"/>
      <c r="J15" s="93"/>
    </row>
    <row r="16" spans="3:10" ht="15.75" x14ac:dyDescent="0.25">
      <c r="C16" s="93"/>
      <c r="D16" s="72" t="s">
        <v>161</v>
      </c>
      <c r="E16" s="73"/>
      <c r="F16" s="74">
        <v>2500</v>
      </c>
      <c r="G16" s="74">
        <f>F16</f>
        <v>2500</v>
      </c>
      <c r="H16" s="59"/>
      <c r="I16" s="60"/>
      <c r="J16" s="93"/>
    </row>
    <row r="17" spans="3:19" ht="15.75" x14ac:dyDescent="0.25">
      <c r="C17" s="93"/>
      <c r="D17" s="75" t="s">
        <v>162</v>
      </c>
      <c r="E17" s="67">
        <v>0.15</v>
      </c>
      <c r="F17" s="76">
        <f>(F19-F15)*F16/(F16+(ROUND(F16*E17,2)))</f>
        <v>-113989.33478260867</v>
      </c>
      <c r="G17" s="76">
        <f>(G19-G15)*G16/(G16+(ROUND(G16*E17,2)))</f>
        <v>-92931.648885641218</v>
      </c>
      <c r="H17" s="59"/>
      <c r="I17" s="60"/>
      <c r="J17" s="93"/>
    </row>
    <row r="18" spans="3:19" ht="15.75" x14ac:dyDescent="0.25">
      <c r="C18" s="93"/>
      <c r="D18" s="75" t="s">
        <v>163</v>
      </c>
      <c r="E18" s="67">
        <v>0.25</v>
      </c>
      <c r="F18" s="76">
        <f>(F19-F15)*F16/(F16+ROUND(F16*E18,2))</f>
        <v>-104870.18799999998</v>
      </c>
      <c r="G18" s="76">
        <f>(G19-G15)*G16/(G16+ROUND(G16*E18,2))</f>
        <v>-85497.116974789911</v>
      </c>
      <c r="H18" s="59"/>
      <c r="I18" s="60"/>
      <c r="J18" s="93"/>
    </row>
    <row r="19" spans="3:19" ht="15.75" x14ac:dyDescent="0.25">
      <c r="C19" s="93"/>
      <c r="D19" s="77" t="s">
        <v>140</v>
      </c>
      <c r="E19" s="67">
        <v>0.1</v>
      </c>
      <c r="F19" s="70">
        <v>3000</v>
      </c>
      <c r="G19" s="70">
        <f>G15*E19</f>
        <v>11874.599579831935</v>
      </c>
      <c r="H19" s="59"/>
      <c r="I19" s="60"/>
      <c r="J19" s="93"/>
      <c r="S19" s="50" t="s">
        <v>164</v>
      </c>
    </row>
    <row r="20" spans="3:19" ht="15.75" x14ac:dyDescent="0.25">
      <c r="C20" s="93"/>
      <c r="D20" s="78" t="s">
        <v>165</v>
      </c>
      <c r="E20" s="58"/>
      <c r="F20" s="59">
        <v>200</v>
      </c>
      <c r="G20" s="59">
        <v>200</v>
      </c>
      <c r="H20" s="59"/>
      <c r="I20" s="60"/>
      <c r="J20" s="93"/>
      <c r="S20" s="79">
        <f>F15*E19</f>
        <v>13408.773499999999</v>
      </c>
    </row>
    <row r="21" spans="3:19" ht="16.5" thickBot="1" x14ac:dyDescent="0.3">
      <c r="C21" s="93"/>
      <c r="D21" s="78" t="s">
        <v>166</v>
      </c>
      <c r="E21" s="58"/>
      <c r="F21" s="80">
        <f>(F15-F19)+F17</f>
        <v>17098.400217391318</v>
      </c>
      <c r="G21" s="80">
        <f>(G15-G19)+G17</f>
        <v>13939.747332846178</v>
      </c>
      <c r="H21" s="81">
        <f>SUM(H8:H20)</f>
        <v>0</v>
      </c>
      <c r="I21" s="82">
        <f>SUM(I8:I20)</f>
        <v>0</v>
      </c>
      <c r="J21" s="93"/>
      <c r="S21" s="50">
        <v>2500</v>
      </c>
    </row>
    <row r="22" spans="3:19" ht="15.75" x14ac:dyDescent="0.25">
      <c r="C22" s="93"/>
      <c r="D22" s="78" t="s">
        <v>167</v>
      </c>
      <c r="E22" s="58"/>
      <c r="F22" s="80">
        <f>(F15-F19)+F18</f>
        <v>26217.547000000006</v>
      </c>
      <c r="G22" s="83">
        <f>(G15-G19)+G18</f>
        <v>21374.279243697485</v>
      </c>
      <c r="H22" s="106"/>
      <c r="I22" s="107"/>
      <c r="J22" s="93"/>
      <c r="S22" s="50">
        <v>3000</v>
      </c>
    </row>
    <row r="23" spans="3:19" ht="18.75" x14ac:dyDescent="0.25">
      <c r="C23" s="93"/>
      <c r="D23" s="84" t="s">
        <v>168</v>
      </c>
      <c r="E23" s="85"/>
      <c r="F23" s="86">
        <f>F15-F19+F20-F21</f>
        <v>114189.33478260867</v>
      </c>
      <c r="G23" s="87">
        <f>G15-G19+G20-G21</f>
        <v>93131.648885641218</v>
      </c>
      <c r="H23" s="108"/>
      <c r="I23" s="109"/>
      <c r="J23" s="93"/>
      <c r="S23" s="50">
        <v>10000</v>
      </c>
    </row>
    <row r="24" spans="3:19" ht="18.75" x14ac:dyDescent="0.25">
      <c r="C24" s="93"/>
      <c r="D24" s="84" t="s">
        <v>169</v>
      </c>
      <c r="E24" s="85"/>
      <c r="F24" s="86">
        <f>F15-F19+F20-F22</f>
        <v>105070.18799999998</v>
      </c>
      <c r="G24" s="87">
        <f>G15-G19+G20-G22</f>
        <v>85697.116974789911</v>
      </c>
      <c r="H24" s="108"/>
      <c r="I24" s="109"/>
      <c r="J24" s="93"/>
      <c r="S24" s="50">
        <v>50000</v>
      </c>
    </row>
    <row r="25" spans="3:19" ht="19.5" thickBot="1" x14ac:dyDescent="0.3">
      <c r="C25" s="93"/>
      <c r="D25" s="88" t="s">
        <v>170</v>
      </c>
      <c r="E25" s="89"/>
      <c r="F25" s="90">
        <f>F15-F19+F20</f>
        <v>131287.73499999999</v>
      </c>
      <c r="G25" s="91">
        <f>G15-G19+G20</f>
        <v>107071.3962184874</v>
      </c>
      <c r="H25" s="108"/>
      <c r="I25" s="109"/>
      <c r="J25" s="94"/>
    </row>
    <row r="26" spans="3:19" x14ac:dyDescent="0.25">
      <c r="C26" s="93"/>
      <c r="D26" s="110" t="s">
        <v>171</v>
      </c>
      <c r="E26" s="111"/>
      <c r="F26" s="111"/>
      <c r="G26" s="111"/>
      <c r="H26" s="111"/>
      <c r="I26" s="111"/>
      <c r="J26" s="112"/>
    </row>
    <row r="27" spans="3:19" ht="15.75" thickBot="1" x14ac:dyDescent="0.3">
      <c r="C27" s="94"/>
      <c r="D27" s="113"/>
      <c r="E27" s="114"/>
      <c r="F27" s="114"/>
      <c r="G27" s="114"/>
      <c r="H27" s="114"/>
      <c r="I27" s="114"/>
      <c r="J27" s="115"/>
    </row>
  </sheetData>
  <mergeCells count="6">
    <mergeCell ref="C3:C27"/>
    <mergeCell ref="D3:I6"/>
    <mergeCell ref="J3:J25"/>
    <mergeCell ref="D15:E15"/>
    <mergeCell ref="H22:I25"/>
    <mergeCell ref="D26:J27"/>
  </mergeCells>
  <conditionalFormatting sqref="E13">
    <cfRule type="dataBar" priority="5">
      <dataBar>
        <cfvo type="min"/>
        <cfvo type="max"/>
        <color rgb="FF638EC6"/>
      </dataBar>
    </cfRule>
  </conditionalFormatting>
  <conditionalFormatting sqref="E14">
    <cfRule type="dataBar" priority="4">
      <dataBar>
        <cfvo type="min"/>
        <cfvo type="max"/>
        <color rgb="FF638EC6"/>
      </dataBar>
    </cfRule>
  </conditionalFormatting>
  <conditionalFormatting sqref="E17:E18">
    <cfRule type="dataBar" priority="3">
      <dataBar>
        <cfvo type="min"/>
        <cfvo type="max"/>
        <color rgb="FF63C384"/>
      </dataBar>
    </cfRule>
  </conditionalFormatting>
  <conditionalFormatting sqref="E13:E14">
    <cfRule type="dataBar" priority="2">
      <dataBar>
        <cfvo type="min"/>
        <cfvo type="max"/>
        <color rgb="FFFFB628"/>
      </dataBar>
    </cfRule>
  </conditionalFormatting>
  <conditionalFormatting sqref="E19">
    <cfRule type="dataBar" priority="1">
      <dataBar>
        <cfvo type="min"/>
        <cfvo type="max"/>
        <color rgb="FFFF555A"/>
      </dataBar>
    </cfRule>
  </conditionalFormatting>
  <dataValidations count="1">
    <dataValidation type="list" allowBlank="1" showInputMessage="1" showErrorMessage="1" sqref="F19">
      <formula1>$S$20:$S$24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55"/>
  <sheetViews>
    <sheetView tabSelected="1" workbookViewId="0">
      <selection activeCell="J28" sqref="J28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41"/>
      <c r="C1" s="141"/>
      <c r="F1" s="18" t="s">
        <v>9</v>
      </c>
      <c r="G1" s="9">
        <f ca="1">TODAY()</f>
        <v>43735</v>
      </c>
    </row>
    <row r="2" spans="2:30" x14ac:dyDescent="0.25">
      <c r="B2" s="141"/>
      <c r="C2" s="141"/>
      <c r="D2" s="144" t="s">
        <v>11</v>
      </c>
      <c r="E2" s="144"/>
    </row>
    <row r="3" spans="2:30" x14ac:dyDescent="0.25">
      <c r="B3" s="141"/>
      <c r="C3" s="141"/>
      <c r="D3" s="144" t="s">
        <v>12</v>
      </c>
      <c r="E3" s="144"/>
      <c r="AD3" t="s">
        <v>32</v>
      </c>
    </row>
    <row r="4" spans="2:30" ht="24" thickBot="1" x14ac:dyDescent="0.4">
      <c r="B4" s="141"/>
      <c r="C4" s="141"/>
      <c r="D4" s="145" t="s">
        <v>29</v>
      </c>
      <c r="E4" s="145"/>
      <c r="F4" s="145"/>
      <c r="AD4" s="45" t="s">
        <v>33</v>
      </c>
    </row>
    <row r="5" spans="2:30" ht="18.75" x14ac:dyDescent="0.3">
      <c r="B5" s="146" t="s">
        <v>13</v>
      </c>
      <c r="C5" s="147"/>
      <c r="D5" s="147"/>
      <c r="E5" s="147"/>
      <c r="F5" s="147"/>
      <c r="G5" s="148"/>
      <c r="AD5" s="45" t="s">
        <v>34</v>
      </c>
    </row>
    <row r="6" spans="2:30" ht="19.5" thickBot="1" x14ac:dyDescent="0.35">
      <c r="B6" s="149" t="s">
        <v>20</v>
      </c>
      <c r="C6" s="150"/>
      <c r="D6" s="150"/>
      <c r="E6" s="150"/>
      <c r="F6" s="150"/>
      <c r="G6" s="151"/>
      <c r="AD6" s="45" t="s">
        <v>35</v>
      </c>
    </row>
    <row r="8" spans="2:30" ht="15.75" x14ac:dyDescent="0.25">
      <c r="B8" s="19" t="s">
        <v>14</v>
      </c>
      <c r="C8" s="152">
        <v>250</v>
      </c>
      <c r="D8" s="152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53"/>
      <c r="D9" s="153"/>
      <c r="E9" s="20" t="s">
        <v>19</v>
      </c>
      <c r="F9" s="21"/>
      <c r="G9" s="22"/>
    </row>
    <row r="10" spans="2:30" ht="15.75" x14ac:dyDescent="0.25">
      <c r="B10" s="19" t="s">
        <v>16</v>
      </c>
      <c r="C10" s="153"/>
      <c r="D10" s="153"/>
      <c r="E10" s="20"/>
      <c r="F10" s="20"/>
      <c r="G10" s="22"/>
    </row>
    <row r="11" spans="2:30" ht="15.75" x14ac:dyDescent="0.25">
      <c r="B11" s="19" t="s">
        <v>17</v>
      </c>
      <c r="C11" s="153"/>
      <c r="D11" s="153"/>
      <c r="E11" s="20"/>
      <c r="F11" s="47"/>
      <c r="G11" s="22"/>
    </row>
    <row r="12" spans="2:30" ht="15.75" thickBot="1" x14ac:dyDescent="0.3"/>
    <row r="13" spans="2:30" ht="15" customHeight="1" x14ac:dyDescent="0.25">
      <c r="B13" s="158" t="s">
        <v>142</v>
      </c>
      <c r="C13" s="159"/>
      <c r="D13" s="159"/>
      <c r="E13" s="159"/>
      <c r="F13" s="160">
        <f>Base!G28</f>
        <v>0</v>
      </c>
      <c r="G13" s="161"/>
    </row>
    <row r="14" spans="2:30" ht="15" customHeight="1" x14ac:dyDescent="0.25">
      <c r="B14" s="162" t="str">
        <f>'.'!C5</f>
        <v xml:space="preserve">Zéro Dinars </v>
      </c>
      <c r="C14" s="163"/>
      <c r="D14" s="163"/>
      <c r="E14" s="163"/>
      <c r="F14" s="163"/>
      <c r="G14" s="164"/>
    </row>
    <row r="15" spans="2:30" ht="15" customHeight="1" x14ac:dyDescent="0.25">
      <c r="B15" s="162"/>
      <c r="C15" s="163"/>
      <c r="D15" s="163"/>
      <c r="E15" s="163"/>
      <c r="F15" s="163"/>
      <c r="G15" s="164"/>
    </row>
    <row r="16" spans="2:30" ht="15.75" customHeight="1" x14ac:dyDescent="0.25">
      <c r="B16" s="118" t="s">
        <v>30</v>
      </c>
      <c r="C16" s="119"/>
      <c r="D16" s="119"/>
      <c r="E16" s="119"/>
      <c r="F16" s="119"/>
      <c r="G16" s="120"/>
    </row>
    <row r="17" spans="2:7" ht="20.25" customHeight="1" thickBot="1" x14ac:dyDescent="0.3">
      <c r="B17" s="43" t="s">
        <v>31</v>
      </c>
      <c r="C17" s="44" t="s">
        <v>35</v>
      </c>
      <c r="D17" s="121" t="s">
        <v>36</v>
      </c>
      <c r="E17" s="121"/>
      <c r="F17" s="121"/>
      <c r="G17" s="122"/>
    </row>
    <row r="18" spans="2:7" ht="16.5" thickBot="1" x14ac:dyDescent="0.3">
      <c r="B18" s="23"/>
      <c r="C18" s="123" t="s">
        <v>8</v>
      </c>
      <c r="D18" s="124"/>
      <c r="E18" s="125">
        <v>21000</v>
      </c>
      <c r="F18" s="126"/>
      <c r="G18" s="24"/>
    </row>
    <row r="19" spans="2:7" ht="16.5" thickBot="1" x14ac:dyDescent="0.3">
      <c r="B19" s="23"/>
      <c r="C19" s="123" t="s">
        <v>0</v>
      </c>
      <c r="D19" s="124"/>
      <c r="E19" s="125">
        <v>17000</v>
      </c>
      <c r="F19" s="126"/>
      <c r="G19" s="24"/>
    </row>
    <row r="20" spans="2:7" ht="16.5" thickBot="1" x14ac:dyDescent="0.3">
      <c r="B20" s="23"/>
      <c r="C20" s="123" t="s">
        <v>3</v>
      </c>
      <c r="D20" s="124"/>
      <c r="E20" s="125">
        <v>89717.773109243702</v>
      </c>
      <c r="F20" s="126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23" t="s">
        <v>4</v>
      </c>
      <c r="D22" s="124"/>
      <c r="E22" s="125"/>
      <c r="F22" s="126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23" t="s">
        <v>5</v>
      </c>
      <c r="D24" s="124"/>
      <c r="E24" s="125">
        <v>8971.7773109243717</v>
      </c>
      <c r="F24" s="126"/>
      <c r="G24" s="24"/>
    </row>
    <row r="25" spans="2:7" ht="16.5" thickBot="1" x14ac:dyDescent="0.3">
      <c r="B25" s="23"/>
      <c r="C25" s="165" t="s">
        <v>6</v>
      </c>
      <c r="D25" s="166"/>
      <c r="E25" s="127">
        <v>0</v>
      </c>
      <c r="F25" s="128"/>
      <c r="G25" s="24"/>
    </row>
    <row r="26" spans="2:7" ht="16.5" thickBot="1" x14ac:dyDescent="0.3">
      <c r="B26" s="23"/>
      <c r="C26" s="123" t="s">
        <v>37</v>
      </c>
      <c r="D26" s="124"/>
      <c r="E26" s="48"/>
      <c r="F26" s="4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23" t="s">
        <v>4</v>
      </c>
      <c r="D28" s="154"/>
      <c r="E28" s="125">
        <v>118745.99579831933</v>
      </c>
      <c r="F28" s="126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25">
        <v>11874.599579831935</v>
      </c>
      <c r="F30" s="126"/>
      <c r="G30" s="24"/>
    </row>
    <row r="31" spans="2:7" ht="16.5" thickBot="1" x14ac:dyDescent="0.3">
      <c r="B31" s="23"/>
      <c r="C31" s="155" t="s">
        <v>141</v>
      </c>
      <c r="D31" s="156"/>
      <c r="E31" s="167">
        <v>200</v>
      </c>
      <c r="F31" s="168"/>
      <c r="G31" s="24"/>
    </row>
    <row r="32" spans="2:7" ht="16.5" thickBot="1" x14ac:dyDescent="0.3">
      <c r="B32" s="23"/>
      <c r="C32" s="39"/>
      <c r="D32" s="39"/>
      <c r="E32" s="40"/>
      <c r="F32" s="41"/>
      <c r="G32" s="24"/>
    </row>
    <row r="33" spans="1:8" ht="15.75" x14ac:dyDescent="0.25">
      <c r="A33" s="1"/>
      <c r="B33" s="23"/>
      <c r="C33" s="31" t="s">
        <v>7</v>
      </c>
      <c r="D33" s="32"/>
      <c r="E33" s="169">
        <v>107071.3962184874</v>
      </c>
      <c r="F33" s="170"/>
      <c r="G33" s="24"/>
    </row>
    <row r="34" spans="1:8" ht="16.5" thickBot="1" x14ac:dyDescent="0.3">
      <c r="A34" s="1"/>
      <c r="B34" s="23"/>
      <c r="C34" s="33"/>
      <c r="D34" s="34"/>
      <c r="E34" s="171"/>
      <c r="F34" s="172"/>
      <c r="G34" s="24"/>
      <c r="H34" s="1"/>
    </row>
    <row r="35" spans="1:8" ht="15.75" x14ac:dyDescent="0.25">
      <c r="A35" s="1"/>
      <c r="B35" s="23"/>
      <c r="C35" s="25"/>
      <c r="D35" s="129"/>
      <c r="E35" s="129"/>
      <c r="F35" s="129"/>
      <c r="G35" s="130"/>
      <c r="H35" s="1"/>
    </row>
    <row r="36" spans="1:8" ht="15.75" x14ac:dyDescent="0.25">
      <c r="A36" s="1"/>
      <c r="B36" s="142" t="s">
        <v>10</v>
      </c>
      <c r="C36" s="143"/>
      <c r="D36" s="129"/>
      <c r="E36" s="129"/>
      <c r="F36" s="129"/>
      <c r="G36" s="130"/>
      <c r="H36" s="1"/>
    </row>
    <row r="37" spans="1:8" ht="15.75" x14ac:dyDescent="0.25">
      <c r="A37" s="1"/>
      <c r="B37" s="23"/>
      <c r="C37" s="25"/>
      <c r="D37" s="129"/>
      <c r="E37" s="129"/>
      <c r="F37" s="129"/>
      <c r="G37" s="130"/>
      <c r="H37" s="1"/>
    </row>
    <row r="38" spans="1:8" ht="15.75" x14ac:dyDescent="0.25">
      <c r="A38" s="1"/>
      <c r="B38" s="23"/>
      <c r="C38" s="25"/>
      <c r="D38" s="129"/>
      <c r="E38" s="129"/>
      <c r="F38" s="129"/>
      <c r="G38" s="130"/>
      <c r="H38" s="1"/>
    </row>
    <row r="39" spans="1:8" ht="16.5" thickBot="1" x14ac:dyDescent="0.3">
      <c r="A39" s="1"/>
      <c r="B39" s="42"/>
      <c r="C39" s="35"/>
      <c r="D39" s="157"/>
      <c r="E39" s="157"/>
      <c r="F39" s="157"/>
      <c r="G39" s="135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6.5" thickBot="1" x14ac:dyDescent="0.3">
      <c r="B41" s="116" t="s">
        <v>21</v>
      </c>
      <c r="C41" s="117"/>
      <c r="D41" s="37" t="s">
        <v>22</v>
      </c>
      <c r="E41" s="37" t="s">
        <v>23</v>
      </c>
      <c r="F41" s="116" t="s">
        <v>24</v>
      </c>
      <c r="G41" s="117"/>
    </row>
    <row r="42" spans="1:8" x14ac:dyDescent="0.25">
      <c r="B42" s="131"/>
      <c r="C42" s="132"/>
      <c r="D42" s="136"/>
      <c r="E42" s="136"/>
      <c r="F42" s="131"/>
      <c r="G42" s="132"/>
    </row>
    <row r="43" spans="1:8" x14ac:dyDescent="0.25">
      <c r="B43" s="133"/>
      <c r="C43" s="130"/>
      <c r="D43" s="137"/>
      <c r="E43" s="137"/>
      <c r="F43" s="133"/>
      <c r="G43" s="130"/>
    </row>
    <row r="44" spans="1:8" x14ac:dyDescent="0.25">
      <c r="B44" s="133"/>
      <c r="C44" s="130"/>
      <c r="D44" s="137"/>
      <c r="E44" s="137"/>
      <c r="F44" s="133"/>
      <c r="G44" s="130"/>
    </row>
    <row r="45" spans="1:8" x14ac:dyDescent="0.25">
      <c r="B45" s="133"/>
      <c r="C45" s="130"/>
      <c r="D45" s="137"/>
      <c r="E45" s="137"/>
      <c r="F45" s="133"/>
      <c r="G45" s="130"/>
    </row>
    <row r="46" spans="1:8" ht="15.75" thickBot="1" x14ac:dyDescent="0.3">
      <c r="B46" s="134"/>
      <c r="C46" s="135"/>
      <c r="D46" s="138"/>
      <c r="E46" s="138"/>
      <c r="F46" s="134"/>
      <c r="G46" s="135"/>
    </row>
    <row r="47" spans="1:8" ht="16.5" thickBot="1" x14ac:dyDescent="0.3">
      <c r="B47" s="139" t="s">
        <v>28</v>
      </c>
      <c r="C47" s="140"/>
      <c r="D47" s="38" t="s">
        <v>25</v>
      </c>
      <c r="E47" s="38" t="s">
        <v>26</v>
      </c>
      <c r="F47" s="139" t="s">
        <v>27</v>
      </c>
      <c r="G47" s="140"/>
    </row>
    <row r="48" spans="1:8" x14ac:dyDescent="0.25">
      <c r="B48" s="131"/>
      <c r="C48" s="132"/>
      <c r="D48" s="136"/>
      <c r="E48" s="136"/>
      <c r="F48" s="131"/>
      <c r="G48" s="132"/>
    </row>
    <row r="49" spans="1:7" x14ac:dyDescent="0.25">
      <c r="B49" s="133"/>
      <c r="C49" s="130"/>
      <c r="D49" s="137"/>
      <c r="E49" s="137"/>
      <c r="F49" s="133"/>
      <c r="G49" s="130"/>
    </row>
    <row r="50" spans="1:7" x14ac:dyDescent="0.25">
      <c r="B50" s="133"/>
      <c r="C50" s="130"/>
      <c r="D50" s="137"/>
      <c r="E50" s="137"/>
      <c r="F50" s="133"/>
      <c r="G50" s="130"/>
    </row>
    <row r="51" spans="1:7" x14ac:dyDescent="0.25">
      <c r="B51" s="133"/>
      <c r="C51" s="130"/>
      <c r="D51" s="137"/>
      <c r="E51" s="137"/>
      <c r="F51" s="133"/>
      <c r="G51" s="130"/>
    </row>
    <row r="52" spans="1:7" x14ac:dyDescent="0.25">
      <c r="B52" s="133"/>
      <c r="C52" s="130"/>
      <c r="D52" s="137"/>
      <c r="E52" s="137"/>
      <c r="F52" s="133"/>
      <c r="G52" s="130"/>
    </row>
    <row r="53" spans="1:7" s="3" customFormat="1" ht="15.75" thickBot="1" x14ac:dyDescent="0.3">
      <c r="A53" s="17">
        <v>11</v>
      </c>
      <c r="B53" s="134"/>
      <c r="C53" s="135"/>
      <c r="D53" s="138"/>
      <c r="E53" s="138"/>
      <c r="F53" s="134"/>
      <c r="G53" s="135"/>
    </row>
    <row r="54" spans="1:7" x14ac:dyDescent="0.25">
      <c r="A54" s="1"/>
    </row>
    <row r="55" spans="1:7" x14ac:dyDescent="0.25">
      <c r="B55" s="1"/>
    </row>
  </sheetData>
  <mergeCells count="52"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oggleButton1">
          <controlPr defaultSize="0" autoLine="0" r:id="rId5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4" name="ToggleButton1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autoPict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r:id="rId9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8" name="OptionButton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Modèle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maison</cp:lastModifiedBy>
  <cp:lastPrinted>2019-08-22T13:02:23Z</cp:lastPrinted>
  <dcterms:created xsi:type="dcterms:W3CDTF">2018-11-07T08:15:07Z</dcterms:created>
  <dcterms:modified xsi:type="dcterms:W3CDTF">2019-09-27T10:34:01Z</dcterms:modified>
</cp:coreProperties>
</file>