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updateLinks="never" codeName="ThisWorkbook"/>
  <bookViews>
    <workbookView xWindow="-120" yWindow="-120" windowWidth="20730" windowHeight="11760" activeTab="2"/>
  </bookViews>
  <sheets>
    <sheet name="Matrice" sheetId="1" r:id="rId1"/>
    <sheet name="S11" sheetId="2" r:id="rId2"/>
    <sheet name="S12" sheetId="3" r:id="rId3"/>
  </sheets>
  <definedNames>
    <definedName name="_xlnm.Print_Area" localSheetId="0">Matrice!$B$18:$AB$62</definedName>
    <definedName name="_xlnm.Print_Area" localSheetId="1">'S11'!$B$18:$AB$62</definedName>
    <definedName name="_xlnm.Print_Area" localSheetId="2">'S12'!$B$18:$AB$62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1" i="3" l="1"/>
  <c r="I111" i="3"/>
  <c r="D111" i="3"/>
  <c r="F111" i="3" s="1"/>
  <c r="C111" i="3"/>
  <c r="J110" i="3"/>
  <c r="D110" i="3"/>
  <c r="C110" i="3"/>
  <c r="F110" i="3" s="1"/>
  <c r="H110" i="3" s="1"/>
  <c r="J109" i="3"/>
  <c r="I109" i="3"/>
  <c r="D109" i="3"/>
  <c r="F109" i="3" s="1"/>
  <c r="C109" i="3"/>
  <c r="J108" i="3"/>
  <c r="D108" i="3"/>
  <c r="C108" i="3"/>
  <c r="F108" i="3" s="1"/>
  <c r="H108" i="3" s="1"/>
  <c r="AA107" i="3"/>
  <c r="J107" i="3"/>
  <c r="D107" i="3"/>
  <c r="C107" i="3"/>
  <c r="F107" i="3" s="1"/>
  <c r="H107" i="3" s="1"/>
  <c r="J106" i="3"/>
  <c r="I106" i="3"/>
  <c r="G106" i="3"/>
  <c r="D106" i="3"/>
  <c r="F106" i="3" s="1"/>
  <c r="H106" i="3" s="1"/>
  <c r="C106" i="3"/>
  <c r="J105" i="3"/>
  <c r="D105" i="3"/>
  <c r="C105" i="3"/>
  <c r="F105" i="3" s="1"/>
  <c r="H105" i="3" s="1"/>
  <c r="J104" i="3"/>
  <c r="I104" i="3"/>
  <c r="G104" i="3"/>
  <c r="D104" i="3"/>
  <c r="F104" i="3" s="1"/>
  <c r="H104" i="3" s="1"/>
  <c r="C104" i="3"/>
  <c r="J103" i="3"/>
  <c r="D103" i="3"/>
  <c r="C103" i="3"/>
  <c r="F103" i="3" s="1"/>
  <c r="H103" i="3" s="1"/>
  <c r="J102" i="3"/>
  <c r="D102" i="3"/>
  <c r="C102" i="3"/>
  <c r="F102" i="3" s="1"/>
  <c r="H102" i="3" s="1"/>
  <c r="J101" i="3"/>
  <c r="I101" i="3"/>
  <c r="D101" i="3"/>
  <c r="F101" i="3" s="1"/>
  <c r="C101" i="3"/>
  <c r="J100" i="3"/>
  <c r="D100" i="3"/>
  <c r="C100" i="3"/>
  <c r="F100" i="3" s="1"/>
  <c r="H100" i="3" s="1"/>
  <c r="J99" i="3"/>
  <c r="I99" i="3"/>
  <c r="G99" i="3"/>
  <c r="D99" i="3"/>
  <c r="F99" i="3" s="1"/>
  <c r="H99" i="3" s="1"/>
  <c r="C99" i="3"/>
  <c r="AA98" i="3"/>
  <c r="J98" i="3"/>
  <c r="I98" i="3"/>
  <c r="G98" i="3"/>
  <c r="D98" i="3"/>
  <c r="F98" i="3" s="1"/>
  <c r="H98" i="3" s="1"/>
  <c r="C98" i="3"/>
  <c r="J97" i="3"/>
  <c r="D97" i="3"/>
  <c r="C97" i="3"/>
  <c r="F97" i="3" s="1"/>
  <c r="H97" i="3" s="1"/>
  <c r="J96" i="3"/>
  <c r="I96" i="3"/>
  <c r="G96" i="3"/>
  <c r="D96" i="3"/>
  <c r="F96" i="3" s="1"/>
  <c r="H96" i="3" s="1"/>
  <c r="C96" i="3"/>
  <c r="J95" i="3"/>
  <c r="D95" i="3"/>
  <c r="C95" i="3"/>
  <c r="F95" i="3" s="1"/>
  <c r="H95" i="3" s="1"/>
  <c r="J94" i="3"/>
  <c r="I94" i="3"/>
  <c r="G94" i="3"/>
  <c r="D94" i="3"/>
  <c r="F94" i="3" s="1"/>
  <c r="H94" i="3" s="1"/>
  <c r="C94" i="3"/>
  <c r="J93" i="3"/>
  <c r="D93" i="3"/>
  <c r="C93" i="3"/>
  <c r="F93" i="3" s="1"/>
  <c r="H93" i="3" s="1"/>
  <c r="J92" i="3"/>
  <c r="I92" i="3"/>
  <c r="G92" i="3"/>
  <c r="D92" i="3"/>
  <c r="F92" i="3" s="1"/>
  <c r="H92" i="3" s="1"/>
  <c r="C92" i="3"/>
  <c r="J91" i="3"/>
  <c r="D91" i="3"/>
  <c r="C91" i="3"/>
  <c r="F91" i="3" s="1"/>
  <c r="H91" i="3" s="1"/>
  <c r="J90" i="3"/>
  <c r="I90" i="3"/>
  <c r="G90" i="3"/>
  <c r="D90" i="3"/>
  <c r="F90" i="3" s="1"/>
  <c r="H90" i="3" s="1"/>
  <c r="C90" i="3"/>
  <c r="J89" i="3"/>
  <c r="D89" i="3"/>
  <c r="C89" i="3"/>
  <c r="F89" i="3" s="1"/>
  <c r="H89" i="3" s="1"/>
  <c r="AA88" i="3"/>
  <c r="J88" i="3"/>
  <c r="D88" i="3"/>
  <c r="C88" i="3"/>
  <c r="F88" i="3" s="1"/>
  <c r="H88" i="3" s="1"/>
  <c r="J87" i="3"/>
  <c r="I87" i="3"/>
  <c r="D87" i="3"/>
  <c r="F87" i="3" s="1"/>
  <c r="C87" i="3"/>
  <c r="J86" i="3"/>
  <c r="D86" i="3"/>
  <c r="C86" i="3"/>
  <c r="F86" i="3" s="1"/>
  <c r="H86" i="3" s="1"/>
  <c r="J85" i="3"/>
  <c r="I85" i="3"/>
  <c r="D85" i="3"/>
  <c r="F85" i="3" s="1"/>
  <c r="C85" i="3"/>
  <c r="J84" i="3"/>
  <c r="D84" i="3"/>
  <c r="C84" i="3"/>
  <c r="F84" i="3" s="1"/>
  <c r="H84" i="3" s="1"/>
  <c r="J83" i="3"/>
  <c r="D83" i="3"/>
  <c r="C83" i="3"/>
  <c r="F83" i="3" s="1"/>
  <c r="H83" i="3" s="1"/>
  <c r="J82" i="3"/>
  <c r="I82" i="3"/>
  <c r="G82" i="3"/>
  <c r="D82" i="3"/>
  <c r="F82" i="3" s="1"/>
  <c r="H82" i="3" s="1"/>
  <c r="C82" i="3"/>
  <c r="J81" i="3"/>
  <c r="D81" i="3"/>
  <c r="C81" i="3"/>
  <c r="F81" i="3" s="1"/>
  <c r="H81" i="3" s="1"/>
  <c r="J80" i="3"/>
  <c r="I80" i="3"/>
  <c r="D80" i="3"/>
  <c r="F80" i="3" s="1"/>
  <c r="C80" i="3"/>
  <c r="AA79" i="3"/>
  <c r="J79" i="3"/>
  <c r="I79" i="3"/>
  <c r="D79" i="3"/>
  <c r="F79" i="3" s="1"/>
  <c r="C79" i="3"/>
  <c r="J78" i="3"/>
  <c r="D78" i="3"/>
  <c r="C78" i="3"/>
  <c r="F78" i="3" s="1"/>
  <c r="H78" i="3" s="1"/>
  <c r="J77" i="3"/>
  <c r="I77" i="3"/>
  <c r="D77" i="3"/>
  <c r="F77" i="3" s="1"/>
  <c r="C77" i="3"/>
  <c r="J76" i="3"/>
  <c r="D76" i="3"/>
  <c r="C76" i="3"/>
  <c r="F76" i="3" s="1"/>
  <c r="H76" i="3" s="1"/>
  <c r="J75" i="3"/>
  <c r="I75" i="3"/>
  <c r="D75" i="3"/>
  <c r="F75" i="3" s="1"/>
  <c r="C75" i="3"/>
  <c r="J74" i="3"/>
  <c r="D74" i="3"/>
  <c r="C74" i="3"/>
  <c r="F74" i="3" s="1"/>
  <c r="H74" i="3" s="1"/>
  <c r="J73" i="3"/>
  <c r="I73" i="3"/>
  <c r="D73" i="3"/>
  <c r="F73" i="3" s="1"/>
  <c r="C73" i="3"/>
  <c r="J72" i="3"/>
  <c r="I72" i="3" s="1"/>
  <c r="D72" i="3"/>
  <c r="F72" i="3" s="1"/>
  <c r="H72" i="3" s="1"/>
  <c r="C72" i="3"/>
  <c r="J71" i="3"/>
  <c r="D71" i="3"/>
  <c r="C71" i="3"/>
  <c r="F71" i="3" s="1"/>
  <c r="H71" i="3" s="1"/>
  <c r="J70" i="3"/>
  <c r="I70" i="3"/>
  <c r="G70" i="3"/>
  <c r="D70" i="3"/>
  <c r="F70" i="3" s="1"/>
  <c r="H70" i="3" s="1"/>
  <c r="C70" i="3"/>
  <c r="AA69" i="3"/>
  <c r="J69" i="3"/>
  <c r="I69" i="3"/>
  <c r="G69" i="3"/>
  <c r="D69" i="3"/>
  <c r="F69" i="3" s="1"/>
  <c r="H69" i="3" s="1"/>
  <c r="C69" i="3"/>
  <c r="J68" i="3"/>
  <c r="D68" i="3"/>
  <c r="C68" i="3"/>
  <c r="F68" i="3" s="1"/>
  <c r="H68" i="3" s="1"/>
  <c r="J67" i="3"/>
  <c r="I67" i="3"/>
  <c r="G67" i="3"/>
  <c r="D67" i="3"/>
  <c r="F67" i="3" s="1"/>
  <c r="H67" i="3" s="1"/>
  <c r="C67" i="3"/>
  <c r="J66" i="3"/>
  <c r="D66" i="3"/>
  <c r="C66" i="3"/>
  <c r="F66" i="3" s="1"/>
  <c r="H66" i="3" s="1"/>
  <c r="J65" i="3"/>
  <c r="I65" i="3"/>
  <c r="G65" i="3"/>
  <c r="D65" i="3"/>
  <c r="F65" i="3" s="1"/>
  <c r="H65" i="3" s="1"/>
  <c r="C65" i="3"/>
  <c r="J64" i="3"/>
  <c r="I64" i="3"/>
  <c r="G64" i="3"/>
  <c r="D64" i="3"/>
  <c r="F64" i="3" s="1"/>
  <c r="H64" i="3" s="1"/>
  <c r="C64" i="3"/>
  <c r="J63" i="3"/>
  <c r="D63" i="3"/>
  <c r="C63" i="3"/>
  <c r="F63" i="3" s="1"/>
  <c r="H63" i="3" s="1"/>
  <c r="J62" i="3"/>
  <c r="I62" i="3"/>
  <c r="G62" i="3"/>
  <c r="D62" i="3"/>
  <c r="F62" i="3" s="1"/>
  <c r="H62" i="3" s="1"/>
  <c r="C62" i="3"/>
  <c r="J61" i="3"/>
  <c r="D61" i="3"/>
  <c r="C61" i="3"/>
  <c r="F61" i="3" s="1"/>
  <c r="H61" i="3" s="1"/>
  <c r="AA60" i="3"/>
  <c r="J60" i="3"/>
  <c r="D60" i="3"/>
  <c r="C60" i="3"/>
  <c r="F60" i="3" s="1"/>
  <c r="H60" i="3" s="1"/>
  <c r="J59" i="3"/>
  <c r="I59" i="3"/>
  <c r="D59" i="3"/>
  <c r="F59" i="3" s="1"/>
  <c r="H59" i="3" s="1"/>
  <c r="C59" i="3"/>
  <c r="J58" i="3"/>
  <c r="D58" i="3"/>
  <c r="C58" i="3"/>
  <c r="F58" i="3" s="1"/>
  <c r="H58" i="3" s="1"/>
  <c r="J57" i="3"/>
  <c r="I57" i="3"/>
  <c r="D57" i="3"/>
  <c r="F57" i="3" s="1"/>
  <c r="H57" i="3" s="1"/>
  <c r="C57" i="3"/>
  <c r="J56" i="3"/>
  <c r="D56" i="3"/>
  <c r="C56" i="3"/>
  <c r="F56" i="3" s="1"/>
  <c r="H56" i="3" s="1"/>
  <c r="J55" i="3"/>
  <c r="I55" i="3"/>
  <c r="D55" i="3"/>
  <c r="F55" i="3" s="1"/>
  <c r="H55" i="3" s="1"/>
  <c r="C55" i="3"/>
  <c r="J54" i="3"/>
  <c r="D54" i="3"/>
  <c r="C54" i="3"/>
  <c r="F54" i="3" s="1"/>
  <c r="H54" i="3" s="1"/>
  <c r="J53" i="3"/>
  <c r="I53" i="3"/>
  <c r="D53" i="3"/>
  <c r="F53" i="3" s="1"/>
  <c r="H53" i="3" s="1"/>
  <c r="C53" i="3"/>
  <c r="J52" i="3"/>
  <c r="D52" i="3"/>
  <c r="C52" i="3"/>
  <c r="F52" i="3" s="1"/>
  <c r="H52" i="3" s="1"/>
  <c r="J51" i="3"/>
  <c r="I51" i="3"/>
  <c r="G51" i="3"/>
  <c r="D51" i="3"/>
  <c r="F51" i="3" s="1"/>
  <c r="H51" i="3" s="1"/>
  <c r="C51" i="3"/>
  <c r="AA50" i="3"/>
  <c r="J50" i="3"/>
  <c r="I50" i="3"/>
  <c r="G50" i="3"/>
  <c r="D50" i="3"/>
  <c r="F50" i="3" s="1"/>
  <c r="H50" i="3" s="1"/>
  <c r="C50" i="3"/>
  <c r="J49" i="3"/>
  <c r="D49" i="3"/>
  <c r="C49" i="3"/>
  <c r="F49" i="3" s="1"/>
  <c r="H49" i="3" s="1"/>
  <c r="J48" i="3"/>
  <c r="I48" i="3"/>
  <c r="G48" i="3"/>
  <c r="D48" i="3"/>
  <c r="F48" i="3" s="1"/>
  <c r="H48" i="3" s="1"/>
  <c r="C48" i="3"/>
  <c r="J47" i="3"/>
  <c r="D47" i="3"/>
  <c r="C47" i="3"/>
  <c r="F47" i="3" s="1"/>
  <c r="H47" i="3" s="1"/>
  <c r="J46" i="3"/>
  <c r="I46" i="3"/>
  <c r="G46" i="3"/>
  <c r="D46" i="3"/>
  <c r="F46" i="3" s="1"/>
  <c r="H46" i="3" s="1"/>
  <c r="C46" i="3"/>
  <c r="J45" i="3"/>
  <c r="I45" i="3"/>
  <c r="G45" i="3"/>
  <c r="D45" i="3"/>
  <c r="F45" i="3" s="1"/>
  <c r="H45" i="3" s="1"/>
  <c r="C45" i="3"/>
  <c r="J44" i="3"/>
  <c r="D44" i="3"/>
  <c r="C44" i="3"/>
  <c r="F44" i="3" s="1"/>
  <c r="H44" i="3" s="1"/>
  <c r="J43" i="3"/>
  <c r="I43" i="3"/>
  <c r="G43" i="3"/>
  <c r="D43" i="3"/>
  <c r="F43" i="3" s="1"/>
  <c r="H43" i="3" s="1"/>
  <c r="C43" i="3"/>
  <c r="J42" i="3"/>
  <c r="D42" i="3"/>
  <c r="C42" i="3"/>
  <c r="F42" i="3" s="1"/>
  <c r="H42" i="3" s="1"/>
  <c r="AA41" i="3"/>
  <c r="J41" i="3"/>
  <c r="D41" i="3"/>
  <c r="C41" i="3"/>
  <c r="F41" i="3" s="1"/>
  <c r="H41" i="3" s="1"/>
  <c r="J40" i="3"/>
  <c r="I40" i="3"/>
  <c r="D40" i="3"/>
  <c r="F40" i="3" s="1"/>
  <c r="H40" i="3" s="1"/>
  <c r="C40" i="3"/>
  <c r="J39" i="3"/>
  <c r="D39" i="3"/>
  <c r="C39" i="3"/>
  <c r="F39" i="3" s="1"/>
  <c r="H39" i="3" s="1"/>
  <c r="J38" i="3"/>
  <c r="I38" i="3"/>
  <c r="D38" i="3"/>
  <c r="F38" i="3" s="1"/>
  <c r="H38" i="3" s="1"/>
  <c r="C38" i="3"/>
  <c r="J37" i="3"/>
  <c r="D37" i="3"/>
  <c r="C37" i="3"/>
  <c r="F37" i="3" s="1"/>
  <c r="H37" i="3" s="1"/>
  <c r="J36" i="3"/>
  <c r="I36" i="3"/>
  <c r="D36" i="3"/>
  <c r="F36" i="3" s="1"/>
  <c r="H36" i="3" s="1"/>
  <c r="C36" i="3"/>
  <c r="J35" i="3"/>
  <c r="D35" i="3"/>
  <c r="C35" i="3"/>
  <c r="F35" i="3" s="1"/>
  <c r="H35" i="3" s="1"/>
  <c r="J34" i="3"/>
  <c r="I34" i="3"/>
  <c r="D34" i="3"/>
  <c r="F34" i="3" s="1"/>
  <c r="H34" i="3" s="1"/>
  <c r="C34" i="3"/>
  <c r="J33" i="3"/>
  <c r="D33" i="3"/>
  <c r="C33" i="3"/>
  <c r="F33" i="3" s="1"/>
  <c r="H33" i="3" s="1"/>
  <c r="J32" i="3"/>
  <c r="I32" i="3"/>
  <c r="G32" i="3"/>
  <c r="D32" i="3"/>
  <c r="F32" i="3" s="1"/>
  <c r="H32" i="3" s="1"/>
  <c r="C32" i="3"/>
  <c r="AA31" i="3"/>
  <c r="J31" i="3"/>
  <c r="I31" i="3"/>
  <c r="G31" i="3"/>
  <c r="D31" i="3"/>
  <c r="F31" i="3" s="1"/>
  <c r="H31" i="3" s="1"/>
  <c r="C31" i="3"/>
  <c r="J30" i="3"/>
  <c r="D30" i="3"/>
  <c r="C30" i="3"/>
  <c r="F30" i="3" s="1"/>
  <c r="H30" i="3" s="1"/>
  <c r="J29" i="3"/>
  <c r="I29" i="3"/>
  <c r="G29" i="3"/>
  <c r="D29" i="3"/>
  <c r="F29" i="3" s="1"/>
  <c r="H29" i="3" s="1"/>
  <c r="C29" i="3"/>
  <c r="J28" i="3"/>
  <c r="D28" i="3"/>
  <c r="C28" i="3"/>
  <c r="F28" i="3" s="1"/>
  <c r="H28" i="3" s="1"/>
  <c r="J27" i="3"/>
  <c r="I27" i="3"/>
  <c r="G27" i="3"/>
  <c r="D27" i="3"/>
  <c r="F27" i="3" s="1"/>
  <c r="H27" i="3" s="1"/>
  <c r="C27" i="3"/>
  <c r="J26" i="3"/>
  <c r="I26" i="3"/>
  <c r="G26" i="3"/>
  <c r="D26" i="3"/>
  <c r="F26" i="3" s="1"/>
  <c r="H26" i="3" s="1"/>
  <c r="C26" i="3"/>
  <c r="J25" i="3"/>
  <c r="D25" i="3"/>
  <c r="C25" i="3"/>
  <c r="F25" i="3" s="1"/>
  <c r="H25" i="3" s="1"/>
  <c r="J24" i="3"/>
  <c r="I24" i="3"/>
  <c r="G24" i="3"/>
  <c r="D24" i="3"/>
  <c r="F24" i="3" s="1"/>
  <c r="H24" i="3" s="1"/>
  <c r="C24" i="3"/>
  <c r="J23" i="3"/>
  <c r="D23" i="3"/>
  <c r="C23" i="3"/>
  <c r="F23" i="3" s="1"/>
  <c r="H23" i="3" s="1"/>
  <c r="AA22" i="3"/>
  <c r="J22" i="3"/>
  <c r="D22" i="3"/>
  <c r="C22" i="3"/>
  <c r="F22" i="3" s="1"/>
  <c r="H22" i="3" s="1"/>
  <c r="J21" i="3"/>
  <c r="I21" i="3"/>
  <c r="D21" i="3"/>
  <c r="F21" i="3" s="1"/>
  <c r="H21" i="3" s="1"/>
  <c r="C21" i="3"/>
  <c r="J20" i="3"/>
  <c r="D20" i="3"/>
  <c r="C20" i="3"/>
  <c r="F20" i="3" s="1"/>
  <c r="H20" i="3" s="1"/>
  <c r="J19" i="3"/>
  <c r="I19" i="3"/>
  <c r="D19" i="3"/>
  <c r="F19" i="3" s="1"/>
  <c r="H19" i="3" s="1"/>
  <c r="C19" i="3"/>
  <c r="J18" i="3"/>
  <c r="D18" i="3"/>
  <c r="C18" i="3"/>
  <c r="F18" i="3" s="1"/>
  <c r="H18" i="3" s="1"/>
  <c r="J17" i="3"/>
  <c r="I17" i="3"/>
  <c r="D17" i="3"/>
  <c r="F17" i="3" s="1"/>
  <c r="H17" i="3" s="1"/>
  <c r="C17" i="3"/>
  <c r="J16" i="3"/>
  <c r="D16" i="3"/>
  <c r="C16" i="3"/>
  <c r="F16" i="3" s="1"/>
  <c r="H16" i="3" s="1"/>
  <c r="J15" i="3"/>
  <c r="I15" i="3"/>
  <c r="D15" i="3"/>
  <c r="F15" i="3" s="1"/>
  <c r="H15" i="3" s="1"/>
  <c r="C15" i="3"/>
  <c r="J14" i="3"/>
  <c r="D14" i="3"/>
  <c r="C14" i="3"/>
  <c r="F14" i="3" s="1"/>
  <c r="H14" i="3" s="1"/>
  <c r="J13" i="3"/>
  <c r="I13" i="3"/>
  <c r="G13" i="3"/>
  <c r="D13" i="3"/>
  <c r="F13" i="3" s="1"/>
  <c r="H13" i="3" s="1"/>
  <c r="C13" i="3"/>
  <c r="AA12" i="3"/>
  <c r="J12" i="3"/>
  <c r="I12" i="3"/>
  <c r="G12" i="3"/>
  <c r="D12" i="3"/>
  <c r="F12" i="3" s="1"/>
  <c r="H12" i="3" s="1"/>
  <c r="C12" i="3"/>
  <c r="J11" i="3"/>
  <c r="D11" i="3"/>
  <c r="C11" i="3"/>
  <c r="F11" i="3" s="1"/>
  <c r="H11" i="3" s="1"/>
  <c r="J10" i="3"/>
  <c r="I10" i="3"/>
  <c r="D10" i="3"/>
  <c r="C10" i="3"/>
  <c r="J9" i="3"/>
  <c r="I9" i="3"/>
  <c r="D9" i="3"/>
  <c r="F9" i="3" s="1"/>
  <c r="C9" i="3"/>
  <c r="J8" i="3"/>
  <c r="I8" i="3" s="1"/>
  <c r="D8" i="3"/>
  <c r="C8" i="3"/>
  <c r="AB3" i="3"/>
  <c r="AB4" i="3" s="1"/>
  <c r="B3" i="3"/>
  <c r="J111" i="2"/>
  <c r="I111" i="2"/>
  <c r="D111" i="2"/>
  <c r="F111" i="2" s="1"/>
  <c r="H111" i="2" s="1"/>
  <c r="C111" i="2"/>
  <c r="J110" i="2"/>
  <c r="D110" i="2"/>
  <c r="C110" i="2"/>
  <c r="F110" i="2" s="1"/>
  <c r="H110" i="2" s="1"/>
  <c r="J109" i="2"/>
  <c r="I109" i="2"/>
  <c r="D109" i="2"/>
  <c r="F109" i="2" s="1"/>
  <c r="H109" i="2" s="1"/>
  <c r="C109" i="2"/>
  <c r="J108" i="2"/>
  <c r="D108" i="2"/>
  <c r="C108" i="2"/>
  <c r="F108" i="2" s="1"/>
  <c r="H108" i="2" s="1"/>
  <c r="AA107" i="2"/>
  <c r="J107" i="2"/>
  <c r="D107" i="2"/>
  <c r="C107" i="2"/>
  <c r="F107" i="2" s="1"/>
  <c r="H107" i="2" s="1"/>
  <c r="J106" i="2"/>
  <c r="I106" i="2"/>
  <c r="G106" i="2"/>
  <c r="D106" i="2"/>
  <c r="F106" i="2" s="1"/>
  <c r="H106" i="2" s="1"/>
  <c r="C106" i="2"/>
  <c r="J105" i="2"/>
  <c r="D105" i="2"/>
  <c r="C105" i="2"/>
  <c r="F105" i="2" s="1"/>
  <c r="H105" i="2" s="1"/>
  <c r="J104" i="2"/>
  <c r="I104" i="2"/>
  <c r="G104" i="2"/>
  <c r="D104" i="2"/>
  <c r="F104" i="2" s="1"/>
  <c r="H104" i="2" s="1"/>
  <c r="C104" i="2"/>
  <c r="J103" i="2"/>
  <c r="D103" i="2"/>
  <c r="C103" i="2"/>
  <c r="F103" i="2" s="1"/>
  <c r="H103" i="2" s="1"/>
  <c r="J102" i="2"/>
  <c r="D102" i="2"/>
  <c r="C102" i="2"/>
  <c r="F102" i="2" s="1"/>
  <c r="H102" i="2" s="1"/>
  <c r="J101" i="2"/>
  <c r="I101" i="2"/>
  <c r="D101" i="2"/>
  <c r="F101" i="2" s="1"/>
  <c r="H101" i="2" s="1"/>
  <c r="C101" i="2"/>
  <c r="J100" i="2"/>
  <c r="D100" i="2"/>
  <c r="C100" i="2"/>
  <c r="F100" i="2" s="1"/>
  <c r="H100" i="2" s="1"/>
  <c r="J99" i="2"/>
  <c r="I99" i="2"/>
  <c r="G99" i="2"/>
  <c r="D99" i="2"/>
  <c r="F99" i="2" s="1"/>
  <c r="H99" i="2" s="1"/>
  <c r="C99" i="2"/>
  <c r="AA98" i="2"/>
  <c r="J98" i="2"/>
  <c r="I98" i="2"/>
  <c r="G98" i="2"/>
  <c r="D98" i="2"/>
  <c r="F98" i="2" s="1"/>
  <c r="H98" i="2" s="1"/>
  <c r="C98" i="2"/>
  <c r="J97" i="2"/>
  <c r="D97" i="2"/>
  <c r="C97" i="2"/>
  <c r="F97" i="2" s="1"/>
  <c r="H97" i="2" s="1"/>
  <c r="J96" i="2"/>
  <c r="I96" i="2"/>
  <c r="G96" i="2"/>
  <c r="D96" i="2"/>
  <c r="F96" i="2" s="1"/>
  <c r="H96" i="2" s="1"/>
  <c r="C96" i="2"/>
  <c r="J95" i="2"/>
  <c r="D95" i="2"/>
  <c r="C95" i="2"/>
  <c r="F95" i="2" s="1"/>
  <c r="H95" i="2" s="1"/>
  <c r="J94" i="2"/>
  <c r="I94" i="2"/>
  <c r="G94" i="2"/>
  <c r="D94" i="2"/>
  <c r="F94" i="2" s="1"/>
  <c r="H94" i="2" s="1"/>
  <c r="C94" i="2"/>
  <c r="J93" i="2"/>
  <c r="D93" i="2"/>
  <c r="C93" i="2"/>
  <c r="F93" i="2" s="1"/>
  <c r="H93" i="2" s="1"/>
  <c r="J92" i="2"/>
  <c r="I92" i="2"/>
  <c r="G92" i="2"/>
  <c r="D92" i="2"/>
  <c r="F92" i="2" s="1"/>
  <c r="H92" i="2" s="1"/>
  <c r="C92" i="2"/>
  <c r="J91" i="2"/>
  <c r="D91" i="2"/>
  <c r="C91" i="2"/>
  <c r="F91" i="2" s="1"/>
  <c r="H91" i="2" s="1"/>
  <c r="J90" i="2"/>
  <c r="I90" i="2"/>
  <c r="G90" i="2"/>
  <c r="D90" i="2"/>
  <c r="F90" i="2" s="1"/>
  <c r="H90" i="2" s="1"/>
  <c r="C90" i="2"/>
  <c r="J89" i="2"/>
  <c r="D89" i="2"/>
  <c r="C89" i="2"/>
  <c r="F89" i="2" s="1"/>
  <c r="H89" i="2" s="1"/>
  <c r="AA88" i="2"/>
  <c r="J88" i="2"/>
  <c r="D88" i="2"/>
  <c r="C88" i="2"/>
  <c r="F88" i="2" s="1"/>
  <c r="H88" i="2" s="1"/>
  <c r="J87" i="2"/>
  <c r="I87" i="2"/>
  <c r="G87" i="2"/>
  <c r="D87" i="2"/>
  <c r="F87" i="2" s="1"/>
  <c r="H87" i="2" s="1"/>
  <c r="C87" i="2"/>
  <c r="J86" i="2"/>
  <c r="D86" i="2"/>
  <c r="C86" i="2"/>
  <c r="F86" i="2" s="1"/>
  <c r="H86" i="2" s="1"/>
  <c r="J85" i="2"/>
  <c r="I85" i="2"/>
  <c r="G85" i="2"/>
  <c r="D85" i="2"/>
  <c r="F85" i="2" s="1"/>
  <c r="H85" i="2" s="1"/>
  <c r="C85" i="2"/>
  <c r="J84" i="2"/>
  <c r="D84" i="2"/>
  <c r="C84" i="2"/>
  <c r="F84" i="2" s="1"/>
  <c r="H84" i="2" s="1"/>
  <c r="J83" i="2"/>
  <c r="D83" i="2"/>
  <c r="C83" i="2"/>
  <c r="F83" i="2" s="1"/>
  <c r="H83" i="2" s="1"/>
  <c r="J82" i="2"/>
  <c r="I82" i="2"/>
  <c r="D82" i="2"/>
  <c r="F82" i="2" s="1"/>
  <c r="C82" i="2"/>
  <c r="J81" i="2"/>
  <c r="D81" i="2"/>
  <c r="C81" i="2"/>
  <c r="F81" i="2" s="1"/>
  <c r="H81" i="2" s="1"/>
  <c r="J80" i="2"/>
  <c r="I80" i="2"/>
  <c r="G80" i="2"/>
  <c r="D80" i="2"/>
  <c r="F80" i="2" s="1"/>
  <c r="H80" i="2" s="1"/>
  <c r="C80" i="2"/>
  <c r="AA79" i="2"/>
  <c r="J79" i="2"/>
  <c r="I79" i="2"/>
  <c r="G79" i="2"/>
  <c r="D79" i="2"/>
  <c r="F79" i="2" s="1"/>
  <c r="H79" i="2" s="1"/>
  <c r="C79" i="2"/>
  <c r="J78" i="2"/>
  <c r="D78" i="2"/>
  <c r="C78" i="2"/>
  <c r="F78" i="2" s="1"/>
  <c r="H78" i="2" s="1"/>
  <c r="J77" i="2"/>
  <c r="I77" i="2"/>
  <c r="G77" i="2"/>
  <c r="D77" i="2"/>
  <c r="F77" i="2" s="1"/>
  <c r="H77" i="2" s="1"/>
  <c r="C77" i="2"/>
  <c r="J76" i="2"/>
  <c r="D76" i="2"/>
  <c r="C76" i="2"/>
  <c r="F76" i="2" s="1"/>
  <c r="H76" i="2" s="1"/>
  <c r="J75" i="2"/>
  <c r="I75" i="2"/>
  <c r="G75" i="2"/>
  <c r="D75" i="2"/>
  <c r="F75" i="2" s="1"/>
  <c r="H75" i="2" s="1"/>
  <c r="C75" i="2"/>
  <c r="J74" i="2"/>
  <c r="D74" i="2"/>
  <c r="C74" i="2"/>
  <c r="F74" i="2" s="1"/>
  <c r="H74" i="2" s="1"/>
  <c r="J73" i="2"/>
  <c r="I73" i="2"/>
  <c r="G73" i="2"/>
  <c r="D73" i="2"/>
  <c r="F73" i="2" s="1"/>
  <c r="H73" i="2" s="1"/>
  <c r="C73" i="2"/>
  <c r="J72" i="2"/>
  <c r="I72" i="2" s="1"/>
  <c r="D72" i="2"/>
  <c r="C72" i="2"/>
  <c r="F72" i="2" s="1"/>
  <c r="J71" i="2"/>
  <c r="I71" i="2"/>
  <c r="D71" i="2"/>
  <c r="F71" i="2" s="1"/>
  <c r="H71" i="2" s="1"/>
  <c r="C71" i="2"/>
  <c r="J70" i="2"/>
  <c r="D70" i="2"/>
  <c r="C70" i="2"/>
  <c r="F70" i="2" s="1"/>
  <c r="H70" i="2" s="1"/>
  <c r="AA69" i="2"/>
  <c r="J69" i="2"/>
  <c r="D69" i="2"/>
  <c r="C69" i="2"/>
  <c r="F69" i="2" s="1"/>
  <c r="H69" i="2" s="1"/>
  <c r="J68" i="2"/>
  <c r="I68" i="2"/>
  <c r="G68" i="2"/>
  <c r="D68" i="2"/>
  <c r="F68" i="2" s="1"/>
  <c r="H68" i="2" s="1"/>
  <c r="C68" i="2"/>
  <c r="J67" i="2"/>
  <c r="D67" i="2"/>
  <c r="C67" i="2"/>
  <c r="F67" i="2" s="1"/>
  <c r="H67" i="2" s="1"/>
  <c r="J66" i="2"/>
  <c r="I66" i="2"/>
  <c r="G66" i="2"/>
  <c r="D66" i="2"/>
  <c r="F66" i="2" s="1"/>
  <c r="H66" i="2" s="1"/>
  <c r="C66" i="2"/>
  <c r="J65" i="2"/>
  <c r="D65" i="2"/>
  <c r="C65" i="2"/>
  <c r="F65" i="2" s="1"/>
  <c r="H65" i="2" s="1"/>
  <c r="J64" i="2"/>
  <c r="D64" i="2"/>
  <c r="C64" i="2"/>
  <c r="F64" i="2" s="1"/>
  <c r="H64" i="2" s="1"/>
  <c r="J63" i="2"/>
  <c r="I63" i="2"/>
  <c r="D63" i="2"/>
  <c r="F63" i="2" s="1"/>
  <c r="H63" i="2" s="1"/>
  <c r="C63" i="2"/>
  <c r="J62" i="2"/>
  <c r="D62" i="2"/>
  <c r="C62" i="2"/>
  <c r="F62" i="2" s="1"/>
  <c r="H62" i="2" s="1"/>
  <c r="J61" i="2"/>
  <c r="I61" i="2"/>
  <c r="G61" i="2"/>
  <c r="D61" i="2"/>
  <c r="F61" i="2" s="1"/>
  <c r="H61" i="2" s="1"/>
  <c r="C61" i="2"/>
  <c r="AA60" i="2"/>
  <c r="J60" i="2"/>
  <c r="I60" i="2"/>
  <c r="G60" i="2"/>
  <c r="D60" i="2"/>
  <c r="F60" i="2" s="1"/>
  <c r="H60" i="2" s="1"/>
  <c r="C60" i="2"/>
  <c r="J59" i="2"/>
  <c r="D59" i="2"/>
  <c r="C59" i="2"/>
  <c r="F59" i="2" s="1"/>
  <c r="H59" i="2" s="1"/>
  <c r="J58" i="2"/>
  <c r="I58" i="2"/>
  <c r="G58" i="2"/>
  <c r="D58" i="2"/>
  <c r="F58" i="2" s="1"/>
  <c r="H58" i="2" s="1"/>
  <c r="C58" i="2"/>
  <c r="J57" i="2"/>
  <c r="D57" i="2"/>
  <c r="C57" i="2"/>
  <c r="F57" i="2" s="1"/>
  <c r="H57" i="2" s="1"/>
  <c r="J56" i="2"/>
  <c r="I56" i="2"/>
  <c r="G56" i="2"/>
  <c r="D56" i="2"/>
  <c r="F56" i="2" s="1"/>
  <c r="H56" i="2" s="1"/>
  <c r="C56" i="2"/>
  <c r="J55" i="2"/>
  <c r="D55" i="2"/>
  <c r="C55" i="2"/>
  <c r="F55" i="2" s="1"/>
  <c r="H55" i="2" s="1"/>
  <c r="J54" i="2"/>
  <c r="I54" i="2"/>
  <c r="G54" i="2"/>
  <c r="D54" i="2"/>
  <c r="F54" i="2" s="1"/>
  <c r="H54" i="2" s="1"/>
  <c r="C54" i="2"/>
  <c r="J53" i="2"/>
  <c r="D53" i="2"/>
  <c r="C53" i="2"/>
  <c r="F53" i="2" s="1"/>
  <c r="H53" i="2" s="1"/>
  <c r="J52" i="2"/>
  <c r="I52" i="2"/>
  <c r="G52" i="2"/>
  <c r="D52" i="2"/>
  <c r="F52" i="2" s="1"/>
  <c r="H52" i="2" s="1"/>
  <c r="C52" i="2"/>
  <c r="J51" i="2"/>
  <c r="D51" i="2"/>
  <c r="C51" i="2"/>
  <c r="F51" i="2" s="1"/>
  <c r="H51" i="2" s="1"/>
  <c r="AA50" i="2"/>
  <c r="J50" i="2"/>
  <c r="D50" i="2"/>
  <c r="C50" i="2"/>
  <c r="F50" i="2" s="1"/>
  <c r="H50" i="2" s="1"/>
  <c r="J49" i="2"/>
  <c r="I49" i="2"/>
  <c r="D49" i="2"/>
  <c r="F49" i="2" s="1"/>
  <c r="H49" i="2" s="1"/>
  <c r="C49" i="2"/>
  <c r="J48" i="2"/>
  <c r="D48" i="2"/>
  <c r="C48" i="2"/>
  <c r="F48" i="2" s="1"/>
  <c r="H48" i="2" s="1"/>
  <c r="J47" i="2"/>
  <c r="I47" i="2"/>
  <c r="D47" i="2"/>
  <c r="F47" i="2" s="1"/>
  <c r="H47" i="2" s="1"/>
  <c r="C47" i="2"/>
  <c r="J46" i="2"/>
  <c r="D46" i="2"/>
  <c r="C46" i="2"/>
  <c r="F46" i="2" s="1"/>
  <c r="H46" i="2" s="1"/>
  <c r="J45" i="2"/>
  <c r="I45" i="2" s="1"/>
  <c r="D45" i="2"/>
  <c r="C45" i="2"/>
  <c r="F45" i="2" s="1"/>
  <c r="H45" i="2" s="1"/>
  <c r="J44" i="2"/>
  <c r="I44" i="2"/>
  <c r="D44" i="2"/>
  <c r="F44" i="2" s="1"/>
  <c r="C44" i="2"/>
  <c r="J43" i="2"/>
  <c r="I43" i="2" s="1"/>
  <c r="D43" i="2"/>
  <c r="C43" i="2"/>
  <c r="F43" i="2" s="1"/>
  <c r="H43" i="2" s="1"/>
  <c r="J42" i="2"/>
  <c r="I42" i="2"/>
  <c r="D42" i="2"/>
  <c r="F42" i="2" s="1"/>
  <c r="C42" i="2"/>
  <c r="AA41" i="2"/>
  <c r="J41" i="2"/>
  <c r="I41" i="2"/>
  <c r="D41" i="2"/>
  <c r="F41" i="2" s="1"/>
  <c r="C41" i="2"/>
  <c r="J40" i="2"/>
  <c r="I40" i="2" s="1"/>
  <c r="D40" i="2"/>
  <c r="C40" i="2"/>
  <c r="F40" i="2" s="1"/>
  <c r="H40" i="2" s="1"/>
  <c r="J39" i="2"/>
  <c r="I39" i="2"/>
  <c r="D39" i="2"/>
  <c r="F39" i="2" s="1"/>
  <c r="C39" i="2"/>
  <c r="J38" i="2"/>
  <c r="I38" i="2" s="1"/>
  <c r="D38" i="2"/>
  <c r="C38" i="2"/>
  <c r="F38" i="2" s="1"/>
  <c r="H38" i="2" s="1"/>
  <c r="J37" i="2"/>
  <c r="I37" i="2"/>
  <c r="D37" i="2"/>
  <c r="F37" i="2" s="1"/>
  <c r="C37" i="2"/>
  <c r="J36" i="2"/>
  <c r="I36" i="2" s="1"/>
  <c r="D36" i="2"/>
  <c r="C36" i="2"/>
  <c r="F36" i="2" s="1"/>
  <c r="H36" i="2" s="1"/>
  <c r="J35" i="2"/>
  <c r="I35" i="2"/>
  <c r="D35" i="2"/>
  <c r="F35" i="2" s="1"/>
  <c r="C35" i="2"/>
  <c r="J34" i="2"/>
  <c r="I34" i="2" s="1"/>
  <c r="D34" i="2"/>
  <c r="C34" i="2"/>
  <c r="F34" i="2" s="1"/>
  <c r="H34" i="2" s="1"/>
  <c r="J33" i="2"/>
  <c r="I33" i="2"/>
  <c r="D33" i="2"/>
  <c r="F33" i="2" s="1"/>
  <c r="C33" i="2"/>
  <c r="J32" i="2"/>
  <c r="I32" i="2" s="1"/>
  <c r="D32" i="2"/>
  <c r="C32" i="2"/>
  <c r="F32" i="2" s="1"/>
  <c r="H32" i="2" s="1"/>
  <c r="AA31" i="2"/>
  <c r="J31" i="2"/>
  <c r="I31" i="2" s="1"/>
  <c r="D31" i="2"/>
  <c r="C31" i="2"/>
  <c r="F31" i="2" s="1"/>
  <c r="H31" i="2" s="1"/>
  <c r="J30" i="2"/>
  <c r="I30" i="2"/>
  <c r="D30" i="2"/>
  <c r="F30" i="2" s="1"/>
  <c r="C30" i="2"/>
  <c r="J29" i="2"/>
  <c r="I29" i="2" s="1"/>
  <c r="D29" i="2"/>
  <c r="C29" i="2"/>
  <c r="F29" i="2" s="1"/>
  <c r="H29" i="2" s="1"/>
  <c r="J28" i="2"/>
  <c r="I28" i="2"/>
  <c r="D28" i="2"/>
  <c r="F28" i="2" s="1"/>
  <c r="C28" i="2"/>
  <c r="J27" i="2"/>
  <c r="I27" i="2" s="1"/>
  <c r="D27" i="2"/>
  <c r="C27" i="2"/>
  <c r="F27" i="2" s="1"/>
  <c r="H27" i="2" s="1"/>
  <c r="J26" i="2"/>
  <c r="I26" i="2" s="1"/>
  <c r="D26" i="2"/>
  <c r="C26" i="2"/>
  <c r="F26" i="2" s="1"/>
  <c r="H26" i="2" s="1"/>
  <c r="J25" i="2"/>
  <c r="I25" i="2"/>
  <c r="D25" i="2"/>
  <c r="F25" i="2" s="1"/>
  <c r="H25" i="2" s="1"/>
  <c r="C25" i="2"/>
  <c r="J24" i="2"/>
  <c r="D24" i="2"/>
  <c r="C24" i="2"/>
  <c r="F24" i="2" s="1"/>
  <c r="H24" i="2" s="1"/>
  <c r="J23" i="2"/>
  <c r="I23" i="2"/>
  <c r="G23" i="2"/>
  <c r="D23" i="2"/>
  <c r="F23" i="2" s="1"/>
  <c r="H23" i="2" s="1"/>
  <c r="C23" i="2"/>
  <c r="AA22" i="2"/>
  <c r="J22" i="2"/>
  <c r="I22" i="2"/>
  <c r="G22" i="2"/>
  <c r="D22" i="2"/>
  <c r="F22" i="2" s="1"/>
  <c r="H22" i="2" s="1"/>
  <c r="C22" i="2"/>
  <c r="J21" i="2"/>
  <c r="D21" i="2"/>
  <c r="C21" i="2"/>
  <c r="F21" i="2" s="1"/>
  <c r="H21" i="2" s="1"/>
  <c r="J20" i="2"/>
  <c r="I20" i="2"/>
  <c r="G20" i="2"/>
  <c r="D20" i="2"/>
  <c r="F20" i="2" s="1"/>
  <c r="H20" i="2" s="1"/>
  <c r="C20" i="2"/>
  <c r="J19" i="2"/>
  <c r="D19" i="2"/>
  <c r="C19" i="2"/>
  <c r="F19" i="2" s="1"/>
  <c r="H19" i="2" s="1"/>
  <c r="J18" i="2"/>
  <c r="I18" i="2"/>
  <c r="G18" i="2"/>
  <c r="D18" i="2"/>
  <c r="F18" i="2" s="1"/>
  <c r="H18" i="2" s="1"/>
  <c r="C18" i="2"/>
  <c r="J17" i="2"/>
  <c r="D17" i="2"/>
  <c r="C17" i="2"/>
  <c r="F17" i="2" s="1"/>
  <c r="H17" i="2" s="1"/>
  <c r="J16" i="2"/>
  <c r="I16" i="2"/>
  <c r="G16" i="2"/>
  <c r="D16" i="2"/>
  <c r="F16" i="2" s="1"/>
  <c r="H16" i="2" s="1"/>
  <c r="C16" i="2"/>
  <c r="J15" i="2"/>
  <c r="D15" i="2"/>
  <c r="C15" i="2"/>
  <c r="F15" i="2" s="1"/>
  <c r="H15" i="2" s="1"/>
  <c r="J14" i="2"/>
  <c r="I14" i="2"/>
  <c r="G14" i="2"/>
  <c r="D14" i="2"/>
  <c r="F14" i="2" s="1"/>
  <c r="H14" i="2" s="1"/>
  <c r="C14" i="2"/>
  <c r="J13" i="2"/>
  <c r="D13" i="2"/>
  <c r="C13" i="2"/>
  <c r="F13" i="2" s="1"/>
  <c r="H13" i="2" s="1"/>
  <c r="AA12" i="2"/>
  <c r="J12" i="2"/>
  <c r="D12" i="2"/>
  <c r="C12" i="2"/>
  <c r="F12" i="2" s="1"/>
  <c r="H12" i="2" s="1"/>
  <c r="J11" i="2"/>
  <c r="I11" i="2"/>
  <c r="D11" i="2"/>
  <c r="F11" i="2" s="1"/>
  <c r="H11" i="2" s="1"/>
  <c r="C11" i="2"/>
  <c r="J10" i="2"/>
  <c r="D10" i="2"/>
  <c r="C10" i="2"/>
  <c r="F10" i="2" s="1"/>
  <c r="H10" i="2" s="1"/>
  <c r="J9" i="2"/>
  <c r="I9" i="2"/>
  <c r="D9" i="2"/>
  <c r="F9" i="2" s="1"/>
  <c r="H9" i="2" s="1"/>
  <c r="C9" i="2"/>
  <c r="J8" i="2"/>
  <c r="D8" i="2"/>
  <c r="C8" i="2"/>
  <c r="F8" i="2" s="1"/>
  <c r="H8" i="2" s="1"/>
  <c r="AB3" i="2"/>
  <c r="AB4" i="2" s="1"/>
  <c r="B3" i="2"/>
  <c r="H9" i="3" l="1"/>
  <c r="G9" i="3"/>
  <c r="F8" i="3"/>
  <c r="H8" i="3" s="1"/>
  <c r="I14" i="3"/>
  <c r="G14" i="3"/>
  <c r="I16" i="3"/>
  <c r="G16" i="3"/>
  <c r="I18" i="3"/>
  <c r="G18" i="3"/>
  <c r="I20" i="3"/>
  <c r="G20" i="3"/>
  <c r="I22" i="3"/>
  <c r="G22" i="3"/>
  <c r="I23" i="3"/>
  <c r="G23" i="3"/>
  <c r="I33" i="3"/>
  <c r="G33" i="3"/>
  <c r="I35" i="3"/>
  <c r="G35" i="3"/>
  <c r="I37" i="3"/>
  <c r="G37" i="3"/>
  <c r="I39" i="3"/>
  <c r="G39" i="3"/>
  <c r="I41" i="3"/>
  <c r="G41" i="3"/>
  <c r="I42" i="3"/>
  <c r="G42" i="3"/>
  <c r="I52" i="3"/>
  <c r="G52" i="3"/>
  <c r="I54" i="3"/>
  <c r="G54" i="3"/>
  <c r="I56" i="3"/>
  <c r="G56" i="3"/>
  <c r="I58" i="3"/>
  <c r="G58" i="3"/>
  <c r="I60" i="3"/>
  <c r="G60" i="3"/>
  <c r="I61" i="3"/>
  <c r="G61" i="3"/>
  <c r="I71" i="3"/>
  <c r="G71" i="3"/>
  <c r="H73" i="3"/>
  <c r="G73" i="3"/>
  <c r="I74" i="3"/>
  <c r="G74" i="3"/>
  <c r="H75" i="3"/>
  <c r="AA80" i="3" s="1"/>
  <c r="AD80" i="3" s="1"/>
  <c r="G75" i="3"/>
  <c r="I76" i="3"/>
  <c r="G76" i="3"/>
  <c r="H77" i="3"/>
  <c r="G77" i="3"/>
  <c r="I78" i="3"/>
  <c r="G78" i="3"/>
  <c r="H79" i="3"/>
  <c r="G79" i="3"/>
  <c r="I89" i="3"/>
  <c r="G89" i="3"/>
  <c r="B103" i="3"/>
  <c r="B84" i="3"/>
  <c r="B8" i="3"/>
  <c r="G8" i="3"/>
  <c r="F10" i="3"/>
  <c r="I11" i="3"/>
  <c r="G11" i="3"/>
  <c r="G15" i="3"/>
  <c r="G17" i="3"/>
  <c r="G19" i="3"/>
  <c r="G21" i="3"/>
  <c r="AA23" i="3"/>
  <c r="AD23" i="3" s="1"/>
  <c r="I25" i="3"/>
  <c r="G25" i="3"/>
  <c r="AA32" i="3" s="1"/>
  <c r="AD32" i="3" s="1"/>
  <c r="B27" i="3"/>
  <c r="I28" i="3"/>
  <c r="G28" i="3"/>
  <c r="I30" i="3"/>
  <c r="G30" i="3"/>
  <c r="G34" i="3"/>
  <c r="G36" i="3"/>
  <c r="G38" i="3"/>
  <c r="G40" i="3"/>
  <c r="AA42" i="3"/>
  <c r="AD42" i="3" s="1"/>
  <c r="I44" i="3"/>
  <c r="G44" i="3"/>
  <c r="AA51" i="3" s="1"/>
  <c r="AD51" i="3" s="1"/>
  <c r="B46" i="3"/>
  <c r="I47" i="3"/>
  <c r="G47" i="3"/>
  <c r="I49" i="3"/>
  <c r="G49" i="3"/>
  <c r="G53" i="3"/>
  <c r="G55" i="3"/>
  <c r="G57" i="3"/>
  <c r="G59" i="3"/>
  <c r="AA61" i="3"/>
  <c r="AD61" i="3" s="1"/>
  <c r="I63" i="3"/>
  <c r="G63" i="3"/>
  <c r="AA70" i="3" s="1"/>
  <c r="AD70" i="3" s="1"/>
  <c r="B65" i="3"/>
  <c r="I66" i="3"/>
  <c r="G66" i="3"/>
  <c r="I68" i="3"/>
  <c r="G68" i="3"/>
  <c r="G72" i="3"/>
  <c r="H80" i="3"/>
  <c r="G80" i="3"/>
  <c r="I84" i="3"/>
  <c r="G84" i="3"/>
  <c r="H85" i="3"/>
  <c r="G85" i="3"/>
  <c r="I86" i="3"/>
  <c r="G86" i="3"/>
  <c r="H87" i="3"/>
  <c r="G87" i="3"/>
  <c r="I88" i="3"/>
  <c r="G88" i="3"/>
  <c r="I100" i="3"/>
  <c r="G100" i="3"/>
  <c r="H101" i="3"/>
  <c r="AA108" i="3" s="1"/>
  <c r="AD108" i="3" s="1"/>
  <c r="G101" i="3"/>
  <c r="I102" i="3"/>
  <c r="G102" i="3"/>
  <c r="H109" i="3"/>
  <c r="G109" i="3"/>
  <c r="I110" i="3"/>
  <c r="G110" i="3"/>
  <c r="H111" i="3"/>
  <c r="G111" i="3"/>
  <c r="I81" i="3"/>
  <c r="G81" i="3"/>
  <c r="I83" i="3"/>
  <c r="G83" i="3"/>
  <c r="AA89" i="3"/>
  <c r="AD89" i="3" s="1"/>
  <c r="I91" i="3"/>
  <c r="G91" i="3"/>
  <c r="I93" i="3"/>
  <c r="G93" i="3"/>
  <c r="I95" i="3"/>
  <c r="G95" i="3"/>
  <c r="I97" i="3"/>
  <c r="G97" i="3"/>
  <c r="AA99" i="3"/>
  <c r="AD99" i="3" s="1"/>
  <c r="I103" i="3"/>
  <c r="G103" i="3"/>
  <c r="I105" i="3"/>
  <c r="G105" i="3"/>
  <c r="I107" i="3"/>
  <c r="G107" i="3"/>
  <c r="I108" i="3"/>
  <c r="G108" i="3"/>
  <c r="I8" i="2"/>
  <c r="G8" i="2"/>
  <c r="I10" i="2"/>
  <c r="G10" i="2"/>
  <c r="I12" i="2"/>
  <c r="G12" i="2"/>
  <c r="I13" i="2"/>
  <c r="G13" i="2"/>
  <c r="I24" i="2"/>
  <c r="G24" i="2"/>
  <c r="H30" i="2"/>
  <c r="G30" i="2"/>
  <c r="H35" i="2"/>
  <c r="G35" i="2"/>
  <c r="H39" i="2"/>
  <c r="G39" i="2"/>
  <c r="H42" i="2"/>
  <c r="G42" i="2"/>
  <c r="G72" i="2"/>
  <c r="H72" i="2"/>
  <c r="G9" i="2"/>
  <c r="G11" i="2"/>
  <c r="I15" i="2"/>
  <c r="G15" i="2"/>
  <c r="AA13" i="2" s="1"/>
  <c r="AD13" i="2" s="1"/>
  <c r="I17" i="2"/>
  <c r="G17" i="2"/>
  <c r="I19" i="2"/>
  <c r="G19" i="2"/>
  <c r="AA23" i="2" s="1"/>
  <c r="AD23" i="2" s="1"/>
  <c r="I21" i="2"/>
  <c r="G21" i="2"/>
  <c r="G25" i="2"/>
  <c r="H28" i="2"/>
  <c r="AA32" i="2" s="1"/>
  <c r="AD32" i="2" s="1"/>
  <c r="G28" i="2"/>
  <c r="H33" i="2"/>
  <c r="G33" i="2"/>
  <c r="H37" i="2"/>
  <c r="G37" i="2"/>
  <c r="H41" i="2"/>
  <c r="AA51" i="2" s="1"/>
  <c r="AD51" i="2" s="1"/>
  <c r="G41" i="2"/>
  <c r="H44" i="2"/>
  <c r="G44" i="2"/>
  <c r="I46" i="2"/>
  <c r="G46" i="2"/>
  <c r="I48" i="2"/>
  <c r="G48" i="2"/>
  <c r="I50" i="2"/>
  <c r="G50" i="2"/>
  <c r="I51" i="2"/>
  <c r="G51" i="2"/>
  <c r="I62" i="2"/>
  <c r="G62" i="2"/>
  <c r="AA70" i="2" s="1"/>
  <c r="AD70" i="2" s="1"/>
  <c r="I64" i="2"/>
  <c r="G64" i="2"/>
  <c r="I81" i="2"/>
  <c r="G81" i="2"/>
  <c r="H82" i="2"/>
  <c r="AA89" i="2" s="1"/>
  <c r="AD89" i="2" s="1"/>
  <c r="G82" i="2"/>
  <c r="I83" i="2"/>
  <c r="G83" i="2"/>
  <c r="B103" i="2"/>
  <c r="B84" i="2"/>
  <c r="B65" i="2"/>
  <c r="B8" i="2"/>
  <c r="G26" i="2"/>
  <c r="B27" i="2"/>
  <c r="G27" i="2"/>
  <c r="G29" i="2"/>
  <c r="G31" i="2"/>
  <c r="G32" i="2"/>
  <c r="G34" i="2"/>
  <c r="G36" i="2"/>
  <c r="G38" i="2"/>
  <c r="AA42" i="2" s="1"/>
  <c r="AD42" i="2" s="1"/>
  <c r="G40" i="2"/>
  <c r="G43" i="2"/>
  <c r="G45" i="2"/>
  <c r="B46" i="2"/>
  <c r="G47" i="2"/>
  <c r="G49" i="2"/>
  <c r="I53" i="2"/>
  <c r="G53" i="2"/>
  <c r="I55" i="2"/>
  <c r="G55" i="2"/>
  <c r="I57" i="2"/>
  <c r="G57" i="2"/>
  <c r="I59" i="2"/>
  <c r="G59" i="2"/>
  <c r="AD61" i="2"/>
  <c r="AA61" i="2"/>
  <c r="G63" i="2"/>
  <c r="I65" i="2"/>
  <c r="G65" i="2"/>
  <c r="I67" i="2"/>
  <c r="G67" i="2"/>
  <c r="I69" i="2"/>
  <c r="G69" i="2"/>
  <c r="I70" i="2"/>
  <c r="G70" i="2"/>
  <c r="G71" i="2"/>
  <c r="I74" i="2"/>
  <c r="G74" i="2"/>
  <c r="I76" i="2"/>
  <c r="G76" i="2"/>
  <c r="I78" i="2"/>
  <c r="G78" i="2"/>
  <c r="AD80" i="2"/>
  <c r="AA80" i="2"/>
  <c r="I84" i="2"/>
  <c r="G84" i="2"/>
  <c r="I86" i="2"/>
  <c r="G86" i="2"/>
  <c r="I88" i="2"/>
  <c r="G88" i="2"/>
  <c r="I89" i="2"/>
  <c r="G89" i="2"/>
  <c r="I100" i="2"/>
  <c r="G100" i="2"/>
  <c r="I102" i="2"/>
  <c r="G102" i="2"/>
  <c r="I110" i="2"/>
  <c r="G110" i="2"/>
  <c r="I91" i="2"/>
  <c r="G91" i="2"/>
  <c r="I93" i="2"/>
  <c r="G93" i="2"/>
  <c r="I95" i="2"/>
  <c r="G95" i="2"/>
  <c r="I97" i="2"/>
  <c r="G97" i="2"/>
  <c r="AD99" i="2"/>
  <c r="AA99" i="2"/>
  <c r="G101" i="2"/>
  <c r="AA108" i="2" s="1"/>
  <c r="AD108" i="2" s="1"/>
  <c r="I103" i="2"/>
  <c r="G103" i="2"/>
  <c r="I105" i="2"/>
  <c r="G105" i="2"/>
  <c r="I107" i="2"/>
  <c r="G107" i="2"/>
  <c r="I108" i="2"/>
  <c r="G108" i="2"/>
  <c r="G109" i="2"/>
  <c r="G111" i="2"/>
  <c r="H10" i="3" l="1"/>
  <c r="AA13" i="3" s="1"/>
  <c r="AD13" i="3" s="1"/>
  <c r="G10" i="3"/>
  <c r="AB3" i="1" l="1"/>
  <c r="B3" i="1" l="1"/>
  <c r="AB4" i="1" l="1"/>
  <c r="B8" i="1"/>
  <c r="B46" i="1"/>
  <c r="B84" i="1"/>
  <c r="B27" i="1"/>
  <c r="B65" i="1"/>
  <c r="B103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J27" i="1" l="1"/>
  <c r="I27" i="1" s="1"/>
  <c r="J28" i="1"/>
  <c r="I28" i="1" s="1"/>
  <c r="J29" i="1"/>
  <c r="I29" i="1" s="1"/>
  <c r="J30" i="1"/>
  <c r="I30" i="1" s="1"/>
  <c r="J31" i="1"/>
  <c r="I31" i="1" s="1"/>
  <c r="J32" i="1"/>
  <c r="I32" i="1" s="1"/>
  <c r="J33" i="1"/>
  <c r="I33" i="1" s="1"/>
  <c r="J34" i="1"/>
  <c r="I34" i="1" s="1"/>
  <c r="J35" i="1"/>
  <c r="I35" i="1" s="1"/>
  <c r="J36" i="1"/>
  <c r="I36" i="1" s="1"/>
  <c r="J37" i="1"/>
  <c r="I37" i="1" s="1"/>
  <c r="J38" i="1"/>
  <c r="I38" i="1" s="1"/>
  <c r="J39" i="1"/>
  <c r="I39" i="1" s="1"/>
  <c r="J40" i="1"/>
  <c r="I40" i="1" s="1"/>
  <c r="J41" i="1"/>
  <c r="I41" i="1" s="1"/>
  <c r="J42" i="1"/>
  <c r="I42" i="1" s="1"/>
  <c r="J43" i="1"/>
  <c r="I43" i="1" s="1"/>
  <c r="J44" i="1"/>
  <c r="I44" i="1" s="1"/>
  <c r="J45" i="1"/>
  <c r="I45" i="1" s="1"/>
  <c r="J46" i="1"/>
  <c r="I46" i="1" s="1"/>
  <c r="J47" i="1"/>
  <c r="I47" i="1" s="1"/>
  <c r="J48" i="1"/>
  <c r="I48" i="1" s="1"/>
  <c r="J49" i="1"/>
  <c r="I49" i="1" s="1"/>
  <c r="J50" i="1"/>
  <c r="I50" i="1" s="1"/>
  <c r="J51" i="1"/>
  <c r="I51" i="1" s="1"/>
  <c r="J52" i="1"/>
  <c r="I52" i="1" s="1"/>
  <c r="J53" i="1"/>
  <c r="I53" i="1" s="1"/>
  <c r="J54" i="1"/>
  <c r="I54" i="1" s="1"/>
  <c r="J55" i="1"/>
  <c r="I55" i="1" s="1"/>
  <c r="J56" i="1"/>
  <c r="I56" i="1" s="1"/>
  <c r="J57" i="1"/>
  <c r="I57" i="1" s="1"/>
  <c r="J58" i="1"/>
  <c r="I58" i="1" s="1"/>
  <c r="J59" i="1"/>
  <c r="I59" i="1" s="1"/>
  <c r="J60" i="1"/>
  <c r="I60" i="1" s="1"/>
  <c r="J61" i="1"/>
  <c r="I61" i="1" s="1"/>
  <c r="J62" i="1"/>
  <c r="I62" i="1" s="1"/>
  <c r="J63" i="1"/>
  <c r="I63" i="1" s="1"/>
  <c r="J64" i="1"/>
  <c r="I64" i="1" s="1"/>
  <c r="J65" i="1"/>
  <c r="I65" i="1" s="1"/>
  <c r="J66" i="1"/>
  <c r="I66" i="1" s="1"/>
  <c r="J67" i="1"/>
  <c r="I67" i="1" s="1"/>
  <c r="J68" i="1"/>
  <c r="I68" i="1" s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I102" i="1" l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F64" i="1" l="1"/>
  <c r="G64" i="1" s="1"/>
  <c r="AA107" i="1"/>
  <c r="H64" i="1" l="1"/>
  <c r="F50" i="1"/>
  <c r="G50" i="1" s="1"/>
  <c r="F58" i="1"/>
  <c r="H58" i="1" s="1"/>
  <c r="F52" i="1"/>
  <c r="H52" i="1" s="1"/>
  <c r="F60" i="1"/>
  <c r="H60" i="1" s="1"/>
  <c r="F47" i="1"/>
  <c r="G47" i="1" s="1"/>
  <c r="F63" i="1"/>
  <c r="G63" i="1" s="1"/>
  <c r="H50" i="1"/>
  <c r="F55" i="1"/>
  <c r="F49" i="1"/>
  <c r="F57" i="1"/>
  <c r="F46" i="1"/>
  <c r="F54" i="1"/>
  <c r="F62" i="1"/>
  <c r="F48" i="1"/>
  <c r="F56" i="1"/>
  <c r="F51" i="1"/>
  <c r="F59" i="1"/>
  <c r="F53" i="1"/>
  <c r="F61" i="1"/>
  <c r="AA12" i="1"/>
  <c r="G60" i="1" l="1"/>
  <c r="G52" i="1"/>
  <c r="H47" i="1"/>
  <c r="H63" i="1"/>
  <c r="G58" i="1"/>
  <c r="F68" i="1"/>
  <c r="G68" i="1" s="1"/>
  <c r="F76" i="1"/>
  <c r="G76" i="1" s="1"/>
  <c r="H61" i="1"/>
  <c r="G61" i="1"/>
  <c r="H68" i="1"/>
  <c r="F72" i="1"/>
  <c r="F80" i="1"/>
  <c r="F65" i="1"/>
  <c r="F69" i="1"/>
  <c r="F73" i="1"/>
  <c r="F77" i="1"/>
  <c r="F81" i="1"/>
  <c r="H51" i="1"/>
  <c r="G51" i="1"/>
  <c r="H48" i="1"/>
  <c r="G48" i="1"/>
  <c r="H54" i="1"/>
  <c r="G54" i="1"/>
  <c r="H57" i="1"/>
  <c r="G57" i="1"/>
  <c r="H55" i="1"/>
  <c r="G55" i="1"/>
  <c r="H53" i="1"/>
  <c r="G53" i="1"/>
  <c r="F66" i="1"/>
  <c r="F70" i="1"/>
  <c r="F74" i="1"/>
  <c r="F78" i="1"/>
  <c r="F82" i="1"/>
  <c r="F67" i="1"/>
  <c r="F71" i="1"/>
  <c r="F75" i="1"/>
  <c r="F79" i="1"/>
  <c r="F83" i="1"/>
  <c r="H59" i="1"/>
  <c r="G59" i="1"/>
  <c r="H56" i="1"/>
  <c r="G56" i="1"/>
  <c r="H62" i="1"/>
  <c r="G62" i="1"/>
  <c r="H46" i="1"/>
  <c r="G46" i="1"/>
  <c r="H49" i="1"/>
  <c r="G49" i="1"/>
  <c r="AA98" i="1"/>
  <c r="AA88" i="1"/>
  <c r="H76" i="1" l="1"/>
  <c r="F98" i="1"/>
  <c r="G98" i="1" s="1"/>
  <c r="F90" i="1"/>
  <c r="H90" i="1" s="1"/>
  <c r="F96" i="1"/>
  <c r="H96" i="1" s="1"/>
  <c r="F88" i="1"/>
  <c r="H88" i="1" s="1"/>
  <c r="F85" i="1"/>
  <c r="G85" i="1" s="1"/>
  <c r="F101" i="1"/>
  <c r="G101" i="1" s="1"/>
  <c r="H83" i="1"/>
  <c r="G83" i="1"/>
  <c r="H75" i="1"/>
  <c r="G75" i="1"/>
  <c r="H67" i="1"/>
  <c r="G67" i="1"/>
  <c r="H78" i="1"/>
  <c r="G78" i="1"/>
  <c r="H70" i="1"/>
  <c r="G70" i="1"/>
  <c r="G90" i="1"/>
  <c r="G88" i="1"/>
  <c r="F93" i="1"/>
  <c r="F87" i="1"/>
  <c r="F95" i="1"/>
  <c r="F102" i="1"/>
  <c r="H77" i="1"/>
  <c r="G77" i="1"/>
  <c r="H69" i="1"/>
  <c r="G69" i="1"/>
  <c r="H80" i="1"/>
  <c r="G80" i="1"/>
  <c r="H79" i="1"/>
  <c r="G79" i="1"/>
  <c r="H71" i="1"/>
  <c r="G71" i="1"/>
  <c r="H82" i="1"/>
  <c r="G82" i="1"/>
  <c r="H74" i="1"/>
  <c r="G74" i="1"/>
  <c r="H66" i="1"/>
  <c r="G66" i="1"/>
  <c r="F94" i="1"/>
  <c r="F86" i="1"/>
  <c r="F100" i="1"/>
  <c r="F92" i="1"/>
  <c r="F84" i="1"/>
  <c r="F89" i="1"/>
  <c r="F97" i="1"/>
  <c r="F91" i="1"/>
  <c r="F99" i="1"/>
  <c r="H81" i="1"/>
  <c r="G81" i="1"/>
  <c r="H73" i="1"/>
  <c r="G73" i="1"/>
  <c r="H65" i="1"/>
  <c r="G65" i="1"/>
  <c r="H72" i="1"/>
  <c r="G72" i="1"/>
  <c r="AA79" i="1"/>
  <c r="AA69" i="1"/>
  <c r="AA60" i="1"/>
  <c r="H85" i="1" l="1"/>
  <c r="G96" i="1"/>
  <c r="H98" i="1"/>
  <c r="AA80" i="1"/>
  <c r="H101" i="1"/>
  <c r="H99" i="1"/>
  <c r="G99" i="1"/>
  <c r="H97" i="1"/>
  <c r="G97" i="1"/>
  <c r="H84" i="1"/>
  <c r="G84" i="1"/>
  <c r="H100" i="1"/>
  <c r="G100" i="1"/>
  <c r="H94" i="1"/>
  <c r="AA61" i="1" s="1"/>
  <c r="G94" i="1"/>
  <c r="H95" i="1"/>
  <c r="G95" i="1"/>
  <c r="H93" i="1"/>
  <c r="G93" i="1"/>
  <c r="H91" i="1"/>
  <c r="G91" i="1"/>
  <c r="H89" i="1"/>
  <c r="G89" i="1"/>
  <c r="H92" i="1"/>
  <c r="G92" i="1"/>
  <c r="H86" i="1"/>
  <c r="G86" i="1"/>
  <c r="H102" i="1"/>
  <c r="G102" i="1"/>
  <c r="H87" i="1"/>
  <c r="G87" i="1"/>
  <c r="AA50" i="1"/>
  <c r="AA41" i="1"/>
  <c r="J8" i="1"/>
  <c r="J9" i="1"/>
  <c r="J10" i="1"/>
  <c r="J11" i="1"/>
  <c r="J12" i="1"/>
  <c r="J13" i="1"/>
  <c r="J14" i="1"/>
  <c r="J15" i="1"/>
  <c r="J16" i="1"/>
  <c r="AA31" i="1"/>
  <c r="AA22" i="1"/>
  <c r="AA99" i="1" l="1"/>
  <c r="I16" i="1"/>
  <c r="I14" i="1"/>
  <c r="I12" i="1"/>
  <c r="I10" i="1"/>
  <c r="I8" i="1"/>
  <c r="I15" i="1"/>
  <c r="I13" i="1"/>
  <c r="I11" i="1"/>
  <c r="I9" i="1"/>
  <c r="J111" i="1" l="1"/>
  <c r="I111" i="1" s="1"/>
  <c r="J110" i="1"/>
  <c r="I110" i="1" s="1"/>
  <c r="J109" i="1"/>
  <c r="I109" i="1" s="1"/>
  <c r="J108" i="1"/>
  <c r="I108" i="1" s="1"/>
  <c r="J107" i="1"/>
  <c r="I107" i="1" s="1"/>
  <c r="J106" i="1"/>
  <c r="I106" i="1" s="1"/>
  <c r="J105" i="1"/>
  <c r="I105" i="1" s="1"/>
  <c r="J104" i="1"/>
  <c r="I104" i="1" s="1"/>
  <c r="J103" i="1"/>
  <c r="I103" i="1" s="1"/>
  <c r="F10" i="1" l="1"/>
  <c r="G10" i="1" s="1"/>
  <c r="F12" i="1"/>
  <c r="F11" i="1"/>
  <c r="H11" i="1" s="1"/>
  <c r="F13" i="1"/>
  <c r="H13" i="1" s="1"/>
  <c r="F15" i="1"/>
  <c r="J26" i="1"/>
  <c r="I26" i="1" s="1"/>
  <c r="J25" i="1"/>
  <c r="I25" i="1" s="1"/>
  <c r="F16" i="1" l="1"/>
  <c r="H16" i="1" s="1"/>
  <c r="F8" i="1"/>
  <c r="G8" i="1" s="1"/>
  <c r="F14" i="1"/>
  <c r="G14" i="1" s="1"/>
  <c r="F9" i="1"/>
  <c r="H9" i="1" s="1"/>
  <c r="G15" i="1"/>
  <c r="H15" i="1"/>
  <c r="G13" i="1"/>
  <c r="G11" i="1"/>
  <c r="H10" i="1"/>
  <c r="H12" i="1"/>
  <c r="G12" i="1"/>
  <c r="F26" i="1"/>
  <c r="G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G16" i="1" l="1"/>
  <c r="H14" i="1"/>
  <c r="H8" i="1"/>
  <c r="G9" i="1"/>
  <c r="G25" i="1"/>
  <c r="H26" i="1"/>
  <c r="J17" i="1" l="1"/>
  <c r="G17" i="1" s="1"/>
  <c r="I17" i="1" l="1"/>
  <c r="F30" i="1" l="1"/>
  <c r="G30" i="1" s="1"/>
  <c r="F34" i="1"/>
  <c r="G34" i="1" s="1"/>
  <c r="F38" i="1"/>
  <c r="G38" i="1" s="1"/>
  <c r="F42" i="1"/>
  <c r="H42" i="1" s="1"/>
  <c r="H30" i="1"/>
  <c r="H34" i="1"/>
  <c r="H38" i="1"/>
  <c r="G42" i="1"/>
  <c r="F27" i="1"/>
  <c r="F31" i="1"/>
  <c r="F35" i="1"/>
  <c r="F39" i="1"/>
  <c r="F43" i="1"/>
  <c r="F28" i="1"/>
  <c r="F32" i="1"/>
  <c r="F36" i="1"/>
  <c r="F40" i="1"/>
  <c r="F44" i="1"/>
  <c r="F29" i="1"/>
  <c r="F33" i="1"/>
  <c r="F37" i="1"/>
  <c r="F41" i="1"/>
  <c r="F45" i="1"/>
  <c r="F103" i="1"/>
  <c r="F109" i="1"/>
  <c r="J24" i="1"/>
  <c r="G24" i="1" s="1"/>
  <c r="J23" i="1"/>
  <c r="J22" i="1"/>
  <c r="J21" i="1"/>
  <c r="J20" i="1"/>
  <c r="J19" i="1"/>
  <c r="J18" i="1"/>
  <c r="H41" i="1" l="1"/>
  <c r="G41" i="1"/>
  <c r="H33" i="1"/>
  <c r="G33" i="1"/>
  <c r="H44" i="1"/>
  <c r="G44" i="1"/>
  <c r="H36" i="1"/>
  <c r="G36" i="1"/>
  <c r="H28" i="1"/>
  <c r="G28" i="1"/>
  <c r="H39" i="1"/>
  <c r="G39" i="1"/>
  <c r="H31" i="1"/>
  <c r="G31" i="1"/>
  <c r="H45" i="1"/>
  <c r="G45" i="1"/>
  <c r="H37" i="1"/>
  <c r="G37" i="1"/>
  <c r="H29" i="1"/>
  <c r="G29" i="1"/>
  <c r="H40" i="1"/>
  <c r="G40" i="1"/>
  <c r="H32" i="1"/>
  <c r="G32" i="1"/>
  <c r="H43" i="1"/>
  <c r="G43" i="1"/>
  <c r="H35" i="1"/>
  <c r="G35" i="1"/>
  <c r="H27" i="1"/>
  <c r="G27" i="1"/>
  <c r="AD80" i="1"/>
  <c r="AD61" i="1"/>
  <c r="F111" i="1"/>
  <c r="H111" i="1" s="1"/>
  <c r="F110" i="1"/>
  <c r="H110" i="1" s="1"/>
  <c r="F107" i="1"/>
  <c r="H107" i="1" s="1"/>
  <c r="F108" i="1"/>
  <c r="H108" i="1" s="1"/>
  <c r="F105" i="1"/>
  <c r="H105" i="1" s="1"/>
  <c r="F106" i="1"/>
  <c r="G106" i="1" s="1"/>
  <c r="F104" i="1"/>
  <c r="G104" i="1" s="1"/>
  <c r="H109" i="1"/>
  <c r="G109" i="1"/>
  <c r="H103" i="1"/>
  <c r="G103" i="1"/>
  <c r="I19" i="1"/>
  <c r="G19" i="1"/>
  <c r="I21" i="1"/>
  <c r="G21" i="1"/>
  <c r="I23" i="1"/>
  <c r="G23" i="1"/>
  <c r="I18" i="1"/>
  <c r="G18" i="1"/>
  <c r="I20" i="1"/>
  <c r="G20" i="1"/>
  <c r="I22" i="1"/>
  <c r="G22" i="1"/>
  <c r="I24" i="1"/>
  <c r="AA23" i="1" l="1"/>
  <c r="AA42" i="1"/>
  <c r="AD42" i="1" s="1"/>
  <c r="AA13" i="1"/>
  <c r="AD13" i="1" s="1"/>
  <c r="AD23" i="1"/>
  <c r="G111" i="1"/>
  <c r="G110" i="1"/>
  <c r="G105" i="1"/>
  <c r="G107" i="1"/>
  <c r="H104" i="1"/>
  <c r="AA89" i="1" s="1"/>
  <c r="AD89" i="1" s="1"/>
  <c r="G108" i="1"/>
  <c r="H106" i="1"/>
  <c r="AA70" i="1" l="1"/>
  <c r="AD70" i="1" s="1"/>
  <c r="AA32" i="1"/>
  <c r="AD32" i="1" s="1"/>
  <c r="AA51" i="1"/>
  <c r="AD51" i="1" s="1"/>
  <c r="AA108" i="1"/>
  <c r="AD108" i="1" s="1"/>
  <c r="AD99" i="1"/>
</calcChain>
</file>

<file path=xl/sharedStrings.xml><?xml version="1.0" encoding="utf-8"?>
<sst xmlns="http://schemas.openxmlformats.org/spreadsheetml/2006/main" count="414" uniqueCount="36">
  <si>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</si>
  <si>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</si>
  <si>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</si>
  <si>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</si>
  <si>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</si>
  <si>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</si>
  <si>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</si>
  <si>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</si>
  <si>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</si>
  <si>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</si>
  <si>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</si>
  <si>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</si>
  <si>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</si>
  <si>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</si>
  <si>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</si>
  <si>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</si>
  <si>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</si>
  <si>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</si>
  <si>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</si>
  <si>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</si>
  <si>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Semaine n°</t>
  </si>
  <si>
    <t>Tâches fixes (par tranche de 15 min)</t>
  </si>
  <si>
    <t>Balance</t>
  </si>
  <si>
    <t>Ratio</t>
  </si>
  <si>
    <t>Besoin activité</t>
  </si>
  <si>
    <t>Nbre lignes</t>
  </si>
  <si>
    <t>Nbre expéditions</t>
  </si>
  <si>
    <t>De</t>
  </si>
  <si>
    <t>à</t>
  </si>
  <si>
    <t>Ratio Réel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</si>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</sst>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h:mm;@"/>
    <numFmt numFmtId="166" formatCode="&quot;au&quot;\ dddd\ d\ mmmm\ yyyy"/>
    <numFmt numFmtId="167" formatCode="dddd\ dd"/>
    <numFmt numFmtId="168" formatCode="hh:mm;@"/>
    <numFmt numFmtId="169" formatCode="[h]:mm"/>
    <numFmt numFmtId="170" formatCode="ddd\ dd\ mmm"/>
  </numFmts>
  <fonts count="19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  <font>
      <sz val="8"/>
      <name val="Calibri"/>
      <family val="2"/>
      <scheme val="minor"/>
    </font>
    <font>
      <b/>
      <sz val="20"/>
      <color theme="0"/>
      <name val="Arial"/>
      <family val="2"/>
    </font>
    <font>
      <b/>
      <sz val="22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fgColor theme="9"/>
      </patternFill>
    </fill>
    <fill>
      <patternFill patternType="lightUp">
        <fgColor theme="9"/>
        <bgColor theme="0"/>
      </patternFill>
    </fill>
    <fill>
      <patternFill patternType="lightDown">
        <fgColor theme="5"/>
      </patternFill>
    </fill>
    <fill>
      <patternFill patternType="lightDown">
        <fgColor theme="5"/>
        <bgColor theme="0"/>
      </patternFill>
    </fill>
    <fill>
      <patternFill patternType="solid">
        <fgColor rgb="FF00CCFF"/>
        <bgColor indexed="64"/>
      </patternFill>
    </fill>
    <fill>
      <patternFill patternType="lightUp">
        <fgColor theme="9"/>
        <bgColor indexed="9"/>
      </patternFill>
    </fill>
    <fill>
      <patternFill patternType="lightDown">
        <fgColor theme="5"/>
        <bgColor indexed="9"/>
      </patternFill>
    </fill>
    <fill>
      <patternFill patternType="lightUp">
        <fgColor rgb="FF00CCFF"/>
        <bgColor indexed="9"/>
      </patternFill>
    </fill>
    <fill>
      <patternFill patternType="lightUp">
        <fgColor rgb="FF00CCFF"/>
      </patternFill>
    </fill>
    <fill>
      <patternFill patternType="lightUp">
        <fgColor rgb="FF00CCFF"/>
        <bgColor theme="0"/>
      </patternFill>
    </fill>
    <fill>
      <patternFill patternType="lightDown">
        <fgColor rgb="FF00CCFF"/>
        <bgColor indexed="9"/>
      </patternFill>
    </fill>
    <fill>
      <patternFill patternType="lightDown">
        <fgColor rgb="FF00CCFF"/>
      </patternFill>
    </fill>
    <fill>
      <patternFill patternType="lightDown">
        <fgColor rgb="FF00CCFF"/>
        <bgColor theme="0"/>
      </patternFill>
    </fill>
    <fill>
      <patternFill patternType="lightUp">
        <fgColor theme="5"/>
      </patternFill>
    </fill>
    <fill>
      <patternFill patternType="lightUp">
        <fgColor theme="5"/>
        <bgColor theme="0"/>
      </patternFill>
    </fill>
    <fill>
      <patternFill patternType="lightUp">
        <fgColor theme="5"/>
        <bgColor indexed="9"/>
      </patternFill>
    </fill>
    <fill>
      <patternFill patternType="lightDown">
        <fgColor theme="9"/>
        <bgColor theme="0"/>
      </patternFill>
    </fill>
    <fill>
      <patternFill patternType="lightDown">
        <fgColor theme="9"/>
      </patternFill>
    </fill>
    <fill>
      <patternFill patternType="lightDown">
        <fgColor theme="9"/>
        <bgColor indexed="9"/>
      </patternFill>
    </fill>
    <fill>
      <patternFill patternType="lightUp">
        <fgColor rgb="FF0070C0"/>
        <bgColor theme="0"/>
      </patternFill>
    </fill>
    <fill>
      <patternFill patternType="lightUp">
        <fgColor rgb="FF0070C0"/>
      </patternFill>
    </fill>
    <fill>
      <patternFill patternType="lightUp">
        <fgColor rgb="FF0070C0"/>
        <bgColor indexed="9"/>
      </patternFill>
    </fill>
    <fill>
      <patternFill patternType="lightDown">
        <fgColor rgb="FF0070C0"/>
        <bgColor theme="0"/>
      </patternFill>
    </fill>
    <fill>
      <patternFill patternType="lightDown">
        <fgColor rgb="FF0070C0"/>
      </patternFill>
    </fill>
    <fill>
      <patternFill patternType="lightDown">
        <fgColor rgb="FF0070C0"/>
        <bgColor indexed="9"/>
      </patternFill>
    </fill>
    <fill>
      <patternFill patternType="lightUp">
        <fgColor theme="7" tint="0.59996337778862885"/>
        <bgColor auto="1"/>
      </patternFill>
    </fill>
    <fill>
      <patternFill patternType="lightDown">
        <fgColor theme="7" tint="0.59996337778862885"/>
        <bgColor auto="1"/>
      </patternFill>
    </fill>
    <fill>
      <patternFill patternType="lightUp">
        <fgColor theme="2" tint="-9.9948118533890809E-2"/>
        <bgColor auto="1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2">
    <xf numFmtId="0" fontId="0" fillId="0" borderId="0" xfId="0"/>
    <xf numFmtId="165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4" borderId="2" xfId="0" applyNumberFormat="1" applyFont="1" applyFill="1" applyBorder="1" applyAlignment="1" applyProtection="1">
      <alignment horizontal="center" vertical="center"/>
      <protection locked="0"/>
    </xf>
    <xf numFmtId="168" fontId="10" fillId="4" borderId="35" xfId="0" applyNumberFormat="1" applyFont="1" applyFill="1" applyBorder="1" applyAlignment="1" applyProtection="1">
      <alignment horizontal="left" vertical="center" wrapText="1" indent="1"/>
      <protection locked="0"/>
    </xf>
    <xf numFmtId="168" fontId="10" fillId="4" borderId="35" xfId="0" applyNumberFormat="1" applyFont="1" applyFill="1" applyBorder="1" applyAlignment="1" applyProtection="1">
      <alignment horizontal="left" vertical="center" indent="1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4" fontId="7" fillId="0" borderId="0" xfId="0" applyNumberFormat="1" applyFont="1" applyAlignment="1" applyProtection="1">
      <alignment vertical="center"/>
    </xf>
    <xf numFmtId="164" fontId="8" fillId="4" borderId="0" xfId="0" applyNumberFormat="1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5" fillId="9" borderId="31" xfId="0" applyFont="1" applyFill="1" applyBorder="1" applyAlignment="1" applyProtection="1">
      <alignment horizontal="center" vertical="center" textRotation="255"/>
    </xf>
    <xf numFmtId="0" fontId="5" fillId="10" borderId="32" xfId="0" applyFont="1" applyFill="1" applyBorder="1" applyAlignment="1" applyProtection="1">
      <alignment horizontal="center" vertical="center" textRotation="255"/>
    </xf>
    <xf numFmtId="0" fontId="5" fillId="9" borderId="32" xfId="0" applyFont="1" applyFill="1" applyBorder="1" applyAlignment="1" applyProtection="1">
      <alignment horizontal="center" vertical="center" textRotation="255"/>
    </xf>
    <xf numFmtId="0" fontId="5" fillId="10" borderId="33" xfId="0" applyFont="1" applyFill="1" applyBorder="1" applyAlignment="1" applyProtection="1">
      <alignment horizontal="center" vertical="center" textRotation="255"/>
    </xf>
    <xf numFmtId="0" fontId="5" fillId="2" borderId="0" xfId="0" applyFont="1" applyFill="1" applyAlignment="1" applyProtection="1">
      <alignment horizontal="center" vertical="center"/>
    </xf>
    <xf numFmtId="165" fontId="11" fillId="0" borderId="24" xfId="0" applyNumberFormat="1" applyFont="1" applyBorder="1" applyAlignment="1" applyProtection="1">
      <alignment horizontal="center" vertical="center"/>
    </xf>
    <xf numFmtId="165" fontId="5" fillId="5" borderId="6" xfId="0" applyNumberFormat="1" applyFont="1" applyFill="1" applyBorder="1" applyAlignment="1" applyProtection="1">
      <alignment horizontal="center" vertical="center"/>
    </xf>
    <xf numFmtId="0" fontId="10" fillId="8" borderId="6" xfId="0" applyFont="1" applyFill="1" applyBorder="1" applyAlignment="1" applyProtection="1">
      <alignment horizontal="center" vertical="center"/>
    </xf>
    <xf numFmtId="0" fontId="5" fillId="30" borderId="36" xfId="0" applyFont="1" applyFill="1" applyBorder="1" applyAlignment="1" applyProtection="1">
      <alignment horizontal="center" vertical="center"/>
    </xf>
    <xf numFmtId="0" fontId="5" fillId="31" borderId="37" xfId="0" applyFont="1" applyFill="1" applyBorder="1" applyAlignment="1" applyProtection="1">
      <alignment vertical="center"/>
    </xf>
    <xf numFmtId="0" fontId="0" fillId="31" borderId="37" xfId="0" applyFill="1" applyBorder="1" applyProtection="1"/>
    <xf numFmtId="0" fontId="0" fillId="31" borderId="38" xfId="0" applyFill="1" applyBorder="1" applyProtection="1"/>
    <xf numFmtId="165" fontId="12" fillId="0" borderId="11" xfId="0" applyNumberFormat="1" applyFont="1" applyBorder="1" applyAlignment="1" applyProtection="1">
      <alignment horizontal="center" vertical="center"/>
    </xf>
    <xf numFmtId="165" fontId="5" fillId="5" borderId="2" xfId="0" applyNumberFormat="1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0" fontId="5" fillId="30" borderId="39" xfId="0" applyFont="1" applyFill="1" applyBorder="1" applyAlignment="1" applyProtection="1">
      <alignment horizontal="center" vertical="center"/>
    </xf>
    <xf numFmtId="165" fontId="10" fillId="16" borderId="2" xfId="0" applyNumberFormat="1" applyFont="1" applyFill="1" applyBorder="1" applyAlignment="1" applyProtection="1">
      <alignment horizontal="center" vertical="center"/>
    </xf>
    <xf numFmtId="165" fontId="2" fillId="32" borderId="0" xfId="0" applyNumberFormat="1" applyFont="1" applyFill="1" applyBorder="1" applyAlignment="1" applyProtection="1">
      <alignment vertical="center"/>
    </xf>
    <xf numFmtId="165" fontId="10" fillId="19" borderId="2" xfId="0" applyNumberFormat="1" applyFont="1" applyFill="1" applyBorder="1" applyAlignment="1" applyProtection="1">
      <alignment horizontal="center" vertical="center" wrapText="1"/>
    </xf>
    <xf numFmtId="0" fontId="0" fillId="31" borderId="40" xfId="0" applyFill="1" applyBorder="1" applyProtection="1"/>
    <xf numFmtId="165" fontId="11" fillId="0" borderId="11" xfId="0" applyNumberFormat="1" applyFont="1" applyBorder="1" applyAlignment="1" applyProtection="1">
      <alignment horizontal="center" vertical="center"/>
    </xf>
    <xf numFmtId="165" fontId="10" fillId="17" borderId="2" xfId="0" applyNumberFormat="1" applyFont="1" applyFill="1" applyBorder="1" applyAlignment="1" applyProtection="1">
      <alignment horizontal="center" vertical="center"/>
    </xf>
    <xf numFmtId="165" fontId="7" fillId="32" borderId="0" xfId="0" applyNumberFormat="1" applyFont="1" applyFill="1" applyBorder="1" applyAlignment="1" applyProtection="1">
      <alignment horizontal="center" vertical="center"/>
    </xf>
    <xf numFmtId="165" fontId="10" fillId="20" borderId="2" xfId="0" applyNumberFormat="1" applyFont="1" applyFill="1" applyBorder="1" applyAlignment="1" applyProtection="1">
      <alignment horizontal="center" vertical="center"/>
    </xf>
    <xf numFmtId="0" fontId="5" fillId="31" borderId="0" xfId="0" applyFont="1" applyFill="1" applyBorder="1" applyAlignment="1" applyProtection="1">
      <alignment vertical="center"/>
    </xf>
    <xf numFmtId="0" fontId="0" fillId="31" borderId="0" xfId="0" applyFill="1" applyBorder="1" applyProtection="1"/>
    <xf numFmtId="165" fontId="10" fillId="14" borderId="34" xfId="0" applyNumberFormat="1" applyFont="1" applyFill="1" applyBorder="1" applyAlignment="1" applyProtection="1">
      <alignment horizontal="centerContinuous" vertical="center"/>
    </xf>
    <xf numFmtId="165" fontId="10" fillId="14" borderId="35" xfId="0" applyNumberFormat="1" applyFont="1" applyFill="1" applyBorder="1" applyAlignment="1" applyProtection="1">
      <alignment horizontal="centerContinuous" vertical="center"/>
    </xf>
    <xf numFmtId="169" fontId="10" fillId="4" borderId="2" xfId="0" applyNumberFormat="1" applyFont="1" applyFill="1" applyBorder="1" applyAlignment="1" applyProtection="1">
      <alignment horizontal="center" vertical="center"/>
    </xf>
    <xf numFmtId="165" fontId="10" fillId="21" borderId="2" xfId="0" applyNumberFormat="1" applyFont="1" applyFill="1" applyBorder="1" applyAlignment="1" applyProtection="1">
      <alignment horizontal="center" vertical="center" wrapText="1"/>
    </xf>
    <xf numFmtId="165" fontId="10" fillId="18" borderId="34" xfId="0" applyNumberFormat="1" applyFont="1" applyFill="1" applyBorder="1" applyAlignment="1" applyProtection="1">
      <alignment horizontal="centerContinuous" vertical="center"/>
    </xf>
    <xf numFmtId="165" fontId="10" fillId="18" borderId="35" xfId="0" applyNumberFormat="1" applyFont="1" applyFill="1" applyBorder="1" applyAlignment="1" applyProtection="1">
      <alignment horizontal="centerContinuous" vertical="center"/>
    </xf>
    <xf numFmtId="2" fontId="10" fillId="4" borderId="2" xfId="0" applyNumberFormat="1" applyFont="1" applyFill="1" applyBorder="1" applyAlignment="1" applyProtection="1">
      <alignment horizontal="center" vertical="center"/>
    </xf>
    <xf numFmtId="0" fontId="5" fillId="30" borderId="41" xfId="0" applyFont="1" applyFill="1" applyBorder="1" applyAlignment="1" applyProtection="1">
      <alignment horizontal="center" vertical="center"/>
    </xf>
    <xf numFmtId="165" fontId="10" fillId="32" borderId="42" xfId="0" applyNumberFormat="1" applyFont="1" applyFill="1" applyBorder="1" applyAlignment="1" applyProtection="1">
      <alignment horizontal="center" vertical="center"/>
    </xf>
    <xf numFmtId="0" fontId="5" fillId="31" borderId="42" xfId="0" applyFont="1" applyFill="1" applyBorder="1" applyAlignment="1" applyProtection="1">
      <alignment vertical="center"/>
    </xf>
    <xf numFmtId="165" fontId="7" fillId="32" borderId="42" xfId="0" applyNumberFormat="1" applyFont="1" applyFill="1" applyBorder="1" applyAlignment="1" applyProtection="1">
      <alignment horizontal="center" vertical="center"/>
    </xf>
    <xf numFmtId="0" fontId="0" fillId="31" borderId="42" xfId="0" applyFill="1" applyBorder="1" applyProtection="1"/>
    <xf numFmtId="0" fontId="0" fillId="31" borderId="43" xfId="0" applyFill="1" applyBorder="1" applyProtection="1"/>
    <xf numFmtId="165" fontId="11" fillId="4" borderId="11" xfId="0" applyNumberFormat="1" applyFont="1" applyFill="1" applyBorder="1" applyAlignment="1" applyProtection="1">
      <alignment horizontal="center" vertical="center"/>
    </xf>
    <xf numFmtId="165" fontId="10" fillId="4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165" fontId="11" fillId="0" borderId="25" xfId="0" applyNumberFormat="1" applyFont="1" applyBorder="1" applyAlignment="1" applyProtection="1">
      <alignment horizontal="center" vertical="center"/>
    </xf>
    <xf numFmtId="165" fontId="5" fillId="5" borderId="26" xfId="0" applyNumberFormat="1" applyFont="1" applyFill="1" applyBorder="1" applyAlignment="1" applyProtection="1">
      <alignment horizontal="center" vertical="center"/>
    </xf>
    <xf numFmtId="0" fontId="10" fillId="8" borderId="26" xfId="0" applyFont="1" applyFill="1" applyBorder="1" applyAlignment="1" applyProtection="1">
      <alignment horizontal="center" vertical="center"/>
    </xf>
    <xf numFmtId="165" fontId="11" fillId="0" borderId="44" xfId="0" applyNumberFormat="1" applyFont="1" applyBorder="1" applyAlignment="1" applyProtection="1">
      <alignment horizontal="center" vertical="center"/>
    </xf>
    <xf numFmtId="165" fontId="5" fillId="5" borderId="45" xfId="0" applyNumberFormat="1" applyFont="1" applyFill="1" applyBorder="1" applyAlignment="1" applyProtection="1">
      <alignment horizontal="center" vertical="center"/>
    </xf>
    <xf numFmtId="0" fontId="10" fillId="8" borderId="45" xfId="0" applyFont="1" applyFill="1" applyBorder="1" applyAlignment="1" applyProtection="1">
      <alignment horizontal="center" vertical="center"/>
    </xf>
    <xf numFmtId="0" fontId="5" fillId="33" borderId="36" xfId="0" applyFont="1" applyFill="1" applyBorder="1" applyAlignment="1" applyProtection="1">
      <alignment horizontal="center" vertical="center"/>
    </xf>
    <xf numFmtId="0" fontId="5" fillId="34" borderId="37" xfId="0" applyFont="1" applyFill="1" applyBorder="1" applyAlignment="1" applyProtection="1">
      <alignment vertical="center"/>
    </xf>
    <xf numFmtId="0" fontId="0" fillId="34" borderId="37" xfId="0" applyFill="1" applyBorder="1" applyProtection="1"/>
    <xf numFmtId="0" fontId="0" fillId="34" borderId="38" xfId="0" applyFill="1" applyBorder="1" applyProtection="1"/>
    <xf numFmtId="0" fontId="5" fillId="33" borderId="39" xfId="0" applyFont="1" applyFill="1" applyBorder="1" applyAlignment="1" applyProtection="1">
      <alignment horizontal="center" vertical="center"/>
    </xf>
    <xf numFmtId="165" fontId="2" fillId="35" borderId="0" xfId="0" applyNumberFormat="1" applyFont="1" applyFill="1" applyBorder="1" applyAlignment="1" applyProtection="1">
      <alignment vertical="center"/>
    </xf>
    <xf numFmtId="0" fontId="0" fillId="34" borderId="40" xfId="0" applyFill="1" applyBorder="1" applyProtection="1"/>
    <xf numFmtId="165" fontId="7" fillId="35" borderId="0" xfId="0" applyNumberFormat="1" applyFont="1" applyFill="1" applyBorder="1" applyAlignment="1" applyProtection="1">
      <alignment horizontal="center" vertical="center"/>
    </xf>
    <xf numFmtId="0" fontId="5" fillId="34" borderId="0" xfId="0" applyFont="1" applyFill="1" applyBorder="1" applyAlignment="1" applyProtection="1">
      <alignment vertical="center"/>
    </xf>
    <xf numFmtId="0" fontId="0" fillId="34" borderId="0" xfId="0" applyFill="1" applyBorder="1" applyProtection="1"/>
    <xf numFmtId="0" fontId="0" fillId="0" borderId="0" xfId="0" applyBorder="1" applyProtection="1"/>
    <xf numFmtId="0" fontId="5" fillId="33" borderId="41" xfId="0" applyFont="1" applyFill="1" applyBorder="1" applyAlignment="1" applyProtection="1">
      <alignment horizontal="center" vertical="center"/>
    </xf>
    <xf numFmtId="165" fontId="7" fillId="35" borderId="42" xfId="0" applyNumberFormat="1" applyFont="1" applyFill="1" applyBorder="1" applyAlignment="1" applyProtection="1">
      <alignment horizontal="center" vertical="center"/>
    </xf>
    <xf numFmtId="0" fontId="0" fillId="34" borderId="42" xfId="0" applyFill="1" applyBorder="1" applyProtection="1"/>
    <xf numFmtId="0" fontId="0" fillId="34" borderId="43" xfId="0" applyFill="1" applyBorder="1" applyProtection="1"/>
    <xf numFmtId="165" fontId="11" fillId="0" borderId="13" xfId="0" applyNumberFormat="1" applyFont="1" applyBorder="1" applyAlignment="1" applyProtection="1">
      <alignment horizontal="center" vertical="center"/>
    </xf>
    <xf numFmtId="165" fontId="5" fillId="5" borderId="3" xfId="0" applyNumberFormat="1" applyFont="1" applyFill="1" applyBorder="1" applyAlignment="1" applyProtection="1">
      <alignment horizontal="center" vertical="center"/>
    </xf>
    <xf numFmtId="0" fontId="10" fillId="8" borderId="3" xfId="0" applyFont="1" applyFill="1" applyBorder="1" applyAlignment="1" applyProtection="1">
      <alignment horizontal="center" vertical="center"/>
    </xf>
    <xf numFmtId="165" fontId="11" fillId="0" borderId="9" xfId="0" applyNumberFormat="1" applyFont="1" applyBorder="1" applyAlignment="1" applyProtection="1">
      <alignment horizontal="center" vertical="center"/>
    </xf>
    <xf numFmtId="0" fontId="5" fillId="38" borderId="36" xfId="0" applyFont="1" applyFill="1" applyBorder="1" applyAlignment="1" applyProtection="1">
      <alignment horizontal="center" vertical="center"/>
    </xf>
    <xf numFmtId="0" fontId="5" fillId="36" borderId="37" xfId="0" applyFont="1" applyFill="1" applyBorder="1" applyAlignment="1" applyProtection="1">
      <alignment vertical="center"/>
    </xf>
    <xf numFmtId="0" fontId="0" fillId="36" borderId="37" xfId="0" applyFill="1" applyBorder="1" applyProtection="1"/>
    <xf numFmtId="0" fontId="0" fillId="36" borderId="38" xfId="0" applyFill="1" applyBorder="1" applyProtection="1"/>
    <xf numFmtId="0" fontId="5" fillId="38" borderId="39" xfId="0" applyFont="1" applyFill="1" applyBorder="1" applyAlignment="1" applyProtection="1">
      <alignment horizontal="center" vertical="center"/>
    </xf>
    <xf numFmtId="165" fontId="2" fillId="37" borderId="0" xfId="0" applyNumberFormat="1" applyFont="1" applyFill="1" applyBorder="1" applyAlignment="1" applyProtection="1">
      <alignment vertical="center"/>
    </xf>
    <xf numFmtId="0" fontId="0" fillId="36" borderId="40" xfId="0" applyFill="1" applyBorder="1" applyProtection="1"/>
    <xf numFmtId="165" fontId="7" fillId="37" borderId="0" xfId="0" applyNumberFormat="1" applyFont="1" applyFill="1" applyBorder="1" applyAlignment="1" applyProtection="1">
      <alignment horizontal="center" vertical="center"/>
    </xf>
    <xf numFmtId="0" fontId="5" fillId="36" borderId="0" xfId="0" applyFont="1" applyFill="1" applyBorder="1" applyAlignment="1" applyProtection="1">
      <alignment vertical="center"/>
    </xf>
    <xf numFmtId="0" fontId="0" fillId="36" borderId="0" xfId="0" applyFill="1" applyBorder="1" applyProtection="1"/>
    <xf numFmtId="0" fontId="5" fillId="38" borderId="41" xfId="0" applyFont="1" applyFill="1" applyBorder="1" applyAlignment="1" applyProtection="1">
      <alignment horizontal="center" vertical="center"/>
    </xf>
    <xf numFmtId="0" fontId="10" fillId="36" borderId="42" xfId="0" applyFont="1" applyFill="1" applyBorder="1" applyAlignment="1" applyProtection="1">
      <alignment vertical="center"/>
    </xf>
    <xf numFmtId="0" fontId="5" fillId="36" borderId="42" xfId="0" applyFont="1" applyFill="1" applyBorder="1" applyAlignment="1" applyProtection="1">
      <alignment vertical="center"/>
    </xf>
    <xf numFmtId="165" fontId="7" fillId="37" borderId="42" xfId="0" applyNumberFormat="1" applyFont="1" applyFill="1" applyBorder="1" applyAlignment="1" applyProtection="1">
      <alignment horizontal="center" vertical="center"/>
    </xf>
    <xf numFmtId="0" fontId="0" fillId="36" borderId="42" xfId="0" applyFill="1" applyBorder="1" applyProtection="1"/>
    <xf numFmtId="0" fontId="0" fillId="36" borderId="43" xfId="0" applyFill="1" applyBorder="1" applyProtection="1"/>
    <xf numFmtId="0" fontId="10" fillId="0" borderId="0" xfId="0" applyFont="1" applyAlignment="1" applyProtection="1">
      <alignment vertical="center"/>
    </xf>
    <xf numFmtId="0" fontId="5" fillId="29" borderId="36" xfId="0" applyFont="1" applyFill="1" applyBorder="1" applyAlignment="1" applyProtection="1">
      <alignment horizontal="center" vertical="center"/>
    </xf>
    <xf numFmtId="0" fontId="5" fillId="25" borderId="37" xfId="0" applyFont="1" applyFill="1" applyBorder="1" applyAlignment="1" applyProtection="1">
      <alignment vertical="center"/>
    </xf>
    <xf numFmtId="0" fontId="0" fillId="25" borderId="37" xfId="0" applyFill="1" applyBorder="1" applyProtection="1"/>
    <xf numFmtId="0" fontId="0" fillId="25" borderId="38" xfId="0" applyFill="1" applyBorder="1" applyProtection="1"/>
    <xf numFmtId="0" fontId="5" fillId="29" borderId="39" xfId="0" applyFont="1" applyFill="1" applyBorder="1" applyAlignment="1" applyProtection="1">
      <alignment horizontal="center" vertical="center"/>
    </xf>
    <xf numFmtId="165" fontId="2" fillId="26" borderId="0" xfId="0" applyNumberFormat="1" applyFont="1" applyFill="1" applyBorder="1" applyAlignment="1" applyProtection="1">
      <alignment vertical="center"/>
    </xf>
    <xf numFmtId="0" fontId="0" fillId="25" borderId="40" xfId="0" applyFill="1" applyBorder="1" applyProtection="1"/>
    <xf numFmtId="165" fontId="7" fillId="26" borderId="0" xfId="0" applyNumberFormat="1" applyFont="1" applyFill="1" applyBorder="1" applyAlignment="1" applyProtection="1">
      <alignment horizontal="center" vertical="center"/>
    </xf>
    <xf numFmtId="0" fontId="5" fillId="25" borderId="0" xfId="0" applyFont="1" applyFill="1" applyBorder="1" applyAlignment="1" applyProtection="1">
      <alignment vertical="center"/>
    </xf>
    <xf numFmtId="0" fontId="0" fillId="25" borderId="0" xfId="0" applyFill="1" applyBorder="1" applyProtection="1"/>
    <xf numFmtId="0" fontId="5" fillId="29" borderId="41" xfId="0" applyFont="1" applyFill="1" applyBorder="1" applyAlignment="1" applyProtection="1">
      <alignment horizontal="center" vertical="center"/>
    </xf>
    <xf numFmtId="165" fontId="7" fillId="26" borderId="42" xfId="0" applyNumberFormat="1" applyFont="1" applyFill="1" applyBorder="1" applyAlignment="1" applyProtection="1">
      <alignment horizontal="center" vertical="center"/>
    </xf>
    <xf numFmtId="0" fontId="0" fillId="25" borderId="42" xfId="0" applyFill="1" applyBorder="1" applyProtection="1"/>
    <xf numFmtId="0" fontId="0" fillId="25" borderId="43" xfId="0" applyFill="1" applyBorder="1" applyProtection="1"/>
    <xf numFmtId="0" fontId="5" fillId="0" borderId="0" xfId="0" applyFont="1" applyBorder="1" applyAlignment="1" applyProtection="1">
      <alignment vertical="center"/>
    </xf>
    <xf numFmtId="0" fontId="5" fillId="4" borderId="0" xfId="0" applyFont="1" applyFill="1" applyAlignment="1" applyProtection="1">
      <alignment horizontal="center" vertical="center"/>
    </xf>
    <xf numFmtId="0" fontId="5" fillId="24" borderId="36" xfId="0" applyFont="1" applyFill="1" applyBorder="1" applyAlignment="1" applyProtection="1">
      <alignment horizontal="center" vertical="center"/>
    </xf>
    <xf numFmtId="0" fontId="5" fillId="23" borderId="37" xfId="0" applyFont="1" applyFill="1" applyBorder="1" applyAlignment="1" applyProtection="1">
      <alignment vertical="center"/>
    </xf>
    <xf numFmtId="0" fontId="0" fillId="23" borderId="37" xfId="0" applyFill="1" applyBorder="1" applyProtection="1"/>
    <xf numFmtId="0" fontId="0" fillId="23" borderId="38" xfId="0" applyFill="1" applyBorder="1" applyProtection="1"/>
    <xf numFmtId="0" fontId="5" fillId="24" borderId="39" xfId="0" applyFont="1" applyFill="1" applyBorder="1" applyAlignment="1" applyProtection="1">
      <alignment horizontal="center" vertical="center"/>
    </xf>
    <xf numFmtId="165" fontId="2" fillId="24" borderId="0" xfId="0" applyNumberFormat="1" applyFont="1" applyFill="1" applyBorder="1" applyAlignment="1" applyProtection="1">
      <alignment vertical="center"/>
    </xf>
    <xf numFmtId="0" fontId="0" fillId="23" borderId="40" xfId="0" applyFill="1" applyBorder="1" applyProtection="1"/>
    <xf numFmtId="165" fontId="7" fillId="24" borderId="0" xfId="0" applyNumberFormat="1" applyFont="1" applyFill="1" applyBorder="1" applyAlignment="1" applyProtection="1">
      <alignment horizontal="center" vertical="center"/>
    </xf>
    <xf numFmtId="0" fontId="5" fillId="23" borderId="0" xfId="0" applyFont="1" applyFill="1" applyBorder="1" applyAlignment="1" applyProtection="1">
      <alignment vertical="center"/>
    </xf>
    <xf numFmtId="0" fontId="0" fillId="23" borderId="0" xfId="0" applyFill="1" applyBorder="1" applyProtection="1"/>
    <xf numFmtId="0" fontId="5" fillId="28" borderId="39" xfId="0" applyFont="1" applyFill="1" applyBorder="1" applyAlignment="1" applyProtection="1">
      <alignment horizontal="center" vertical="center"/>
    </xf>
    <xf numFmtId="0" fontId="5" fillId="28" borderId="41" xfId="0" applyFont="1" applyFill="1" applyBorder="1" applyAlignment="1" applyProtection="1">
      <alignment horizontal="center" vertical="center"/>
    </xf>
    <xf numFmtId="0" fontId="5" fillId="28" borderId="42" xfId="0" applyFont="1" applyFill="1" applyBorder="1" applyAlignment="1" applyProtection="1">
      <alignment horizontal="center" vertical="center"/>
    </xf>
    <xf numFmtId="0" fontId="5" fillId="23" borderId="42" xfId="0" applyFont="1" applyFill="1" applyBorder="1" applyAlignment="1" applyProtection="1">
      <alignment vertical="center"/>
    </xf>
    <xf numFmtId="0" fontId="0" fillId="23" borderId="42" xfId="0" applyFill="1" applyBorder="1" applyProtection="1"/>
    <xf numFmtId="0" fontId="0" fillId="23" borderId="43" xfId="0" applyFill="1" applyBorder="1" applyProtection="1"/>
    <xf numFmtId="0" fontId="5" fillId="39" borderId="36" xfId="0" applyFont="1" applyFill="1" applyBorder="1" applyAlignment="1" applyProtection="1">
      <alignment horizontal="center" vertical="center"/>
    </xf>
    <xf numFmtId="0" fontId="5" fillId="40" borderId="37" xfId="0" applyFont="1" applyFill="1" applyBorder="1" applyAlignment="1" applyProtection="1">
      <alignment vertical="center"/>
    </xf>
    <xf numFmtId="0" fontId="0" fillId="40" borderId="37" xfId="0" applyFill="1" applyBorder="1" applyProtection="1"/>
    <xf numFmtId="0" fontId="0" fillId="40" borderId="38" xfId="0" applyFill="1" applyBorder="1" applyProtection="1"/>
    <xf numFmtId="0" fontId="5" fillId="39" borderId="39" xfId="0" applyFont="1" applyFill="1" applyBorder="1" applyAlignment="1" applyProtection="1">
      <alignment horizontal="center" vertical="center"/>
    </xf>
    <xf numFmtId="165" fontId="2" fillId="39" borderId="0" xfId="0" applyNumberFormat="1" applyFont="1" applyFill="1" applyBorder="1" applyAlignment="1" applyProtection="1">
      <alignment vertical="center"/>
    </xf>
    <xf numFmtId="0" fontId="0" fillId="40" borderId="40" xfId="0" applyFill="1" applyBorder="1" applyProtection="1"/>
    <xf numFmtId="165" fontId="7" fillId="39" borderId="0" xfId="0" applyNumberFormat="1" applyFont="1" applyFill="1" applyBorder="1" applyAlignment="1" applyProtection="1">
      <alignment horizontal="center" vertical="center"/>
    </xf>
    <xf numFmtId="165" fontId="14" fillId="4" borderId="0" xfId="0" applyNumberFormat="1" applyFont="1" applyFill="1" applyAlignment="1" applyProtection="1">
      <alignment horizontal="center" vertical="center"/>
    </xf>
    <xf numFmtId="0" fontId="5" fillId="40" borderId="0" xfId="0" applyFont="1" applyFill="1" applyBorder="1" applyAlignment="1" applyProtection="1">
      <alignment vertical="center"/>
    </xf>
    <xf numFmtId="0" fontId="0" fillId="40" borderId="0" xfId="0" applyFill="1" applyBorder="1" applyProtection="1"/>
    <xf numFmtId="0" fontId="9" fillId="4" borderId="0" xfId="0" applyFont="1" applyFill="1" applyAlignment="1" applyProtection="1">
      <alignment horizontal="center" vertical="center"/>
    </xf>
    <xf numFmtId="0" fontId="5" fillId="41" borderId="39" xfId="0" applyFont="1" applyFill="1" applyBorder="1" applyAlignment="1" applyProtection="1">
      <alignment horizontal="center" vertical="center"/>
    </xf>
    <xf numFmtId="0" fontId="5" fillId="41" borderId="41" xfId="0" applyFont="1" applyFill="1" applyBorder="1" applyAlignment="1" applyProtection="1">
      <alignment horizontal="center" vertical="center"/>
    </xf>
    <xf numFmtId="0" fontId="5" fillId="41" borderId="42" xfId="0" applyFont="1" applyFill="1" applyBorder="1" applyAlignment="1" applyProtection="1">
      <alignment horizontal="center" vertical="center"/>
    </xf>
    <xf numFmtId="0" fontId="5" fillId="40" borderId="42" xfId="0" applyFont="1" applyFill="1" applyBorder="1" applyAlignment="1" applyProtection="1">
      <alignment vertical="center"/>
    </xf>
    <xf numFmtId="0" fontId="0" fillId="40" borderId="42" xfId="0" applyFill="1" applyBorder="1" applyProtection="1"/>
    <xf numFmtId="0" fontId="0" fillId="40" borderId="43" xfId="0" applyFill="1" applyBorder="1" applyProtection="1"/>
    <xf numFmtId="0" fontId="0" fillId="4" borderId="0" xfId="0" applyFill="1" applyProtection="1"/>
    <xf numFmtId="0" fontId="5" fillId="42" borderId="36" xfId="0" applyFont="1" applyFill="1" applyBorder="1" applyAlignment="1" applyProtection="1">
      <alignment horizontal="center" vertical="center"/>
    </xf>
    <xf numFmtId="0" fontId="5" fillId="43" borderId="37" xfId="0" applyFont="1" applyFill="1" applyBorder="1" applyAlignment="1" applyProtection="1">
      <alignment vertical="center"/>
    </xf>
    <xf numFmtId="0" fontId="0" fillId="43" borderId="37" xfId="0" applyFill="1" applyBorder="1" applyProtection="1"/>
    <xf numFmtId="0" fontId="0" fillId="43" borderId="38" xfId="0" applyFill="1" applyBorder="1" applyProtection="1"/>
    <xf numFmtId="0" fontId="5" fillId="42" borderId="39" xfId="0" applyFont="1" applyFill="1" applyBorder="1" applyAlignment="1" applyProtection="1">
      <alignment horizontal="center" vertical="center"/>
    </xf>
    <xf numFmtId="165" fontId="2" fillId="42" borderId="0" xfId="0" applyNumberFormat="1" applyFont="1" applyFill="1" applyBorder="1" applyAlignment="1" applyProtection="1">
      <alignment vertical="center"/>
    </xf>
    <xf numFmtId="0" fontId="0" fillId="43" borderId="40" xfId="0" applyFill="1" applyBorder="1" applyProtection="1"/>
    <xf numFmtId="165" fontId="7" fillId="42" borderId="0" xfId="0" applyNumberFormat="1" applyFont="1" applyFill="1" applyBorder="1" applyAlignment="1" applyProtection="1">
      <alignment horizontal="center" vertical="center"/>
    </xf>
    <xf numFmtId="0" fontId="5" fillId="43" borderId="0" xfId="0" applyFont="1" applyFill="1" applyBorder="1" applyAlignment="1" applyProtection="1">
      <alignment vertical="center"/>
    </xf>
    <xf numFmtId="0" fontId="0" fillId="43" borderId="0" xfId="0" applyFill="1" applyBorder="1" applyProtection="1"/>
    <xf numFmtId="0" fontId="5" fillId="44" borderId="39" xfId="0" applyFont="1" applyFill="1" applyBorder="1" applyAlignment="1" applyProtection="1">
      <alignment horizontal="center" vertical="center"/>
    </xf>
    <xf numFmtId="0" fontId="5" fillId="44" borderId="41" xfId="0" applyFont="1" applyFill="1" applyBorder="1" applyAlignment="1" applyProtection="1">
      <alignment horizontal="center" vertical="center"/>
    </xf>
    <xf numFmtId="0" fontId="5" fillId="44" borderId="42" xfId="0" applyFont="1" applyFill="1" applyBorder="1" applyAlignment="1" applyProtection="1">
      <alignment horizontal="center" vertical="center"/>
    </xf>
    <xf numFmtId="0" fontId="5" fillId="43" borderId="42" xfId="0" applyFont="1" applyFill="1" applyBorder="1" applyAlignment="1" applyProtection="1">
      <alignment vertical="center"/>
    </xf>
    <xf numFmtId="0" fontId="0" fillId="43" borderId="42" xfId="0" applyFill="1" applyBorder="1" applyProtection="1"/>
    <xf numFmtId="0" fontId="0" fillId="43" borderId="43" xfId="0" applyFill="1" applyBorder="1" applyProtection="1"/>
    <xf numFmtId="0" fontId="5" fillId="45" borderId="36" xfId="0" applyFont="1" applyFill="1" applyBorder="1" applyAlignment="1" applyProtection="1">
      <alignment horizontal="center" vertical="center"/>
    </xf>
    <xf numFmtId="0" fontId="5" fillId="46" borderId="37" xfId="0" applyFont="1" applyFill="1" applyBorder="1" applyAlignment="1" applyProtection="1">
      <alignment vertical="center"/>
    </xf>
    <xf numFmtId="0" fontId="0" fillId="46" borderId="37" xfId="0" applyFill="1" applyBorder="1" applyProtection="1"/>
    <xf numFmtId="0" fontId="0" fillId="46" borderId="38" xfId="0" applyFill="1" applyBorder="1" applyProtection="1"/>
    <xf numFmtId="0" fontId="5" fillId="45" borderId="39" xfId="0" applyFont="1" applyFill="1" applyBorder="1" applyAlignment="1" applyProtection="1">
      <alignment horizontal="center" vertical="center"/>
    </xf>
    <xf numFmtId="165" fontId="2" fillId="45" borderId="0" xfId="0" applyNumberFormat="1" applyFont="1" applyFill="1" applyBorder="1" applyAlignment="1" applyProtection="1">
      <alignment vertical="center"/>
    </xf>
    <xf numFmtId="0" fontId="0" fillId="46" borderId="40" xfId="0" applyFill="1" applyBorder="1" applyProtection="1"/>
    <xf numFmtId="165" fontId="7" fillId="45" borderId="0" xfId="0" applyNumberFormat="1" applyFont="1" applyFill="1" applyBorder="1" applyAlignment="1" applyProtection="1">
      <alignment horizontal="center" vertical="center"/>
    </xf>
    <xf numFmtId="0" fontId="5" fillId="46" borderId="0" xfId="0" applyFont="1" applyFill="1" applyBorder="1" applyAlignment="1" applyProtection="1">
      <alignment vertical="center"/>
    </xf>
    <xf numFmtId="0" fontId="0" fillId="46" borderId="0" xfId="0" applyFill="1" applyBorder="1" applyProtection="1"/>
    <xf numFmtId="0" fontId="5" fillId="47" borderId="39" xfId="0" applyFont="1" applyFill="1" applyBorder="1" applyAlignment="1" applyProtection="1">
      <alignment horizontal="center" vertical="center"/>
    </xf>
    <xf numFmtId="0" fontId="5" fillId="47" borderId="41" xfId="0" applyFont="1" applyFill="1" applyBorder="1" applyAlignment="1" applyProtection="1">
      <alignment horizontal="center" vertical="center"/>
    </xf>
    <xf numFmtId="0" fontId="5" fillId="47" borderId="42" xfId="0" applyFont="1" applyFill="1" applyBorder="1" applyAlignment="1" applyProtection="1">
      <alignment horizontal="center" vertical="center"/>
    </xf>
    <xf numFmtId="0" fontId="5" fillId="46" borderId="42" xfId="0" applyFont="1" applyFill="1" applyBorder="1" applyAlignment="1" applyProtection="1">
      <alignment vertical="center"/>
    </xf>
    <xf numFmtId="0" fontId="0" fillId="46" borderId="42" xfId="0" applyFill="1" applyBorder="1" applyProtection="1"/>
    <xf numFmtId="0" fontId="0" fillId="46" borderId="43" xfId="0" applyFill="1" applyBorder="1" applyProtection="1"/>
    <xf numFmtId="0" fontId="5" fillId="48" borderId="36" xfId="0" applyFont="1" applyFill="1" applyBorder="1" applyAlignment="1" applyProtection="1">
      <alignment horizontal="center" vertical="center"/>
    </xf>
    <xf numFmtId="0" fontId="5" fillId="48" borderId="37" xfId="0" applyFont="1" applyFill="1" applyBorder="1" applyAlignment="1" applyProtection="1">
      <alignment vertical="center"/>
    </xf>
    <xf numFmtId="0" fontId="0" fillId="48" borderId="37" xfId="0" applyFill="1" applyBorder="1" applyProtection="1"/>
    <xf numFmtId="0" fontId="0" fillId="48" borderId="38" xfId="0" applyFill="1" applyBorder="1" applyProtection="1"/>
    <xf numFmtId="0" fontId="5" fillId="48" borderId="39" xfId="0" applyFont="1" applyFill="1" applyBorder="1" applyAlignment="1" applyProtection="1">
      <alignment horizontal="center" vertical="center"/>
    </xf>
    <xf numFmtId="165" fontId="2" fillId="48" borderId="0" xfId="0" applyNumberFormat="1" applyFont="1" applyFill="1" applyBorder="1" applyAlignment="1" applyProtection="1">
      <alignment vertical="center"/>
    </xf>
    <xf numFmtId="0" fontId="0" fillId="48" borderId="40" xfId="0" applyFill="1" applyBorder="1" applyProtection="1"/>
    <xf numFmtId="165" fontId="7" fillId="48" borderId="0" xfId="0" applyNumberFormat="1" applyFont="1" applyFill="1" applyBorder="1" applyAlignment="1" applyProtection="1">
      <alignment horizontal="center" vertical="center"/>
    </xf>
    <xf numFmtId="0" fontId="5" fillId="48" borderId="0" xfId="0" applyFont="1" applyFill="1" applyBorder="1" applyAlignment="1" applyProtection="1">
      <alignment vertical="center"/>
    </xf>
    <xf numFmtId="0" fontId="0" fillId="48" borderId="0" xfId="0" applyFill="1" applyBorder="1" applyProtection="1"/>
    <xf numFmtId="0" fontId="5" fillId="48" borderId="41" xfId="0" applyFont="1" applyFill="1" applyBorder="1" applyAlignment="1" applyProtection="1">
      <alignment horizontal="center" vertical="center"/>
    </xf>
    <xf numFmtId="0" fontId="5" fillId="48" borderId="42" xfId="0" applyFont="1" applyFill="1" applyBorder="1" applyAlignment="1" applyProtection="1">
      <alignment horizontal="center" vertical="center"/>
    </xf>
    <xf numFmtId="0" fontId="5" fillId="48" borderId="42" xfId="0" applyFont="1" applyFill="1" applyBorder="1" applyAlignment="1" applyProtection="1">
      <alignment vertical="center"/>
    </xf>
    <xf numFmtId="0" fontId="0" fillId="48" borderId="42" xfId="0" applyFill="1" applyBorder="1" applyProtection="1"/>
    <xf numFmtId="0" fontId="0" fillId="48" borderId="43" xfId="0" applyFill="1" applyBorder="1" applyProtection="1"/>
    <xf numFmtId="0" fontId="5" fillId="49" borderId="36" xfId="0" applyFont="1" applyFill="1" applyBorder="1" applyAlignment="1" applyProtection="1">
      <alignment horizontal="center" vertical="center"/>
    </xf>
    <xf numFmtId="0" fontId="5" fillId="49" borderId="37" xfId="0" applyFont="1" applyFill="1" applyBorder="1" applyAlignment="1" applyProtection="1">
      <alignment vertical="center"/>
    </xf>
    <xf numFmtId="0" fontId="0" fillId="49" borderId="37" xfId="0" applyFill="1" applyBorder="1" applyProtection="1"/>
    <xf numFmtId="0" fontId="0" fillId="49" borderId="38" xfId="0" applyFill="1" applyBorder="1" applyProtection="1"/>
    <xf numFmtId="0" fontId="5" fillId="49" borderId="39" xfId="0" applyFont="1" applyFill="1" applyBorder="1" applyAlignment="1" applyProtection="1">
      <alignment horizontal="center" vertical="center"/>
    </xf>
    <xf numFmtId="165" fontId="2" fillId="49" borderId="0" xfId="0" applyNumberFormat="1" applyFont="1" applyFill="1" applyBorder="1" applyAlignment="1" applyProtection="1">
      <alignment vertical="center"/>
    </xf>
    <xf numFmtId="0" fontId="0" fillId="49" borderId="40" xfId="0" applyFill="1" applyBorder="1" applyProtection="1"/>
    <xf numFmtId="165" fontId="7" fillId="49" borderId="0" xfId="0" applyNumberFormat="1" applyFont="1" applyFill="1" applyBorder="1" applyAlignment="1" applyProtection="1">
      <alignment horizontal="center" vertical="center"/>
    </xf>
    <xf numFmtId="0" fontId="5" fillId="49" borderId="0" xfId="0" applyFont="1" applyFill="1" applyBorder="1" applyAlignment="1" applyProtection="1">
      <alignment vertical="center"/>
    </xf>
    <xf numFmtId="0" fontId="0" fillId="49" borderId="0" xfId="0" applyFill="1" applyBorder="1" applyProtection="1"/>
    <xf numFmtId="0" fontId="5" fillId="49" borderId="41" xfId="0" applyFont="1" applyFill="1" applyBorder="1" applyAlignment="1" applyProtection="1">
      <alignment horizontal="center" vertical="center"/>
    </xf>
    <xf numFmtId="0" fontId="5" fillId="49" borderId="42" xfId="0" applyFont="1" applyFill="1" applyBorder="1" applyAlignment="1" applyProtection="1">
      <alignment horizontal="center" vertical="center"/>
    </xf>
    <xf numFmtId="0" fontId="5" fillId="49" borderId="42" xfId="0" applyFont="1" applyFill="1" applyBorder="1" applyAlignment="1" applyProtection="1">
      <alignment vertical="center"/>
    </xf>
    <xf numFmtId="0" fontId="0" fillId="49" borderId="42" xfId="0" applyFill="1" applyBorder="1" applyProtection="1"/>
    <xf numFmtId="0" fontId="0" fillId="49" borderId="43" xfId="0" applyFill="1" applyBorder="1" applyProtection="1"/>
    <xf numFmtId="0" fontId="5" fillId="50" borderId="36" xfId="0" applyFont="1" applyFill="1" applyBorder="1" applyAlignment="1" applyProtection="1">
      <alignment horizontal="center" vertical="center"/>
    </xf>
    <xf numFmtId="0" fontId="5" fillId="50" borderId="37" xfId="0" applyFont="1" applyFill="1" applyBorder="1" applyAlignment="1" applyProtection="1">
      <alignment vertical="center"/>
    </xf>
    <xf numFmtId="0" fontId="0" fillId="50" borderId="37" xfId="0" applyFill="1" applyBorder="1" applyProtection="1"/>
    <xf numFmtId="0" fontId="0" fillId="50" borderId="38" xfId="0" applyFill="1" applyBorder="1" applyProtection="1"/>
    <xf numFmtId="0" fontId="5" fillId="50" borderId="39" xfId="0" applyFont="1" applyFill="1" applyBorder="1" applyAlignment="1" applyProtection="1">
      <alignment horizontal="center" vertical="center"/>
    </xf>
    <xf numFmtId="165" fontId="2" fillId="50" borderId="0" xfId="0" applyNumberFormat="1" applyFont="1" applyFill="1" applyBorder="1" applyAlignment="1" applyProtection="1">
      <alignment vertical="center"/>
    </xf>
    <xf numFmtId="0" fontId="0" fillId="50" borderId="40" xfId="0" applyFill="1" applyBorder="1" applyProtection="1"/>
    <xf numFmtId="165" fontId="7" fillId="50" borderId="0" xfId="0" applyNumberFormat="1" applyFont="1" applyFill="1" applyBorder="1" applyAlignment="1" applyProtection="1">
      <alignment horizontal="center" vertical="center"/>
    </xf>
    <xf numFmtId="0" fontId="5" fillId="50" borderId="0" xfId="0" applyFont="1" applyFill="1" applyBorder="1" applyAlignment="1" applyProtection="1">
      <alignment vertical="center"/>
    </xf>
    <xf numFmtId="0" fontId="0" fillId="50" borderId="0" xfId="0" applyFill="1" applyBorder="1" applyProtection="1"/>
    <xf numFmtId="0" fontId="5" fillId="50" borderId="41" xfId="0" applyFont="1" applyFill="1" applyBorder="1" applyAlignment="1" applyProtection="1">
      <alignment horizontal="center" vertical="center"/>
    </xf>
    <xf numFmtId="0" fontId="5" fillId="50" borderId="42" xfId="0" applyFont="1" applyFill="1" applyBorder="1" applyAlignment="1" applyProtection="1">
      <alignment horizontal="center" vertical="center"/>
    </xf>
    <xf numFmtId="0" fontId="5" fillId="50" borderId="42" xfId="0" applyFont="1" applyFill="1" applyBorder="1" applyAlignment="1" applyProtection="1">
      <alignment vertical="center"/>
    </xf>
    <xf numFmtId="0" fontId="0" fillId="50" borderId="42" xfId="0" applyFill="1" applyBorder="1" applyProtection="1"/>
    <xf numFmtId="0" fontId="0" fillId="50" borderId="43" xfId="0" applyFill="1" applyBorder="1" applyProtection="1"/>
    <xf numFmtId="164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0" fontId="10" fillId="4" borderId="56" xfId="0" applyFont="1" applyFill="1" applyBorder="1" applyAlignment="1" applyProtection="1">
      <alignment horizontal="center" vertical="center"/>
    </xf>
    <xf numFmtId="0" fontId="10" fillId="4" borderId="57" xfId="0" applyFont="1" applyFill="1" applyBorder="1" applyAlignment="1" applyProtection="1">
      <alignment horizontal="center" vertical="center"/>
    </xf>
    <xf numFmtId="0" fontId="10" fillId="4" borderId="58" xfId="0" applyFont="1" applyFill="1" applyBorder="1" applyAlignment="1" applyProtection="1">
      <alignment horizontal="center" vertical="center"/>
    </xf>
    <xf numFmtId="0" fontId="10" fillId="4" borderId="59" xfId="0" applyFont="1" applyFill="1" applyBorder="1" applyAlignment="1" applyProtection="1">
      <alignment horizontal="center" vertical="center"/>
    </xf>
    <xf numFmtId="0" fontId="10" fillId="4" borderId="60" xfId="0" applyFont="1" applyFill="1" applyBorder="1" applyAlignment="1" applyProtection="1">
      <alignment horizontal="center" vertical="center"/>
    </xf>
    <xf numFmtId="165" fontId="11" fillId="0" borderId="61" xfId="0" applyNumberFormat="1" applyFont="1" applyBorder="1" applyAlignment="1" applyProtection="1">
      <alignment horizontal="center" vertical="center"/>
    </xf>
    <xf numFmtId="165" fontId="12" fillId="0" borderId="34" xfId="0" applyNumberFormat="1" applyFont="1" applyBorder="1" applyAlignment="1" applyProtection="1">
      <alignment horizontal="center" vertical="center"/>
    </xf>
    <xf numFmtId="165" fontId="11" fillId="0" borderId="34" xfId="0" applyNumberFormat="1" applyFont="1" applyBorder="1" applyAlignment="1" applyProtection="1">
      <alignment horizontal="center" vertical="center"/>
    </xf>
    <xf numFmtId="165" fontId="11" fillId="4" borderId="34" xfId="0" applyNumberFormat="1" applyFont="1" applyFill="1" applyBorder="1" applyAlignment="1" applyProtection="1">
      <alignment horizontal="center" vertical="center"/>
    </xf>
    <xf numFmtId="165" fontId="11" fillId="0" borderId="48" xfId="0" applyNumberFormat="1" applyFont="1" applyBorder="1" applyAlignment="1" applyProtection="1">
      <alignment horizontal="center" vertical="center"/>
    </xf>
    <xf numFmtId="165" fontId="11" fillId="0" borderId="49" xfId="0" applyNumberFormat="1" applyFont="1" applyBorder="1" applyAlignment="1" applyProtection="1">
      <alignment horizontal="center" vertical="center"/>
    </xf>
    <xf numFmtId="165" fontId="11" fillId="0" borderId="50" xfId="0" applyNumberFormat="1" applyFont="1" applyBorder="1" applyAlignment="1" applyProtection="1">
      <alignment horizontal="center" vertical="center"/>
    </xf>
    <xf numFmtId="165" fontId="11" fillId="0" borderId="47" xfId="0" applyNumberFormat="1" applyFont="1" applyBorder="1" applyAlignment="1" applyProtection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10" fillId="0" borderId="34" xfId="0" applyNumberFormat="1" applyFont="1" applyFill="1" applyBorder="1" applyAlignment="1" applyProtection="1">
      <alignment horizontal="right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0" fillId="4" borderId="0" xfId="0" applyFill="1"/>
    <xf numFmtId="0" fontId="2" fillId="6" borderId="6" xfId="0" applyFont="1" applyFill="1" applyBorder="1" applyAlignment="1" applyProtection="1">
      <alignment horizontal="center" vertical="center"/>
      <protection locked="0"/>
    </xf>
    <xf numFmtId="0" fontId="9" fillId="6" borderId="2" xfId="0" applyFont="1" applyFill="1" applyBorder="1" applyAlignment="1" applyProtection="1">
      <alignment horizontal="center" vertical="center"/>
      <protection locked="0"/>
    </xf>
    <xf numFmtId="0" fontId="9" fillId="6" borderId="26" xfId="0" applyFont="1" applyFill="1" applyBorder="1" applyAlignment="1" applyProtection="1">
      <alignment horizontal="center" vertical="center"/>
      <protection locked="0"/>
    </xf>
    <xf numFmtId="0" fontId="9" fillId="6" borderId="45" xfId="0" applyFont="1" applyFill="1" applyBorder="1" applyAlignment="1" applyProtection="1">
      <alignment horizontal="center" vertical="center"/>
      <protection locked="0"/>
    </xf>
    <xf numFmtId="0" fontId="9" fillId="6" borderId="3" xfId="0" applyFont="1" applyFill="1" applyBorder="1" applyAlignment="1" applyProtection="1">
      <alignment horizontal="center" vertical="center"/>
      <protection locked="0"/>
    </xf>
    <xf numFmtId="0" fontId="9" fillId="6" borderId="6" xfId="0" applyFont="1" applyFill="1" applyBorder="1" applyAlignment="1" applyProtection="1">
      <alignment horizontal="center" vertical="center"/>
      <protection locked="0"/>
    </xf>
    <xf numFmtId="0" fontId="10" fillId="4" borderId="5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20" xfId="0" applyNumberFormat="1" applyFont="1" applyFill="1" applyBorder="1" applyAlignment="1" applyProtection="1">
      <alignment horizontal="center" vertical="center"/>
      <protection locked="0"/>
    </xf>
    <xf numFmtId="0" fontId="10" fillId="4" borderId="35" xfId="0" applyNumberFormat="1" applyFont="1" applyFill="1" applyBorder="1" applyAlignment="1" applyProtection="1">
      <alignment horizontal="center" vertical="center"/>
      <protection locked="0"/>
    </xf>
    <xf numFmtId="0" fontId="10" fillId="4" borderId="12" xfId="0" applyNumberFormat="1" applyFont="1" applyFill="1" applyBorder="1" applyAlignment="1" applyProtection="1">
      <alignment horizontal="center" vertical="center"/>
      <protection locked="0"/>
    </xf>
    <xf numFmtId="0" fontId="10" fillId="4" borderId="52" xfId="0" applyNumberFormat="1" applyFont="1" applyFill="1" applyBorder="1" applyAlignment="1" applyProtection="1">
      <alignment horizontal="center" vertical="center"/>
      <protection locked="0"/>
    </xf>
    <xf numFmtId="0" fontId="10" fillId="4" borderId="26" xfId="0" applyNumberFormat="1" applyFont="1" applyFill="1" applyBorder="1" applyAlignment="1" applyProtection="1">
      <alignment horizontal="center" vertical="center"/>
      <protection locked="0"/>
    </xf>
    <xf numFmtId="0" fontId="10" fillId="4" borderId="27" xfId="0" applyNumberFormat="1" applyFont="1" applyFill="1" applyBorder="1" applyAlignment="1" applyProtection="1">
      <alignment horizontal="center" vertical="center"/>
      <protection locked="0"/>
    </xf>
    <xf numFmtId="0" fontId="10" fillId="4" borderId="53" xfId="0" applyNumberFormat="1" applyFont="1" applyFill="1" applyBorder="1" applyAlignment="1" applyProtection="1">
      <alignment horizontal="center" vertical="center"/>
      <protection locked="0"/>
    </xf>
    <xf numFmtId="0" fontId="10" fillId="4" borderId="45" xfId="0" applyNumberFormat="1" applyFont="1" applyFill="1" applyBorder="1" applyAlignment="1" applyProtection="1">
      <alignment horizontal="center" vertical="center"/>
      <protection locked="0"/>
    </xf>
    <xf numFmtId="0" fontId="10" fillId="4" borderId="46" xfId="0" applyNumberFormat="1" applyFont="1" applyFill="1" applyBorder="1" applyAlignment="1" applyProtection="1">
      <alignment horizontal="center" vertical="center"/>
      <protection locked="0"/>
    </xf>
    <xf numFmtId="0" fontId="10" fillId="4" borderId="54" xfId="0" applyNumberFormat="1" applyFont="1" applyFill="1" applyBorder="1" applyAlignment="1" applyProtection="1">
      <alignment horizontal="center" vertical="center"/>
      <protection locked="0"/>
    </xf>
    <xf numFmtId="0" fontId="10" fillId="4" borderId="3" xfId="0" applyNumberFormat="1" applyFont="1" applyFill="1" applyBorder="1" applyAlignment="1" applyProtection="1">
      <alignment horizontal="center" vertical="center"/>
      <protection locked="0"/>
    </xf>
    <xf numFmtId="0" fontId="10" fillId="4" borderId="14" xfId="0" applyNumberFormat="1" applyFont="1" applyFill="1" applyBorder="1" applyAlignment="1" applyProtection="1">
      <alignment horizontal="center" vertical="center"/>
      <protection locked="0"/>
    </xf>
    <xf numFmtId="0" fontId="10" fillId="4" borderId="55" xfId="0" applyNumberFormat="1" applyFont="1" applyFill="1" applyBorder="1" applyAlignment="1" applyProtection="1">
      <alignment horizontal="center" vertical="center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</xf>
    <xf numFmtId="167" fontId="7" fillId="14" borderId="23" xfId="0" applyNumberFormat="1" applyFont="1" applyFill="1" applyBorder="1" applyAlignment="1" applyProtection="1">
      <alignment horizontal="center" vertical="center" textRotation="255"/>
    </xf>
    <xf numFmtId="167" fontId="7" fillId="14" borderId="21" xfId="0" applyNumberFormat="1" applyFont="1" applyFill="1" applyBorder="1" applyAlignment="1" applyProtection="1">
      <alignment horizontal="center" vertical="center" textRotation="255"/>
    </xf>
    <xf numFmtId="167" fontId="7" fillId="14" borderId="22" xfId="0" applyNumberFormat="1" applyFont="1" applyFill="1" applyBorder="1" applyAlignment="1" applyProtection="1">
      <alignment horizontal="center" vertical="center" textRotation="255"/>
    </xf>
    <xf numFmtId="167" fontId="4" fillId="15" borderId="23" xfId="0" applyNumberFormat="1" applyFont="1" applyFill="1" applyBorder="1" applyAlignment="1" applyProtection="1">
      <alignment horizontal="center" vertical="center" textRotation="255"/>
    </xf>
    <xf numFmtId="167" fontId="4" fillId="15" borderId="21" xfId="0" applyNumberFormat="1" applyFont="1" applyFill="1" applyBorder="1" applyAlignment="1" applyProtection="1">
      <alignment horizontal="center" vertical="center" textRotation="255"/>
    </xf>
    <xf numFmtId="167" fontId="4" fillId="15" borderId="22" xfId="0" applyNumberFormat="1" applyFont="1" applyFill="1" applyBorder="1" applyAlignment="1" applyProtection="1">
      <alignment horizontal="center" vertical="center" textRotation="255"/>
    </xf>
    <xf numFmtId="167" fontId="7" fillId="27" borderId="21" xfId="0" applyNumberFormat="1" applyFont="1" applyFill="1" applyBorder="1" applyAlignment="1" applyProtection="1">
      <alignment horizontal="center" vertical="center" textRotation="255"/>
    </xf>
    <xf numFmtId="167" fontId="7" fillId="27" borderId="22" xfId="0" applyNumberFormat="1" applyFont="1" applyFill="1" applyBorder="1" applyAlignment="1" applyProtection="1">
      <alignment horizontal="center" vertical="center" textRotation="255"/>
    </xf>
    <xf numFmtId="167" fontId="7" fillId="11" borderId="21" xfId="0" applyNumberFormat="1" applyFont="1" applyFill="1" applyBorder="1" applyAlignment="1" applyProtection="1">
      <alignment horizontal="center" vertical="center" textRotation="255"/>
    </xf>
    <xf numFmtId="167" fontId="7" fillId="11" borderId="22" xfId="0" applyNumberFormat="1" applyFont="1" applyFill="1" applyBorder="1" applyAlignment="1" applyProtection="1">
      <alignment horizontal="center" vertical="center" textRotation="255"/>
    </xf>
    <xf numFmtId="167" fontId="7" fillId="12" borderId="21" xfId="0" applyNumberFormat="1" applyFont="1" applyFill="1" applyBorder="1" applyAlignment="1" applyProtection="1">
      <alignment horizontal="center" vertical="center" textRotation="255"/>
    </xf>
    <xf numFmtId="167" fontId="7" fillId="12" borderId="22" xfId="0" applyNumberFormat="1" applyFont="1" applyFill="1" applyBorder="1" applyAlignment="1" applyProtection="1">
      <alignment horizontal="center" vertical="center" textRotation="255"/>
    </xf>
    <xf numFmtId="167" fontId="17" fillId="13" borderId="23" xfId="0" applyNumberFormat="1" applyFont="1" applyFill="1" applyBorder="1" applyAlignment="1" applyProtection="1">
      <alignment horizontal="center" vertical="center" textRotation="255"/>
    </xf>
    <xf numFmtId="167" fontId="17" fillId="13" borderId="21" xfId="0" applyNumberFormat="1" applyFont="1" applyFill="1" applyBorder="1" applyAlignment="1" applyProtection="1">
      <alignment horizontal="center" vertical="center" textRotation="255"/>
    </xf>
    <xf numFmtId="167" fontId="17" fillId="13" borderId="22" xfId="0" applyNumberFormat="1" applyFont="1" applyFill="1" applyBorder="1" applyAlignment="1" applyProtection="1">
      <alignment horizontal="center" vertical="center" textRotation="255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8" borderId="16" xfId="0" applyFont="1" applyFill="1" applyBorder="1" applyAlignment="1" applyProtection="1">
      <alignment horizontal="center" vertical="center" wrapText="1"/>
    </xf>
    <xf numFmtId="0" fontId="5" fillId="8" borderId="4" xfId="0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2" fillId="0" borderId="28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15" fillId="7" borderId="0" xfId="0" applyFont="1" applyFill="1" applyBorder="1" applyAlignment="1" applyProtection="1">
      <alignment horizontal="center" vertical="center"/>
    </xf>
    <xf numFmtId="0" fontId="15" fillId="7" borderId="0" xfId="0" applyFont="1" applyFill="1" applyBorder="1" applyAlignment="1" applyProtection="1">
      <alignment horizontal="center" vertical="center"/>
      <protection locked="0"/>
    </xf>
    <xf numFmtId="166" fontId="9" fillId="3" borderId="0" xfId="0" applyNumberFormat="1" applyFont="1" applyFill="1" applyAlignment="1" applyProtection="1">
      <alignment horizontal="left" vertical="center"/>
      <protection locked="0"/>
    </xf>
    <xf numFmtId="164" fontId="18" fillId="3" borderId="0" xfId="0" applyNumberFormat="1" applyFont="1" applyFill="1" applyAlignment="1" applyProtection="1">
      <alignment horizontal="left" vertical="center"/>
      <protection locked="0"/>
    </xf>
    <xf numFmtId="0" fontId="18" fillId="3" borderId="0" xfId="0" applyNumberFormat="1" applyFont="1" applyFill="1" applyBorder="1" applyAlignment="1" applyProtection="1">
      <alignment horizontal="center" vertical="center" shrinkToFit="1"/>
      <protection locked="0"/>
    </xf>
    <xf numFmtId="166" fontId="9" fillId="22" borderId="0" xfId="0" applyNumberFormat="1" applyFont="1" applyFill="1" applyAlignment="1">
      <alignment horizontal="left" vertical="center"/>
    </xf>
    <xf numFmtId="164" fontId="15" fillId="3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64"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CCFF"/>
      <color rgb="FFED9131"/>
      <color rgb="FF99CCFF"/>
      <color rgb="FFFFFF99"/>
      <color rgb="FFFF66CC"/>
      <color rgb="FFDBFF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769BE002-3910-45CA-9DC8-0206A10D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5453" y="1416844"/>
          <a:ext cx="3405045" cy="1035844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84BB8DE6-EF4F-40A1-9E4C-503397147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2603" y="1407319"/>
          <a:ext cx="3414570" cy="1026319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D07EAA7-690A-4B6B-9BF7-5384DA369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2603" y="1407319"/>
          <a:ext cx="3414570" cy="1026319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O113"/>
  <sheetViews>
    <sheetView showGridLines="0" zoomScale="80" zoomScaleNormal="80" workbookViewId="0">
      <pane ySplit="7" topLeftCell="A8" activePane="bottomLeft" state="frozen"/>
      <selection pane="bottomLeft" activeCell="AD1" sqref="AD1:AE1"/>
    </sheetView>
  </sheetViews>
  <sheetFormatPr baseColWidth="10" defaultRowHeight="15" x14ac:dyDescent="0.25"/>
  <cols>
    <col min="1" max="1" width="3.140625" style="59" customWidth="1"/>
    <col min="2" max="2" width="5.28515625" style="15" customWidth="1"/>
    <col min="3" max="4" width="18.42578125" style="15" customWidth="1"/>
    <col min="5" max="5" width="9.140625" style="59" customWidth="1"/>
    <col min="6" max="7" width="14" style="59" hidden="1" customWidth="1"/>
    <col min="8" max="8" width="20.7109375" style="59" hidden="1" customWidth="1"/>
    <col min="9" max="9" width="8.42578125" style="59" customWidth="1"/>
    <col min="10" max="10" width="7.7109375" style="59" hidden="1" customWidth="1"/>
    <col min="11" max="22" width="4.7109375" style="59" customWidth="1"/>
    <col min="23" max="23" width="1.28515625" style="59" customWidth="1"/>
    <col min="24" max="24" width="3.7109375" style="59" customWidth="1"/>
    <col min="25" max="25" width="5.7109375" style="59" customWidth="1"/>
    <col min="26" max="26" width="14.7109375" style="59" customWidth="1"/>
    <col min="27" max="27" width="10" style="59" customWidth="1"/>
    <col min="28" max="28" width="6.140625" style="59" customWidth="1"/>
    <col min="29" max="29" width="20.7109375" style="6" customWidth="1"/>
    <col min="30" max="30" width="12.7109375" style="6" customWidth="1"/>
    <col min="31" max="31" width="3.7109375" style="6" customWidth="1"/>
    <col min="32" max="32" width="12.42578125" style="6" hidden="1" customWidth="1"/>
    <col min="33" max="33" width="10.42578125" style="6" customWidth="1"/>
    <col min="34" max="16384" width="11.42578125" style="6"/>
  </cols>
  <sheetData>
    <row r="1" spans="1:41" ht="39.950000000000003" customHeight="1" x14ac:dyDescent="0.25">
      <c r="A1" s="5"/>
      <c r="B1" s="305" t="s">
        <v>0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6"/>
      <c r="AE1" s="306"/>
    </row>
    <row r="2" spans="1:41" ht="20.25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41" customFormat="1" ht="24" customHeight="1" x14ac:dyDescent="0.25">
      <c r="A3" s="231"/>
      <c r="B3" s="311">
        <f ca="1">TODAY()</f>
        <v>42436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232"/>
      <c r="X3" s="308" t="s">
        <v>20</v>
      </c>
      <c r="Y3" s="308"/>
      <c r="Z3" s="308"/>
      <c r="AA3" s="309"/>
      <c r="AB3" s="310" t="str">
        <f>IFERROR(IF(AND(AD1&gt;1905,AA3&gt;0,INT(AA3)=AA3),DATE(AD1,1,4)-WEEKDAY(DATE(AD1,1,4),3)+7*AA3-7,""),"")</f>
        <v/>
      </c>
      <c r="AC3" s="310"/>
      <c r="AD3" s="310"/>
      <c r="AE3" s="310"/>
      <c r="AF3" s="248" t="s">
        <v>30</v>
      </c>
      <c r="AG3" s="233"/>
    </row>
    <row r="4" spans="1:41" customFormat="1" ht="24" customHeight="1" x14ac:dyDescent="0.25">
      <c r="A4" s="234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232"/>
      <c r="X4" s="308"/>
      <c r="Y4" s="308"/>
      <c r="Z4" s="308"/>
      <c r="AA4" s="309"/>
      <c r="AB4" s="307" t="str">
        <f>IFERROR(IF(AB3="","",AB3+6),"")</f>
        <v/>
      </c>
      <c r="AC4" s="307"/>
      <c r="AD4" s="307"/>
      <c r="AE4" s="307"/>
      <c r="AF4" s="248" t="s">
        <v>31</v>
      </c>
      <c r="AG4" s="233"/>
    </row>
    <row r="5" spans="1:41" customFormat="1" ht="24" customHeight="1" thickBot="1" x14ac:dyDescent="0.3">
      <c r="A5" s="23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3"/>
      <c r="P5" s="13"/>
      <c r="Q5" s="13"/>
      <c r="R5" s="14"/>
      <c r="S5" s="14"/>
      <c r="T5" s="14"/>
      <c r="U5" s="14"/>
      <c r="V5" s="14"/>
      <c r="W5" s="9"/>
      <c r="X5" s="9"/>
      <c r="Y5" s="9"/>
      <c r="Z5" s="9"/>
      <c r="AA5" s="9"/>
      <c r="AB5" s="9"/>
      <c r="AC5" s="6"/>
      <c r="AD5" s="6"/>
      <c r="AE5" s="6"/>
      <c r="AF5" s="248" t="s">
        <v>32</v>
      </c>
    </row>
    <row r="6" spans="1:41" customFormat="1" ht="24" customHeight="1" thickTop="1" thickBot="1" x14ac:dyDescent="0.3">
      <c r="A6" s="234"/>
      <c r="B6" s="299" t="s">
        <v>1</v>
      </c>
      <c r="C6" s="300"/>
      <c r="D6" s="300"/>
      <c r="E6" s="293" t="s">
        <v>2</v>
      </c>
      <c r="F6" s="303" t="s">
        <v>3</v>
      </c>
      <c r="G6" s="303" t="s">
        <v>4</v>
      </c>
      <c r="H6" s="303" t="s">
        <v>5</v>
      </c>
      <c r="I6" s="295" t="s">
        <v>6</v>
      </c>
      <c r="J6" s="297" t="s">
        <v>7</v>
      </c>
      <c r="K6" s="275" t="s">
        <v>21</v>
      </c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7"/>
      <c r="W6" s="15"/>
      <c r="X6" s="15"/>
      <c r="Y6" s="15"/>
      <c r="Z6" s="16"/>
      <c r="AA6" s="17"/>
      <c r="AB6" s="16"/>
      <c r="AC6" s="6"/>
      <c r="AD6" s="6"/>
      <c r="AE6" s="6"/>
      <c r="AF6" s="248" t="s">
        <v>33</v>
      </c>
      <c r="AG6" s="250"/>
      <c r="AH6" s="250"/>
      <c r="AI6" s="250"/>
      <c r="AJ6" s="250"/>
      <c r="AK6" s="250"/>
      <c r="AL6" s="250"/>
      <c r="AM6" s="250"/>
      <c r="AN6" s="250"/>
      <c r="AO6" s="251"/>
    </row>
    <row r="7" spans="1:41" ht="40.5" thickBot="1" x14ac:dyDescent="0.3">
      <c r="A7" s="11"/>
      <c r="B7" s="301"/>
      <c r="C7" s="302"/>
      <c r="D7" s="302"/>
      <c r="E7" s="294"/>
      <c r="F7" s="304"/>
      <c r="G7" s="304"/>
      <c r="H7" s="304"/>
      <c r="I7" s="296"/>
      <c r="J7" s="298"/>
      <c r="K7" s="18" t="s">
        <v>8</v>
      </c>
      <c r="L7" s="19" t="s">
        <v>9</v>
      </c>
      <c r="M7" s="20" t="s">
        <v>10</v>
      </c>
      <c r="N7" s="19" t="s">
        <v>11</v>
      </c>
      <c r="O7" s="20" t="s">
        <v>12</v>
      </c>
      <c r="P7" s="19" t="s">
        <v>13</v>
      </c>
      <c r="Q7" s="20" t="s">
        <v>14</v>
      </c>
      <c r="R7" s="19" t="s">
        <v>15</v>
      </c>
      <c r="S7" s="20" t="s">
        <v>16</v>
      </c>
      <c r="T7" s="19" t="s">
        <v>17</v>
      </c>
      <c r="U7" s="20" t="s">
        <v>18</v>
      </c>
      <c r="V7" s="21" t="s">
        <v>19</v>
      </c>
      <c r="W7" s="22"/>
      <c r="X7" s="22"/>
      <c r="Y7" s="22"/>
      <c r="Z7" s="16"/>
      <c r="AA7" s="16"/>
      <c r="AB7" s="16"/>
      <c r="AF7" s="248" t="s">
        <v>34</v>
      </c>
    </row>
    <row r="8" spans="1:41" ht="24.95" customHeight="1" thickTop="1" x14ac:dyDescent="0.25">
      <c r="A8" s="11"/>
      <c r="B8" s="284" t="str">
        <f>$AB$3</f>
        <v/>
      </c>
      <c r="C8" s="23">
        <f>1+"07:45:00"</f>
        <v>1.3229166666666667</v>
      </c>
      <c r="D8" s="240">
        <f>1+"08:00:00"</f>
        <v>1.3333333333333333</v>
      </c>
      <c r="E8" s="252">
        <v>3</v>
      </c>
      <c r="F8" s="24">
        <f>D8-C8</f>
        <v>1.0416666666666519E-2</v>
      </c>
      <c r="G8" s="24">
        <f>J8*F8</f>
        <v>2.0833333333333037E-2</v>
      </c>
      <c r="H8" s="24">
        <f>F8*E8</f>
        <v>3.1249999999999556E-2</v>
      </c>
      <c r="I8" s="25">
        <f t="shared" ref="I8:I17" si="0">E8-J8</f>
        <v>1</v>
      </c>
      <c r="J8" s="235">
        <f>SUM(K8:V8)</f>
        <v>2</v>
      </c>
      <c r="K8" s="258">
        <v>1</v>
      </c>
      <c r="L8" s="259">
        <v>0.5</v>
      </c>
      <c r="M8" s="259">
        <v>0.5</v>
      </c>
      <c r="N8" s="259"/>
      <c r="O8" s="259"/>
      <c r="P8" s="259"/>
      <c r="Q8" s="259"/>
      <c r="R8" s="259"/>
      <c r="S8" s="259"/>
      <c r="T8" s="259"/>
      <c r="U8" s="259"/>
      <c r="V8" s="260"/>
      <c r="W8" s="22"/>
      <c r="X8" s="26"/>
      <c r="Y8" s="27"/>
      <c r="Z8" s="27"/>
      <c r="AA8" s="27"/>
      <c r="AB8" s="27"/>
      <c r="AC8" s="28"/>
      <c r="AD8" s="28"/>
      <c r="AE8" s="29"/>
      <c r="AF8" s="248" t="s">
        <v>35</v>
      </c>
    </row>
    <row r="9" spans="1:41" ht="24.95" customHeight="1" x14ac:dyDescent="0.25">
      <c r="A9" s="11"/>
      <c r="B9" s="284"/>
      <c r="C9" s="30">
        <f>1+"08:00:00"</f>
        <v>1.3333333333333333</v>
      </c>
      <c r="D9" s="241">
        <f>1+"08:30:00"</f>
        <v>1.3541666666666667</v>
      </c>
      <c r="E9" s="253"/>
      <c r="F9" s="31">
        <f t="shared" ref="F9:F17" si="1">D9-C9</f>
        <v>2.0833333333333481E-2</v>
      </c>
      <c r="G9" s="31">
        <f t="shared" ref="G9:G17" si="2">J9*F9</f>
        <v>0</v>
      </c>
      <c r="H9" s="31">
        <f t="shared" ref="H9:H17" si="3">F9*E9</f>
        <v>0</v>
      </c>
      <c r="I9" s="32">
        <f t="shared" si="0"/>
        <v>0</v>
      </c>
      <c r="J9" s="236">
        <f t="shared" ref="J9:J17" si="4">SUM(K9:V9)</f>
        <v>0</v>
      </c>
      <c r="K9" s="261"/>
      <c r="L9" s="2"/>
      <c r="M9" s="2"/>
      <c r="N9" s="2"/>
      <c r="O9" s="2"/>
      <c r="P9" s="2"/>
      <c r="Q9" s="2"/>
      <c r="R9" s="2"/>
      <c r="S9" s="2"/>
      <c r="T9" s="2"/>
      <c r="U9" s="2"/>
      <c r="V9" s="262"/>
      <c r="W9" s="22"/>
      <c r="X9" s="33"/>
      <c r="Y9" s="34" t="s">
        <v>27</v>
      </c>
      <c r="Z9" s="249" t="s">
        <v>30</v>
      </c>
      <c r="AA9" s="3">
        <v>0.32291666666666669</v>
      </c>
      <c r="AB9" s="35"/>
      <c r="AC9" s="36" t="s">
        <v>25</v>
      </c>
      <c r="AD9" s="2">
        <v>4200</v>
      </c>
      <c r="AE9" s="37"/>
      <c r="AF9" s="10"/>
    </row>
    <row r="10" spans="1:41" ht="24.95" customHeight="1" x14ac:dyDescent="0.25">
      <c r="A10" s="15"/>
      <c r="B10" s="284"/>
      <c r="C10" s="38">
        <f>1+"08:30:00"</f>
        <v>1.3541666666666667</v>
      </c>
      <c r="D10" s="242">
        <f>1+"09:00:00"</f>
        <v>1.375</v>
      </c>
      <c r="E10" s="253"/>
      <c r="F10" s="31">
        <f t="shared" si="1"/>
        <v>2.0833333333333259E-2</v>
      </c>
      <c r="G10" s="31">
        <f t="shared" si="2"/>
        <v>0</v>
      </c>
      <c r="H10" s="31">
        <f t="shared" si="3"/>
        <v>0</v>
      </c>
      <c r="I10" s="32">
        <f t="shared" si="0"/>
        <v>0</v>
      </c>
      <c r="J10" s="236">
        <f t="shared" si="4"/>
        <v>0</v>
      </c>
      <c r="K10" s="261"/>
      <c r="L10" s="2"/>
      <c r="M10" s="2"/>
      <c r="N10" s="2"/>
      <c r="O10" s="2"/>
      <c r="P10" s="2"/>
      <c r="Q10" s="2"/>
      <c r="R10" s="2"/>
      <c r="S10" s="2"/>
      <c r="T10" s="2"/>
      <c r="U10" s="2"/>
      <c r="V10" s="262"/>
      <c r="W10" s="22"/>
      <c r="X10" s="33"/>
      <c r="Y10" s="39" t="s">
        <v>28</v>
      </c>
      <c r="Z10" s="249" t="s">
        <v>30</v>
      </c>
      <c r="AA10" s="4">
        <v>0.47916666666666669</v>
      </c>
      <c r="AB10" s="40"/>
      <c r="AC10" s="41" t="s">
        <v>26</v>
      </c>
      <c r="AD10" s="1"/>
      <c r="AE10" s="37"/>
    </row>
    <row r="11" spans="1:41" ht="24.95" customHeight="1" x14ac:dyDescent="0.25">
      <c r="A11" s="15"/>
      <c r="B11" s="284"/>
      <c r="C11" s="38">
        <f>1+"09:00:00"</f>
        <v>1.375</v>
      </c>
      <c r="D11" s="242">
        <f>1+"09:30:00"</f>
        <v>1.3958333333333333</v>
      </c>
      <c r="E11" s="253"/>
      <c r="F11" s="31">
        <f t="shared" si="1"/>
        <v>2.0833333333333259E-2</v>
      </c>
      <c r="G11" s="31">
        <f t="shared" si="2"/>
        <v>2.0833333333333259E-2</v>
      </c>
      <c r="H11" s="31">
        <f t="shared" si="3"/>
        <v>0</v>
      </c>
      <c r="I11" s="32">
        <f t="shared" si="0"/>
        <v>-1</v>
      </c>
      <c r="J11" s="236">
        <f t="shared" si="4"/>
        <v>1</v>
      </c>
      <c r="K11" s="261"/>
      <c r="L11" s="2"/>
      <c r="M11" s="2"/>
      <c r="N11" s="2"/>
      <c r="O11" s="2">
        <v>1</v>
      </c>
      <c r="P11" s="2"/>
      <c r="Q11" s="2"/>
      <c r="R11" s="2"/>
      <c r="S11" s="2"/>
      <c r="T11" s="2"/>
      <c r="U11" s="2"/>
      <c r="V11" s="262"/>
      <c r="W11" s="22"/>
      <c r="X11" s="33"/>
      <c r="Y11" s="42"/>
      <c r="Z11" s="42"/>
      <c r="AA11" s="42"/>
      <c r="AB11" s="40"/>
      <c r="AC11" s="43"/>
      <c r="AD11" s="43"/>
      <c r="AE11" s="37"/>
    </row>
    <row r="12" spans="1:41" ht="24.95" customHeight="1" x14ac:dyDescent="0.25">
      <c r="A12" s="15"/>
      <c r="B12" s="284"/>
      <c r="C12" s="38">
        <f>1+"09:30:00"</f>
        <v>1.3958333333333333</v>
      </c>
      <c r="D12" s="242">
        <f>1+"10:00:00"</f>
        <v>1.4166666666666667</v>
      </c>
      <c r="E12" s="253"/>
      <c r="F12" s="31">
        <f t="shared" si="1"/>
        <v>2.0833333333333481E-2</v>
      </c>
      <c r="G12" s="31">
        <f t="shared" si="2"/>
        <v>2.0833333333333481E-2</v>
      </c>
      <c r="H12" s="31">
        <f t="shared" si="3"/>
        <v>0</v>
      </c>
      <c r="I12" s="32">
        <f t="shared" si="0"/>
        <v>-1</v>
      </c>
      <c r="J12" s="236">
        <f t="shared" si="4"/>
        <v>1</v>
      </c>
      <c r="K12" s="261"/>
      <c r="L12" s="2"/>
      <c r="M12" s="2"/>
      <c r="N12" s="2"/>
      <c r="O12" s="2">
        <v>1</v>
      </c>
      <c r="P12" s="2"/>
      <c r="Q12" s="2"/>
      <c r="R12" s="2"/>
      <c r="S12" s="2"/>
      <c r="T12" s="2"/>
      <c r="U12" s="2"/>
      <c r="V12" s="262"/>
      <c r="W12" s="22"/>
      <c r="X12" s="33"/>
      <c r="Y12" s="44" t="s">
        <v>24</v>
      </c>
      <c r="Z12" s="45"/>
      <c r="AA12" s="46">
        <f>AD9/AC13/24</f>
        <v>1.25</v>
      </c>
      <c r="AB12" s="40"/>
      <c r="AC12" s="47" t="s">
        <v>23</v>
      </c>
      <c r="AD12" s="47" t="s">
        <v>29</v>
      </c>
      <c r="AE12" s="37"/>
    </row>
    <row r="13" spans="1:41" ht="24.95" customHeight="1" x14ac:dyDescent="0.25">
      <c r="A13" s="15"/>
      <c r="B13" s="284"/>
      <c r="C13" s="38">
        <f>1+"10:00:00"</f>
        <v>1.4166666666666667</v>
      </c>
      <c r="D13" s="242">
        <f>1+"10:30:00"</f>
        <v>1.4375</v>
      </c>
      <c r="E13" s="253"/>
      <c r="F13" s="31">
        <f t="shared" si="1"/>
        <v>2.0833333333333259E-2</v>
      </c>
      <c r="G13" s="31">
        <f t="shared" si="2"/>
        <v>4.1666666666666519E-2</v>
      </c>
      <c r="H13" s="31">
        <f t="shared" si="3"/>
        <v>0</v>
      </c>
      <c r="I13" s="32">
        <f t="shared" si="0"/>
        <v>-2</v>
      </c>
      <c r="J13" s="236">
        <f t="shared" si="4"/>
        <v>2</v>
      </c>
      <c r="K13" s="261"/>
      <c r="L13" s="2"/>
      <c r="M13" s="2"/>
      <c r="N13" s="2">
        <v>1</v>
      </c>
      <c r="O13" s="2">
        <v>1</v>
      </c>
      <c r="P13" s="2"/>
      <c r="Q13" s="2"/>
      <c r="R13" s="2"/>
      <c r="S13" s="2"/>
      <c r="T13" s="2"/>
      <c r="U13" s="2"/>
      <c r="V13" s="262"/>
      <c r="W13" s="22"/>
      <c r="X13" s="33"/>
      <c r="Y13" s="48" t="s">
        <v>22</v>
      </c>
      <c r="Z13" s="49"/>
      <c r="AA13" s="46">
        <f>SUMIFS(H:H,C:C,"&gt;="&amp; (MATCH(Z9,$AF$3:$AF$8,0)+AA9),D:D,"&lt;=" &amp; (MATCH(Z10,$AF$3:$AF$8,0)+AA10))-SUMIFS(G:G,C:C,"&gt;="&amp; (MATCH(Z9,$AF$3:$AF$8,0)+AA9),D:D,"&lt;=" &amp; (MATCH(Z10,$AF$3:$AF$8,0)+AA10))-AA12</f>
        <v>-1.4270833333333337</v>
      </c>
      <c r="AB13" s="40"/>
      <c r="AC13" s="2">
        <v>140</v>
      </c>
      <c r="AD13" s="50">
        <f>AD9/(AA12+AA13)/24</f>
        <v>-988.23529411764503</v>
      </c>
      <c r="AE13" s="37"/>
    </row>
    <row r="14" spans="1:41" ht="24.95" customHeight="1" thickBot="1" x14ac:dyDescent="0.3">
      <c r="A14" s="15"/>
      <c r="B14" s="284"/>
      <c r="C14" s="38">
        <f>1+"10:30:00"</f>
        <v>1.4375</v>
      </c>
      <c r="D14" s="242">
        <f>1+"11:00:00"</f>
        <v>1.4583333333333333</v>
      </c>
      <c r="E14" s="253"/>
      <c r="F14" s="31">
        <f t="shared" si="1"/>
        <v>2.0833333333333259E-2</v>
      </c>
      <c r="G14" s="31">
        <f t="shared" si="2"/>
        <v>4.1666666666666519E-2</v>
      </c>
      <c r="H14" s="31">
        <f t="shared" si="3"/>
        <v>0</v>
      </c>
      <c r="I14" s="32">
        <f t="shared" si="0"/>
        <v>-2</v>
      </c>
      <c r="J14" s="236">
        <f t="shared" si="4"/>
        <v>2</v>
      </c>
      <c r="K14" s="261"/>
      <c r="L14" s="2"/>
      <c r="M14" s="2"/>
      <c r="N14" s="2">
        <v>1</v>
      </c>
      <c r="O14" s="2">
        <v>1</v>
      </c>
      <c r="P14" s="2"/>
      <c r="Q14" s="2"/>
      <c r="R14" s="2"/>
      <c r="S14" s="2"/>
      <c r="T14" s="2"/>
      <c r="U14" s="2"/>
      <c r="V14" s="262"/>
      <c r="W14" s="22"/>
      <c r="X14" s="51"/>
      <c r="Y14" s="52"/>
      <c r="Z14" s="53"/>
      <c r="AA14" s="52"/>
      <c r="AB14" s="54"/>
      <c r="AC14" s="55"/>
      <c r="AD14" s="55"/>
      <c r="AE14" s="56"/>
    </row>
    <row r="15" spans="1:41" ht="24.95" customHeight="1" x14ac:dyDescent="0.25">
      <c r="A15" s="15"/>
      <c r="B15" s="284"/>
      <c r="C15" s="57">
        <f>1+"11:00:00"</f>
        <v>1.4583333333333333</v>
      </c>
      <c r="D15" s="243">
        <f>1+"11:30:00"</f>
        <v>1.4791666666666667</v>
      </c>
      <c r="E15" s="253"/>
      <c r="F15" s="31">
        <f t="shared" si="1"/>
        <v>2.0833333333333481E-2</v>
      </c>
      <c r="G15" s="31">
        <f t="shared" si="2"/>
        <v>6.2500000000000444E-2</v>
      </c>
      <c r="H15" s="31">
        <f t="shared" si="3"/>
        <v>0</v>
      </c>
      <c r="I15" s="32">
        <f t="shared" si="0"/>
        <v>-3</v>
      </c>
      <c r="J15" s="236">
        <f t="shared" si="4"/>
        <v>3</v>
      </c>
      <c r="K15" s="261"/>
      <c r="L15" s="2"/>
      <c r="M15" s="2"/>
      <c r="N15" s="2">
        <v>2</v>
      </c>
      <c r="O15" s="2">
        <v>1</v>
      </c>
      <c r="P15" s="2"/>
      <c r="Q15" s="2"/>
      <c r="R15" s="2"/>
      <c r="S15" s="2"/>
      <c r="T15" s="2"/>
      <c r="U15" s="2"/>
      <c r="V15" s="262"/>
      <c r="W15" s="22"/>
      <c r="X15" s="22"/>
      <c r="Y15" s="58"/>
      <c r="AA15" s="58"/>
      <c r="AB15" s="16"/>
    </row>
    <row r="16" spans="1:41" ht="24.95" customHeight="1" x14ac:dyDescent="0.25">
      <c r="A16" s="15"/>
      <c r="B16" s="284"/>
      <c r="C16" s="38">
        <f>1+"11:30:00"</f>
        <v>1.4791666666666667</v>
      </c>
      <c r="D16" s="242">
        <f>1+"12:00:00"</f>
        <v>1.5</v>
      </c>
      <c r="E16" s="253"/>
      <c r="F16" s="31">
        <f t="shared" si="1"/>
        <v>2.0833333333333259E-2</v>
      </c>
      <c r="G16" s="31">
        <f t="shared" si="2"/>
        <v>6.2499999999999778E-2</v>
      </c>
      <c r="H16" s="31">
        <f t="shared" si="3"/>
        <v>0</v>
      </c>
      <c r="I16" s="32">
        <f t="shared" si="0"/>
        <v>-3</v>
      </c>
      <c r="J16" s="236">
        <f t="shared" si="4"/>
        <v>3</v>
      </c>
      <c r="K16" s="261"/>
      <c r="L16" s="2"/>
      <c r="M16" s="2"/>
      <c r="N16" s="2">
        <v>2</v>
      </c>
      <c r="O16" s="2">
        <v>1</v>
      </c>
      <c r="P16" s="2"/>
      <c r="Q16" s="2"/>
      <c r="R16" s="2"/>
      <c r="S16" s="2"/>
      <c r="T16" s="2"/>
      <c r="U16" s="2"/>
      <c r="V16" s="262"/>
      <c r="W16" s="22"/>
      <c r="X16" s="22"/>
      <c r="Y16" s="58"/>
      <c r="AA16" s="58"/>
      <c r="AB16" s="16"/>
    </row>
    <row r="17" spans="1:33" ht="24.95" customHeight="1" thickBot="1" x14ac:dyDescent="0.3">
      <c r="A17" s="15"/>
      <c r="B17" s="284"/>
      <c r="C17" s="61">
        <f>1+"12:00:00"</f>
        <v>1.5</v>
      </c>
      <c r="D17" s="244">
        <f>1+"12:30:00"</f>
        <v>1.5208333333333335</v>
      </c>
      <c r="E17" s="254"/>
      <c r="F17" s="62">
        <f t="shared" si="1"/>
        <v>2.0833333333333481E-2</v>
      </c>
      <c r="G17" s="62">
        <f t="shared" si="2"/>
        <v>0</v>
      </c>
      <c r="H17" s="62">
        <f t="shared" si="3"/>
        <v>0</v>
      </c>
      <c r="I17" s="63">
        <f t="shared" si="0"/>
        <v>0</v>
      </c>
      <c r="J17" s="237">
        <f t="shared" si="4"/>
        <v>0</v>
      </c>
      <c r="K17" s="263">
        <v>0</v>
      </c>
      <c r="L17" s="264"/>
      <c r="M17" s="264"/>
      <c r="N17" s="264"/>
      <c r="O17" s="264"/>
      <c r="P17" s="264"/>
      <c r="Q17" s="264"/>
      <c r="R17" s="264"/>
      <c r="S17" s="264"/>
      <c r="T17" s="264"/>
      <c r="U17" s="264"/>
      <c r="V17" s="265"/>
      <c r="W17" s="22"/>
      <c r="X17" s="22"/>
      <c r="Y17" s="58"/>
      <c r="AA17" s="58"/>
      <c r="AB17" s="16"/>
    </row>
    <row r="18" spans="1:33" ht="24.95" customHeight="1" x14ac:dyDescent="0.25">
      <c r="A18" s="60"/>
      <c r="B18" s="284"/>
      <c r="C18" s="64">
        <f>1+"13:30:00"</f>
        <v>1.5625</v>
      </c>
      <c r="D18" s="245">
        <f>1+"14:00:00"</f>
        <v>1.5833333333333335</v>
      </c>
      <c r="E18" s="255"/>
      <c r="F18" s="65">
        <f>D18-C18</f>
        <v>2.0833333333333481E-2</v>
      </c>
      <c r="G18" s="65">
        <f>J18*F18</f>
        <v>4.1666666666666963E-2</v>
      </c>
      <c r="H18" s="65">
        <f t="shared" ref="H18:H26" si="5">F18*E18</f>
        <v>0</v>
      </c>
      <c r="I18" s="66">
        <f t="shared" ref="I18:I24" si="6">E18-J18</f>
        <v>-2</v>
      </c>
      <c r="J18" s="238">
        <f>SUM(K18:V18)</f>
        <v>2</v>
      </c>
      <c r="K18" s="266">
        <v>1</v>
      </c>
      <c r="L18" s="267">
        <v>0.5</v>
      </c>
      <c r="M18" s="267">
        <v>0.5</v>
      </c>
      <c r="N18" s="267"/>
      <c r="O18" s="267"/>
      <c r="P18" s="267"/>
      <c r="Q18" s="267"/>
      <c r="R18" s="267"/>
      <c r="S18" s="267"/>
      <c r="T18" s="267"/>
      <c r="U18" s="267"/>
      <c r="V18" s="268"/>
      <c r="W18" s="22"/>
      <c r="X18" s="67"/>
      <c r="Y18" s="68"/>
      <c r="Z18" s="68"/>
      <c r="AA18" s="68"/>
      <c r="AB18" s="68"/>
      <c r="AC18" s="69"/>
      <c r="AD18" s="69"/>
      <c r="AE18" s="70"/>
    </row>
    <row r="19" spans="1:33" ht="24.95" customHeight="1" x14ac:dyDescent="0.25">
      <c r="A19" s="15"/>
      <c r="B19" s="284"/>
      <c r="C19" s="38">
        <f>1+"14:00:00"</f>
        <v>1.5833333333333335</v>
      </c>
      <c r="D19" s="242">
        <f>1+"14:30:00"</f>
        <v>1.6041666666666665</v>
      </c>
      <c r="E19" s="253"/>
      <c r="F19" s="31">
        <f t="shared" ref="F19:F26" si="7">D19-C19</f>
        <v>2.0833333333333037E-2</v>
      </c>
      <c r="G19" s="31">
        <f t="shared" ref="G19:G26" si="8">J19*F19</f>
        <v>0</v>
      </c>
      <c r="H19" s="31">
        <f t="shared" si="5"/>
        <v>0</v>
      </c>
      <c r="I19" s="32">
        <f t="shared" si="6"/>
        <v>0</v>
      </c>
      <c r="J19" s="236">
        <f t="shared" ref="J19:J24" si="9">SUM(K19:V19)</f>
        <v>0</v>
      </c>
      <c r="K19" s="261"/>
      <c r="L19" s="2"/>
      <c r="M19" s="2"/>
      <c r="N19" s="2"/>
      <c r="O19" s="2"/>
      <c r="P19" s="2"/>
      <c r="Q19" s="2"/>
      <c r="R19" s="2"/>
      <c r="S19" s="2"/>
      <c r="T19" s="2"/>
      <c r="U19" s="2"/>
      <c r="V19" s="262"/>
      <c r="W19" s="22"/>
      <c r="X19" s="71"/>
      <c r="Y19" s="34" t="s">
        <v>27</v>
      </c>
      <c r="Z19" s="249" t="s">
        <v>30</v>
      </c>
      <c r="AA19" s="3">
        <v>0.5625</v>
      </c>
      <c r="AB19" s="72"/>
      <c r="AC19" s="36" t="s">
        <v>25</v>
      </c>
      <c r="AD19" s="2">
        <v>300</v>
      </c>
      <c r="AE19" s="73"/>
    </row>
    <row r="20" spans="1:33" ht="24.95" customHeight="1" x14ac:dyDescent="0.25">
      <c r="A20" s="15"/>
      <c r="B20" s="284"/>
      <c r="C20" s="38">
        <f>1+"14:30:00"</f>
        <v>1.6041666666666665</v>
      </c>
      <c r="D20" s="242">
        <f>1+"15:00:00"</f>
        <v>1.625</v>
      </c>
      <c r="E20" s="253"/>
      <c r="F20" s="31">
        <f t="shared" si="7"/>
        <v>2.0833333333333481E-2</v>
      </c>
      <c r="G20" s="31">
        <f t="shared" si="8"/>
        <v>0</v>
      </c>
      <c r="H20" s="31">
        <f t="shared" si="5"/>
        <v>0</v>
      </c>
      <c r="I20" s="32">
        <f t="shared" si="6"/>
        <v>0</v>
      </c>
      <c r="J20" s="236">
        <f t="shared" si="9"/>
        <v>0</v>
      </c>
      <c r="K20" s="261"/>
      <c r="L20" s="2"/>
      <c r="M20" s="2"/>
      <c r="N20" s="2"/>
      <c r="O20" s="2"/>
      <c r="P20" s="2"/>
      <c r="Q20" s="2"/>
      <c r="R20" s="2"/>
      <c r="S20" s="2"/>
      <c r="T20" s="2"/>
      <c r="U20" s="2"/>
      <c r="V20" s="262"/>
      <c r="W20" s="22"/>
      <c r="X20" s="71"/>
      <c r="Y20" s="39" t="s">
        <v>28</v>
      </c>
      <c r="Z20" s="249" t="s">
        <v>30</v>
      </c>
      <c r="AA20" s="4">
        <v>0.625</v>
      </c>
      <c r="AB20" s="74"/>
      <c r="AC20" s="41" t="s">
        <v>26</v>
      </c>
      <c r="AD20" s="1"/>
      <c r="AE20" s="73"/>
    </row>
    <row r="21" spans="1:33" ht="24.95" customHeight="1" x14ac:dyDescent="0.25">
      <c r="A21" s="15"/>
      <c r="B21" s="284"/>
      <c r="C21" s="38">
        <f>1+"15:00:00"</f>
        <v>1.625</v>
      </c>
      <c r="D21" s="242">
        <f>1+"15:30:00"</f>
        <v>1.6458333333333335</v>
      </c>
      <c r="E21" s="253"/>
      <c r="F21" s="31">
        <f t="shared" si="7"/>
        <v>2.0833333333333481E-2</v>
      </c>
      <c r="G21" s="31">
        <f t="shared" si="8"/>
        <v>0</v>
      </c>
      <c r="H21" s="31">
        <f t="shared" si="5"/>
        <v>0</v>
      </c>
      <c r="I21" s="32">
        <f t="shared" si="6"/>
        <v>0</v>
      </c>
      <c r="J21" s="236">
        <f t="shared" si="9"/>
        <v>0</v>
      </c>
      <c r="K21" s="261"/>
      <c r="L21" s="2"/>
      <c r="M21" s="2"/>
      <c r="N21" s="2"/>
      <c r="O21" s="2"/>
      <c r="P21" s="2"/>
      <c r="Q21" s="2"/>
      <c r="R21" s="2"/>
      <c r="S21" s="2"/>
      <c r="T21" s="2"/>
      <c r="U21" s="2"/>
      <c r="V21" s="262"/>
      <c r="W21" s="22"/>
      <c r="X21" s="71"/>
      <c r="Y21" s="75"/>
      <c r="Z21" s="75"/>
      <c r="AA21" s="75"/>
      <c r="AB21" s="74"/>
      <c r="AC21" s="76"/>
      <c r="AD21" s="76"/>
      <c r="AE21" s="73"/>
    </row>
    <row r="22" spans="1:33" ht="24.95" customHeight="1" x14ac:dyDescent="0.25">
      <c r="A22" s="15"/>
      <c r="B22" s="284"/>
      <c r="C22" s="38">
        <f>1+"15:30:00"</f>
        <v>1.6458333333333335</v>
      </c>
      <c r="D22" s="242">
        <f>1+"16:00:00"</f>
        <v>1.6666666666666665</v>
      </c>
      <c r="E22" s="253"/>
      <c r="F22" s="31">
        <f t="shared" si="7"/>
        <v>2.0833333333333037E-2</v>
      </c>
      <c r="G22" s="31">
        <f t="shared" si="8"/>
        <v>0</v>
      </c>
      <c r="H22" s="31">
        <f t="shared" si="5"/>
        <v>0</v>
      </c>
      <c r="I22" s="32">
        <f t="shared" si="6"/>
        <v>0</v>
      </c>
      <c r="J22" s="236">
        <f t="shared" si="9"/>
        <v>0</v>
      </c>
      <c r="K22" s="261"/>
      <c r="L22" s="2"/>
      <c r="M22" s="2"/>
      <c r="N22" s="2"/>
      <c r="O22" s="2"/>
      <c r="P22" s="2"/>
      <c r="Q22" s="2"/>
      <c r="R22" s="2"/>
      <c r="S22" s="2"/>
      <c r="T22" s="2"/>
      <c r="U22" s="2"/>
      <c r="V22" s="262"/>
      <c r="W22" s="22"/>
      <c r="X22" s="71"/>
      <c r="Y22" s="44" t="s">
        <v>24</v>
      </c>
      <c r="Z22" s="45"/>
      <c r="AA22" s="46">
        <f>AD19/AC23/24</f>
        <v>0.10416666666666667</v>
      </c>
      <c r="AB22" s="74"/>
      <c r="AC22" s="47" t="s">
        <v>23</v>
      </c>
      <c r="AD22" s="47" t="s">
        <v>29</v>
      </c>
      <c r="AE22" s="73"/>
    </row>
    <row r="23" spans="1:33" ht="24.95" customHeight="1" x14ac:dyDescent="0.25">
      <c r="A23" s="15"/>
      <c r="B23" s="284"/>
      <c r="C23" s="38">
        <f>1+"16:00:00"</f>
        <v>1.6666666666666665</v>
      </c>
      <c r="D23" s="242">
        <f>1+"16:30:00"</f>
        <v>1.6875</v>
      </c>
      <c r="E23" s="253"/>
      <c r="F23" s="31">
        <f t="shared" si="7"/>
        <v>2.0833333333333481E-2</v>
      </c>
      <c r="G23" s="31">
        <f t="shared" si="8"/>
        <v>0</v>
      </c>
      <c r="H23" s="31">
        <f t="shared" si="5"/>
        <v>0</v>
      </c>
      <c r="I23" s="32">
        <f t="shared" si="6"/>
        <v>0</v>
      </c>
      <c r="J23" s="236">
        <f t="shared" si="9"/>
        <v>0</v>
      </c>
      <c r="K23" s="261"/>
      <c r="L23" s="2"/>
      <c r="M23" s="2"/>
      <c r="N23" s="2"/>
      <c r="O23" s="2"/>
      <c r="P23" s="2"/>
      <c r="Q23" s="2"/>
      <c r="R23" s="2"/>
      <c r="S23" s="2"/>
      <c r="T23" s="2"/>
      <c r="U23" s="2"/>
      <c r="V23" s="262"/>
      <c r="W23" s="22"/>
      <c r="X23" s="71"/>
      <c r="Y23" s="48" t="s">
        <v>22</v>
      </c>
      <c r="Z23" s="49"/>
      <c r="AA23" s="46">
        <f>SUMIFS(H:H,C:C,"&gt;="&amp; (MATCH(Z19,$AF$3:$AF$8,0)+AA19),D:D,"&lt;=" &amp; (MATCH(Z20,$AF$3:$AF$8,0)+AA20))-SUMIFS(G:G,C:C,"&gt;="&amp; (MATCH(Z19,$AF$3:$AF$8,0)+AA19),D:D,"&lt;=" &amp; (MATCH(Z20,$AF$3:$AF$8,0)+AA20))-AA22</f>
        <v>-0.14583333333333365</v>
      </c>
      <c r="AB23" s="74"/>
      <c r="AC23" s="2">
        <v>120</v>
      </c>
      <c r="AD23" s="50">
        <f>AD19/(AA23+AA22)/24</f>
        <v>-299.99999999999778</v>
      </c>
      <c r="AE23" s="73"/>
      <c r="AF23" s="77"/>
    </row>
    <row r="24" spans="1:33" ht="24.95" customHeight="1" thickBot="1" x14ac:dyDescent="0.3">
      <c r="A24" s="15"/>
      <c r="B24" s="284"/>
      <c r="C24" s="38">
        <f>1+"16:30:00"</f>
        <v>1.6875</v>
      </c>
      <c r="D24" s="242">
        <f>1+"17:00:00"</f>
        <v>1.7083333333333335</v>
      </c>
      <c r="E24" s="253"/>
      <c r="F24" s="31">
        <f t="shared" si="7"/>
        <v>2.0833333333333481E-2</v>
      </c>
      <c r="G24" s="31">
        <f t="shared" si="8"/>
        <v>0</v>
      </c>
      <c r="H24" s="31">
        <f t="shared" si="5"/>
        <v>0</v>
      </c>
      <c r="I24" s="32">
        <f t="shared" si="6"/>
        <v>0</v>
      </c>
      <c r="J24" s="236">
        <f t="shared" si="9"/>
        <v>0</v>
      </c>
      <c r="K24" s="261"/>
      <c r="L24" s="2"/>
      <c r="M24" s="2"/>
      <c r="N24" s="2"/>
      <c r="O24" s="2"/>
      <c r="P24" s="2"/>
      <c r="Q24" s="2"/>
      <c r="R24" s="2"/>
      <c r="S24" s="2"/>
      <c r="T24" s="2"/>
      <c r="U24" s="2"/>
      <c r="V24" s="262"/>
      <c r="W24" s="22"/>
      <c r="X24" s="78"/>
      <c r="Y24" s="79"/>
      <c r="Z24" s="80"/>
      <c r="AA24" s="80"/>
      <c r="AB24" s="80"/>
      <c r="AC24" s="80"/>
      <c r="AD24" s="80"/>
      <c r="AE24" s="81"/>
      <c r="AF24" s="77"/>
    </row>
    <row r="25" spans="1:33" ht="24.95" customHeight="1" x14ac:dyDescent="0.25">
      <c r="A25" s="15"/>
      <c r="B25" s="284"/>
      <c r="C25" s="38">
        <f>1+"17:00:00"</f>
        <v>1.7083333333333335</v>
      </c>
      <c r="D25" s="242">
        <f>1+"17:30:00"</f>
        <v>1.7291666666666665</v>
      </c>
      <c r="E25" s="253"/>
      <c r="F25" s="31">
        <f t="shared" si="7"/>
        <v>2.0833333333333037E-2</v>
      </c>
      <c r="G25" s="31">
        <f t="shared" si="8"/>
        <v>0</v>
      </c>
      <c r="H25" s="31">
        <f t="shared" si="5"/>
        <v>0</v>
      </c>
      <c r="I25" s="32">
        <f t="shared" ref="I25:I43" si="10">E25-J25</f>
        <v>0</v>
      </c>
      <c r="J25" s="236">
        <f t="shared" ref="J25:J26" si="11">SUM(K25:V25)</f>
        <v>0</v>
      </c>
      <c r="K25" s="261"/>
      <c r="L25" s="2"/>
      <c r="M25" s="2"/>
      <c r="N25" s="2"/>
      <c r="O25" s="2"/>
      <c r="P25" s="2"/>
      <c r="Q25" s="2"/>
      <c r="R25" s="2"/>
      <c r="S25" s="2"/>
      <c r="T25" s="2"/>
      <c r="U25" s="2"/>
      <c r="V25" s="262"/>
      <c r="W25" s="22"/>
      <c r="X25" s="22"/>
      <c r="AG25" s="77"/>
    </row>
    <row r="26" spans="1:33" ht="24.95" customHeight="1" thickBot="1" x14ac:dyDescent="0.3">
      <c r="A26" s="15"/>
      <c r="B26" s="285"/>
      <c r="C26" s="82">
        <f>1+"17:30:00"</f>
        <v>1.7291666666666665</v>
      </c>
      <c r="D26" s="246">
        <f>1+"18:00:00"</f>
        <v>1.75</v>
      </c>
      <c r="E26" s="256"/>
      <c r="F26" s="83">
        <f t="shared" si="7"/>
        <v>2.0833333333333481E-2</v>
      </c>
      <c r="G26" s="83">
        <f t="shared" si="8"/>
        <v>0</v>
      </c>
      <c r="H26" s="83">
        <f t="shared" si="5"/>
        <v>0</v>
      </c>
      <c r="I26" s="84">
        <f t="shared" si="10"/>
        <v>0</v>
      </c>
      <c r="J26" s="239">
        <f t="shared" si="11"/>
        <v>0</v>
      </c>
      <c r="K26" s="269"/>
      <c r="L26" s="270"/>
      <c r="M26" s="270"/>
      <c r="N26" s="270"/>
      <c r="O26" s="270"/>
      <c r="P26" s="270"/>
      <c r="Q26" s="270"/>
      <c r="R26" s="270"/>
      <c r="S26" s="270"/>
      <c r="T26" s="270"/>
      <c r="U26" s="270"/>
      <c r="V26" s="271"/>
      <c r="W26" s="22"/>
      <c r="AG26" s="77"/>
    </row>
    <row r="27" spans="1:33" ht="24.95" customHeight="1" thickTop="1" x14ac:dyDescent="0.25">
      <c r="A27" s="15"/>
      <c r="B27" s="286" t="str">
        <f>IF($AB$3="","",$AB$3+1)</f>
        <v/>
      </c>
      <c r="C27" s="85">
        <f>2+"07:45:00"</f>
        <v>2.3229166666666665</v>
      </c>
      <c r="D27" s="247">
        <f>2+"08:00:00"</f>
        <v>2.3333333333333335</v>
      </c>
      <c r="E27" s="257">
        <v>3</v>
      </c>
      <c r="F27" s="24">
        <f>D27-C27</f>
        <v>1.0416666666666963E-2</v>
      </c>
      <c r="G27" s="24">
        <f>J27*F27</f>
        <v>2.0833333333333925E-2</v>
      </c>
      <c r="H27" s="24">
        <f>F27*E27</f>
        <v>3.1250000000000888E-2</v>
      </c>
      <c r="I27" s="25">
        <f t="shared" si="10"/>
        <v>1</v>
      </c>
      <c r="J27" s="235">
        <f>SUM(K27:V27)</f>
        <v>2</v>
      </c>
      <c r="K27" s="272">
        <v>1</v>
      </c>
      <c r="L27" s="273">
        <v>0.5</v>
      </c>
      <c r="M27" s="273">
        <v>0.5</v>
      </c>
      <c r="N27" s="273"/>
      <c r="O27" s="273"/>
      <c r="P27" s="273"/>
      <c r="Q27" s="273"/>
      <c r="R27" s="273"/>
      <c r="S27" s="273"/>
      <c r="T27" s="273"/>
      <c r="U27" s="273"/>
      <c r="V27" s="274"/>
      <c r="W27" s="22"/>
      <c r="X27" s="86"/>
      <c r="Y27" s="87"/>
      <c r="Z27" s="87"/>
      <c r="AA27" s="87"/>
      <c r="AB27" s="87"/>
      <c r="AC27" s="88"/>
      <c r="AD27" s="88"/>
      <c r="AE27" s="89"/>
    </row>
    <row r="28" spans="1:33" ht="24.95" customHeight="1" x14ac:dyDescent="0.25">
      <c r="A28" s="15"/>
      <c r="B28" s="286"/>
      <c r="C28" s="30">
        <f>2+"08:00:00"</f>
        <v>2.3333333333333335</v>
      </c>
      <c r="D28" s="241">
        <f>2+"08:30:00"</f>
        <v>2.3541666666666665</v>
      </c>
      <c r="E28" s="253"/>
      <c r="F28" s="31">
        <f t="shared" ref="F28:F36" si="12">D28-C28</f>
        <v>2.0833333333333037E-2</v>
      </c>
      <c r="G28" s="31">
        <f t="shared" ref="G28:G36" si="13">J28*F28</f>
        <v>0</v>
      </c>
      <c r="H28" s="31">
        <f t="shared" ref="H28:H45" si="14">F28*E28</f>
        <v>0</v>
      </c>
      <c r="I28" s="32">
        <f t="shared" si="10"/>
        <v>0</v>
      </c>
      <c r="J28" s="236">
        <f t="shared" ref="J28:J36" si="15">SUM(K28:V28)</f>
        <v>0</v>
      </c>
      <c r="K28" s="261"/>
      <c r="L28" s="2"/>
      <c r="M28" s="2"/>
      <c r="N28" s="2"/>
      <c r="O28" s="2"/>
      <c r="P28" s="2"/>
      <c r="Q28" s="2"/>
      <c r="R28" s="2"/>
      <c r="S28" s="2"/>
      <c r="T28" s="2"/>
      <c r="U28" s="2"/>
      <c r="V28" s="262"/>
      <c r="W28" s="22"/>
      <c r="X28" s="90"/>
      <c r="Y28" s="34" t="s">
        <v>27</v>
      </c>
      <c r="Z28" s="249" t="s">
        <v>30</v>
      </c>
      <c r="AA28" s="3">
        <v>0.64583333333333337</v>
      </c>
      <c r="AB28" s="91"/>
      <c r="AC28" s="36" t="s">
        <v>25</v>
      </c>
      <c r="AD28" s="2">
        <v>4000</v>
      </c>
      <c r="AE28" s="92"/>
    </row>
    <row r="29" spans="1:33" ht="24.95" customHeight="1" x14ac:dyDescent="0.25">
      <c r="A29" s="15"/>
      <c r="B29" s="286"/>
      <c r="C29" s="38">
        <f>2+"08:30:00"</f>
        <v>2.3541666666666665</v>
      </c>
      <c r="D29" s="242">
        <f>2+"09:00:00"</f>
        <v>2.375</v>
      </c>
      <c r="E29" s="253"/>
      <c r="F29" s="31">
        <f t="shared" si="12"/>
        <v>2.0833333333333481E-2</v>
      </c>
      <c r="G29" s="31">
        <f t="shared" si="13"/>
        <v>0</v>
      </c>
      <c r="H29" s="31">
        <f t="shared" si="14"/>
        <v>0</v>
      </c>
      <c r="I29" s="32">
        <f t="shared" si="10"/>
        <v>0</v>
      </c>
      <c r="J29" s="236">
        <f t="shared" si="15"/>
        <v>0</v>
      </c>
      <c r="K29" s="261"/>
      <c r="L29" s="2"/>
      <c r="M29" s="2"/>
      <c r="N29" s="2"/>
      <c r="O29" s="2"/>
      <c r="P29" s="2"/>
      <c r="Q29" s="2"/>
      <c r="R29" s="2"/>
      <c r="S29" s="2"/>
      <c r="T29" s="2"/>
      <c r="U29" s="2"/>
      <c r="V29" s="262"/>
      <c r="W29" s="22"/>
      <c r="X29" s="90"/>
      <c r="Y29" s="39" t="s">
        <v>28</v>
      </c>
      <c r="Z29" s="249" t="s">
        <v>32</v>
      </c>
      <c r="AA29" s="4">
        <v>0.47916666666666669</v>
      </c>
      <c r="AB29" s="93"/>
      <c r="AC29" s="41" t="s">
        <v>26</v>
      </c>
      <c r="AD29" s="1"/>
      <c r="AE29" s="92"/>
    </row>
    <row r="30" spans="1:33" ht="24.95" customHeight="1" x14ac:dyDescent="0.25">
      <c r="A30" s="15"/>
      <c r="B30" s="286"/>
      <c r="C30" s="38">
        <f>2+"09:00:00"</f>
        <v>2.375</v>
      </c>
      <c r="D30" s="242">
        <f>2+"09:30:00"</f>
        <v>2.3958333333333335</v>
      </c>
      <c r="E30" s="253"/>
      <c r="F30" s="31">
        <f t="shared" si="12"/>
        <v>2.0833333333333481E-2</v>
      </c>
      <c r="G30" s="31">
        <f t="shared" si="13"/>
        <v>2.0833333333333481E-2</v>
      </c>
      <c r="H30" s="31">
        <f t="shared" si="14"/>
        <v>0</v>
      </c>
      <c r="I30" s="32">
        <f t="shared" si="10"/>
        <v>-1</v>
      </c>
      <c r="J30" s="236">
        <f t="shared" si="15"/>
        <v>1</v>
      </c>
      <c r="K30" s="261"/>
      <c r="L30" s="2"/>
      <c r="M30" s="2"/>
      <c r="N30" s="2"/>
      <c r="O30" s="2">
        <v>1</v>
      </c>
      <c r="P30" s="2"/>
      <c r="Q30" s="2"/>
      <c r="R30" s="2"/>
      <c r="S30" s="2"/>
      <c r="T30" s="2"/>
      <c r="U30" s="2"/>
      <c r="V30" s="262"/>
      <c r="W30" s="22"/>
      <c r="X30" s="90"/>
      <c r="Y30" s="94"/>
      <c r="Z30" s="94"/>
      <c r="AA30" s="94"/>
      <c r="AB30" s="93"/>
      <c r="AC30" s="95"/>
      <c r="AD30" s="95"/>
      <c r="AE30" s="92"/>
    </row>
    <row r="31" spans="1:33" ht="24.95" customHeight="1" x14ac:dyDescent="0.25">
      <c r="A31" s="15"/>
      <c r="B31" s="286"/>
      <c r="C31" s="38">
        <f>2+"09:30:00"</f>
        <v>2.3958333333333335</v>
      </c>
      <c r="D31" s="242">
        <f>2+"10:00:00"</f>
        <v>2.4166666666666665</v>
      </c>
      <c r="E31" s="253"/>
      <c r="F31" s="31">
        <f t="shared" si="12"/>
        <v>2.0833333333333037E-2</v>
      </c>
      <c r="G31" s="31">
        <f t="shared" si="13"/>
        <v>2.0833333333333037E-2</v>
      </c>
      <c r="H31" s="31">
        <f t="shared" si="14"/>
        <v>0</v>
      </c>
      <c r="I31" s="32">
        <f t="shared" si="10"/>
        <v>-1</v>
      </c>
      <c r="J31" s="236">
        <f t="shared" si="15"/>
        <v>1</v>
      </c>
      <c r="K31" s="261"/>
      <c r="L31" s="2"/>
      <c r="M31" s="2"/>
      <c r="N31" s="2"/>
      <c r="O31" s="2">
        <v>1</v>
      </c>
      <c r="P31" s="2"/>
      <c r="Q31" s="2"/>
      <c r="R31" s="2"/>
      <c r="S31" s="2"/>
      <c r="T31" s="2"/>
      <c r="U31" s="2"/>
      <c r="V31" s="262"/>
      <c r="W31" s="22"/>
      <c r="X31" s="90"/>
      <c r="Y31" s="44" t="s">
        <v>24</v>
      </c>
      <c r="Z31" s="45"/>
      <c r="AA31" s="46">
        <f>AD28/AC32/24</f>
        <v>1.1904761904761905</v>
      </c>
      <c r="AB31" s="93"/>
      <c r="AC31" s="47" t="s">
        <v>23</v>
      </c>
      <c r="AD31" s="47" t="s">
        <v>29</v>
      </c>
      <c r="AE31" s="92"/>
    </row>
    <row r="32" spans="1:33" ht="24.95" customHeight="1" x14ac:dyDescent="0.25">
      <c r="A32" s="15"/>
      <c r="B32" s="286"/>
      <c r="C32" s="38">
        <f>2+"10:00:00"</f>
        <v>2.4166666666666665</v>
      </c>
      <c r="D32" s="242">
        <f>2+"10:30:00"</f>
        <v>2.4375</v>
      </c>
      <c r="E32" s="253"/>
      <c r="F32" s="31">
        <f t="shared" si="12"/>
        <v>2.0833333333333481E-2</v>
      </c>
      <c r="G32" s="31">
        <f t="shared" si="13"/>
        <v>4.1666666666666963E-2</v>
      </c>
      <c r="H32" s="31">
        <f t="shared" si="14"/>
        <v>0</v>
      </c>
      <c r="I32" s="32">
        <f t="shared" si="10"/>
        <v>-2</v>
      </c>
      <c r="J32" s="236">
        <f t="shared" si="15"/>
        <v>2</v>
      </c>
      <c r="K32" s="261"/>
      <c r="L32" s="2"/>
      <c r="M32" s="2"/>
      <c r="N32" s="2">
        <v>1</v>
      </c>
      <c r="O32" s="2">
        <v>1</v>
      </c>
      <c r="P32" s="2"/>
      <c r="Q32" s="2"/>
      <c r="R32" s="2"/>
      <c r="S32" s="2"/>
      <c r="T32" s="2"/>
      <c r="U32" s="2"/>
      <c r="V32" s="262"/>
      <c r="W32" s="22"/>
      <c r="X32" s="90"/>
      <c r="Y32" s="48" t="s">
        <v>22</v>
      </c>
      <c r="Z32" s="49"/>
      <c r="AA32" s="46">
        <f>SUMIFS(H:H,C:C,"&gt;="&amp; (MATCH(Z28,$AF$3:$AF$8,0)+AA28),D:D,"&lt;=" &amp; (MATCH(Z29,$AF$3:$AF$8,0)+AA29))-SUMIFS(G:G,C:C,"&gt;="&amp; (MATCH(Z28,$AF$3:$AF$8,0)+AA28),D:D,"&lt;=" &amp; (MATCH(Z29,$AF$3:$AF$8,0)+AA29))-AA31</f>
        <v>-1.6488095238095231</v>
      </c>
      <c r="AB32" s="93"/>
      <c r="AC32" s="2">
        <v>140</v>
      </c>
      <c r="AD32" s="50">
        <f>AD28/(AA31+AA32)/24</f>
        <v>-363.63636363636419</v>
      </c>
      <c r="AE32" s="92"/>
    </row>
    <row r="33" spans="1:31" ht="24.95" customHeight="1" thickBot="1" x14ac:dyDescent="0.3">
      <c r="A33" s="15"/>
      <c r="B33" s="286"/>
      <c r="C33" s="38">
        <f>2+"10:30:00"</f>
        <v>2.4375</v>
      </c>
      <c r="D33" s="242">
        <f>2+"11:00:00"</f>
        <v>2.4583333333333335</v>
      </c>
      <c r="E33" s="253"/>
      <c r="F33" s="31">
        <f t="shared" si="12"/>
        <v>2.0833333333333481E-2</v>
      </c>
      <c r="G33" s="31">
        <f t="shared" si="13"/>
        <v>4.1666666666666963E-2</v>
      </c>
      <c r="H33" s="31">
        <f t="shared" si="14"/>
        <v>0</v>
      </c>
      <c r="I33" s="32">
        <f t="shared" si="10"/>
        <v>-2</v>
      </c>
      <c r="J33" s="236">
        <f t="shared" si="15"/>
        <v>2</v>
      </c>
      <c r="K33" s="261"/>
      <c r="L33" s="2"/>
      <c r="M33" s="2"/>
      <c r="N33" s="2">
        <v>1</v>
      </c>
      <c r="O33" s="2">
        <v>1</v>
      </c>
      <c r="P33" s="2"/>
      <c r="Q33" s="2"/>
      <c r="R33" s="2"/>
      <c r="S33" s="2"/>
      <c r="T33" s="2"/>
      <c r="U33" s="2"/>
      <c r="V33" s="262"/>
      <c r="W33" s="22"/>
      <c r="X33" s="96"/>
      <c r="Y33" s="97"/>
      <c r="Z33" s="98"/>
      <c r="AA33" s="98"/>
      <c r="AB33" s="99"/>
      <c r="AC33" s="100"/>
      <c r="AD33" s="100"/>
      <c r="AE33" s="101"/>
    </row>
    <row r="34" spans="1:31" ht="24.95" customHeight="1" x14ac:dyDescent="0.25">
      <c r="A34" s="15"/>
      <c r="B34" s="286"/>
      <c r="C34" s="57">
        <f>2+"11:00:00"</f>
        <v>2.4583333333333335</v>
      </c>
      <c r="D34" s="243">
        <f>2+"11:30:00"</f>
        <v>2.4791666666666665</v>
      </c>
      <c r="E34" s="253"/>
      <c r="F34" s="31">
        <f t="shared" si="12"/>
        <v>2.0833333333333037E-2</v>
      </c>
      <c r="G34" s="31">
        <f t="shared" si="13"/>
        <v>6.2499999999999112E-2</v>
      </c>
      <c r="H34" s="31">
        <f t="shared" si="14"/>
        <v>0</v>
      </c>
      <c r="I34" s="32">
        <f t="shared" si="10"/>
        <v>-3</v>
      </c>
      <c r="J34" s="236">
        <f t="shared" si="15"/>
        <v>3</v>
      </c>
      <c r="K34" s="261"/>
      <c r="L34" s="2"/>
      <c r="M34" s="2"/>
      <c r="N34" s="2">
        <v>2</v>
      </c>
      <c r="O34" s="2">
        <v>1</v>
      </c>
      <c r="P34" s="2"/>
      <c r="Q34" s="2"/>
      <c r="R34" s="2"/>
      <c r="S34" s="2"/>
      <c r="T34" s="2"/>
      <c r="U34" s="2"/>
      <c r="V34" s="262"/>
      <c r="W34" s="22"/>
      <c r="X34" s="22"/>
      <c r="Y34" s="102"/>
      <c r="AB34" s="16"/>
    </row>
    <row r="35" spans="1:31" ht="24.95" customHeight="1" x14ac:dyDescent="0.25">
      <c r="A35" s="15"/>
      <c r="B35" s="286"/>
      <c r="C35" s="38">
        <f>2+"11:30:00"</f>
        <v>2.4791666666666665</v>
      </c>
      <c r="D35" s="242">
        <f>2+"12:00:00"</f>
        <v>2.5</v>
      </c>
      <c r="E35" s="253"/>
      <c r="F35" s="31">
        <f t="shared" si="12"/>
        <v>2.0833333333333481E-2</v>
      </c>
      <c r="G35" s="31">
        <f t="shared" si="13"/>
        <v>6.2500000000000444E-2</v>
      </c>
      <c r="H35" s="31">
        <f t="shared" si="14"/>
        <v>0</v>
      </c>
      <c r="I35" s="32">
        <f t="shared" si="10"/>
        <v>-3</v>
      </c>
      <c r="J35" s="236">
        <f t="shared" si="15"/>
        <v>3</v>
      </c>
      <c r="K35" s="261"/>
      <c r="L35" s="2"/>
      <c r="M35" s="2"/>
      <c r="N35" s="2">
        <v>2</v>
      </c>
      <c r="O35" s="2">
        <v>1</v>
      </c>
      <c r="P35" s="2"/>
      <c r="Q35" s="2"/>
      <c r="R35" s="2"/>
      <c r="S35" s="2"/>
      <c r="T35" s="2"/>
      <c r="U35" s="2"/>
      <c r="V35" s="262"/>
      <c r="W35" s="22"/>
      <c r="X35" s="22"/>
      <c r="AB35" s="16"/>
    </row>
    <row r="36" spans="1:31" ht="24.95" customHeight="1" thickBot="1" x14ac:dyDescent="0.3">
      <c r="A36" s="15"/>
      <c r="B36" s="286"/>
      <c r="C36" s="61">
        <f>2+"12:00:00"</f>
        <v>2.5</v>
      </c>
      <c r="D36" s="244">
        <f>2+"12:30:00"</f>
        <v>2.5208333333333335</v>
      </c>
      <c r="E36" s="254"/>
      <c r="F36" s="62">
        <f t="shared" si="12"/>
        <v>2.0833333333333481E-2</v>
      </c>
      <c r="G36" s="62">
        <f t="shared" si="13"/>
        <v>0</v>
      </c>
      <c r="H36" s="62">
        <f t="shared" si="14"/>
        <v>0</v>
      </c>
      <c r="I36" s="63">
        <f t="shared" si="10"/>
        <v>0</v>
      </c>
      <c r="J36" s="237">
        <f t="shared" si="15"/>
        <v>0</v>
      </c>
      <c r="K36" s="263">
        <v>0</v>
      </c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5"/>
      <c r="W36" s="22"/>
    </row>
    <row r="37" spans="1:31" ht="24.95" customHeight="1" x14ac:dyDescent="0.25">
      <c r="A37" s="15"/>
      <c r="B37" s="286"/>
      <c r="C37" s="64">
        <f>2+"13:30:00"</f>
        <v>2.5625</v>
      </c>
      <c r="D37" s="245">
        <f>2+"14:00:00"</f>
        <v>2.5833333333333335</v>
      </c>
      <c r="E37" s="255"/>
      <c r="F37" s="65">
        <f>D37-C37</f>
        <v>2.0833333333333481E-2</v>
      </c>
      <c r="G37" s="65">
        <f>J37*F37</f>
        <v>4.1666666666666963E-2</v>
      </c>
      <c r="H37" s="65">
        <f t="shared" si="14"/>
        <v>0</v>
      </c>
      <c r="I37" s="66">
        <f t="shared" si="10"/>
        <v>-2</v>
      </c>
      <c r="J37" s="238">
        <f>SUM(K37:V37)</f>
        <v>2</v>
      </c>
      <c r="K37" s="266">
        <v>1</v>
      </c>
      <c r="L37" s="267">
        <v>0.5</v>
      </c>
      <c r="M37" s="267">
        <v>0.5</v>
      </c>
      <c r="N37" s="267"/>
      <c r="O37" s="267"/>
      <c r="P37" s="267"/>
      <c r="Q37" s="267"/>
      <c r="R37" s="267"/>
      <c r="S37" s="267"/>
      <c r="T37" s="267"/>
      <c r="U37" s="267"/>
      <c r="V37" s="268"/>
      <c r="W37" s="22"/>
      <c r="X37" s="103"/>
      <c r="Y37" s="104"/>
      <c r="Z37" s="104"/>
      <c r="AA37" s="104"/>
      <c r="AB37" s="104"/>
      <c r="AC37" s="105"/>
      <c r="AD37" s="105"/>
      <c r="AE37" s="106"/>
    </row>
    <row r="38" spans="1:31" ht="24.95" customHeight="1" x14ac:dyDescent="0.25">
      <c r="A38" s="15"/>
      <c r="B38" s="286"/>
      <c r="C38" s="38">
        <f>2+"14:00:00"</f>
        <v>2.5833333333333335</v>
      </c>
      <c r="D38" s="242">
        <f>2+"14:30:00"</f>
        <v>2.6041666666666665</v>
      </c>
      <c r="E38" s="253"/>
      <c r="F38" s="31">
        <f t="shared" ref="F38:F45" si="16">D38-C38</f>
        <v>2.0833333333333037E-2</v>
      </c>
      <c r="G38" s="31">
        <f t="shared" ref="G38:G45" si="17">J38*F38</f>
        <v>0</v>
      </c>
      <c r="H38" s="31">
        <f t="shared" si="14"/>
        <v>0</v>
      </c>
      <c r="I38" s="32">
        <f t="shared" si="10"/>
        <v>0</v>
      </c>
      <c r="J38" s="236">
        <f t="shared" ref="J38:J45" si="18">SUM(K38:V38)</f>
        <v>0</v>
      </c>
      <c r="K38" s="261"/>
      <c r="L38" s="2"/>
      <c r="M38" s="2"/>
      <c r="N38" s="2"/>
      <c r="O38" s="2"/>
      <c r="P38" s="2"/>
      <c r="Q38" s="2"/>
      <c r="R38" s="2"/>
      <c r="S38" s="2"/>
      <c r="T38" s="2"/>
      <c r="U38" s="2"/>
      <c r="V38" s="262"/>
      <c r="W38" s="22"/>
      <c r="X38" s="107"/>
      <c r="Y38" s="34" t="s">
        <v>27</v>
      </c>
      <c r="Z38" s="249" t="s">
        <v>31</v>
      </c>
      <c r="AA38" s="3">
        <v>0.5625</v>
      </c>
      <c r="AB38" s="108"/>
      <c r="AC38" s="36" t="s">
        <v>25</v>
      </c>
      <c r="AD38" s="2">
        <v>300</v>
      </c>
      <c r="AE38" s="109"/>
    </row>
    <row r="39" spans="1:31" ht="24.95" customHeight="1" x14ac:dyDescent="0.25">
      <c r="A39" s="15"/>
      <c r="B39" s="286"/>
      <c r="C39" s="38">
        <f>2+"14:30:00"</f>
        <v>2.6041666666666665</v>
      </c>
      <c r="D39" s="242">
        <f>2+"15:00:00"</f>
        <v>2.625</v>
      </c>
      <c r="E39" s="253"/>
      <c r="F39" s="31">
        <f t="shared" si="16"/>
        <v>2.0833333333333481E-2</v>
      </c>
      <c r="G39" s="31">
        <f t="shared" si="17"/>
        <v>0</v>
      </c>
      <c r="H39" s="31">
        <f t="shared" si="14"/>
        <v>0</v>
      </c>
      <c r="I39" s="32">
        <f t="shared" si="10"/>
        <v>0</v>
      </c>
      <c r="J39" s="236">
        <f t="shared" si="18"/>
        <v>0</v>
      </c>
      <c r="K39" s="261"/>
      <c r="L39" s="2"/>
      <c r="M39" s="2"/>
      <c r="N39" s="2"/>
      <c r="O39" s="2"/>
      <c r="P39" s="2"/>
      <c r="Q39" s="2"/>
      <c r="R39" s="2"/>
      <c r="S39" s="2"/>
      <c r="T39" s="2"/>
      <c r="U39" s="2"/>
      <c r="V39" s="262"/>
      <c r="W39" s="22"/>
      <c r="X39" s="107"/>
      <c r="Y39" s="39" t="s">
        <v>28</v>
      </c>
      <c r="Z39" s="249" t="s">
        <v>31</v>
      </c>
      <c r="AA39" s="4">
        <v>0.625</v>
      </c>
      <c r="AB39" s="110"/>
      <c r="AC39" s="41" t="s">
        <v>26</v>
      </c>
      <c r="AD39" s="1"/>
      <c r="AE39" s="109"/>
    </row>
    <row r="40" spans="1:31" ht="24.95" customHeight="1" x14ac:dyDescent="0.25">
      <c r="A40" s="15"/>
      <c r="B40" s="286"/>
      <c r="C40" s="38">
        <f>2+"15:00:00"</f>
        <v>2.625</v>
      </c>
      <c r="D40" s="242">
        <f>2+"15:30:00"</f>
        <v>2.6458333333333335</v>
      </c>
      <c r="E40" s="253"/>
      <c r="F40" s="31">
        <f t="shared" si="16"/>
        <v>2.0833333333333481E-2</v>
      </c>
      <c r="G40" s="31">
        <f t="shared" si="17"/>
        <v>0</v>
      </c>
      <c r="H40" s="31">
        <f t="shared" si="14"/>
        <v>0</v>
      </c>
      <c r="I40" s="32">
        <f t="shared" si="10"/>
        <v>0</v>
      </c>
      <c r="J40" s="236">
        <f t="shared" si="18"/>
        <v>0</v>
      </c>
      <c r="K40" s="261"/>
      <c r="L40" s="2"/>
      <c r="M40" s="2"/>
      <c r="N40" s="2"/>
      <c r="O40" s="2"/>
      <c r="P40" s="2"/>
      <c r="Q40" s="2"/>
      <c r="R40" s="2"/>
      <c r="S40" s="2"/>
      <c r="T40" s="2"/>
      <c r="U40" s="2"/>
      <c r="V40" s="262"/>
      <c r="W40" s="22"/>
      <c r="X40" s="107"/>
      <c r="Y40" s="111"/>
      <c r="Z40" s="111"/>
      <c r="AA40" s="111"/>
      <c r="AB40" s="110"/>
      <c r="AC40" s="112"/>
      <c r="AD40" s="112"/>
      <c r="AE40" s="109"/>
    </row>
    <row r="41" spans="1:31" ht="24.95" customHeight="1" x14ac:dyDescent="0.25">
      <c r="A41" s="15"/>
      <c r="B41" s="286"/>
      <c r="C41" s="38">
        <f>2+"15:30:00"</f>
        <v>2.6458333333333335</v>
      </c>
      <c r="D41" s="242">
        <f>2+"16:00:00"</f>
        <v>2.6666666666666665</v>
      </c>
      <c r="E41" s="253"/>
      <c r="F41" s="31">
        <f t="shared" si="16"/>
        <v>2.0833333333333037E-2</v>
      </c>
      <c r="G41" s="31">
        <f t="shared" si="17"/>
        <v>0</v>
      </c>
      <c r="H41" s="31">
        <f t="shared" si="14"/>
        <v>0</v>
      </c>
      <c r="I41" s="32">
        <f t="shared" si="10"/>
        <v>0</v>
      </c>
      <c r="J41" s="236">
        <f t="shared" si="18"/>
        <v>0</v>
      </c>
      <c r="K41" s="261"/>
      <c r="L41" s="2"/>
      <c r="M41" s="2"/>
      <c r="N41" s="2"/>
      <c r="O41" s="2"/>
      <c r="P41" s="2"/>
      <c r="Q41" s="2"/>
      <c r="R41" s="2"/>
      <c r="S41" s="2"/>
      <c r="T41" s="2"/>
      <c r="U41" s="2"/>
      <c r="V41" s="262"/>
      <c r="W41" s="22"/>
      <c r="X41" s="107"/>
      <c r="Y41" s="44" t="s">
        <v>24</v>
      </c>
      <c r="Z41" s="45"/>
      <c r="AA41" s="46">
        <f>AD38/AC42/24</f>
        <v>0.10416666666666667</v>
      </c>
      <c r="AB41" s="110"/>
      <c r="AC41" s="47" t="s">
        <v>23</v>
      </c>
      <c r="AD41" s="47" t="s">
        <v>29</v>
      </c>
      <c r="AE41" s="109"/>
    </row>
    <row r="42" spans="1:31" ht="24.95" customHeight="1" x14ac:dyDescent="0.25">
      <c r="A42" s="15"/>
      <c r="B42" s="286"/>
      <c r="C42" s="38">
        <f>2+"16:00:00"</f>
        <v>2.6666666666666665</v>
      </c>
      <c r="D42" s="242">
        <f>2+"16:30:00"</f>
        <v>2.6875</v>
      </c>
      <c r="E42" s="253"/>
      <c r="F42" s="31">
        <f t="shared" si="16"/>
        <v>2.0833333333333481E-2</v>
      </c>
      <c r="G42" s="31">
        <f t="shared" si="17"/>
        <v>0</v>
      </c>
      <c r="H42" s="31">
        <f t="shared" si="14"/>
        <v>0</v>
      </c>
      <c r="I42" s="32">
        <f t="shared" si="10"/>
        <v>0</v>
      </c>
      <c r="J42" s="236">
        <f t="shared" si="18"/>
        <v>0</v>
      </c>
      <c r="K42" s="261"/>
      <c r="L42" s="2"/>
      <c r="M42" s="2"/>
      <c r="N42" s="2"/>
      <c r="O42" s="2"/>
      <c r="P42" s="2"/>
      <c r="Q42" s="2"/>
      <c r="R42" s="2"/>
      <c r="S42" s="2"/>
      <c r="T42" s="2"/>
      <c r="U42" s="2"/>
      <c r="V42" s="262"/>
      <c r="W42" s="22"/>
      <c r="X42" s="107"/>
      <c r="Y42" s="48" t="s">
        <v>22</v>
      </c>
      <c r="Z42" s="49"/>
      <c r="AA42" s="46">
        <f>SUMIFS(H:H,C:C,"&gt;="&amp; (MATCH(Z38,$AF$3:$AF$8,0)+AA38),D:D,"&lt;=" &amp; (MATCH(Z39,$AF$3:$AF$8,0)+AA39))-SUMIFS(G:G,C:C,"&gt;="&amp; (MATCH(Z38,$AF$3:$AF$8,0)+AA38),D:D,"&lt;=" &amp; (MATCH(Z39,$AF$3:$AF$8,0)+AA39))-AA41</f>
        <v>-0.14583333333333365</v>
      </c>
      <c r="AB42" s="110"/>
      <c r="AC42" s="2">
        <v>120</v>
      </c>
      <c r="AD42" s="50">
        <f>AD38/(AA41+AA42)/24</f>
        <v>-299.99999999999778</v>
      </c>
      <c r="AE42" s="109"/>
    </row>
    <row r="43" spans="1:31" ht="24.95" customHeight="1" thickBot="1" x14ac:dyDescent="0.3">
      <c r="A43" s="15"/>
      <c r="B43" s="286"/>
      <c r="C43" s="38">
        <f>2+"16:30:00"</f>
        <v>2.6875</v>
      </c>
      <c r="D43" s="242">
        <f>2+"17:00:00"</f>
        <v>2.7083333333333335</v>
      </c>
      <c r="E43" s="253"/>
      <c r="F43" s="31">
        <f t="shared" si="16"/>
        <v>2.0833333333333481E-2</v>
      </c>
      <c r="G43" s="31">
        <f t="shared" si="17"/>
        <v>0</v>
      </c>
      <c r="H43" s="31">
        <f t="shared" si="14"/>
        <v>0</v>
      </c>
      <c r="I43" s="32">
        <f t="shared" si="10"/>
        <v>0</v>
      </c>
      <c r="J43" s="236">
        <f t="shared" si="18"/>
        <v>0</v>
      </c>
      <c r="K43" s="261"/>
      <c r="L43" s="2"/>
      <c r="M43" s="2"/>
      <c r="N43" s="2"/>
      <c r="O43" s="2"/>
      <c r="P43" s="2"/>
      <c r="Q43" s="2"/>
      <c r="R43" s="2"/>
      <c r="S43" s="2"/>
      <c r="T43" s="2"/>
      <c r="U43" s="2"/>
      <c r="V43" s="262"/>
      <c r="W43" s="22"/>
      <c r="X43" s="113"/>
      <c r="Y43" s="114"/>
      <c r="Z43" s="115"/>
      <c r="AA43" s="115"/>
      <c r="AB43" s="115"/>
      <c r="AC43" s="115"/>
      <c r="AD43" s="115"/>
      <c r="AE43" s="116"/>
    </row>
    <row r="44" spans="1:31" ht="24.95" customHeight="1" x14ac:dyDescent="0.25">
      <c r="A44" s="15"/>
      <c r="B44" s="286"/>
      <c r="C44" s="38">
        <f>2+"17:00:00"</f>
        <v>2.7083333333333335</v>
      </c>
      <c r="D44" s="242">
        <f>2+"17:30:00"</f>
        <v>2.7291666666666665</v>
      </c>
      <c r="E44" s="253"/>
      <c r="F44" s="31">
        <f t="shared" si="16"/>
        <v>2.0833333333333037E-2</v>
      </c>
      <c r="G44" s="31">
        <f t="shared" si="17"/>
        <v>0</v>
      </c>
      <c r="H44" s="31">
        <f t="shared" si="14"/>
        <v>0</v>
      </c>
      <c r="I44" s="32">
        <f t="shared" ref="I44:I62" si="19">E44-J44</f>
        <v>0</v>
      </c>
      <c r="J44" s="236">
        <f t="shared" si="18"/>
        <v>0</v>
      </c>
      <c r="K44" s="261"/>
      <c r="L44" s="2"/>
      <c r="M44" s="2"/>
      <c r="N44" s="2"/>
      <c r="O44" s="2"/>
      <c r="P44" s="2"/>
      <c r="Q44" s="2"/>
      <c r="R44" s="2"/>
      <c r="S44" s="2"/>
      <c r="T44" s="2"/>
      <c r="U44" s="2"/>
      <c r="V44" s="262"/>
      <c r="W44" s="22"/>
      <c r="X44" s="22"/>
      <c r="Y44" s="117"/>
      <c r="Z44" s="77"/>
      <c r="AA44" s="117"/>
      <c r="AB44" s="117"/>
      <c r="AC44" s="77"/>
      <c r="AD44" s="77"/>
    </row>
    <row r="45" spans="1:31" ht="24.95" customHeight="1" thickBot="1" x14ac:dyDescent="0.3">
      <c r="A45" s="15"/>
      <c r="B45" s="287"/>
      <c r="C45" s="82">
        <f>2+"17:30:00"</f>
        <v>2.7291666666666665</v>
      </c>
      <c r="D45" s="246">
        <f>2+"18:00:00"</f>
        <v>2.75</v>
      </c>
      <c r="E45" s="256"/>
      <c r="F45" s="83">
        <f t="shared" si="16"/>
        <v>2.0833333333333481E-2</v>
      </c>
      <c r="G45" s="83">
        <f t="shared" si="17"/>
        <v>0</v>
      </c>
      <c r="H45" s="83">
        <f t="shared" si="14"/>
        <v>0</v>
      </c>
      <c r="I45" s="84">
        <f t="shared" si="19"/>
        <v>0</v>
      </c>
      <c r="J45" s="239">
        <f t="shared" si="18"/>
        <v>0</v>
      </c>
      <c r="K45" s="269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1"/>
      <c r="W45" s="22"/>
      <c r="X45" s="22"/>
    </row>
    <row r="46" spans="1:31" ht="24.95" customHeight="1" thickTop="1" x14ac:dyDescent="0.25">
      <c r="A46" s="15"/>
      <c r="B46" s="288" t="str">
        <f>IF($AB$3="","",$AB$3+2)</f>
        <v/>
      </c>
      <c r="C46" s="85">
        <f>3+"07:45:00"</f>
        <v>3.3229166666666665</v>
      </c>
      <c r="D46" s="247">
        <f>3+"08:00:00"</f>
        <v>3.3333333333333335</v>
      </c>
      <c r="E46" s="257">
        <v>3</v>
      </c>
      <c r="F46" s="24">
        <f>D46-C46</f>
        <v>1.0416666666666963E-2</v>
      </c>
      <c r="G46" s="24">
        <f>J46*F46</f>
        <v>2.0833333333333925E-2</v>
      </c>
      <c r="H46" s="24">
        <f>F46*E46</f>
        <v>3.1250000000000888E-2</v>
      </c>
      <c r="I46" s="25">
        <f t="shared" si="19"/>
        <v>1</v>
      </c>
      <c r="J46" s="235">
        <f>SUM(K46:V46)</f>
        <v>2</v>
      </c>
      <c r="K46" s="258">
        <v>1</v>
      </c>
      <c r="L46" s="259">
        <v>0.5</v>
      </c>
      <c r="M46" s="259">
        <v>0.5</v>
      </c>
      <c r="N46" s="259"/>
      <c r="O46" s="259"/>
      <c r="P46" s="259"/>
      <c r="Q46" s="259"/>
      <c r="R46" s="259"/>
      <c r="S46" s="259"/>
      <c r="T46" s="259"/>
      <c r="U46" s="259"/>
      <c r="V46" s="260"/>
      <c r="W46" s="118"/>
      <c r="X46" s="119"/>
      <c r="Y46" s="120"/>
      <c r="Z46" s="120"/>
      <c r="AA46" s="120"/>
      <c r="AB46" s="120"/>
      <c r="AC46" s="121"/>
      <c r="AD46" s="121"/>
      <c r="AE46" s="122"/>
    </row>
    <row r="47" spans="1:31" ht="24.95" customHeight="1" x14ac:dyDescent="0.25">
      <c r="A47" s="15"/>
      <c r="B47" s="288"/>
      <c r="C47" s="30">
        <f>3+"08:00:00"</f>
        <v>3.3333333333333335</v>
      </c>
      <c r="D47" s="241">
        <f>3+"08:30:00"</f>
        <v>3.3541666666666665</v>
      </c>
      <c r="E47" s="253"/>
      <c r="F47" s="31">
        <f t="shared" ref="F47:F55" si="20">D47-C47</f>
        <v>2.0833333333333037E-2</v>
      </c>
      <c r="G47" s="31">
        <f t="shared" ref="G47:G55" si="21">J47*F47</f>
        <v>0</v>
      </c>
      <c r="H47" s="31">
        <f t="shared" ref="H47:H64" si="22">F47*E47</f>
        <v>0</v>
      </c>
      <c r="I47" s="32">
        <f t="shared" si="19"/>
        <v>0</v>
      </c>
      <c r="J47" s="236">
        <f t="shared" ref="J47:J55" si="23">SUM(K47:V47)</f>
        <v>0</v>
      </c>
      <c r="K47" s="261"/>
      <c r="L47" s="2"/>
      <c r="M47" s="2"/>
      <c r="N47" s="2"/>
      <c r="O47" s="2"/>
      <c r="P47" s="2"/>
      <c r="Q47" s="2"/>
      <c r="R47" s="2"/>
      <c r="S47" s="2"/>
      <c r="T47" s="2"/>
      <c r="U47" s="2"/>
      <c r="V47" s="262"/>
      <c r="W47" s="118"/>
      <c r="X47" s="123"/>
      <c r="Y47" s="34" t="s">
        <v>27</v>
      </c>
      <c r="Z47" s="249" t="s">
        <v>31</v>
      </c>
      <c r="AA47" s="3">
        <v>0.64583333333333337</v>
      </c>
      <c r="AB47" s="124"/>
      <c r="AC47" s="36" t="s">
        <v>25</v>
      </c>
      <c r="AD47" s="2">
        <v>4000</v>
      </c>
      <c r="AE47" s="125"/>
    </row>
    <row r="48" spans="1:31" ht="24.95" customHeight="1" x14ac:dyDescent="0.25">
      <c r="A48" s="15"/>
      <c r="B48" s="288"/>
      <c r="C48" s="38">
        <f>3+"08:30:00"</f>
        <v>3.3541666666666665</v>
      </c>
      <c r="D48" s="242">
        <f>3+"09:00:00"</f>
        <v>3.375</v>
      </c>
      <c r="E48" s="253"/>
      <c r="F48" s="31">
        <f t="shared" si="20"/>
        <v>2.0833333333333481E-2</v>
      </c>
      <c r="G48" s="31">
        <f t="shared" si="21"/>
        <v>0</v>
      </c>
      <c r="H48" s="31">
        <f t="shared" si="22"/>
        <v>0</v>
      </c>
      <c r="I48" s="32">
        <f t="shared" si="19"/>
        <v>0</v>
      </c>
      <c r="J48" s="236">
        <f t="shared" si="23"/>
        <v>0</v>
      </c>
      <c r="K48" s="261"/>
      <c r="L48" s="2"/>
      <c r="M48" s="2"/>
      <c r="N48" s="2"/>
      <c r="O48" s="2"/>
      <c r="P48" s="2"/>
      <c r="Q48" s="2"/>
      <c r="R48" s="2"/>
      <c r="S48" s="2"/>
      <c r="T48" s="2"/>
      <c r="U48" s="2"/>
      <c r="V48" s="262"/>
      <c r="W48" s="118"/>
      <c r="X48" s="123"/>
      <c r="Y48" s="39" t="s">
        <v>28</v>
      </c>
      <c r="Z48" s="249" t="s">
        <v>32</v>
      </c>
      <c r="AA48" s="4">
        <v>0.47916666666666669</v>
      </c>
      <c r="AB48" s="126"/>
      <c r="AC48" s="41" t="s">
        <v>26</v>
      </c>
      <c r="AD48" s="1"/>
      <c r="AE48" s="125"/>
    </row>
    <row r="49" spans="1:32" ht="24.95" customHeight="1" x14ac:dyDescent="0.25">
      <c r="A49" s="15"/>
      <c r="B49" s="288"/>
      <c r="C49" s="38">
        <f>3+"09:00:00"</f>
        <v>3.375</v>
      </c>
      <c r="D49" s="242">
        <f>3+"09:30:00"</f>
        <v>3.3958333333333335</v>
      </c>
      <c r="E49" s="253"/>
      <c r="F49" s="31">
        <f t="shared" si="20"/>
        <v>2.0833333333333481E-2</v>
      </c>
      <c r="G49" s="31">
        <f t="shared" si="21"/>
        <v>2.0833333333333481E-2</v>
      </c>
      <c r="H49" s="31">
        <f t="shared" si="22"/>
        <v>0</v>
      </c>
      <c r="I49" s="32">
        <f t="shared" si="19"/>
        <v>-1</v>
      </c>
      <c r="J49" s="236">
        <f t="shared" si="23"/>
        <v>1</v>
      </c>
      <c r="K49" s="261"/>
      <c r="L49" s="2"/>
      <c r="M49" s="2"/>
      <c r="N49" s="2"/>
      <c r="O49" s="2">
        <v>1</v>
      </c>
      <c r="P49" s="2"/>
      <c r="Q49" s="2"/>
      <c r="R49" s="2"/>
      <c r="S49" s="2"/>
      <c r="T49" s="2"/>
      <c r="U49" s="2"/>
      <c r="V49" s="262"/>
      <c r="W49" s="118"/>
      <c r="X49" s="123"/>
      <c r="Y49" s="127"/>
      <c r="Z49" s="127"/>
      <c r="AA49" s="127"/>
      <c r="AB49" s="126"/>
      <c r="AC49" s="128"/>
      <c r="AD49" s="128"/>
      <c r="AE49" s="125"/>
    </row>
    <row r="50" spans="1:32" ht="24.95" customHeight="1" x14ac:dyDescent="0.25">
      <c r="A50" s="15"/>
      <c r="B50" s="288"/>
      <c r="C50" s="38">
        <f>3+"09:30:00"</f>
        <v>3.3958333333333335</v>
      </c>
      <c r="D50" s="242">
        <f>3+"10:00:00"</f>
        <v>3.4166666666666665</v>
      </c>
      <c r="E50" s="253"/>
      <c r="F50" s="31">
        <f t="shared" si="20"/>
        <v>2.0833333333333037E-2</v>
      </c>
      <c r="G50" s="31">
        <f t="shared" si="21"/>
        <v>2.0833333333333037E-2</v>
      </c>
      <c r="H50" s="31">
        <f t="shared" si="22"/>
        <v>0</v>
      </c>
      <c r="I50" s="32">
        <f t="shared" si="19"/>
        <v>-1</v>
      </c>
      <c r="J50" s="236">
        <f t="shared" si="23"/>
        <v>1</v>
      </c>
      <c r="K50" s="261"/>
      <c r="L50" s="2"/>
      <c r="M50" s="2"/>
      <c r="N50" s="2"/>
      <c r="O50" s="2">
        <v>1</v>
      </c>
      <c r="P50" s="2"/>
      <c r="Q50" s="2"/>
      <c r="R50" s="2"/>
      <c r="S50" s="2"/>
      <c r="T50" s="2"/>
      <c r="U50" s="2"/>
      <c r="V50" s="262"/>
      <c r="W50" s="118"/>
      <c r="X50" s="123"/>
      <c r="Y50" s="44" t="s">
        <v>24</v>
      </c>
      <c r="Z50" s="45"/>
      <c r="AA50" s="46">
        <f>AD47/AC51/24</f>
        <v>1.1904761904761905</v>
      </c>
      <c r="AB50" s="126"/>
      <c r="AC50" s="47" t="s">
        <v>23</v>
      </c>
      <c r="AD50" s="47" t="s">
        <v>29</v>
      </c>
      <c r="AE50" s="125"/>
    </row>
    <row r="51" spans="1:32" ht="24.95" customHeight="1" x14ac:dyDescent="0.25">
      <c r="A51" s="15"/>
      <c r="B51" s="288"/>
      <c r="C51" s="38">
        <f>3+"10:00:00"</f>
        <v>3.4166666666666665</v>
      </c>
      <c r="D51" s="242">
        <f>3+"10:30:00"</f>
        <v>3.4375</v>
      </c>
      <c r="E51" s="253"/>
      <c r="F51" s="31">
        <f t="shared" si="20"/>
        <v>2.0833333333333481E-2</v>
      </c>
      <c r="G51" s="31">
        <f t="shared" si="21"/>
        <v>4.1666666666666963E-2</v>
      </c>
      <c r="H51" s="31">
        <f t="shared" si="22"/>
        <v>0</v>
      </c>
      <c r="I51" s="32">
        <f t="shared" si="19"/>
        <v>-2</v>
      </c>
      <c r="J51" s="236">
        <f t="shared" si="23"/>
        <v>2</v>
      </c>
      <c r="K51" s="261"/>
      <c r="L51" s="2"/>
      <c r="M51" s="2"/>
      <c r="N51" s="2">
        <v>1</v>
      </c>
      <c r="O51" s="2">
        <v>1</v>
      </c>
      <c r="P51" s="2"/>
      <c r="Q51" s="2"/>
      <c r="R51" s="2"/>
      <c r="S51" s="2"/>
      <c r="T51" s="2"/>
      <c r="U51" s="2"/>
      <c r="V51" s="262"/>
      <c r="W51" s="22"/>
      <c r="X51" s="129"/>
      <c r="Y51" s="48" t="s">
        <v>22</v>
      </c>
      <c r="Z51" s="49"/>
      <c r="AA51" s="46">
        <f>SUMIFS(H:H,C:C,"&gt;="&amp; (MATCH(Z47,$AF$3:$AF$8,0)+AA47),D:D,"&lt;=" &amp; (MATCH(Z48,$AF$3:$AF$8,0)+AA48))-SUMIFS(G:G,C:C,"&gt;="&amp; (MATCH(Z47,$AF$3:$AF$8,0)+AA47),D:D,"&lt;=" &amp; (MATCH(Z48,$AF$3:$AF$8,0)+AA48))-AA50</f>
        <v>-1.3675595238095231</v>
      </c>
      <c r="AB51" s="126"/>
      <c r="AC51" s="2">
        <v>140</v>
      </c>
      <c r="AD51" s="50">
        <f>AD47/(AA50+AA51)/24</f>
        <v>-941.17647058823923</v>
      </c>
      <c r="AE51" s="125"/>
    </row>
    <row r="52" spans="1:32" ht="24.95" customHeight="1" thickBot="1" x14ac:dyDescent="0.3">
      <c r="A52" s="15"/>
      <c r="B52" s="288"/>
      <c r="C52" s="38">
        <f>3+"10:30:00"</f>
        <v>3.4375</v>
      </c>
      <c r="D52" s="242">
        <f>3+"11:00:00"</f>
        <v>3.4583333333333335</v>
      </c>
      <c r="E52" s="253"/>
      <c r="F52" s="31">
        <f t="shared" si="20"/>
        <v>2.0833333333333481E-2</v>
      </c>
      <c r="G52" s="31">
        <f t="shared" si="21"/>
        <v>4.1666666666666963E-2</v>
      </c>
      <c r="H52" s="31">
        <f t="shared" si="22"/>
        <v>0</v>
      </c>
      <c r="I52" s="32">
        <f t="shared" si="19"/>
        <v>-2</v>
      </c>
      <c r="J52" s="236">
        <f t="shared" si="23"/>
        <v>2</v>
      </c>
      <c r="K52" s="261"/>
      <c r="L52" s="2"/>
      <c r="M52" s="2"/>
      <c r="N52" s="2">
        <v>1</v>
      </c>
      <c r="O52" s="2">
        <v>1</v>
      </c>
      <c r="P52" s="2"/>
      <c r="Q52" s="2"/>
      <c r="R52" s="2"/>
      <c r="S52" s="2"/>
      <c r="T52" s="2"/>
      <c r="U52" s="2"/>
      <c r="V52" s="262"/>
      <c r="W52" s="22"/>
      <c r="X52" s="130"/>
      <c r="Y52" s="131"/>
      <c r="Z52" s="132"/>
      <c r="AA52" s="132"/>
      <c r="AB52" s="132"/>
      <c r="AC52" s="133"/>
      <c r="AD52" s="133"/>
      <c r="AE52" s="134"/>
    </row>
    <row r="53" spans="1:32" ht="24.95" customHeight="1" x14ac:dyDescent="0.25">
      <c r="A53" s="15"/>
      <c r="B53" s="288"/>
      <c r="C53" s="57">
        <f>3+"11:00:00"</f>
        <v>3.4583333333333335</v>
      </c>
      <c r="D53" s="243">
        <f>3+"11:30:00"</f>
        <v>3.4791666666666665</v>
      </c>
      <c r="E53" s="253"/>
      <c r="F53" s="31">
        <f t="shared" si="20"/>
        <v>2.0833333333333037E-2</v>
      </c>
      <c r="G53" s="31">
        <f t="shared" si="21"/>
        <v>6.2499999999999112E-2</v>
      </c>
      <c r="H53" s="31">
        <f t="shared" si="22"/>
        <v>0</v>
      </c>
      <c r="I53" s="32">
        <f t="shared" si="19"/>
        <v>-3</v>
      </c>
      <c r="J53" s="236">
        <f t="shared" si="23"/>
        <v>3</v>
      </c>
      <c r="K53" s="261"/>
      <c r="L53" s="2"/>
      <c r="M53" s="2"/>
      <c r="N53" s="2">
        <v>2</v>
      </c>
      <c r="O53" s="2">
        <v>1</v>
      </c>
      <c r="P53" s="2"/>
      <c r="Q53" s="2"/>
      <c r="R53" s="2"/>
      <c r="S53" s="2"/>
      <c r="T53" s="2"/>
      <c r="U53" s="2"/>
      <c r="V53" s="262"/>
      <c r="W53" s="22"/>
      <c r="X53" s="22"/>
      <c r="Y53" s="22"/>
    </row>
    <row r="54" spans="1:32" ht="24.95" customHeight="1" x14ac:dyDescent="0.25">
      <c r="A54" s="15"/>
      <c r="B54" s="288"/>
      <c r="C54" s="38">
        <f>3+"11:30:00"</f>
        <v>3.4791666666666665</v>
      </c>
      <c r="D54" s="242">
        <f>3+"12:00:00"</f>
        <v>3.5</v>
      </c>
      <c r="E54" s="253"/>
      <c r="F54" s="31">
        <f t="shared" si="20"/>
        <v>2.0833333333333481E-2</v>
      </c>
      <c r="G54" s="31">
        <f t="shared" si="21"/>
        <v>6.2500000000000444E-2</v>
      </c>
      <c r="H54" s="31">
        <f t="shared" si="22"/>
        <v>0</v>
      </c>
      <c r="I54" s="32">
        <f t="shared" si="19"/>
        <v>-3</v>
      </c>
      <c r="J54" s="236">
        <f t="shared" si="23"/>
        <v>3</v>
      </c>
      <c r="K54" s="261"/>
      <c r="L54" s="2"/>
      <c r="M54" s="2"/>
      <c r="N54" s="2">
        <v>2</v>
      </c>
      <c r="O54" s="2">
        <v>1</v>
      </c>
      <c r="P54" s="2"/>
      <c r="Q54" s="2"/>
      <c r="R54" s="2"/>
      <c r="S54" s="2"/>
      <c r="T54" s="2"/>
      <c r="U54" s="2"/>
      <c r="V54" s="262"/>
      <c r="W54" s="22"/>
      <c r="X54" s="22"/>
      <c r="Y54" s="6"/>
      <c r="Z54" s="6"/>
      <c r="AA54" s="6"/>
      <c r="AB54" s="6"/>
    </row>
    <row r="55" spans="1:32" ht="24.95" customHeight="1" thickBot="1" x14ac:dyDescent="0.3">
      <c r="A55" s="15"/>
      <c r="B55" s="288"/>
      <c r="C55" s="61">
        <f>3+"12:00:00"</f>
        <v>3.5</v>
      </c>
      <c r="D55" s="244">
        <f>3+"12:30:00"</f>
        <v>3.5208333333333335</v>
      </c>
      <c r="E55" s="254"/>
      <c r="F55" s="62">
        <f t="shared" si="20"/>
        <v>2.0833333333333481E-2</v>
      </c>
      <c r="G55" s="62">
        <f t="shared" si="21"/>
        <v>0</v>
      </c>
      <c r="H55" s="62">
        <f t="shared" si="22"/>
        <v>0</v>
      </c>
      <c r="I55" s="63">
        <f t="shared" si="19"/>
        <v>0</v>
      </c>
      <c r="J55" s="237">
        <f t="shared" si="23"/>
        <v>0</v>
      </c>
      <c r="K55" s="263">
        <v>0</v>
      </c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5"/>
      <c r="W55" s="22"/>
      <c r="X55" s="22"/>
      <c r="Y55" s="6"/>
      <c r="Z55" s="6"/>
      <c r="AA55" s="6"/>
      <c r="AB55" s="6"/>
    </row>
    <row r="56" spans="1:32" ht="24.95" customHeight="1" x14ac:dyDescent="0.25">
      <c r="A56" s="15"/>
      <c r="B56" s="288"/>
      <c r="C56" s="64">
        <f>3+"13:30:00"</f>
        <v>3.5625</v>
      </c>
      <c r="D56" s="245">
        <f>3+"14:00:00"</f>
        <v>3.5833333333333335</v>
      </c>
      <c r="E56" s="255"/>
      <c r="F56" s="65">
        <f>D56-C56</f>
        <v>2.0833333333333481E-2</v>
      </c>
      <c r="G56" s="65">
        <f>J56*F56</f>
        <v>4.1666666666666963E-2</v>
      </c>
      <c r="H56" s="65">
        <f t="shared" si="22"/>
        <v>0</v>
      </c>
      <c r="I56" s="66">
        <f t="shared" si="19"/>
        <v>-2</v>
      </c>
      <c r="J56" s="238">
        <f>SUM(K56:V56)</f>
        <v>2</v>
      </c>
      <c r="K56" s="266">
        <v>1</v>
      </c>
      <c r="L56" s="267">
        <v>0.5</v>
      </c>
      <c r="M56" s="267">
        <v>0.5</v>
      </c>
      <c r="N56" s="267"/>
      <c r="O56" s="267"/>
      <c r="P56" s="267"/>
      <c r="Q56" s="267"/>
      <c r="R56" s="267"/>
      <c r="S56" s="267"/>
      <c r="T56" s="267"/>
      <c r="U56" s="267"/>
      <c r="V56" s="268"/>
      <c r="W56" s="22"/>
      <c r="X56" s="135"/>
      <c r="Y56" s="136"/>
      <c r="Z56" s="136"/>
      <c r="AA56" s="136"/>
      <c r="AB56" s="136"/>
      <c r="AC56" s="137"/>
      <c r="AD56" s="137"/>
      <c r="AE56" s="138"/>
    </row>
    <row r="57" spans="1:32" ht="24.95" customHeight="1" x14ac:dyDescent="0.25">
      <c r="A57" s="15"/>
      <c r="B57" s="288"/>
      <c r="C57" s="38">
        <f>3+"14:00:00"</f>
        <v>3.5833333333333335</v>
      </c>
      <c r="D57" s="242">
        <f>3+"14:30:00"</f>
        <v>3.6041666666666665</v>
      </c>
      <c r="E57" s="253"/>
      <c r="F57" s="31">
        <f t="shared" ref="F57:F64" si="24">D57-C57</f>
        <v>2.0833333333333037E-2</v>
      </c>
      <c r="G57" s="31">
        <f t="shared" ref="G57:G64" si="25">J57*F57</f>
        <v>0</v>
      </c>
      <c r="H57" s="31">
        <f t="shared" si="22"/>
        <v>0</v>
      </c>
      <c r="I57" s="32">
        <f t="shared" si="19"/>
        <v>0</v>
      </c>
      <c r="J57" s="236">
        <f t="shared" ref="J57:J64" si="26">SUM(K57:V57)</f>
        <v>0</v>
      </c>
      <c r="K57" s="261"/>
      <c r="L57" s="2"/>
      <c r="M57" s="2"/>
      <c r="N57" s="2"/>
      <c r="O57" s="2"/>
      <c r="P57" s="2"/>
      <c r="Q57" s="2"/>
      <c r="R57" s="2"/>
      <c r="S57" s="2"/>
      <c r="T57" s="2"/>
      <c r="U57" s="2"/>
      <c r="V57" s="262"/>
      <c r="W57" s="22"/>
      <c r="X57" s="139"/>
      <c r="Y57" s="34" t="s">
        <v>27</v>
      </c>
      <c r="Z57" s="249" t="s">
        <v>32</v>
      </c>
      <c r="AA57" s="3">
        <v>0.5625</v>
      </c>
      <c r="AB57" s="140"/>
      <c r="AC57" s="36" t="s">
        <v>25</v>
      </c>
      <c r="AD57" s="2">
        <v>300</v>
      </c>
      <c r="AE57" s="141"/>
    </row>
    <row r="58" spans="1:32" ht="24.95" customHeight="1" x14ac:dyDescent="0.25">
      <c r="A58" s="15"/>
      <c r="B58" s="288"/>
      <c r="C58" s="38">
        <f>3+"14:30:00"</f>
        <v>3.6041666666666665</v>
      </c>
      <c r="D58" s="242">
        <f>3+"15:00:00"</f>
        <v>3.625</v>
      </c>
      <c r="E58" s="253"/>
      <c r="F58" s="31">
        <f t="shared" si="24"/>
        <v>2.0833333333333481E-2</v>
      </c>
      <c r="G58" s="31">
        <f t="shared" si="25"/>
        <v>0</v>
      </c>
      <c r="H58" s="31">
        <f t="shared" si="22"/>
        <v>0</v>
      </c>
      <c r="I58" s="32">
        <f t="shared" si="19"/>
        <v>0</v>
      </c>
      <c r="J58" s="236">
        <f t="shared" si="26"/>
        <v>0</v>
      </c>
      <c r="K58" s="261"/>
      <c r="L58" s="2"/>
      <c r="M58" s="2"/>
      <c r="N58" s="2"/>
      <c r="O58" s="2"/>
      <c r="P58" s="2"/>
      <c r="Q58" s="2"/>
      <c r="R58" s="2"/>
      <c r="S58" s="2"/>
      <c r="T58" s="2"/>
      <c r="U58" s="2"/>
      <c r="V58" s="262"/>
      <c r="W58" s="22"/>
      <c r="X58" s="139"/>
      <c r="Y58" s="39" t="s">
        <v>28</v>
      </c>
      <c r="Z58" s="249" t="s">
        <v>32</v>
      </c>
      <c r="AA58" s="4">
        <v>0.625</v>
      </c>
      <c r="AB58" s="142"/>
      <c r="AC58" s="41" t="s">
        <v>26</v>
      </c>
      <c r="AD58" s="1"/>
      <c r="AE58" s="141"/>
    </row>
    <row r="59" spans="1:32" ht="24.95" customHeight="1" x14ac:dyDescent="0.25">
      <c r="A59" s="15"/>
      <c r="B59" s="288"/>
      <c r="C59" s="38">
        <f>3+"15:00:00"</f>
        <v>3.625</v>
      </c>
      <c r="D59" s="242">
        <f>3+"15:30:00"</f>
        <v>3.6458333333333335</v>
      </c>
      <c r="E59" s="253"/>
      <c r="F59" s="31">
        <f t="shared" si="24"/>
        <v>2.0833333333333481E-2</v>
      </c>
      <c r="G59" s="31">
        <f t="shared" si="25"/>
        <v>0</v>
      </c>
      <c r="H59" s="31">
        <f t="shared" si="22"/>
        <v>0</v>
      </c>
      <c r="I59" s="32">
        <f t="shared" si="19"/>
        <v>0</v>
      </c>
      <c r="J59" s="236">
        <f t="shared" si="26"/>
        <v>0</v>
      </c>
      <c r="K59" s="261"/>
      <c r="L59" s="2"/>
      <c r="M59" s="2"/>
      <c r="N59" s="2"/>
      <c r="O59" s="2"/>
      <c r="P59" s="2"/>
      <c r="Q59" s="2"/>
      <c r="R59" s="2"/>
      <c r="S59" s="2"/>
      <c r="T59" s="2"/>
      <c r="U59" s="2"/>
      <c r="V59" s="262"/>
      <c r="W59" s="143"/>
      <c r="X59" s="139"/>
      <c r="Y59" s="144"/>
      <c r="Z59" s="144"/>
      <c r="AA59" s="144"/>
      <c r="AB59" s="142"/>
      <c r="AC59" s="145"/>
      <c r="AD59" s="145"/>
      <c r="AE59" s="141"/>
    </row>
    <row r="60" spans="1:32" ht="24.95" customHeight="1" x14ac:dyDescent="0.25">
      <c r="A60" s="15"/>
      <c r="B60" s="288"/>
      <c r="C60" s="38">
        <f>3+"15:30:00"</f>
        <v>3.6458333333333335</v>
      </c>
      <c r="D60" s="242">
        <f>3+"16:00:00"</f>
        <v>3.6666666666666665</v>
      </c>
      <c r="E60" s="253"/>
      <c r="F60" s="31">
        <f t="shared" si="24"/>
        <v>2.0833333333333037E-2</v>
      </c>
      <c r="G60" s="31">
        <f t="shared" si="25"/>
        <v>0</v>
      </c>
      <c r="H60" s="31">
        <f t="shared" si="22"/>
        <v>0</v>
      </c>
      <c r="I60" s="32">
        <f t="shared" si="19"/>
        <v>0</v>
      </c>
      <c r="J60" s="236">
        <f t="shared" si="26"/>
        <v>0</v>
      </c>
      <c r="K60" s="261"/>
      <c r="L60" s="2"/>
      <c r="M60" s="2"/>
      <c r="N60" s="2"/>
      <c r="O60" s="2"/>
      <c r="P60" s="2"/>
      <c r="Q60" s="2"/>
      <c r="R60" s="2"/>
      <c r="S60" s="2"/>
      <c r="T60" s="2"/>
      <c r="U60" s="2"/>
      <c r="V60" s="262"/>
      <c r="W60" s="143"/>
      <c r="X60" s="139"/>
      <c r="Y60" s="44" t="s">
        <v>24</v>
      </c>
      <c r="Z60" s="45"/>
      <c r="AA60" s="46">
        <f>AD57/AC61/24</f>
        <v>0.10416666666666667</v>
      </c>
      <c r="AB60" s="142"/>
      <c r="AC60" s="47" t="s">
        <v>23</v>
      </c>
      <c r="AD60" s="47" t="s">
        <v>29</v>
      </c>
      <c r="AE60" s="141"/>
    </row>
    <row r="61" spans="1:32" ht="24.95" customHeight="1" x14ac:dyDescent="0.25">
      <c r="A61" s="118"/>
      <c r="B61" s="288"/>
      <c r="C61" s="38">
        <f>3+"16:00:00"</f>
        <v>3.6666666666666665</v>
      </c>
      <c r="D61" s="242">
        <f>3+"16:30:00"</f>
        <v>3.6875</v>
      </c>
      <c r="E61" s="253"/>
      <c r="F61" s="31">
        <f t="shared" si="24"/>
        <v>2.0833333333333481E-2</v>
      </c>
      <c r="G61" s="31">
        <f t="shared" si="25"/>
        <v>0</v>
      </c>
      <c r="H61" s="31">
        <f t="shared" si="22"/>
        <v>0</v>
      </c>
      <c r="I61" s="32">
        <f t="shared" si="19"/>
        <v>0</v>
      </c>
      <c r="J61" s="236">
        <f t="shared" si="26"/>
        <v>0</v>
      </c>
      <c r="K61" s="261"/>
      <c r="L61" s="2"/>
      <c r="M61" s="2"/>
      <c r="N61" s="2"/>
      <c r="O61" s="2"/>
      <c r="P61" s="2"/>
      <c r="Q61" s="2"/>
      <c r="R61" s="2"/>
      <c r="S61" s="2"/>
      <c r="T61" s="2"/>
      <c r="U61" s="2"/>
      <c r="V61" s="262"/>
      <c r="W61" s="143"/>
      <c r="X61" s="147"/>
      <c r="Y61" s="48" t="s">
        <v>22</v>
      </c>
      <c r="Z61" s="49"/>
      <c r="AA61" s="46">
        <f>SUMIFS(H:H,C:C,"&gt;="&amp; (MATCH(Z57,$AF$3:$AF$8,0)+AA57),D:D,"&lt;=" &amp; (MATCH(Z58,$AF$3:$AF$8,0)+AA58))-SUMIFS(G:G,C:C,"&gt;="&amp; (MATCH(Z57,$AF$3:$AF$8,0)+AA57),D:D,"&lt;=" &amp; (MATCH(Z58,$AF$3:$AF$8,0)+AA58))-AA60</f>
        <v>-0.14583333333333365</v>
      </c>
      <c r="AB61" s="142"/>
      <c r="AC61" s="2">
        <v>120</v>
      </c>
      <c r="AD61" s="50">
        <f>AD57/(AA60+AA61)/24</f>
        <v>-299.99999999999778</v>
      </c>
      <c r="AE61" s="141"/>
    </row>
    <row r="62" spans="1:32" ht="24.95" customHeight="1" thickBot="1" x14ac:dyDescent="0.3">
      <c r="A62" s="118"/>
      <c r="B62" s="288"/>
      <c r="C62" s="38">
        <f>3+"16:30:00"</f>
        <v>3.6875</v>
      </c>
      <c r="D62" s="242">
        <f>3+"17:00:00"</f>
        <v>3.7083333333333335</v>
      </c>
      <c r="E62" s="253"/>
      <c r="F62" s="31">
        <f t="shared" si="24"/>
        <v>2.0833333333333481E-2</v>
      </c>
      <c r="G62" s="31">
        <f t="shared" si="25"/>
        <v>0</v>
      </c>
      <c r="H62" s="31">
        <f t="shared" si="22"/>
        <v>0</v>
      </c>
      <c r="I62" s="32">
        <f t="shared" si="19"/>
        <v>0</v>
      </c>
      <c r="J62" s="236">
        <f t="shared" si="26"/>
        <v>0</v>
      </c>
      <c r="K62" s="261"/>
      <c r="L62" s="2"/>
      <c r="M62" s="2"/>
      <c r="N62" s="2"/>
      <c r="O62" s="2"/>
      <c r="P62" s="2"/>
      <c r="Q62" s="2"/>
      <c r="R62" s="2"/>
      <c r="S62" s="2"/>
      <c r="T62" s="2"/>
      <c r="U62" s="2"/>
      <c r="V62" s="262"/>
      <c r="W62" s="143"/>
      <c r="X62" s="148"/>
      <c r="Y62" s="149"/>
      <c r="Z62" s="150"/>
      <c r="AA62" s="150"/>
      <c r="AB62" s="150"/>
      <c r="AC62" s="151"/>
      <c r="AD62" s="151"/>
      <c r="AE62" s="152"/>
      <c r="AF62" s="153"/>
    </row>
    <row r="63" spans="1:32" ht="24.95" customHeight="1" x14ac:dyDescent="0.25">
      <c r="A63" s="146"/>
      <c r="B63" s="288"/>
      <c r="C63" s="38">
        <f>3+"17:00:00"</f>
        <v>3.7083333333333335</v>
      </c>
      <c r="D63" s="242">
        <f>3+"17:30:00"</f>
        <v>3.7291666666666665</v>
      </c>
      <c r="E63" s="253"/>
      <c r="F63" s="31">
        <f t="shared" si="24"/>
        <v>2.0833333333333037E-2</v>
      </c>
      <c r="G63" s="31">
        <f t="shared" si="25"/>
        <v>0</v>
      </c>
      <c r="H63" s="31">
        <f t="shared" si="22"/>
        <v>0</v>
      </c>
      <c r="I63" s="32">
        <f t="shared" ref="I63:I111" si="27">E63-J63</f>
        <v>0</v>
      </c>
      <c r="J63" s="236">
        <f t="shared" si="26"/>
        <v>0</v>
      </c>
      <c r="K63" s="261"/>
      <c r="L63" s="2"/>
      <c r="M63" s="2"/>
      <c r="N63" s="2"/>
      <c r="O63" s="2"/>
      <c r="P63" s="2"/>
      <c r="Q63" s="2"/>
      <c r="R63" s="2"/>
      <c r="S63" s="2"/>
      <c r="T63" s="2"/>
      <c r="U63" s="2"/>
      <c r="V63" s="262"/>
      <c r="Y63" s="6"/>
      <c r="Z63" s="6"/>
      <c r="AA63" s="6"/>
      <c r="AB63" s="6"/>
    </row>
    <row r="64" spans="1:32" s="153" customFormat="1" ht="24.95" customHeight="1" thickBot="1" x14ac:dyDescent="0.3">
      <c r="A64" s="146"/>
      <c r="B64" s="289"/>
      <c r="C64" s="82">
        <f>3+"17:30:00"</f>
        <v>3.7291666666666665</v>
      </c>
      <c r="D64" s="246">
        <f>3+"18:00:00"</f>
        <v>3.75</v>
      </c>
      <c r="E64" s="256"/>
      <c r="F64" s="83">
        <f t="shared" si="24"/>
        <v>2.0833333333333481E-2</v>
      </c>
      <c r="G64" s="83">
        <f t="shared" si="25"/>
        <v>0</v>
      </c>
      <c r="H64" s="83">
        <f t="shared" si="22"/>
        <v>0</v>
      </c>
      <c r="I64" s="84">
        <f t="shared" si="27"/>
        <v>0</v>
      </c>
      <c r="J64" s="239">
        <f t="shared" si="26"/>
        <v>0</v>
      </c>
      <c r="K64" s="269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1"/>
      <c r="W64" s="59"/>
      <c r="X64" s="59"/>
      <c r="Y64" s="6"/>
      <c r="Z64" s="6"/>
      <c r="AA64" s="6"/>
      <c r="AB64" s="6"/>
      <c r="AC64" s="6"/>
      <c r="AD64" s="6"/>
      <c r="AE64" s="6"/>
      <c r="AF64" s="6"/>
    </row>
    <row r="65" spans="2:31" ht="24.95" customHeight="1" thickTop="1" x14ac:dyDescent="0.25">
      <c r="B65" s="290" t="str">
        <f>IF($AB$3="","",$AB$3+3)</f>
        <v/>
      </c>
      <c r="C65" s="85">
        <f>4+"07:45:00"</f>
        <v>4.322916666666667</v>
      </c>
      <c r="D65" s="247">
        <f>4+"08:00:00"</f>
        <v>4.333333333333333</v>
      </c>
      <c r="E65" s="257">
        <v>3</v>
      </c>
      <c r="F65" s="24">
        <f>D65-C65</f>
        <v>1.0416666666666075E-2</v>
      </c>
      <c r="G65" s="24">
        <f>J65*F65</f>
        <v>2.0833333333332149E-2</v>
      </c>
      <c r="H65" s="24">
        <f>F65*E65</f>
        <v>3.1249999999998224E-2</v>
      </c>
      <c r="I65" s="25">
        <f t="shared" si="27"/>
        <v>1</v>
      </c>
      <c r="J65" s="235">
        <f>SUM(K65:V65)</f>
        <v>2</v>
      </c>
      <c r="K65" s="272">
        <v>1</v>
      </c>
      <c r="L65" s="273">
        <v>0.5</v>
      </c>
      <c r="M65" s="273">
        <v>0.5</v>
      </c>
      <c r="N65" s="273"/>
      <c r="O65" s="273"/>
      <c r="P65" s="273"/>
      <c r="Q65" s="273"/>
      <c r="R65" s="273"/>
      <c r="S65" s="273"/>
      <c r="T65" s="273"/>
      <c r="U65" s="273"/>
      <c r="V65" s="274"/>
      <c r="X65" s="154"/>
      <c r="Y65" s="155"/>
      <c r="Z65" s="155"/>
      <c r="AA65" s="155"/>
      <c r="AB65" s="155"/>
      <c r="AC65" s="156"/>
      <c r="AD65" s="156"/>
      <c r="AE65" s="157"/>
    </row>
    <row r="66" spans="2:31" ht="24.95" customHeight="1" x14ac:dyDescent="0.25">
      <c r="B66" s="291"/>
      <c r="C66" s="30">
        <f>4+"08:00:00"</f>
        <v>4.333333333333333</v>
      </c>
      <c r="D66" s="241">
        <f>4+"08:30:00"</f>
        <v>4.354166666666667</v>
      </c>
      <c r="E66" s="253"/>
      <c r="F66" s="31">
        <f t="shared" ref="F66:F74" si="28">D66-C66</f>
        <v>2.0833333333333925E-2</v>
      </c>
      <c r="G66" s="31">
        <f t="shared" ref="G66:G74" si="29">J66*F66</f>
        <v>0</v>
      </c>
      <c r="H66" s="31">
        <f t="shared" ref="H66:H83" si="30">F66*E66</f>
        <v>0</v>
      </c>
      <c r="I66" s="32">
        <f t="shared" si="27"/>
        <v>0</v>
      </c>
      <c r="J66" s="236">
        <f t="shared" ref="J66:J74" si="31">SUM(K66:V66)</f>
        <v>0</v>
      </c>
      <c r="K66" s="261"/>
      <c r="L66" s="2"/>
      <c r="M66" s="2"/>
      <c r="N66" s="2"/>
      <c r="O66" s="2"/>
      <c r="P66" s="2"/>
      <c r="Q66" s="2"/>
      <c r="R66" s="2"/>
      <c r="S66" s="2"/>
      <c r="T66" s="2"/>
      <c r="U66" s="2"/>
      <c r="V66" s="262"/>
      <c r="X66" s="158"/>
      <c r="Y66" s="34" t="s">
        <v>27</v>
      </c>
      <c r="Z66" s="249" t="s">
        <v>32</v>
      </c>
      <c r="AA66" s="3">
        <v>0.64583333333333337</v>
      </c>
      <c r="AB66" s="159"/>
      <c r="AC66" s="36" t="s">
        <v>25</v>
      </c>
      <c r="AD66" s="2">
        <v>4000</v>
      </c>
      <c r="AE66" s="160"/>
    </row>
    <row r="67" spans="2:31" ht="24.95" customHeight="1" x14ac:dyDescent="0.25">
      <c r="B67" s="291"/>
      <c r="C67" s="38">
        <f>4+"08:30:00"</f>
        <v>4.354166666666667</v>
      </c>
      <c r="D67" s="242">
        <f>4+"09:00:00"</f>
        <v>4.375</v>
      </c>
      <c r="E67" s="253"/>
      <c r="F67" s="31">
        <f t="shared" si="28"/>
        <v>2.0833333333333037E-2</v>
      </c>
      <c r="G67" s="31">
        <f t="shared" si="29"/>
        <v>0</v>
      </c>
      <c r="H67" s="31">
        <f t="shared" si="30"/>
        <v>0</v>
      </c>
      <c r="I67" s="32">
        <f t="shared" si="27"/>
        <v>0</v>
      </c>
      <c r="J67" s="236">
        <f t="shared" si="31"/>
        <v>0</v>
      </c>
      <c r="K67" s="261"/>
      <c r="L67" s="2"/>
      <c r="M67" s="2"/>
      <c r="N67" s="2"/>
      <c r="O67" s="2"/>
      <c r="P67" s="2"/>
      <c r="Q67" s="2"/>
      <c r="R67" s="2"/>
      <c r="S67" s="2"/>
      <c r="T67" s="2"/>
      <c r="U67" s="2"/>
      <c r="V67" s="262"/>
      <c r="X67" s="158"/>
      <c r="Y67" s="39" t="s">
        <v>28</v>
      </c>
      <c r="Z67" s="249" t="s">
        <v>33</v>
      </c>
      <c r="AA67" s="4">
        <v>0.47916666666666669</v>
      </c>
      <c r="AB67" s="161"/>
      <c r="AC67" s="41" t="s">
        <v>26</v>
      </c>
      <c r="AD67" s="1"/>
      <c r="AE67" s="160"/>
    </row>
    <row r="68" spans="2:31" ht="24.95" customHeight="1" x14ac:dyDescent="0.25">
      <c r="B68" s="291"/>
      <c r="C68" s="38">
        <f>4+"09:00:00"</f>
        <v>4.375</v>
      </c>
      <c r="D68" s="242">
        <f>4+"09:30:00"</f>
        <v>4.395833333333333</v>
      </c>
      <c r="E68" s="253"/>
      <c r="F68" s="31">
        <f t="shared" si="28"/>
        <v>2.0833333333333037E-2</v>
      </c>
      <c r="G68" s="31">
        <f t="shared" si="29"/>
        <v>2.0833333333333037E-2</v>
      </c>
      <c r="H68" s="31">
        <f t="shared" si="30"/>
        <v>0</v>
      </c>
      <c r="I68" s="32">
        <f t="shared" si="27"/>
        <v>-1</v>
      </c>
      <c r="J68" s="236">
        <f t="shared" si="31"/>
        <v>1</v>
      </c>
      <c r="K68" s="261"/>
      <c r="L68" s="2"/>
      <c r="M68" s="2"/>
      <c r="N68" s="2"/>
      <c r="O68" s="2">
        <v>1</v>
      </c>
      <c r="P68" s="2"/>
      <c r="Q68" s="2"/>
      <c r="R68" s="2"/>
      <c r="S68" s="2"/>
      <c r="T68" s="2"/>
      <c r="U68" s="2"/>
      <c r="V68" s="262"/>
      <c r="X68" s="158"/>
      <c r="Y68" s="162"/>
      <c r="Z68" s="162"/>
      <c r="AA68" s="162"/>
      <c r="AB68" s="161"/>
      <c r="AC68" s="163"/>
      <c r="AD68" s="163"/>
      <c r="AE68" s="160"/>
    </row>
    <row r="69" spans="2:31" ht="24.95" customHeight="1" x14ac:dyDescent="0.25">
      <c r="B69" s="291"/>
      <c r="C69" s="38">
        <f>4+"09:30:00"</f>
        <v>4.395833333333333</v>
      </c>
      <c r="D69" s="242">
        <f>4+"10:00:00"</f>
        <v>4.416666666666667</v>
      </c>
      <c r="E69" s="253"/>
      <c r="F69" s="31">
        <f t="shared" si="28"/>
        <v>2.0833333333333925E-2</v>
      </c>
      <c r="G69" s="31">
        <f t="shared" si="29"/>
        <v>2.0833333333333925E-2</v>
      </c>
      <c r="H69" s="31">
        <f t="shared" si="30"/>
        <v>0</v>
      </c>
      <c r="I69" s="32">
        <f t="shared" si="27"/>
        <v>-1</v>
      </c>
      <c r="J69" s="236">
        <f t="shared" si="31"/>
        <v>1</v>
      </c>
      <c r="K69" s="261"/>
      <c r="L69" s="2"/>
      <c r="M69" s="2"/>
      <c r="N69" s="2"/>
      <c r="O69" s="2">
        <v>1</v>
      </c>
      <c r="P69" s="2"/>
      <c r="Q69" s="2"/>
      <c r="R69" s="2"/>
      <c r="S69" s="2"/>
      <c r="T69" s="2"/>
      <c r="U69" s="2"/>
      <c r="V69" s="262"/>
      <c r="X69" s="158"/>
      <c r="Y69" s="44" t="s">
        <v>24</v>
      </c>
      <c r="Z69" s="45"/>
      <c r="AA69" s="46">
        <f>AD66/AC70/24</f>
        <v>1.1904761904761905</v>
      </c>
      <c r="AB69" s="161"/>
      <c r="AC69" s="47" t="s">
        <v>23</v>
      </c>
      <c r="AD69" s="47" t="s">
        <v>29</v>
      </c>
      <c r="AE69" s="160"/>
    </row>
    <row r="70" spans="2:31" ht="24.95" customHeight="1" x14ac:dyDescent="0.25">
      <c r="B70" s="291"/>
      <c r="C70" s="38">
        <f>4+"10:00:00"</f>
        <v>4.416666666666667</v>
      </c>
      <c r="D70" s="242">
        <f>4+"10:30:00"</f>
        <v>4.4375</v>
      </c>
      <c r="E70" s="253"/>
      <c r="F70" s="31">
        <f t="shared" si="28"/>
        <v>2.0833333333333037E-2</v>
      </c>
      <c r="G70" s="31">
        <f t="shared" si="29"/>
        <v>4.1666666666666075E-2</v>
      </c>
      <c r="H70" s="31">
        <f t="shared" si="30"/>
        <v>0</v>
      </c>
      <c r="I70" s="32">
        <f t="shared" si="27"/>
        <v>-2</v>
      </c>
      <c r="J70" s="236">
        <f t="shared" si="31"/>
        <v>2</v>
      </c>
      <c r="K70" s="261"/>
      <c r="L70" s="2"/>
      <c r="M70" s="2"/>
      <c r="N70" s="2">
        <v>1</v>
      </c>
      <c r="O70" s="2">
        <v>1</v>
      </c>
      <c r="P70" s="2"/>
      <c r="Q70" s="2"/>
      <c r="R70" s="2"/>
      <c r="S70" s="2"/>
      <c r="T70" s="2"/>
      <c r="U70" s="2"/>
      <c r="V70" s="262"/>
      <c r="X70" s="164"/>
      <c r="Y70" s="48" t="s">
        <v>22</v>
      </c>
      <c r="Z70" s="49"/>
      <c r="AA70" s="46">
        <f>SUMIFS(H:H,C:C,"&gt;="&amp; (MATCH(Z66,$AF$3:$AF$8,0)+AA66),D:D,"&lt;=" &amp; (MATCH(Z67,$AF$3:$AF$8,0)+AA67))-SUMIFS(G:G,C:C,"&gt;="&amp; (MATCH(Z66,$AF$3:$AF$8,0)+AA66),D:D,"&lt;=" &amp; (MATCH(Z67,$AF$3:$AF$8,0)+AA67))-AA69</f>
        <v>-1.3675595238095253</v>
      </c>
      <c r="AB70" s="161"/>
      <c r="AC70" s="2">
        <v>140</v>
      </c>
      <c r="AD70" s="50">
        <f>AD66/(AA69+AA70)/24</f>
        <v>-941.1764705882274</v>
      </c>
      <c r="AE70" s="160"/>
    </row>
    <row r="71" spans="2:31" ht="24.95" customHeight="1" thickBot="1" x14ac:dyDescent="0.3">
      <c r="B71" s="291"/>
      <c r="C71" s="38">
        <f>4+"10:30:00"</f>
        <v>4.4375</v>
      </c>
      <c r="D71" s="242">
        <f>4+"11:00:00"</f>
        <v>4.458333333333333</v>
      </c>
      <c r="E71" s="253"/>
      <c r="F71" s="31">
        <f t="shared" si="28"/>
        <v>2.0833333333333037E-2</v>
      </c>
      <c r="G71" s="31">
        <f t="shared" si="29"/>
        <v>4.1666666666666075E-2</v>
      </c>
      <c r="H71" s="31">
        <f t="shared" si="30"/>
        <v>0</v>
      </c>
      <c r="I71" s="32">
        <f t="shared" si="27"/>
        <v>-2</v>
      </c>
      <c r="J71" s="236">
        <f t="shared" si="31"/>
        <v>2</v>
      </c>
      <c r="K71" s="261"/>
      <c r="L71" s="2"/>
      <c r="M71" s="2"/>
      <c r="N71" s="2">
        <v>1</v>
      </c>
      <c r="O71" s="2">
        <v>1</v>
      </c>
      <c r="P71" s="2"/>
      <c r="Q71" s="2"/>
      <c r="R71" s="2"/>
      <c r="S71" s="2"/>
      <c r="T71" s="2"/>
      <c r="U71" s="2"/>
      <c r="V71" s="262"/>
      <c r="X71" s="165"/>
      <c r="Y71" s="166"/>
      <c r="Z71" s="167"/>
      <c r="AA71" s="167"/>
      <c r="AB71" s="167"/>
      <c r="AC71" s="168"/>
      <c r="AD71" s="168"/>
      <c r="AE71" s="169"/>
    </row>
    <row r="72" spans="2:31" ht="24.95" customHeight="1" x14ac:dyDescent="0.25">
      <c r="B72" s="291"/>
      <c r="C72" s="57">
        <f>4+"11:00:00"</f>
        <v>4.458333333333333</v>
      </c>
      <c r="D72" s="243">
        <f>4+"11:30:00"</f>
        <v>4.479166666666667</v>
      </c>
      <c r="E72" s="253"/>
      <c r="F72" s="31">
        <f t="shared" si="28"/>
        <v>2.0833333333333925E-2</v>
      </c>
      <c r="G72" s="31">
        <f t="shared" si="29"/>
        <v>6.2500000000001776E-2</v>
      </c>
      <c r="H72" s="31">
        <f t="shared" si="30"/>
        <v>0</v>
      </c>
      <c r="I72" s="32">
        <f t="shared" si="27"/>
        <v>-3</v>
      </c>
      <c r="J72" s="236">
        <f t="shared" si="31"/>
        <v>3</v>
      </c>
      <c r="K72" s="261"/>
      <c r="L72" s="2"/>
      <c r="M72" s="2"/>
      <c r="N72" s="2">
        <v>2</v>
      </c>
      <c r="O72" s="2">
        <v>1</v>
      </c>
      <c r="P72" s="2"/>
      <c r="Q72" s="2"/>
      <c r="R72" s="2"/>
      <c r="S72" s="2"/>
      <c r="T72" s="2"/>
      <c r="U72" s="2"/>
      <c r="V72" s="262"/>
      <c r="Y72" s="6"/>
      <c r="Z72" s="6"/>
      <c r="AA72" s="6"/>
      <c r="AB72" s="6"/>
    </row>
    <row r="73" spans="2:31" ht="24.95" customHeight="1" x14ac:dyDescent="0.25">
      <c r="B73" s="291"/>
      <c r="C73" s="38">
        <f>4+"11:30:00"</f>
        <v>4.479166666666667</v>
      </c>
      <c r="D73" s="242">
        <f>4+"12:00:00"</f>
        <v>4.5</v>
      </c>
      <c r="E73" s="253"/>
      <c r="F73" s="31">
        <f t="shared" si="28"/>
        <v>2.0833333333333037E-2</v>
      </c>
      <c r="G73" s="31">
        <f t="shared" si="29"/>
        <v>6.2499999999999112E-2</v>
      </c>
      <c r="H73" s="31">
        <f t="shared" si="30"/>
        <v>0</v>
      </c>
      <c r="I73" s="32">
        <f t="shared" si="27"/>
        <v>-3</v>
      </c>
      <c r="J73" s="236">
        <f t="shared" si="31"/>
        <v>3</v>
      </c>
      <c r="K73" s="261"/>
      <c r="L73" s="2"/>
      <c r="M73" s="2"/>
      <c r="N73" s="2">
        <v>2</v>
      </c>
      <c r="O73" s="2">
        <v>1</v>
      </c>
      <c r="P73" s="2"/>
      <c r="Q73" s="2"/>
      <c r="R73" s="2"/>
      <c r="S73" s="2"/>
      <c r="T73" s="2"/>
      <c r="U73" s="2"/>
      <c r="V73" s="262"/>
      <c r="Y73" s="6"/>
      <c r="Z73" s="6"/>
      <c r="AA73" s="6"/>
      <c r="AB73" s="6"/>
    </row>
    <row r="74" spans="2:31" ht="24.95" customHeight="1" thickBot="1" x14ac:dyDescent="0.3">
      <c r="B74" s="291"/>
      <c r="C74" s="61">
        <f>4+"12:00:00"</f>
        <v>4.5</v>
      </c>
      <c r="D74" s="244">
        <f>4+"12:30:00"</f>
        <v>4.520833333333333</v>
      </c>
      <c r="E74" s="254"/>
      <c r="F74" s="62">
        <f t="shared" si="28"/>
        <v>2.0833333333333037E-2</v>
      </c>
      <c r="G74" s="62">
        <f t="shared" si="29"/>
        <v>0</v>
      </c>
      <c r="H74" s="62">
        <f t="shared" si="30"/>
        <v>0</v>
      </c>
      <c r="I74" s="63">
        <f t="shared" si="27"/>
        <v>0</v>
      </c>
      <c r="J74" s="237">
        <f t="shared" si="31"/>
        <v>0</v>
      </c>
      <c r="K74" s="263">
        <v>0</v>
      </c>
      <c r="L74" s="264"/>
      <c r="M74" s="264"/>
      <c r="N74" s="264"/>
      <c r="O74" s="264"/>
      <c r="P74" s="264"/>
      <c r="Q74" s="264"/>
      <c r="R74" s="264"/>
      <c r="S74" s="264"/>
      <c r="T74" s="264"/>
      <c r="U74" s="264"/>
      <c r="V74" s="265"/>
    </row>
    <row r="75" spans="2:31" ht="24.95" customHeight="1" x14ac:dyDescent="0.25">
      <c r="B75" s="291"/>
      <c r="C75" s="64">
        <f>4+"13:30:00"</f>
        <v>4.5625</v>
      </c>
      <c r="D75" s="245">
        <f>4+"14:00:00"</f>
        <v>4.583333333333333</v>
      </c>
      <c r="E75" s="255"/>
      <c r="F75" s="65">
        <f>D75-C75</f>
        <v>2.0833333333333037E-2</v>
      </c>
      <c r="G75" s="65">
        <f>J75*F75</f>
        <v>4.1666666666666075E-2</v>
      </c>
      <c r="H75" s="65">
        <f t="shared" si="30"/>
        <v>0</v>
      </c>
      <c r="I75" s="66">
        <f t="shared" si="27"/>
        <v>-2</v>
      </c>
      <c r="J75" s="238">
        <f>SUM(K75:V75)</f>
        <v>2</v>
      </c>
      <c r="K75" s="266">
        <v>1</v>
      </c>
      <c r="L75" s="267">
        <v>0.5</v>
      </c>
      <c r="M75" s="267">
        <v>0.5</v>
      </c>
      <c r="N75" s="267"/>
      <c r="O75" s="267"/>
      <c r="P75" s="267"/>
      <c r="Q75" s="267"/>
      <c r="R75" s="267"/>
      <c r="S75" s="267"/>
      <c r="T75" s="267"/>
      <c r="U75" s="267"/>
      <c r="V75" s="268"/>
      <c r="X75" s="170"/>
      <c r="Y75" s="171"/>
      <c r="Z75" s="171"/>
      <c r="AA75" s="171"/>
      <c r="AB75" s="171"/>
      <c r="AC75" s="172"/>
      <c r="AD75" s="172"/>
      <c r="AE75" s="173"/>
    </row>
    <row r="76" spans="2:31" ht="24.95" customHeight="1" x14ac:dyDescent="0.25">
      <c r="B76" s="291"/>
      <c r="C76" s="38">
        <f>4+"14:00:00"</f>
        <v>4.583333333333333</v>
      </c>
      <c r="D76" s="242">
        <f>4+"14:30:00"</f>
        <v>4.604166666666667</v>
      </c>
      <c r="E76" s="253"/>
      <c r="F76" s="31">
        <f t="shared" ref="F76:F83" si="32">D76-C76</f>
        <v>2.0833333333333925E-2</v>
      </c>
      <c r="G76" s="31">
        <f t="shared" ref="G76:G83" si="33">J76*F76</f>
        <v>0</v>
      </c>
      <c r="H76" s="31">
        <f t="shared" si="30"/>
        <v>0</v>
      </c>
      <c r="I76" s="32">
        <f t="shared" si="27"/>
        <v>0</v>
      </c>
      <c r="J76" s="236">
        <f t="shared" ref="J76:J83" si="34">SUM(K76:V76)</f>
        <v>0</v>
      </c>
      <c r="K76" s="261"/>
      <c r="L76" s="2"/>
      <c r="M76" s="2"/>
      <c r="N76" s="2"/>
      <c r="O76" s="2"/>
      <c r="P76" s="2"/>
      <c r="Q76" s="2"/>
      <c r="R76" s="2"/>
      <c r="S76" s="2"/>
      <c r="T76" s="2"/>
      <c r="U76" s="2"/>
      <c r="V76" s="262"/>
      <c r="X76" s="174"/>
      <c r="Y76" s="34" t="s">
        <v>27</v>
      </c>
      <c r="Z76" s="249" t="s">
        <v>33</v>
      </c>
      <c r="AA76" s="3">
        <v>0.5625</v>
      </c>
      <c r="AB76" s="175"/>
      <c r="AC76" s="36" t="s">
        <v>25</v>
      </c>
      <c r="AD76" s="2">
        <v>300</v>
      </c>
      <c r="AE76" s="176"/>
    </row>
    <row r="77" spans="2:31" ht="24.95" customHeight="1" x14ac:dyDescent="0.25">
      <c r="B77" s="291"/>
      <c r="C77" s="38">
        <f>4+"14:30:00"</f>
        <v>4.604166666666667</v>
      </c>
      <c r="D77" s="242">
        <f>4+"15:00:00"</f>
        <v>4.625</v>
      </c>
      <c r="E77" s="253"/>
      <c r="F77" s="31">
        <f t="shared" si="32"/>
        <v>2.0833333333333037E-2</v>
      </c>
      <c r="G77" s="31">
        <f t="shared" si="33"/>
        <v>0</v>
      </c>
      <c r="H77" s="31">
        <f t="shared" si="30"/>
        <v>0</v>
      </c>
      <c r="I77" s="32">
        <f t="shared" si="27"/>
        <v>0</v>
      </c>
      <c r="J77" s="236">
        <f t="shared" si="34"/>
        <v>0</v>
      </c>
      <c r="K77" s="261"/>
      <c r="L77" s="2"/>
      <c r="M77" s="2"/>
      <c r="N77" s="2"/>
      <c r="O77" s="2"/>
      <c r="P77" s="2"/>
      <c r="Q77" s="2"/>
      <c r="R77" s="2"/>
      <c r="S77" s="2"/>
      <c r="T77" s="2"/>
      <c r="U77" s="2"/>
      <c r="V77" s="262"/>
      <c r="X77" s="174"/>
      <c r="Y77" s="39" t="s">
        <v>28</v>
      </c>
      <c r="Z77" s="249" t="s">
        <v>33</v>
      </c>
      <c r="AA77" s="4">
        <v>0.625</v>
      </c>
      <c r="AB77" s="177"/>
      <c r="AC77" s="41" t="s">
        <v>26</v>
      </c>
      <c r="AD77" s="1"/>
      <c r="AE77" s="176"/>
    </row>
    <row r="78" spans="2:31" ht="24.95" customHeight="1" x14ac:dyDescent="0.25">
      <c r="B78" s="291"/>
      <c r="C78" s="38">
        <f>4+"15:00:00"</f>
        <v>4.625</v>
      </c>
      <c r="D78" s="242">
        <f>4+"15:30:00"</f>
        <v>4.645833333333333</v>
      </c>
      <c r="E78" s="253"/>
      <c r="F78" s="31">
        <f t="shared" si="32"/>
        <v>2.0833333333333037E-2</v>
      </c>
      <c r="G78" s="31">
        <f t="shared" si="33"/>
        <v>0</v>
      </c>
      <c r="H78" s="31">
        <f t="shared" si="30"/>
        <v>0</v>
      </c>
      <c r="I78" s="32">
        <f t="shared" si="27"/>
        <v>0</v>
      </c>
      <c r="J78" s="236">
        <f t="shared" si="34"/>
        <v>0</v>
      </c>
      <c r="K78" s="261"/>
      <c r="L78" s="2"/>
      <c r="M78" s="2"/>
      <c r="N78" s="2"/>
      <c r="O78" s="2"/>
      <c r="P78" s="2"/>
      <c r="Q78" s="2"/>
      <c r="R78" s="2"/>
      <c r="S78" s="2"/>
      <c r="T78" s="2"/>
      <c r="U78" s="2"/>
      <c r="V78" s="262"/>
      <c r="X78" s="174"/>
      <c r="Y78" s="178"/>
      <c r="Z78" s="178"/>
      <c r="AA78" s="178"/>
      <c r="AB78" s="177"/>
      <c r="AC78" s="179"/>
      <c r="AD78" s="179"/>
      <c r="AE78" s="176"/>
    </row>
    <row r="79" spans="2:31" ht="24.95" customHeight="1" x14ac:dyDescent="0.25">
      <c r="B79" s="291"/>
      <c r="C79" s="38">
        <f>4+"15:30:00"</f>
        <v>4.645833333333333</v>
      </c>
      <c r="D79" s="242">
        <f>4+"16:00:00"</f>
        <v>4.666666666666667</v>
      </c>
      <c r="E79" s="253"/>
      <c r="F79" s="31">
        <f t="shared" si="32"/>
        <v>2.0833333333333925E-2</v>
      </c>
      <c r="G79" s="31">
        <f t="shared" si="33"/>
        <v>0</v>
      </c>
      <c r="H79" s="31">
        <f t="shared" si="30"/>
        <v>0</v>
      </c>
      <c r="I79" s="32">
        <f t="shared" si="27"/>
        <v>0</v>
      </c>
      <c r="J79" s="236">
        <f t="shared" si="34"/>
        <v>0</v>
      </c>
      <c r="K79" s="261"/>
      <c r="L79" s="2"/>
      <c r="M79" s="2"/>
      <c r="N79" s="2"/>
      <c r="O79" s="2"/>
      <c r="P79" s="2"/>
      <c r="Q79" s="2"/>
      <c r="R79" s="2"/>
      <c r="S79" s="2"/>
      <c r="T79" s="2"/>
      <c r="U79" s="2"/>
      <c r="V79" s="262"/>
      <c r="X79" s="174"/>
      <c r="Y79" s="44" t="s">
        <v>24</v>
      </c>
      <c r="Z79" s="45"/>
      <c r="AA79" s="46">
        <f>AD76/AC80/24</f>
        <v>0.10416666666666667</v>
      </c>
      <c r="AB79" s="177"/>
      <c r="AC79" s="47" t="s">
        <v>23</v>
      </c>
      <c r="AD79" s="47" t="s">
        <v>29</v>
      </c>
      <c r="AE79" s="176"/>
    </row>
    <row r="80" spans="2:31" ht="24.95" customHeight="1" x14ac:dyDescent="0.25">
      <c r="B80" s="291"/>
      <c r="C80" s="38">
        <f>4+"16:00:00"</f>
        <v>4.666666666666667</v>
      </c>
      <c r="D80" s="242">
        <f>4+"16:30:00"</f>
        <v>4.6875</v>
      </c>
      <c r="E80" s="253"/>
      <c r="F80" s="31">
        <f t="shared" si="32"/>
        <v>2.0833333333333037E-2</v>
      </c>
      <c r="G80" s="31">
        <f t="shared" si="33"/>
        <v>0</v>
      </c>
      <c r="H80" s="31">
        <f t="shared" si="30"/>
        <v>0</v>
      </c>
      <c r="I80" s="32">
        <f t="shared" si="27"/>
        <v>0</v>
      </c>
      <c r="J80" s="236">
        <f t="shared" si="34"/>
        <v>0</v>
      </c>
      <c r="K80" s="261"/>
      <c r="L80" s="2"/>
      <c r="M80" s="2"/>
      <c r="N80" s="2"/>
      <c r="O80" s="2"/>
      <c r="P80" s="2"/>
      <c r="Q80" s="2"/>
      <c r="R80" s="2"/>
      <c r="S80" s="2"/>
      <c r="T80" s="2"/>
      <c r="U80" s="2"/>
      <c r="V80" s="262"/>
      <c r="X80" s="180"/>
      <c r="Y80" s="48" t="s">
        <v>22</v>
      </c>
      <c r="Z80" s="49"/>
      <c r="AA80" s="46">
        <f>SUMIFS(H:H,C:C,"&gt;="&amp; (MATCH(Z76,$AF$3:$AF$8,0)+AA76),D:D,"&lt;=" &amp; (MATCH(Z77,$AF$3:$AF$8,0)+AA77))-SUMIFS(G:G,C:C,"&gt;="&amp; (MATCH(Z76,$AF$3:$AF$8,0)+AA76),D:D,"&lt;=" &amp; (MATCH(Z77,$AF$3:$AF$8,0)+AA77))-AA79</f>
        <v>-0.14583333333333276</v>
      </c>
      <c r="AB80" s="177"/>
      <c r="AC80" s="2">
        <v>120</v>
      </c>
      <c r="AD80" s="50">
        <f>AD76/(AA79+AA80)/24</f>
        <v>-300.00000000000415</v>
      </c>
      <c r="AE80" s="176"/>
    </row>
    <row r="81" spans="2:31" ht="24.95" customHeight="1" thickBot="1" x14ac:dyDescent="0.3">
      <c r="B81" s="291"/>
      <c r="C81" s="38">
        <f>4+"16:30:00"</f>
        <v>4.6875</v>
      </c>
      <c r="D81" s="242">
        <f>4+"17:00:00"</f>
        <v>4.708333333333333</v>
      </c>
      <c r="E81" s="253"/>
      <c r="F81" s="31">
        <f t="shared" si="32"/>
        <v>2.0833333333333037E-2</v>
      </c>
      <c r="G81" s="31">
        <f t="shared" si="33"/>
        <v>0</v>
      </c>
      <c r="H81" s="31">
        <f t="shared" si="30"/>
        <v>0</v>
      </c>
      <c r="I81" s="32">
        <f t="shared" si="27"/>
        <v>0</v>
      </c>
      <c r="J81" s="236">
        <f t="shared" si="34"/>
        <v>0</v>
      </c>
      <c r="K81" s="261"/>
      <c r="L81" s="2"/>
      <c r="M81" s="2"/>
      <c r="N81" s="2"/>
      <c r="O81" s="2"/>
      <c r="P81" s="2"/>
      <c r="Q81" s="2"/>
      <c r="R81" s="2"/>
      <c r="S81" s="2"/>
      <c r="T81" s="2"/>
      <c r="U81" s="2"/>
      <c r="V81" s="262"/>
      <c r="X81" s="181"/>
      <c r="Y81" s="182"/>
      <c r="Z81" s="183"/>
      <c r="AA81" s="183"/>
      <c r="AB81" s="183"/>
      <c r="AC81" s="184"/>
      <c r="AD81" s="184"/>
      <c r="AE81" s="185"/>
    </row>
    <row r="82" spans="2:31" ht="24.95" customHeight="1" x14ac:dyDescent="0.25">
      <c r="B82" s="291"/>
      <c r="C82" s="38">
        <f>4+"17:00:00"</f>
        <v>4.708333333333333</v>
      </c>
      <c r="D82" s="242">
        <f>4+"17:30:00"</f>
        <v>4.729166666666667</v>
      </c>
      <c r="E82" s="253"/>
      <c r="F82" s="31">
        <f t="shared" si="32"/>
        <v>2.0833333333333925E-2</v>
      </c>
      <c r="G82" s="31">
        <f t="shared" si="33"/>
        <v>0</v>
      </c>
      <c r="H82" s="31">
        <f t="shared" si="30"/>
        <v>0</v>
      </c>
      <c r="I82" s="32">
        <f t="shared" si="27"/>
        <v>0</v>
      </c>
      <c r="J82" s="236">
        <f t="shared" si="34"/>
        <v>0</v>
      </c>
      <c r="K82" s="261"/>
      <c r="L82" s="2"/>
      <c r="M82" s="2"/>
      <c r="N82" s="2"/>
      <c r="O82" s="2"/>
      <c r="P82" s="2"/>
      <c r="Q82" s="2"/>
      <c r="R82" s="2"/>
      <c r="S82" s="2"/>
      <c r="T82" s="2"/>
      <c r="U82" s="2"/>
      <c r="V82" s="262"/>
      <c r="Y82" s="6"/>
      <c r="Z82" s="6"/>
      <c r="AA82" s="6"/>
      <c r="AB82" s="6"/>
    </row>
    <row r="83" spans="2:31" ht="24.95" customHeight="1" thickBot="1" x14ac:dyDescent="0.3">
      <c r="B83" s="292"/>
      <c r="C83" s="82">
        <f>4+"17:30:00"</f>
        <v>4.729166666666667</v>
      </c>
      <c r="D83" s="246">
        <f>4+"18:00:00"</f>
        <v>4.75</v>
      </c>
      <c r="E83" s="256"/>
      <c r="F83" s="83">
        <f t="shared" si="32"/>
        <v>2.0833333333333037E-2</v>
      </c>
      <c r="G83" s="83">
        <f t="shared" si="33"/>
        <v>0</v>
      </c>
      <c r="H83" s="83">
        <f t="shared" si="30"/>
        <v>0</v>
      </c>
      <c r="I83" s="84">
        <f t="shared" si="27"/>
        <v>0</v>
      </c>
      <c r="J83" s="239">
        <f t="shared" si="34"/>
        <v>0</v>
      </c>
      <c r="K83" s="269"/>
      <c r="L83" s="270"/>
      <c r="M83" s="270"/>
      <c r="N83" s="270"/>
      <c r="O83" s="270"/>
      <c r="P83" s="270"/>
      <c r="Q83" s="270"/>
      <c r="R83" s="270"/>
      <c r="S83" s="270"/>
      <c r="T83" s="270"/>
      <c r="U83" s="270"/>
      <c r="V83" s="271"/>
      <c r="Y83" s="6"/>
      <c r="Z83" s="6"/>
      <c r="AA83" s="6"/>
      <c r="AB83" s="6"/>
    </row>
    <row r="84" spans="2:31" ht="24.95" customHeight="1" thickTop="1" x14ac:dyDescent="0.25">
      <c r="B84" s="278" t="str">
        <f>IF($AB$3="","",$AB$3+4)</f>
        <v/>
      </c>
      <c r="C84" s="85">
        <f>5+"07:45:00"</f>
        <v>5.322916666666667</v>
      </c>
      <c r="D84" s="247">
        <f>5+"08:00:00"</f>
        <v>5.333333333333333</v>
      </c>
      <c r="E84" s="257">
        <v>3</v>
      </c>
      <c r="F84" s="24">
        <f>D84-C84</f>
        <v>1.0416666666666075E-2</v>
      </c>
      <c r="G84" s="24">
        <f>J84*F84</f>
        <v>2.0833333333332149E-2</v>
      </c>
      <c r="H84" s="24">
        <f>F84*E84</f>
        <v>3.1249999999998224E-2</v>
      </c>
      <c r="I84" s="25">
        <f t="shared" si="27"/>
        <v>1</v>
      </c>
      <c r="J84" s="235">
        <f>SUM(K84:V84)</f>
        <v>2</v>
      </c>
      <c r="K84" s="272">
        <v>1</v>
      </c>
      <c r="L84" s="273">
        <v>0.5</v>
      </c>
      <c r="M84" s="273">
        <v>0.5</v>
      </c>
      <c r="N84" s="273"/>
      <c r="O84" s="273"/>
      <c r="P84" s="273"/>
      <c r="Q84" s="273"/>
      <c r="R84" s="273"/>
      <c r="S84" s="273"/>
      <c r="T84" s="273"/>
      <c r="U84" s="273"/>
      <c r="V84" s="274"/>
      <c r="X84" s="186"/>
      <c r="Y84" s="187"/>
      <c r="Z84" s="187"/>
      <c r="AA84" s="187"/>
      <c r="AB84" s="187"/>
      <c r="AC84" s="188"/>
      <c r="AD84" s="188"/>
      <c r="AE84" s="189"/>
    </row>
    <row r="85" spans="2:31" ht="24.95" customHeight="1" x14ac:dyDescent="0.25">
      <c r="B85" s="279"/>
      <c r="C85" s="30">
        <f>5+"08:00:00"</f>
        <v>5.333333333333333</v>
      </c>
      <c r="D85" s="241">
        <f>5+"08:30:00"</f>
        <v>5.354166666666667</v>
      </c>
      <c r="E85" s="253"/>
      <c r="F85" s="31">
        <f t="shared" ref="F85:F93" si="35">D85-C85</f>
        <v>2.0833333333333925E-2</v>
      </c>
      <c r="G85" s="31">
        <f t="shared" ref="G85:G93" si="36">J85*F85</f>
        <v>0</v>
      </c>
      <c r="H85" s="31">
        <f t="shared" ref="H85:H102" si="37">F85*E85</f>
        <v>0</v>
      </c>
      <c r="I85" s="32">
        <f t="shared" si="27"/>
        <v>0</v>
      </c>
      <c r="J85" s="236">
        <f t="shared" ref="J85:J93" si="38">SUM(K85:V85)</f>
        <v>0</v>
      </c>
      <c r="K85" s="261"/>
      <c r="L85" s="2"/>
      <c r="M85" s="2"/>
      <c r="N85" s="2"/>
      <c r="O85" s="2"/>
      <c r="P85" s="2"/>
      <c r="Q85" s="2"/>
      <c r="R85" s="2"/>
      <c r="S85" s="2"/>
      <c r="T85" s="2"/>
      <c r="U85" s="2"/>
      <c r="V85" s="262"/>
      <c r="X85" s="190"/>
      <c r="Y85" s="34" t="s">
        <v>27</v>
      </c>
      <c r="Z85" s="249" t="s">
        <v>33</v>
      </c>
      <c r="AA85" s="3">
        <v>0.64583333333333337</v>
      </c>
      <c r="AB85" s="191"/>
      <c r="AC85" s="36" t="s">
        <v>25</v>
      </c>
      <c r="AD85" s="2">
        <v>4000</v>
      </c>
      <c r="AE85" s="192"/>
    </row>
    <row r="86" spans="2:31" ht="24.95" customHeight="1" x14ac:dyDescent="0.25">
      <c r="B86" s="279"/>
      <c r="C86" s="38">
        <f>5+"08:30:00"</f>
        <v>5.354166666666667</v>
      </c>
      <c r="D86" s="242">
        <f>5+"09:00:00"</f>
        <v>5.375</v>
      </c>
      <c r="E86" s="253"/>
      <c r="F86" s="31">
        <f t="shared" si="35"/>
        <v>2.0833333333333037E-2</v>
      </c>
      <c r="G86" s="31">
        <f t="shared" si="36"/>
        <v>0</v>
      </c>
      <c r="H86" s="31">
        <f t="shared" si="37"/>
        <v>0</v>
      </c>
      <c r="I86" s="32">
        <f t="shared" si="27"/>
        <v>0</v>
      </c>
      <c r="J86" s="236">
        <f t="shared" si="38"/>
        <v>0</v>
      </c>
      <c r="K86" s="261"/>
      <c r="L86" s="2"/>
      <c r="M86" s="2"/>
      <c r="N86" s="2"/>
      <c r="O86" s="2"/>
      <c r="P86" s="2"/>
      <c r="Q86" s="2"/>
      <c r="R86" s="2"/>
      <c r="S86" s="2"/>
      <c r="T86" s="2"/>
      <c r="U86" s="2"/>
      <c r="V86" s="262"/>
      <c r="X86" s="190"/>
      <c r="Y86" s="39" t="s">
        <v>28</v>
      </c>
      <c r="Z86" s="249" t="s">
        <v>34</v>
      </c>
      <c r="AA86" s="4">
        <v>0.47916666666666669</v>
      </c>
      <c r="AB86" s="193"/>
      <c r="AC86" s="41" t="s">
        <v>26</v>
      </c>
      <c r="AD86" s="1"/>
      <c r="AE86" s="192"/>
    </row>
    <row r="87" spans="2:31" ht="24.95" customHeight="1" x14ac:dyDescent="0.25">
      <c r="B87" s="279"/>
      <c r="C87" s="38">
        <f>5+"09:00:00"</f>
        <v>5.375</v>
      </c>
      <c r="D87" s="242">
        <f>5+"09:30:00"</f>
        <v>5.395833333333333</v>
      </c>
      <c r="E87" s="253"/>
      <c r="F87" s="31">
        <f t="shared" si="35"/>
        <v>2.0833333333333037E-2</v>
      </c>
      <c r="G87" s="31">
        <f t="shared" si="36"/>
        <v>2.0833333333333037E-2</v>
      </c>
      <c r="H87" s="31">
        <f t="shared" si="37"/>
        <v>0</v>
      </c>
      <c r="I87" s="32">
        <f t="shared" si="27"/>
        <v>-1</v>
      </c>
      <c r="J87" s="236">
        <f t="shared" si="38"/>
        <v>1</v>
      </c>
      <c r="K87" s="261"/>
      <c r="L87" s="2"/>
      <c r="M87" s="2"/>
      <c r="N87" s="2"/>
      <c r="O87" s="2">
        <v>1</v>
      </c>
      <c r="P87" s="2"/>
      <c r="Q87" s="2"/>
      <c r="R87" s="2"/>
      <c r="S87" s="2"/>
      <c r="T87" s="2"/>
      <c r="U87" s="2"/>
      <c r="V87" s="262"/>
      <c r="X87" s="190"/>
      <c r="Y87" s="194"/>
      <c r="Z87" s="194"/>
      <c r="AA87" s="194"/>
      <c r="AB87" s="193"/>
      <c r="AC87" s="195"/>
      <c r="AD87" s="195"/>
      <c r="AE87" s="192"/>
    </row>
    <row r="88" spans="2:31" ht="24.95" customHeight="1" x14ac:dyDescent="0.25">
      <c r="B88" s="279"/>
      <c r="C88" s="38">
        <f>5+"09:30:00"</f>
        <v>5.395833333333333</v>
      </c>
      <c r="D88" s="242">
        <f>5+"10:00:00"</f>
        <v>5.416666666666667</v>
      </c>
      <c r="E88" s="253"/>
      <c r="F88" s="31">
        <f t="shared" si="35"/>
        <v>2.0833333333333925E-2</v>
      </c>
      <c r="G88" s="31">
        <f t="shared" si="36"/>
        <v>2.0833333333333925E-2</v>
      </c>
      <c r="H88" s="31">
        <f t="shared" si="37"/>
        <v>0</v>
      </c>
      <c r="I88" s="32">
        <f t="shared" si="27"/>
        <v>-1</v>
      </c>
      <c r="J88" s="236">
        <f t="shared" si="38"/>
        <v>1</v>
      </c>
      <c r="K88" s="261"/>
      <c r="L88" s="2"/>
      <c r="M88" s="2"/>
      <c r="N88" s="2"/>
      <c r="O88" s="2">
        <v>1</v>
      </c>
      <c r="P88" s="2"/>
      <c r="Q88" s="2"/>
      <c r="R88" s="2"/>
      <c r="S88" s="2"/>
      <c r="T88" s="2"/>
      <c r="U88" s="2"/>
      <c r="V88" s="262"/>
      <c r="X88" s="190"/>
      <c r="Y88" s="44" t="s">
        <v>24</v>
      </c>
      <c r="Z88" s="45"/>
      <c r="AA88" s="46">
        <f>AD85/AC89/24</f>
        <v>1.1904761904761905</v>
      </c>
      <c r="AB88" s="193"/>
      <c r="AC88" s="47" t="s">
        <v>23</v>
      </c>
      <c r="AD88" s="47" t="s">
        <v>29</v>
      </c>
      <c r="AE88" s="192"/>
    </row>
    <row r="89" spans="2:31" ht="24.95" customHeight="1" x14ac:dyDescent="0.25">
      <c r="B89" s="279"/>
      <c r="C89" s="38">
        <f>5+"10:00:00"</f>
        <v>5.416666666666667</v>
      </c>
      <c r="D89" s="242">
        <f>5+"10:30:00"</f>
        <v>5.4375</v>
      </c>
      <c r="E89" s="253"/>
      <c r="F89" s="31">
        <f t="shared" si="35"/>
        <v>2.0833333333333037E-2</v>
      </c>
      <c r="G89" s="31">
        <f t="shared" si="36"/>
        <v>4.1666666666666075E-2</v>
      </c>
      <c r="H89" s="31">
        <f t="shared" si="37"/>
        <v>0</v>
      </c>
      <c r="I89" s="32">
        <f t="shared" si="27"/>
        <v>-2</v>
      </c>
      <c r="J89" s="236">
        <f t="shared" si="38"/>
        <v>2</v>
      </c>
      <c r="K89" s="261"/>
      <c r="L89" s="2"/>
      <c r="M89" s="2"/>
      <c r="N89" s="2">
        <v>1</v>
      </c>
      <c r="O89" s="2">
        <v>1</v>
      </c>
      <c r="P89" s="2"/>
      <c r="Q89" s="2"/>
      <c r="R89" s="2"/>
      <c r="S89" s="2"/>
      <c r="T89" s="2"/>
      <c r="U89" s="2"/>
      <c r="V89" s="262"/>
      <c r="X89" s="190"/>
      <c r="Y89" s="48" t="s">
        <v>22</v>
      </c>
      <c r="Z89" s="49"/>
      <c r="AA89" s="46">
        <f>SUMIFS(H:H,C:C,"&gt;="&amp; (MATCH(Z85,$AF$3:$AF$8,0)+AA85),D:D,"&lt;=" &amp; (MATCH(Z86,$AF$3:$AF$8,0)+AA86))-SUMIFS(G:G,C:C,"&gt;="&amp; (MATCH(Z85,$AF$3:$AF$8,0)+AA85),D:D,"&lt;=" &amp; (MATCH(Z86,$AF$3:$AF$8,0)+AA86))-AA88</f>
        <v>-1.3675595238095253</v>
      </c>
      <c r="AB89" s="193"/>
      <c r="AC89" s="2">
        <v>140</v>
      </c>
      <c r="AD89" s="50">
        <f>AD85/(AA88+AA89)/24</f>
        <v>-941.1764705882274</v>
      </c>
      <c r="AE89" s="192"/>
    </row>
    <row r="90" spans="2:31" ht="24.95" customHeight="1" thickBot="1" x14ac:dyDescent="0.3">
      <c r="B90" s="279"/>
      <c r="C90" s="38">
        <f>5+"10:30:00"</f>
        <v>5.4375</v>
      </c>
      <c r="D90" s="242">
        <f>5+"11:00:00"</f>
        <v>5.458333333333333</v>
      </c>
      <c r="E90" s="253"/>
      <c r="F90" s="31">
        <f t="shared" si="35"/>
        <v>2.0833333333333037E-2</v>
      </c>
      <c r="G90" s="31">
        <f t="shared" si="36"/>
        <v>4.1666666666666075E-2</v>
      </c>
      <c r="H90" s="31">
        <f t="shared" si="37"/>
        <v>0</v>
      </c>
      <c r="I90" s="32">
        <f t="shared" si="27"/>
        <v>-2</v>
      </c>
      <c r="J90" s="236">
        <f t="shared" si="38"/>
        <v>2</v>
      </c>
      <c r="K90" s="261"/>
      <c r="L90" s="2"/>
      <c r="M90" s="2"/>
      <c r="N90" s="2">
        <v>1</v>
      </c>
      <c r="O90" s="2">
        <v>1</v>
      </c>
      <c r="P90" s="2"/>
      <c r="Q90" s="2"/>
      <c r="R90" s="2"/>
      <c r="S90" s="2"/>
      <c r="T90" s="2"/>
      <c r="U90" s="2"/>
      <c r="V90" s="262"/>
      <c r="X90" s="196"/>
      <c r="Y90" s="197"/>
      <c r="Z90" s="198"/>
      <c r="AA90" s="198"/>
      <c r="AB90" s="198"/>
      <c r="AC90" s="199"/>
      <c r="AD90" s="199"/>
      <c r="AE90" s="200"/>
    </row>
    <row r="91" spans="2:31" ht="24.95" customHeight="1" x14ac:dyDescent="0.25">
      <c r="B91" s="279"/>
      <c r="C91" s="57">
        <f>5+"11:00:00"</f>
        <v>5.458333333333333</v>
      </c>
      <c r="D91" s="243">
        <f>5+"11:30:00"</f>
        <v>5.479166666666667</v>
      </c>
      <c r="E91" s="253"/>
      <c r="F91" s="31">
        <f t="shared" si="35"/>
        <v>2.0833333333333925E-2</v>
      </c>
      <c r="G91" s="31">
        <f t="shared" si="36"/>
        <v>6.2500000000001776E-2</v>
      </c>
      <c r="H91" s="31">
        <f t="shared" si="37"/>
        <v>0</v>
      </c>
      <c r="I91" s="32">
        <f t="shared" si="27"/>
        <v>-3</v>
      </c>
      <c r="J91" s="236">
        <f t="shared" si="38"/>
        <v>3</v>
      </c>
      <c r="K91" s="261"/>
      <c r="L91" s="2"/>
      <c r="M91" s="2"/>
      <c r="N91" s="2">
        <v>2</v>
      </c>
      <c r="O91" s="2">
        <v>1</v>
      </c>
      <c r="P91" s="2"/>
      <c r="Q91" s="2"/>
      <c r="R91" s="2"/>
      <c r="S91" s="2"/>
      <c r="T91" s="2"/>
      <c r="U91" s="2"/>
      <c r="V91" s="262"/>
      <c r="Y91" s="6"/>
      <c r="Z91" s="6"/>
      <c r="AA91" s="6"/>
      <c r="AB91" s="6"/>
    </row>
    <row r="92" spans="2:31" ht="24.95" customHeight="1" x14ac:dyDescent="0.25">
      <c r="B92" s="279"/>
      <c r="C92" s="38">
        <f>5+"11:30:00"</f>
        <v>5.479166666666667</v>
      </c>
      <c r="D92" s="242">
        <f>5+"12:00:00"</f>
        <v>5.5</v>
      </c>
      <c r="E92" s="253"/>
      <c r="F92" s="31">
        <f t="shared" si="35"/>
        <v>2.0833333333333037E-2</v>
      </c>
      <c r="G92" s="31">
        <f t="shared" si="36"/>
        <v>6.2499999999999112E-2</v>
      </c>
      <c r="H92" s="31">
        <f t="shared" si="37"/>
        <v>0</v>
      </c>
      <c r="I92" s="32">
        <f t="shared" si="27"/>
        <v>-3</v>
      </c>
      <c r="J92" s="236">
        <f t="shared" si="38"/>
        <v>3</v>
      </c>
      <c r="K92" s="261"/>
      <c r="L92" s="2"/>
      <c r="M92" s="2"/>
      <c r="N92" s="2">
        <v>2</v>
      </c>
      <c r="O92" s="2">
        <v>1</v>
      </c>
      <c r="P92" s="2"/>
      <c r="Q92" s="2"/>
      <c r="R92" s="2"/>
      <c r="S92" s="2"/>
      <c r="T92" s="2"/>
      <c r="U92" s="2"/>
      <c r="V92" s="262"/>
      <c r="Y92" s="6"/>
      <c r="Z92" s="6"/>
      <c r="AA92" s="6"/>
      <c r="AB92" s="6"/>
    </row>
    <row r="93" spans="2:31" ht="24.95" customHeight="1" thickBot="1" x14ac:dyDescent="0.3">
      <c r="B93" s="279"/>
      <c r="C93" s="61">
        <f>5+"12:00:00"</f>
        <v>5.5</v>
      </c>
      <c r="D93" s="244">
        <f>5+"12:30:00"</f>
        <v>5.520833333333333</v>
      </c>
      <c r="E93" s="254"/>
      <c r="F93" s="62">
        <f t="shared" si="35"/>
        <v>2.0833333333333037E-2</v>
      </c>
      <c r="G93" s="62">
        <f t="shared" si="36"/>
        <v>0</v>
      </c>
      <c r="H93" s="62">
        <f t="shared" si="37"/>
        <v>0</v>
      </c>
      <c r="I93" s="63">
        <f t="shared" si="27"/>
        <v>0</v>
      </c>
      <c r="J93" s="237">
        <f t="shared" si="38"/>
        <v>0</v>
      </c>
      <c r="K93" s="263">
        <v>0</v>
      </c>
      <c r="L93" s="264"/>
      <c r="M93" s="264"/>
      <c r="N93" s="264"/>
      <c r="O93" s="264"/>
      <c r="P93" s="264"/>
      <c r="Q93" s="264"/>
      <c r="R93" s="264"/>
      <c r="S93" s="264"/>
      <c r="T93" s="264"/>
      <c r="U93" s="264"/>
      <c r="V93" s="265"/>
      <c r="Y93" s="6"/>
      <c r="Z93" s="6"/>
      <c r="AA93" s="6"/>
      <c r="AB93" s="6"/>
    </row>
    <row r="94" spans="2:31" ht="24.95" customHeight="1" x14ac:dyDescent="0.25">
      <c r="B94" s="279"/>
      <c r="C94" s="64">
        <f>5+"13:30:00"</f>
        <v>5.5625</v>
      </c>
      <c r="D94" s="245">
        <f>5+"14:00:00"</f>
        <v>5.583333333333333</v>
      </c>
      <c r="E94" s="255"/>
      <c r="F94" s="65">
        <f>D94-C94</f>
        <v>2.0833333333333037E-2</v>
      </c>
      <c r="G94" s="65">
        <f>J94*F94</f>
        <v>4.1666666666666075E-2</v>
      </c>
      <c r="H94" s="65">
        <f t="shared" si="37"/>
        <v>0</v>
      </c>
      <c r="I94" s="66">
        <f t="shared" si="27"/>
        <v>-2</v>
      </c>
      <c r="J94" s="238">
        <f>SUM(K94:V94)</f>
        <v>2</v>
      </c>
      <c r="K94" s="266">
        <v>1</v>
      </c>
      <c r="L94" s="267">
        <v>0.5</v>
      </c>
      <c r="M94" s="267">
        <v>0.5</v>
      </c>
      <c r="N94" s="267"/>
      <c r="O94" s="267"/>
      <c r="P94" s="267"/>
      <c r="Q94" s="267"/>
      <c r="R94" s="267"/>
      <c r="S94" s="267"/>
      <c r="T94" s="267"/>
      <c r="U94" s="267"/>
      <c r="V94" s="268"/>
      <c r="X94" s="201"/>
      <c r="Y94" s="202"/>
      <c r="Z94" s="202"/>
      <c r="AA94" s="202"/>
      <c r="AB94" s="202"/>
      <c r="AC94" s="203"/>
      <c r="AD94" s="203"/>
      <c r="AE94" s="204"/>
    </row>
    <row r="95" spans="2:31" ht="24.95" customHeight="1" x14ac:dyDescent="0.25">
      <c r="B95" s="279"/>
      <c r="C95" s="38">
        <f>5+"14:00:00"</f>
        <v>5.583333333333333</v>
      </c>
      <c r="D95" s="242">
        <f>5+"14:30:00"</f>
        <v>5.604166666666667</v>
      </c>
      <c r="E95" s="253"/>
      <c r="F95" s="31">
        <f t="shared" ref="F95:F102" si="39">D95-C95</f>
        <v>2.0833333333333925E-2</v>
      </c>
      <c r="G95" s="31">
        <f t="shared" ref="G95:G102" si="40">J95*F95</f>
        <v>0</v>
      </c>
      <c r="H95" s="31">
        <f t="shared" si="37"/>
        <v>0</v>
      </c>
      <c r="I95" s="32">
        <f t="shared" si="27"/>
        <v>0</v>
      </c>
      <c r="J95" s="236">
        <f t="shared" ref="J95:J102" si="41">SUM(K95:V95)</f>
        <v>0</v>
      </c>
      <c r="K95" s="261"/>
      <c r="L95" s="2"/>
      <c r="M95" s="2"/>
      <c r="N95" s="2"/>
      <c r="O95" s="2"/>
      <c r="P95" s="2"/>
      <c r="Q95" s="2"/>
      <c r="R95" s="2"/>
      <c r="S95" s="2"/>
      <c r="T95" s="2"/>
      <c r="U95" s="2"/>
      <c r="V95" s="262"/>
      <c r="X95" s="205"/>
      <c r="Y95" s="34" t="s">
        <v>27</v>
      </c>
      <c r="Z95" s="249" t="s">
        <v>34</v>
      </c>
      <c r="AA95" s="3">
        <v>0.5625</v>
      </c>
      <c r="AB95" s="206"/>
      <c r="AC95" s="36" t="s">
        <v>25</v>
      </c>
      <c r="AD95" s="2">
        <v>300</v>
      </c>
      <c r="AE95" s="207"/>
    </row>
    <row r="96" spans="2:31" ht="24.95" customHeight="1" x14ac:dyDescent="0.25">
      <c r="B96" s="279"/>
      <c r="C96" s="38">
        <f>5+"14:30:00"</f>
        <v>5.604166666666667</v>
      </c>
      <c r="D96" s="242">
        <f>5+"15:00:00"</f>
        <v>5.625</v>
      </c>
      <c r="E96" s="253"/>
      <c r="F96" s="31">
        <f t="shared" si="39"/>
        <v>2.0833333333333037E-2</v>
      </c>
      <c r="G96" s="31">
        <f t="shared" si="40"/>
        <v>0</v>
      </c>
      <c r="H96" s="31">
        <f t="shared" si="37"/>
        <v>0</v>
      </c>
      <c r="I96" s="32">
        <f t="shared" si="27"/>
        <v>0</v>
      </c>
      <c r="J96" s="236">
        <f t="shared" si="41"/>
        <v>0</v>
      </c>
      <c r="K96" s="261"/>
      <c r="L96" s="2"/>
      <c r="M96" s="2"/>
      <c r="N96" s="2"/>
      <c r="O96" s="2"/>
      <c r="P96" s="2"/>
      <c r="Q96" s="2"/>
      <c r="R96" s="2"/>
      <c r="S96" s="2"/>
      <c r="T96" s="2"/>
      <c r="U96" s="2"/>
      <c r="V96" s="262"/>
      <c r="X96" s="205"/>
      <c r="Y96" s="39" t="s">
        <v>28</v>
      </c>
      <c r="Z96" s="249" t="s">
        <v>34</v>
      </c>
      <c r="AA96" s="4">
        <v>0.625</v>
      </c>
      <c r="AB96" s="208"/>
      <c r="AC96" s="41" t="s">
        <v>26</v>
      </c>
      <c r="AD96" s="1"/>
      <c r="AE96" s="207"/>
    </row>
    <row r="97" spans="2:31" ht="24.95" customHeight="1" x14ac:dyDescent="0.25">
      <c r="B97" s="279"/>
      <c r="C97" s="38">
        <f>5+"15:00:00"</f>
        <v>5.625</v>
      </c>
      <c r="D97" s="242">
        <f>5+"15:30:00"</f>
        <v>5.645833333333333</v>
      </c>
      <c r="E97" s="253"/>
      <c r="F97" s="31">
        <f t="shared" si="39"/>
        <v>2.0833333333333037E-2</v>
      </c>
      <c r="G97" s="31">
        <f t="shared" si="40"/>
        <v>0</v>
      </c>
      <c r="H97" s="31">
        <f t="shared" si="37"/>
        <v>0</v>
      </c>
      <c r="I97" s="32">
        <f t="shared" si="27"/>
        <v>0</v>
      </c>
      <c r="J97" s="236">
        <f t="shared" si="41"/>
        <v>0</v>
      </c>
      <c r="K97" s="261"/>
      <c r="L97" s="2"/>
      <c r="M97" s="2"/>
      <c r="N97" s="2"/>
      <c r="O97" s="2"/>
      <c r="P97" s="2"/>
      <c r="Q97" s="2"/>
      <c r="R97" s="2"/>
      <c r="S97" s="2"/>
      <c r="T97" s="2"/>
      <c r="U97" s="2"/>
      <c r="V97" s="262"/>
      <c r="X97" s="205"/>
      <c r="Y97" s="209"/>
      <c r="Z97" s="209"/>
      <c r="AA97" s="209"/>
      <c r="AB97" s="208"/>
      <c r="AC97" s="210"/>
      <c r="AD97" s="210"/>
      <c r="AE97" s="207"/>
    </row>
    <row r="98" spans="2:31" ht="24.95" customHeight="1" x14ac:dyDescent="0.25">
      <c r="B98" s="279"/>
      <c r="C98" s="38">
        <f>5+"15:30:00"</f>
        <v>5.645833333333333</v>
      </c>
      <c r="D98" s="242">
        <f>5+"16:00:00"</f>
        <v>5.666666666666667</v>
      </c>
      <c r="E98" s="253"/>
      <c r="F98" s="31">
        <f t="shared" si="39"/>
        <v>2.0833333333333925E-2</v>
      </c>
      <c r="G98" s="31">
        <f t="shared" si="40"/>
        <v>0</v>
      </c>
      <c r="H98" s="31">
        <f t="shared" si="37"/>
        <v>0</v>
      </c>
      <c r="I98" s="32">
        <f t="shared" si="27"/>
        <v>0</v>
      </c>
      <c r="J98" s="236">
        <f t="shared" si="41"/>
        <v>0</v>
      </c>
      <c r="K98" s="261"/>
      <c r="L98" s="2"/>
      <c r="M98" s="2"/>
      <c r="N98" s="2"/>
      <c r="O98" s="2"/>
      <c r="P98" s="2"/>
      <c r="Q98" s="2"/>
      <c r="R98" s="2"/>
      <c r="S98" s="2"/>
      <c r="T98" s="2"/>
      <c r="U98" s="2"/>
      <c r="V98" s="262"/>
      <c r="X98" s="205"/>
      <c r="Y98" s="44" t="s">
        <v>24</v>
      </c>
      <c r="Z98" s="45"/>
      <c r="AA98" s="46">
        <f>AD95/AC99/24</f>
        <v>0.10416666666666667</v>
      </c>
      <c r="AB98" s="208"/>
      <c r="AC98" s="47" t="s">
        <v>23</v>
      </c>
      <c r="AD98" s="47" t="s">
        <v>29</v>
      </c>
      <c r="AE98" s="207"/>
    </row>
    <row r="99" spans="2:31" ht="24.95" customHeight="1" x14ac:dyDescent="0.25">
      <c r="B99" s="279"/>
      <c r="C99" s="38">
        <f>5+"16:00:00"</f>
        <v>5.666666666666667</v>
      </c>
      <c r="D99" s="242">
        <f>5+"16:30:00"</f>
        <v>5.6875</v>
      </c>
      <c r="E99" s="253"/>
      <c r="F99" s="31">
        <f t="shared" si="39"/>
        <v>2.0833333333333037E-2</v>
      </c>
      <c r="G99" s="31">
        <f t="shared" si="40"/>
        <v>0</v>
      </c>
      <c r="H99" s="31">
        <f t="shared" si="37"/>
        <v>0</v>
      </c>
      <c r="I99" s="32">
        <f t="shared" si="27"/>
        <v>0</v>
      </c>
      <c r="J99" s="236">
        <f t="shared" si="41"/>
        <v>0</v>
      </c>
      <c r="K99" s="261"/>
      <c r="L99" s="2"/>
      <c r="M99" s="2"/>
      <c r="N99" s="2"/>
      <c r="O99" s="2"/>
      <c r="P99" s="2"/>
      <c r="Q99" s="2"/>
      <c r="R99" s="2"/>
      <c r="S99" s="2"/>
      <c r="T99" s="2"/>
      <c r="U99" s="2"/>
      <c r="V99" s="262"/>
      <c r="X99" s="205"/>
      <c r="Y99" s="48" t="s">
        <v>22</v>
      </c>
      <c r="Z99" s="49"/>
      <c r="AA99" s="46">
        <f>SUMIFS(H:H,C:C,"&gt;="&amp; (MATCH(Z95,$AF$3:$AF$8,0)+AA95),D:D,"&lt;=" &amp; (MATCH(Z96,$AF$3:$AF$8,0)+AA96))-SUMIFS(G:G,C:C,"&gt;="&amp; (MATCH(Z95,$AF$3:$AF$8,0)+AA95),D:D,"&lt;=" &amp; (MATCH(Z96,$AF$3:$AF$8,0)+AA96))-AA98</f>
        <v>-0.14583333333333276</v>
      </c>
      <c r="AB99" s="208"/>
      <c r="AC99" s="2">
        <v>120</v>
      </c>
      <c r="AD99" s="50">
        <f>AD95/(AA98+AA99)/24</f>
        <v>-300.00000000000415</v>
      </c>
      <c r="AE99" s="207"/>
    </row>
    <row r="100" spans="2:31" ht="24.95" customHeight="1" thickBot="1" x14ac:dyDescent="0.3">
      <c r="B100" s="279"/>
      <c r="C100" s="38">
        <f>5+"16:30:00"</f>
        <v>5.6875</v>
      </c>
      <c r="D100" s="242">
        <f>5+"17:00:00"</f>
        <v>5.708333333333333</v>
      </c>
      <c r="E100" s="253"/>
      <c r="F100" s="31">
        <f t="shared" si="39"/>
        <v>2.0833333333333037E-2</v>
      </c>
      <c r="G100" s="31">
        <f t="shared" si="40"/>
        <v>0</v>
      </c>
      <c r="H100" s="31">
        <f t="shared" si="37"/>
        <v>0</v>
      </c>
      <c r="I100" s="32">
        <f t="shared" si="27"/>
        <v>0</v>
      </c>
      <c r="J100" s="236">
        <f t="shared" si="41"/>
        <v>0</v>
      </c>
      <c r="K100" s="26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62"/>
      <c r="X100" s="211"/>
      <c r="Y100" s="212"/>
      <c r="Z100" s="213"/>
      <c r="AA100" s="213"/>
      <c r="AB100" s="213"/>
      <c r="AC100" s="214"/>
      <c r="AD100" s="214"/>
      <c r="AE100" s="215"/>
    </row>
    <row r="101" spans="2:31" ht="24.95" customHeight="1" x14ac:dyDescent="0.25">
      <c r="B101" s="279"/>
      <c r="C101" s="38">
        <f>5+"17:00:00"</f>
        <v>5.708333333333333</v>
      </c>
      <c r="D101" s="242">
        <f>5+"17:30:00"</f>
        <v>5.729166666666667</v>
      </c>
      <c r="E101" s="253"/>
      <c r="F101" s="31">
        <f t="shared" si="39"/>
        <v>2.0833333333333925E-2</v>
      </c>
      <c r="G101" s="31">
        <f t="shared" si="40"/>
        <v>0</v>
      </c>
      <c r="H101" s="31">
        <f t="shared" si="37"/>
        <v>0</v>
      </c>
      <c r="I101" s="32">
        <f t="shared" si="27"/>
        <v>0</v>
      </c>
      <c r="J101" s="236">
        <f t="shared" si="41"/>
        <v>0</v>
      </c>
      <c r="K101" s="26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62"/>
    </row>
    <row r="102" spans="2:31" ht="24.95" customHeight="1" thickBot="1" x14ac:dyDescent="0.3">
      <c r="B102" s="280"/>
      <c r="C102" s="82">
        <f>5+"17:30:00"</f>
        <v>5.729166666666667</v>
      </c>
      <c r="D102" s="246">
        <f>5+"18:00:00"</f>
        <v>5.75</v>
      </c>
      <c r="E102" s="256"/>
      <c r="F102" s="83">
        <f t="shared" si="39"/>
        <v>2.0833333333333037E-2</v>
      </c>
      <c r="G102" s="83">
        <f t="shared" si="40"/>
        <v>0</v>
      </c>
      <c r="H102" s="83">
        <f t="shared" si="37"/>
        <v>0</v>
      </c>
      <c r="I102" s="84">
        <f t="shared" si="27"/>
        <v>0</v>
      </c>
      <c r="J102" s="239">
        <f t="shared" si="41"/>
        <v>0</v>
      </c>
      <c r="K102" s="269"/>
      <c r="L102" s="270"/>
      <c r="M102" s="270"/>
      <c r="N102" s="270"/>
      <c r="O102" s="270"/>
      <c r="P102" s="270"/>
      <c r="Q102" s="270"/>
      <c r="R102" s="270"/>
      <c r="S102" s="270"/>
      <c r="T102" s="270"/>
      <c r="U102" s="270"/>
      <c r="V102" s="271"/>
      <c r="Y102" s="6"/>
      <c r="Z102" s="6"/>
      <c r="AA102" s="6"/>
      <c r="AB102" s="6"/>
    </row>
    <row r="103" spans="2:31" ht="24.95" customHeight="1" thickTop="1" x14ac:dyDescent="0.25">
      <c r="B103" s="281" t="str">
        <f>IF($AB$3="","",$AB$3+5)</f>
        <v/>
      </c>
      <c r="C103" s="85">
        <f>6+"07:45:00"</f>
        <v>6.322916666666667</v>
      </c>
      <c r="D103" s="247">
        <f>6+"08:00:00"</f>
        <v>6.333333333333333</v>
      </c>
      <c r="E103" s="257">
        <v>3</v>
      </c>
      <c r="F103" s="24">
        <f>D103-C103</f>
        <v>1.0416666666666075E-2</v>
      </c>
      <c r="G103" s="24">
        <f>J103*F103</f>
        <v>2.0833333333332149E-2</v>
      </c>
      <c r="H103" s="24">
        <f>F103*E103</f>
        <v>3.1249999999998224E-2</v>
      </c>
      <c r="I103" s="25">
        <f t="shared" si="27"/>
        <v>1</v>
      </c>
      <c r="J103" s="235">
        <f>SUM(K103:V103)</f>
        <v>2</v>
      </c>
      <c r="K103" s="272">
        <v>1</v>
      </c>
      <c r="L103" s="273">
        <v>0.5</v>
      </c>
      <c r="M103" s="273">
        <v>0.5</v>
      </c>
      <c r="N103" s="273"/>
      <c r="O103" s="273"/>
      <c r="P103" s="273"/>
      <c r="Q103" s="273"/>
      <c r="R103" s="273"/>
      <c r="S103" s="273"/>
      <c r="T103" s="273"/>
      <c r="U103" s="273"/>
      <c r="V103" s="274"/>
      <c r="X103" s="216"/>
      <c r="Y103" s="217"/>
      <c r="Z103" s="217"/>
      <c r="AA103" s="217"/>
      <c r="AB103" s="217"/>
      <c r="AC103" s="218"/>
      <c r="AD103" s="218"/>
      <c r="AE103" s="219"/>
    </row>
    <row r="104" spans="2:31" ht="24.95" customHeight="1" x14ac:dyDescent="0.25">
      <c r="B104" s="282"/>
      <c r="C104" s="30">
        <f>6+"08:00:00"</f>
        <v>6.333333333333333</v>
      </c>
      <c r="D104" s="241">
        <f>6+"08:30:00"</f>
        <v>6.354166666666667</v>
      </c>
      <c r="E104" s="253"/>
      <c r="F104" s="31">
        <f t="shared" ref="F104:F111" si="42">D104-C104</f>
        <v>2.0833333333333925E-2</v>
      </c>
      <c r="G104" s="31">
        <f t="shared" ref="G104:G111" si="43">J104*F104</f>
        <v>0</v>
      </c>
      <c r="H104" s="31">
        <f t="shared" ref="H104:H111" si="44">F104*E104</f>
        <v>0</v>
      </c>
      <c r="I104" s="32">
        <f t="shared" si="27"/>
        <v>0</v>
      </c>
      <c r="J104" s="236">
        <f t="shared" ref="J104:J111" si="45">SUM(K104:V104)</f>
        <v>0</v>
      </c>
      <c r="K104" s="26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62"/>
      <c r="X104" s="220"/>
      <c r="Y104" s="34" t="s">
        <v>27</v>
      </c>
      <c r="Z104" s="249" t="s">
        <v>34</v>
      </c>
      <c r="AA104" s="3">
        <v>0.64583333333333337</v>
      </c>
      <c r="AB104" s="221"/>
      <c r="AC104" s="36" t="s">
        <v>25</v>
      </c>
      <c r="AD104" s="2">
        <v>4000</v>
      </c>
      <c r="AE104" s="222"/>
    </row>
    <row r="105" spans="2:31" ht="24.95" customHeight="1" x14ac:dyDescent="0.25">
      <c r="B105" s="282"/>
      <c r="C105" s="38">
        <f>6+"08:30:00"</f>
        <v>6.354166666666667</v>
      </c>
      <c r="D105" s="242">
        <f>6+"09:00:00"</f>
        <v>6.375</v>
      </c>
      <c r="E105" s="253"/>
      <c r="F105" s="31">
        <f t="shared" si="42"/>
        <v>2.0833333333333037E-2</v>
      </c>
      <c r="G105" s="31">
        <f t="shared" si="43"/>
        <v>0</v>
      </c>
      <c r="H105" s="31">
        <f t="shared" si="44"/>
        <v>0</v>
      </c>
      <c r="I105" s="32">
        <f t="shared" si="27"/>
        <v>0</v>
      </c>
      <c r="J105" s="236">
        <f t="shared" si="45"/>
        <v>0</v>
      </c>
      <c r="K105" s="26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62"/>
      <c r="X105" s="220"/>
      <c r="Y105" s="39" t="s">
        <v>28</v>
      </c>
      <c r="Z105" s="249" t="s">
        <v>35</v>
      </c>
      <c r="AA105" s="4">
        <v>0.47916666666666669</v>
      </c>
      <c r="AB105" s="223"/>
      <c r="AC105" s="41" t="s">
        <v>26</v>
      </c>
      <c r="AD105" s="1"/>
      <c r="AE105" s="222"/>
    </row>
    <row r="106" spans="2:31" ht="24.95" customHeight="1" x14ac:dyDescent="0.25">
      <c r="B106" s="282"/>
      <c r="C106" s="38">
        <f>6+"09:00:00"</f>
        <v>6.375</v>
      </c>
      <c r="D106" s="242">
        <f>6+"09:30:00"</f>
        <v>6.395833333333333</v>
      </c>
      <c r="E106" s="253"/>
      <c r="F106" s="31">
        <f t="shared" si="42"/>
        <v>2.0833333333333037E-2</v>
      </c>
      <c r="G106" s="31">
        <f t="shared" si="43"/>
        <v>0</v>
      </c>
      <c r="H106" s="31">
        <f t="shared" si="44"/>
        <v>0</v>
      </c>
      <c r="I106" s="32">
        <f t="shared" si="27"/>
        <v>0</v>
      </c>
      <c r="J106" s="236">
        <f t="shared" si="45"/>
        <v>0</v>
      </c>
      <c r="K106" s="26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62"/>
      <c r="X106" s="220"/>
      <c r="Y106" s="224"/>
      <c r="Z106" s="224"/>
      <c r="AA106" s="224"/>
      <c r="AB106" s="223"/>
      <c r="AC106" s="225"/>
      <c r="AD106" s="225"/>
      <c r="AE106" s="222"/>
    </row>
    <row r="107" spans="2:31" ht="24.95" customHeight="1" x14ac:dyDescent="0.25">
      <c r="B107" s="282"/>
      <c r="C107" s="38">
        <f>6+"09:30:00"</f>
        <v>6.395833333333333</v>
      </c>
      <c r="D107" s="242">
        <f>6+"10:00:00"</f>
        <v>6.416666666666667</v>
      </c>
      <c r="E107" s="253"/>
      <c r="F107" s="31">
        <f t="shared" si="42"/>
        <v>2.0833333333333925E-2</v>
      </c>
      <c r="G107" s="31">
        <f t="shared" si="43"/>
        <v>0</v>
      </c>
      <c r="H107" s="31">
        <f t="shared" si="44"/>
        <v>0</v>
      </c>
      <c r="I107" s="32">
        <f t="shared" si="27"/>
        <v>0</v>
      </c>
      <c r="J107" s="236">
        <f t="shared" si="45"/>
        <v>0</v>
      </c>
      <c r="K107" s="26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62"/>
      <c r="X107" s="220"/>
      <c r="Y107" s="44" t="s">
        <v>24</v>
      </c>
      <c r="Z107" s="45"/>
      <c r="AA107" s="46">
        <f>AD104/AC108/24</f>
        <v>1.1904761904761905</v>
      </c>
      <c r="AB107" s="223"/>
      <c r="AC107" s="47" t="s">
        <v>23</v>
      </c>
      <c r="AD107" s="47" t="s">
        <v>29</v>
      </c>
      <c r="AE107" s="222"/>
    </row>
    <row r="108" spans="2:31" ht="24.95" customHeight="1" x14ac:dyDescent="0.25">
      <c r="B108" s="282"/>
      <c r="C108" s="38">
        <f>6+"10:00:00"</f>
        <v>6.416666666666667</v>
      </c>
      <c r="D108" s="242">
        <f>6+"10:30:00"</f>
        <v>6.4375</v>
      </c>
      <c r="E108" s="253"/>
      <c r="F108" s="31">
        <f t="shared" si="42"/>
        <v>2.0833333333333037E-2</v>
      </c>
      <c r="G108" s="31">
        <f t="shared" si="43"/>
        <v>0</v>
      </c>
      <c r="H108" s="31">
        <f t="shared" si="44"/>
        <v>0</v>
      </c>
      <c r="I108" s="32">
        <f t="shared" si="27"/>
        <v>0</v>
      </c>
      <c r="J108" s="236">
        <f t="shared" si="45"/>
        <v>0</v>
      </c>
      <c r="K108" s="26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62"/>
      <c r="X108" s="220"/>
      <c r="Y108" s="48" t="s">
        <v>22</v>
      </c>
      <c r="Z108" s="49"/>
      <c r="AA108" s="46">
        <f>SUMIFS(H:H,C:C,"&gt;="&amp; (MATCH(Z104,$AF$3:$AF$8,0)+AA104),D:D,"&lt;=" &amp; (MATCH(Z105,$AF$3:$AF$8,0)+AA105))-SUMIFS(G:G,C:C,"&gt;="&amp; (MATCH(Z104,$AF$3:$AF$8,0)+AA104),D:D,"&lt;=" &amp; (MATCH(Z105,$AF$3:$AF$8,0)+AA105))-AA107</f>
        <v>-1.1800595238095244</v>
      </c>
      <c r="AB108" s="223"/>
      <c r="AC108" s="2">
        <v>140</v>
      </c>
      <c r="AD108" s="50">
        <f>AD104/(AA107+AA108)/24</f>
        <v>16000.000000000909</v>
      </c>
      <c r="AE108" s="222"/>
    </row>
    <row r="109" spans="2:31" ht="24.95" customHeight="1" thickBot="1" x14ac:dyDescent="0.3">
      <c r="B109" s="282"/>
      <c r="C109" s="38">
        <f>6+"10:30:00"</f>
        <v>6.4375</v>
      </c>
      <c r="D109" s="242">
        <f>6+"11:00:00"</f>
        <v>6.458333333333333</v>
      </c>
      <c r="E109" s="253"/>
      <c r="F109" s="31">
        <f t="shared" si="42"/>
        <v>2.0833333333333037E-2</v>
      </c>
      <c r="G109" s="31">
        <f t="shared" si="43"/>
        <v>0</v>
      </c>
      <c r="H109" s="31">
        <f t="shared" si="44"/>
        <v>0</v>
      </c>
      <c r="I109" s="32">
        <f t="shared" si="27"/>
        <v>0</v>
      </c>
      <c r="J109" s="236">
        <f t="shared" si="45"/>
        <v>0</v>
      </c>
      <c r="K109" s="26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62"/>
      <c r="X109" s="226"/>
      <c r="Y109" s="227"/>
      <c r="Z109" s="228"/>
      <c r="AA109" s="228"/>
      <c r="AB109" s="228"/>
      <c r="AC109" s="229"/>
      <c r="AD109" s="229"/>
      <c r="AE109" s="230"/>
    </row>
    <row r="110" spans="2:31" ht="24.95" customHeight="1" x14ac:dyDescent="0.25">
      <c r="B110" s="282"/>
      <c r="C110" s="57">
        <f>6+"11:00:00"</f>
        <v>6.458333333333333</v>
      </c>
      <c r="D110" s="243">
        <f>6+"11:30:00"</f>
        <v>6.479166666666667</v>
      </c>
      <c r="E110" s="253"/>
      <c r="F110" s="31">
        <f t="shared" si="42"/>
        <v>2.0833333333333925E-2</v>
      </c>
      <c r="G110" s="31">
        <f t="shared" si="43"/>
        <v>0</v>
      </c>
      <c r="H110" s="31">
        <f t="shared" si="44"/>
        <v>0</v>
      </c>
      <c r="I110" s="32">
        <f t="shared" si="27"/>
        <v>0</v>
      </c>
      <c r="J110" s="236">
        <f t="shared" si="45"/>
        <v>0</v>
      </c>
      <c r="K110" s="26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62"/>
    </row>
    <row r="111" spans="2:31" ht="24.95" customHeight="1" thickBot="1" x14ac:dyDescent="0.3">
      <c r="B111" s="283"/>
      <c r="C111" s="82">
        <f>6+"11:30:00"</f>
        <v>6.479166666666667</v>
      </c>
      <c r="D111" s="246">
        <f>6+"12:00:00"</f>
        <v>6.5</v>
      </c>
      <c r="E111" s="256"/>
      <c r="F111" s="83">
        <f t="shared" si="42"/>
        <v>2.0833333333333037E-2</v>
      </c>
      <c r="G111" s="83">
        <f t="shared" si="43"/>
        <v>0</v>
      </c>
      <c r="H111" s="83">
        <f t="shared" si="44"/>
        <v>0</v>
      </c>
      <c r="I111" s="84">
        <f t="shared" si="27"/>
        <v>0</v>
      </c>
      <c r="J111" s="239">
        <f t="shared" si="45"/>
        <v>0</v>
      </c>
      <c r="K111" s="269"/>
      <c r="L111" s="270"/>
      <c r="M111" s="270">
        <v>0</v>
      </c>
      <c r="N111" s="270"/>
      <c r="O111" s="270"/>
      <c r="P111" s="270"/>
      <c r="Q111" s="270"/>
      <c r="R111" s="270"/>
      <c r="S111" s="270"/>
      <c r="T111" s="270"/>
      <c r="U111" s="270"/>
      <c r="V111" s="271"/>
    </row>
    <row r="112" spans="2:31" ht="24.95" customHeight="1" thickTop="1" x14ac:dyDescent="0.25"/>
    <row r="113" ht="24.95" customHeight="1" x14ac:dyDescent="0.25"/>
  </sheetData>
  <mergeCells count="21">
    <mergeCell ref="B1:AC1"/>
    <mergeCell ref="AD1:AE1"/>
    <mergeCell ref="AB4:AE4"/>
    <mergeCell ref="X3:Z4"/>
    <mergeCell ref="AA3:AA4"/>
    <mergeCell ref="AB3:AE3"/>
    <mergeCell ref="B3:V4"/>
    <mergeCell ref="K6:V6"/>
    <mergeCell ref="B84:B102"/>
    <mergeCell ref="B103:B111"/>
    <mergeCell ref="B8:B26"/>
    <mergeCell ref="B27:B45"/>
    <mergeCell ref="B46:B64"/>
    <mergeCell ref="B65:B83"/>
    <mergeCell ref="E6:E7"/>
    <mergeCell ref="I6:I7"/>
    <mergeCell ref="J6:J7"/>
    <mergeCell ref="B6:D7"/>
    <mergeCell ref="H6:H7"/>
    <mergeCell ref="G6:G7"/>
    <mergeCell ref="F6:F7"/>
  </mergeCells>
  <phoneticPr fontId="16" type="noConversion"/>
  <conditionalFormatting sqref="W59:W62">
    <cfRule type="cellIs" dxfId="263" priority="193" operator="greaterThan">
      <formula>0</formula>
    </cfRule>
    <cfRule type="cellIs" dxfId="262" priority="194" operator="lessThan">
      <formula>0</formula>
    </cfRule>
  </conditionalFormatting>
  <conditionalFormatting sqref="AA13">
    <cfRule type="cellIs" dxfId="261" priority="157" operator="greaterThanOrEqual">
      <formula>0</formula>
    </cfRule>
    <cfRule type="cellIs" dxfId="260" priority="158" operator="lessThan">
      <formula>0</formula>
    </cfRule>
  </conditionalFormatting>
  <conditionalFormatting sqref="AA42">
    <cfRule type="cellIs" dxfId="259" priority="147" operator="greaterThanOrEqual">
      <formula>0</formula>
    </cfRule>
    <cfRule type="cellIs" dxfId="258" priority="148" operator="lessThan">
      <formula>0</formula>
    </cfRule>
  </conditionalFormatting>
  <conditionalFormatting sqref="AA32">
    <cfRule type="cellIs" dxfId="257" priority="135" operator="greaterThanOrEqual">
      <formula>0</formula>
    </cfRule>
    <cfRule type="cellIs" dxfId="256" priority="136" operator="lessThan">
      <formula>0</formula>
    </cfRule>
  </conditionalFormatting>
  <conditionalFormatting sqref="AA51">
    <cfRule type="cellIs" dxfId="255" priority="143" operator="greaterThanOrEqual">
      <formula>0</formula>
    </cfRule>
    <cfRule type="cellIs" dxfId="254" priority="144" operator="lessThan">
      <formula>0</formula>
    </cfRule>
  </conditionalFormatting>
  <conditionalFormatting sqref="AA23">
    <cfRule type="cellIs" dxfId="253" priority="137" operator="greaterThanOrEqual">
      <formula>0</formula>
    </cfRule>
    <cfRule type="cellIs" dxfId="252" priority="138" operator="lessThan">
      <formula>0</formula>
    </cfRule>
  </conditionalFormatting>
  <conditionalFormatting sqref="AA61">
    <cfRule type="cellIs" dxfId="251" priority="119" operator="greaterThanOrEqual">
      <formula>0</formula>
    </cfRule>
    <cfRule type="cellIs" dxfId="250" priority="126" operator="lessThan">
      <formula>0</formula>
    </cfRule>
  </conditionalFormatting>
  <conditionalFormatting sqref="AA70">
    <cfRule type="cellIs" dxfId="249" priority="111" operator="greaterThanOrEqual">
      <formula>0</formula>
    </cfRule>
    <cfRule type="cellIs" dxfId="248" priority="118" operator="lessThan">
      <formula>0</formula>
    </cfRule>
  </conditionalFormatting>
  <conditionalFormatting sqref="AA80">
    <cfRule type="cellIs" dxfId="247" priority="103" operator="greaterThanOrEqual">
      <formula>0</formula>
    </cfRule>
    <cfRule type="cellIs" dxfId="246" priority="110" operator="lessThan">
      <formula>0</formula>
    </cfRule>
  </conditionalFormatting>
  <conditionalFormatting sqref="Z9:AA10 Z19:AA20 Z28:AA29 Z38:AA39 Z47:AA48 Z57:AA58 Z66:AA67 Z76:AA77 Z85:AA86 Z95:AA96">
    <cfRule type="expression" dxfId="245" priority="96">
      <formula>$Z9=""</formula>
    </cfRule>
  </conditionalFormatting>
  <conditionalFormatting sqref="AA89">
    <cfRule type="cellIs" dxfId="244" priority="87" operator="greaterThanOrEqual">
      <formula>0</formula>
    </cfRule>
    <cfRule type="cellIs" dxfId="243" priority="95" operator="lessThan">
      <formula>0</formula>
    </cfRule>
  </conditionalFormatting>
  <conditionalFormatting sqref="AA99">
    <cfRule type="cellIs" dxfId="242" priority="76" operator="greaterThanOrEqual">
      <formula>0</formula>
    </cfRule>
    <cfRule type="cellIs" dxfId="241" priority="86" operator="lessThan">
      <formula>0</formula>
    </cfRule>
  </conditionalFormatting>
  <conditionalFormatting sqref="AA104:AA105">
    <cfRule type="expression" dxfId="240" priority="75">
      <formula>$Z104=""</formula>
    </cfRule>
  </conditionalFormatting>
  <conditionalFormatting sqref="AA108">
    <cfRule type="cellIs" dxfId="239" priority="73" operator="greaterThanOrEqual">
      <formula>0</formula>
    </cfRule>
    <cfRule type="cellIs" dxfId="238" priority="74" operator="lessThan">
      <formula>0</formula>
    </cfRule>
  </conditionalFormatting>
  <conditionalFormatting sqref="E46:E53">
    <cfRule type="cellIs" dxfId="237" priority="27" operator="lessThan">
      <formula>J46</formula>
    </cfRule>
  </conditionalFormatting>
  <conditionalFormatting sqref="E65:E72">
    <cfRule type="cellIs" dxfId="236" priority="24" operator="lessThan">
      <formula>J65</formula>
    </cfRule>
  </conditionalFormatting>
  <conditionalFormatting sqref="E84:E91">
    <cfRule type="cellIs" dxfId="235" priority="21" operator="lessThan">
      <formula>J84</formula>
    </cfRule>
  </conditionalFormatting>
  <conditionalFormatting sqref="E103:E110">
    <cfRule type="cellIs" dxfId="234" priority="18" operator="lessThan">
      <formula>J103</formula>
    </cfRule>
  </conditionalFormatting>
  <conditionalFormatting sqref="E27:E34">
    <cfRule type="cellIs" dxfId="233" priority="15" operator="lessThan">
      <formula>J27</formula>
    </cfRule>
  </conditionalFormatting>
  <conditionalFormatting sqref="E35:E36">
    <cfRule type="cellIs" dxfId="232" priority="14" operator="lessThan">
      <formula>J35</formula>
    </cfRule>
  </conditionalFormatting>
  <conditionalFormatting sqref="Z104:Z105">
    <cfRule type="expression" dxfId="231" priority="46">
      <formula>$Z104=""</formula>
    </cfRule>
  </conditionalFormatting>
  <conditionalFormatting sqref="AA3">
    <cfRule type="expression" dxfId="230" priority="44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229" priority="454">
      <formula>$Z9=$AF$3</formula>
    </cfRule>
    <cfRule type="expression" dxfId="228" priority="455">
      <formula>$Z9=$AF$4</formula>
    </cfRule>
    <cfRule type="expression" dxfId="227" priority="456">
      <formula>$Z9=$AF$5</formula>
    </cfRule>
    <cfRule type="expression" dxfId="226" priority="457">
      <formula>$Z9=$AF$6</formula>
    </cfRule>
    <cfRule type="expression" dxfId="225" priority="458">
      <formula>$Z9=$AF$7</formula>
    </cfRule>
    <cfRule type="expression" dxfId="224" priority="459">
      <formula>$Z9=$AF$8</formula>
    </cfRule>
  </conditionalFormatting>
  <conditionalFormatting sqref="E18:E26">
    <cfRule type="cellIs" dxfId="223" priority="33" stopIfTrue="1" operator="lessThan">
      <formula>J18</formula>
    </cfRule>
  </conditionalFormatting>
  <conditionalFormatting sqref="E8:E15 E111">
    <cfRule type="cellIs" dxfId="222" priority="32" operator="lessThan">
      <formula>J8</formula>
    </cfRule>
  </conditionalFormatting>
  <conditionalFormatting sqref="E16:E17">
    <cfRule type="cellIs" dxfId="221" priority="31" operator="lessThan">
      <formula>J16</formula>
    </cfRule>
  </conditionalFormatting>
  <conditionalFormatting sqref="E35:E36">
    <cfRule type="cellIs" dxfId="220" priority="29" operator="lessThan">
      <formula>J35</formula>
    </cfRule>
  </conditionalFormatting>
  <conditionalFormatting sqref="E27:E34">
    <cfRule type="cellIs" dxfId="219" priority="30" operator="lessThan">
      <formula>J27</formula>
    </cfRule>
  </conditionalFormatting>
  <conditionalFormatting sqref="E37:E45">
    <cfRule type="cellIs" dxfId="218" priority="28" stopIfTrue="1" operator="lessThan">
      <formula>J37</formula>
    </cfRule>
  </conditionalFormatting>
  <conditionalFormatting sqref="E54:E55">
    <cfRule type="cellIs" dxfId="217" priority="26" operator="lessThan">
      <formula>J54</formula>
    </cfRule>
  </conditionalFormatting>
  <conditionalFormatting sqref="E56:E64">
    <cfRule type="cellIs" dxfId="216" priority="25" stopIfTrue="1" operator="lessThan">
      <formula>J56</formula>
    </cfRule>
  </conditionalFormatting>
  <conditionalFormatting sqref="E73:E74">
    <cfRule type="cellIs" dxfId="215" priority="23" operator="lessThan">
      <formula>J73</formula>
    </cfRule>
  </conditionalFormatting>
  <conditionalFormatting sqref="E75:E83">
    <cfRule type="cellIs" dxfId="214" priority="22" stopIfTrue="1" operator="lessThan">
      <formula>J75</formula>
    </cfRule>
  </conditionalFormatting>
  <conditionalFormatting sqref="E92:E93">
    <cfRule type="cellIs" dxfId="213" priority="20" operator="lessThan">
      <formula>J92</formula>
    </cfRule>
  </conditionalFormatting>
  <conditionalFormatting sqref="E94:E102">
    <cfRule type="cellIs" dxfId="212" priority="19" stopIfTrue="1" operator="lessThan">
      <formula>J94</formula>
    </cfRule>
  </conditionalFormatting>
  <conditionalFormatting sqref="E8:E111">
    <cfRule type="expression" dxfId="211" priority="17" stopIfTrue="1">
      <formula>AND($C8&gt;=($Z$7+$AA$7),$D8&lt;=($Z$8+$AA$8))</formula>
    </cfRule>
    <cfRule type="expression" dxfId="210" priority="34" stopIfTrue="1">
      <formula>AND($C8&gt;=($Z$17+$AA$17),$D8&lt;=($Z$18+$AA$18))</formula>
    </cfRule>
    <cfRule type="expression" dxfId="209" priority="35" stopIfTrue="1">
      <formula>AND($C8&gt;=($Z$26+$AA$26),$D8&lt;=($Z$27+$AA$27))</formula>
    </cfRule>
    <cfRule type="expression" dxfId="208" priority="36" stopIfTrue="1">
      <formula>AND($C8&gt;=($Z$36+$AA$36),$D8&lt;=($Z$37+$AA$37))</formula>
    </cfRule>
    <cfRule type="expression" dxfId="207" priority="37" stopIfTrue="1">
      <formula>AND($C8&gt;=($Z$45+$AA$45),$D8&lt;=($Z$46+$AA$46))</formula>
    </cfRule>
    <cfRule type="expression" dxfId="206" priority="38" stopIfTrue="1">
      <formula>AND($C8&gt;=($Z$55+$AA$55),$D8&lt;=($Z$56+$AA$56))</formula>
    </cfRule>
    <cfRule type="expression" dxfId="205" priority="39" stopIfTrue="1">
      <formula>AND($C8&gt;=($Z$64+$AA$64),$D8&lt;=($Z$65+$AA$65))</formula>
    </cfRule>
    <cfRule type="expression" dxfId="204" priority="40" stopIfTrue="1">
      <formula>AND($C8&gt;=($Z$74+$AA$74),$D8&lt;=($Z$75+$AA$75))</formula>
    </cfRule>
    <cfRule type="expression" dxfId="203" priority="41" stopIfTrue="1">
      <formula>AND($C8&gt;=($Z$83+$AA$83),$D8&lt;=($Z$84+$AA$84))</formula>
    </cfRule>
    <cfRule type="expression" dxfId="202" priority="42" stopIfTrue="1">
      <formula>AND($C8&gt;=($Z$93+$AA$93),$D8&lt;=($Z$94+$AA$94))</formula>
    </cfRule>
    <cfRule type="expression" dxfId="201" priority="43" stopIfTrue="1">
      <formula>AND($C8&gt;=($Z$102+$AA$102),$D8&lt;=($Z$103+$AA$103))</formula>
    </cfRule>
  </conditionalFormatting>
  <conditionalFormatting sqref="E37:E45">
    <cfRule type="cellIs" dxfId="200" priority="16" stopIfTrue="1" operator="lessThan">
      <formula>J37</formula>
    </cfRule>
  </conditionalFormatting>
  <conditionalFormatting sqref="E56:E64">
    <cfRule type="cellIs" dxfId="199" priority="13" stopIfTrue="1" operator="lessThan">
      <formula>J56</formula>
    </cfRule>
  </conditionalFormatting>
  <conditionalFormatting sqref="E46:E53">
    <cfRule type="cellIs" dxfId="198" priority="12" operator="lessThan">
      <formula>J46</formula>
    </cfRule>
  </conditionalFormatting>
  <conditionalFormatting sqref="E54:E55">
    <cfRule type="cellIs" dxfId="197" priority="11" operator="lessThan">
      <formula>J54</formula>
    </cfRule>
  </conditionalFormatting>
  <conditionalFormatting sqref="E75:E83">
    <cfRule type="cellIs" dxfId="196" priority="10" stopIfTrue="1" operator="lessThan">
      <formula>J75</formula>
    </cfRule>
  </conditionalFormatting>
  <conditionalFormatting sqref="E65:E72">
    <cfRule type="cellIs" dxfId="195" priority="9" operator="lessThan">
      <formula>J65</formula>
    </cfRule>
  </conditionalFormatting>
  <conditionalFormatting sqref="E73:E74">
    <cfRule type="cellIs" dxfId="194" priority="8" operator="lessThan">
      <formula>J73</formula>
    </cfRule>
  </conditionalFormatting>
  <conditionalFormatting sqref="E94:E102">
    <cfRule type="cellIs" dxfId="193" priority="7" stopIfTrue="1" operator="lessThan">
      <formula>J94</formula>
    </cfRule>
  </conditionalFormatting>
  <conditionalFormatting sqref="E84:E91">
    <cfRule type="cellIs" dxfId="192" priority="6" operator="lessThan">
      <formula>J84</formula>
    </cfRule>
  </conditionalFormatting>
  <conditionalFormatting sqref="E92:E93">
    <cfRule type="cellIs" dxfId="191" priority="5" operator="lessThan">
      <formula>J92</formula>
    </cfRule>
  </conditionalFormatting>
  <conditionalFormatting sqref="E16:E17">
    <cfRule type="cellIs" dxfId="190" priority="3" operator="lessThan">
      <formula>J16</formula>
    </cfRule>
  </conditionalFormatting>
  <conditionalFormatting sqref="E8:E15">
    <cfRule type="cellIs" dxfId="189" priority="4" operator="lessThan">
      <formula>J8</formula>
    </cfRule>
  </conditionalFormatting>
  <conditionalFormatting sqref="E8:E15">
    <cfRule type="cellIs" dxfId="188" priority="2" operator="lessThan">
      <formula>J8</formula>
    </cfRule>
  </conditionalFormatting>
  <conditionalFormatting sqref="E16:E17">
    <cfRule type="cellIs" dxfId="187" priority="1" operator="lessThan">
      <formula>J16</formula>
    </cfRule>
  </conditionalFormatting>
  <conditionalFormatting sqref="C8:D111 F8:V111">
    <cfRule type="expression" dxfId="186" priority="460" stopIfTrue="1">
      <formula>AND($C8&gt;=(MATCH($Z$9,$AF$3:$AF$8,0)+$AA$9),$D8&lt;=(MATCH($Z$10,$AF$3:$AF$8,0)+$AA$10))</formula>
    </cfRule>
    <cfRule type="expression" dxfId="185" priority="461" stopIfTrue="1">
      <formula>AND($C8&gt;=(MATCH($Z$19,$AF$3:$AF$8,0)+$AA$19),$D8&lt;=(MATCH($Z$20,$AF$3:$AF$8,0)+$AA$20))</formula>
    </cfRule>
    <cfRule type="expression" dxfId="184" priority="462" stopIfTrue="1">
      <formula>AND($C8&gt;=(MATCH($Z$28,$AF$3:$AF$8,0)+$AA$28),$D8&lt;=(MATCH($Z$29,$AF$3:$AF$8,0)+$AA$29))</formula>
    </cfRule>
    <cfRule type="expression" dxfId="183" priority="463" stopIfTrue="1">
      <formula>AND($C8&gt;=(MATCH($Z$38,$AF$3:$AF$8,0)+$AA$38),$D8&lt;=(MATCH($Z$39,$AF$3:$AF$8,0)+$AA$39))</formula>
    </cfRule>
    <cfRule type="expression" dxfId="182" priority="464" stopIfTrue="1">
      <formula>AND($C8&gt;=(MATCH($Z$47,$AF$3:$AF$8,0)+$AA$47),$D8&lt;=(MATCH($Z$48,$AF$3:$AF$8,0)+$AA$48))</formula>
    </cfRule>
    <cfRule type="expression" dxfId="181" priority="465" stopIfTrue="1">
      <formula>AND($C8&gt;=(MATCH($Z$57,$AF$3:$AF$8,0)+$AA$57),$D8&lt;=(MATCH($Z$58,$AF$3:$AF$8,0)+$AA$58))</formula>
    </cfRule>
    <cfRule type="expression" dxfId="180" priority="466" stopIfTrue="1">
      <formula>AND($C8&gt;=(MATCH($Z$66,$AF$3:$AF$8,0)+$AA$66),$D8&lt;=(MATCH($Z$67,$AF$3:$AF$8,0)+$AA$67))</formula>
    </cfRule>
    <cfRule type="expression" dxfId="179" priority="467" stopIfTrue="1">
      <formula>AND($C8&gt;=(MATCH($Z$76,$AF$3:$AF$8,0)+$AA$76),$D8&lt;=(MATCH($Z$77,$AF$3:$AF$8,0)+$AA$77))</formula>
    </cfRule>
    <cfRule type="expression" dxfId="178" priority="468" stopIfTrue="1">
      <formula>AND($C8&gt;=(MATCH($Z$85,$AF$3:$AF$8,0)+$AA$85),$D8&lt;=(MATCH($Z$86,$AF$3:$AF$8,0)+$AA$86))</formula>
    </cfRule>
    <cfRule type="expression" dxfId="177" priority="469" stopIfTrue="1">
      <formula>AND($C8&gt;=(MATCH($Z$95,$AF$3:$AF$8,0)+$AA$95),$D8&lt;=(MATCH($Z$96,$AF$3:$AF$8,0)+$AA$96))</formula>
    </cfRule>
    <cfRule type="expression" dxfId="176" priority="470" stopIfTrue="1">
      <formula>AND($C8&gt;=(MATCH($Z$104,$AF$3:$AF$8,0)+$AA$104),$D8&lt;=(MATCH($Z$105,$AF$3:$AF$8,0)+$AA$105))</formula>
    </cfRule>
  </conditionalFormatting>
  <dataValidations disablePrompts="1" count="1">
    <dataValidation type="list" allowBlank="1" showInputMessage="1" showErrorMessage="1" sqref="Z9:Z10 Z38:Z39 Z28:Z29 Z95:Z96 Z19:Z20 Z47:Z48 Z57:Z58 Z66:Z67 Z76:Z77 Z85:Z8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 fitToPage="1"/>
  </sheetPr>
  <dimension ref="A1:AO113"/>
  <sheetViews>
    <sheetView showGridLines="0" zoomScale="80" zoomScaleNormal="80" workbookViewId="0">
      <pane ySplit="7" topLeftCell="A8" activePane="bottomLeft" state="frozen"/>
      <selection pane="bottomLeft" activeCell="AD1" sqref="AD1:AE1"/>
    </sheetView>
  </sheetViews>
  <sheetFormatPr baseColWidth="10" defaultRowHeight="15" x14ac:dyDescent="0.25"/>
  <cols>
    <col min="1" max="1" width="3.140625" style="59" customWidth="1"/>
    <col min="2" max="2" width="5.28515625" style="15" customWidth="1"/>
    <col min="3" max="4" width="18.42578125" style="15" customWidth="1"/>
    <col min="5" max="5" width="9.140625" style="59" customWidth="1"/>
    <col min="6" max="7" width="14" style="59" hidden="1" customWidth="1"/>
    <col min="8" max="8" width="20.7109375" style="59" hidden="1" customWidth="1"/>
    <col min="9" max="9" width="8.42578125" style="59" customWidth="1"/>
    <col min="10" max="10" width="7.7109375" style="59" hidden="1" customWidth="1"/>
    <col min="11" max="22" width="4.7109375" style="59" customWidth="1"/>
    <col min="23" max="23" width="1.28515625" style="59" customWidth="1"/>
    <col min="24" max="24" width="3.7109375" style="59" customWidth="1"/>
    <col min="25" max="25" width="5.7109375" style="59" customWidth="1"/>
    <col min="26" max="26" width="14.7109375" style="59" customWidth="1"/>
    <col min="27" max="27" width="10" style="59" customWidth="1"/>
    <col min="28" max="28" width="6.140625" style="59" customWidth="1"/>
    <col min="29" max="29" width="20.7109375" style="6" customWidth="1"/>
    <col min="30" max="30" width="12.7109375" style="6" customWidth="1"/>
    <col min="31" max="31" width="3.7109375" style="6" customWidth="1"/>
    <col min="32" max="32" width="12.42578125" style="6" hidden="1" customWidth="1"/>
    <col min="33" max="33" width="10.42578125" style="6" customWidth="1"/>
    <col min="34" max="16384" width="11.42578125" style="6"/>
  </cols>
  <sheetData>
    <row r="1" spans="1:41" ht="39.950000000000003" customHeight="1" x14ac:dyDescent="0.25">
      <c r="A1" s="5"/>
      <c r="B1" s="305" t="s">
        <v>0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6"/>
      <c r="AE1" s="306"/>
    </row>
    <row r="2" spans="1:41" ht="20.25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41" customFormat="1" ht="24" customHeight="1" x14ac:dyDescent="0.25">
      <c r="A3" s="231"/>
      <c r="B3" s="311">
        <f ca="1">TODAY()</f>
        <v>42436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232"/>
      <c r="X3" s="308" t="s">
        <v>20</v>
      </c>
      <c r="Y3" s="308"/>
      <c r="Z3" s="308"/>
      <c r="AA3" s="309"/>
      <c r="AB3" s="310" t="str">
        <f>IFERROR(IF(AND(AD1&gt;1905,AA3&gt;0,INT(AA3)=AA3),DATE(AD1,1,4)-WEEKDAY(DATE(AD1,1,4),3)+7*AA3-7,""),"")</f>
        <v/>
      </c>
      <c r="AC3" s="310"/>
      <c r="AD3" s="310"/>
      <c r="AE3" s="310"/>
      <c r="AF3" s="248" t="s">
        <v>30</v>
      </c>
      <c r="AG3" s="233"/>
    </row>
    <row r="4" spans="1:41" customFormat="1" ht="24" customHeight="1" x14ac:dyDescent="0.25">
      <c r="A4" s="234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232"/>
      <c r="X4" s="308"/>
      <c r="Y4" s="308"/>
      <c r="Z4" s="308"/>
      <c r="AA4" s="309"/>
      <c r="AB4" s="307" t="str">
        <f>IFERROR(IF(AB3="","",AB3+6),"")</f>
        <v/>
      </c>
      <c r="AC4" s="307"/>
      <c r="AD4" s="307"/>
      <c r="AE4" s="307"/>
      <c r="AF4" s="248" t="s">
        <v>31</v>
      </c>
      <c r="AG4" s="233"/>
    </row>
    <row r="5" spans="1:41" customFormat="1" ht="24" customHeight="1" thickBot="1" x14ac:dyDescent="0.3">
      <c r="A5" s="23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3"/>
      <c r="P5" s="13"/>
      <c r="Q5" s="13"/>
      <c r="R5" s="14"/>
      <c r="S5" s="14"/>
      <c r="T5" s="14"/>
      <c r="U5" s="14"/>
      <c r="V5" s="14"/>
      <c r="W5" s="9"/>
      <c r="X5" s="9"/>
      <c r="Y5" s="9"/>
      <c r="Z5" s="9"/>
      <c r="AA5" s="9"/>
      <c r="AB5" s="9"/>
      <c r="AC5" s="6"/>
      <c r="AD5" s="6"/>
      <c r="AE5" s="6"/>
      <c r="AF5" s="248" t="s">
        <v>32</v>
      </c>
    </row>
    <row r="6" spans="1:41" customFormat="1" ht="24" customHeight="1" thickTop="1" thickBot="1" x14ac:dyDescent="0.3">
      <c r="A6" s="234"/>
      <c r="B6" s="299" t="s">
        <v>1</v>
      </c>
      <c r="C6" s="300"/>
      <c r="D6" s="300"/>
      <c r="E6" s="293" t="s">
        <v>2</v>
      </c>
      <c r="F6" s="303" t="s">
        <v>3</v>
      </c>
      <c r="G6" s="303" t="s">
        <v>4</v>
      </c>
      <c r="H6" s="303" t="s">
        <v>5</v>
      </c>
      <c r="I6" s="295" t="s">
        <v>6</v>
      </c>
      <c r="J6" s="297" t="s">
        <v>7</v>
      </c>
      <c r="K6" s="275" t="s">
        <v>21</v>
      </c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7"/>
      <c r="W6" s="15"/>
      <c r="X6" s="15"/>
      <c r="Y6" s="15"/>
      <c r="Z6" s="16"/>
      <c r="AA6" s="17"/>
      <c r="AB6" s="16"/>
      <c r="AC6" s="6"/>
      <c r="AD6" s="6"/>
      <c r="AE6" s="6"/>
      <c r="AF6" s="248" t="s">
        <v>33</v>
      </c>
      <c r="AG6" s="250"/>
      <c r="AH6" s="250"/>
      <c r="AI6" s="250"/>
      <c r="AJ6" s="250"/>
      <c r="AK6" s="250"/>
      <c r="AL6" s="250"/>
      <c r="AM6" s="250"/>
      <c r="AN6" s="250"/>
      <c r="AO6" s="251"/>
    </row>
    <row r="7" spans="1:41" ht="40.5" thickBot="1" x14ac:dyDescent="0.3">
      <c r="A7" s="11"/>
      <c r="B7" s="301"/>
      <c r="C7" s="302"/>
      <c r="D7" s="302"/>
      <c r="E7" s="294"/>
      <c r="F7" s="304"/>
      <c r="G7" s="304"/>
      <c r="H7" s="304"/>
      <c r="I7" s="296"/>
      <c r="J7" s="298"/>
      <c r="K7" s="18" t="s">
        <v>8</v>
      </c>
      <c r="L7" s="19" t="s">
        <v>9</v>
      </c>
      <c r="M7" s="20" t="s">
        <v>10</v>
      </c>
      <c r="N7" s="19" t="s">
        <v>11</v>
      </c>
      <c r="O7" s="20" t="s">
        <v>12</v>
      </c>
      <c r="P7" s="19" t="s">
        <v>13</v>
      </c>
      <c r="Q7" s="20" t="s">
        <v>14</v>
      </c>
      <c r="R7" s="19" t="s">
        <v>15</v>
      </c>
      <c r="S7" s="20" t="s">
        <v>16</v>
      </c>
      <c r="T7" s="19" t="s">
        <v>17</v>
      </c>
      <c r="U7" s="20" t="s">
        <v>18</v>
      </c>
      <c r="V7" s="21" t="s">
        <v>19</v>
      </c>
      <c r="W7" s="22"/>
      <c r="X7" s="22"/>
      <c r="Y7" s="22"/>
      <c r="Z7" s="16"/>
      <c r="AA7" s="16"/>
      <c r="AB7" s="16"/>
      <c r="AF7" s="248" t="s">
        <v>34</v>
      </c>
    </row>
    <row r="8" spans="1:41" ht="24.95" customHeight="1" thickTop="1" x14ac:dyDescent="0.25">
      <c r="A8" s="11"/>
      <c r="B8" s="284" t="str">
        <f>$AB$3</f>
        <v/>
      </c>
      <c r="C8" s="23">
        <f>1+"07:45:00"</f>
        <v>1.3229166666666667</v>
      </c>
      <c r="D8" s="240">
        <f>1+"08:00:00"</f>
        <v>1.3333333333333333</v>
      </c>
      <c r="E8" s="252">
        <v>3</v>
      </c>
      <c r="F8" s="24">
        <f>D8-C8</f>
        <v>1.0416666666666519E-2</v>
      </c>
      <c r="G8" s="24">
        <f>J8*F8</f>
        <v>2.0833333333333037E-2</v>
      </c>
      <c r="H8" s="24">
        <f>F8*E8</f>
        <v>3.1249999999999556E-2</v>
      </c>
      <c r="I8" s="25">
        <f t="shared" ref="I8:I71" si="0">E8-J8</f>
        <v>1</v>
      </c>
      <c r="J8" s="235">
        <f>SUM(K8:V8)</f>
        <v>2</v>
      </c>
      <c r="K8" s="258">
        <v>1</v>
      </c>
      <c r="L8" s="259">
        <v>0.5</v>
      </c>
      <c r="M8" s="259">
        <v>0.5</v>
      </c>
      <c r="N8" s="259"/>
      <c r="O8" s="259"/>
      <c r="P8" s="259"/>
      <c r="Q8" s="259"/>
      <c r="R8" s="259"/>
      <c r="S8" s="259"/>
      <c r="T8" s="259"/>
      <c r="U8" s="259"/>
      <c r="V8" s="260"/>
      <c r="W8" s="22"/>
      <c r="X8" s="26"/>
      <c r="Y8" s="27"/>
      <c r="Z8" s="27"/>
      <c r="AA8" s="27"/>
      <c r="AB8" s="27"/>
      <c r="AC8" s="28"/>
      <c r="AD8" s="28"/>
      <c r="AE8" s="29"/>
      <c r="AF8" s="248" t="s">
        <v>35</v>
      </c>
    </row>
    <row r="9" spans="1:41" ht="24.95" customHeight="1" x14ac:dyDescent="0.25">
      <c r="A9" s="11"/>
      <c r="B9" s="284"/>
      <c r="C9" s="30">
        <f>1+"08:00:00"</f>
        <v>1.3333333333333333</v>
      </c>
      <c r="D9" s="241">
        <f>1+"08:30:00"</f>
        <v>1.3541666666666667</v>
      </c>
      <c r="E9" s="253"/>
      <c r="F9" s="31">
        <f t="shared" ref="F9:F17" si="1">D9-C9</f>
        <v>2.0833333333333481E-2</v>
      </c>
      <c r="G9" s="31">
        <f t="shared" ref="G9:G17" si="2">J9*F9</f>
        <v>0</v>
      </c>
      <c r="H9" s="31">
        <f t="shared" ref="H9:H26" si="3">F9*E9</f>
        <v>0</v>
      </c>
      <c r="I9" s="32">
        <f t="shared" si="0"/>
        <v>0</v>
      </c>
      <c r="J9" s="236">
        <f t="shared" ref="J9:J17" si="4">SUM(K9:V9)</f>
        <v>0</v>
      </c>
      <c r="K9" s="261"/>
      <c r="L9" s="2"/>
      <c r="M9" s="2"/>
      <c r="N9" s="2"/>
      <c r="O9" s="2"/>
      <c r="P9" s="2"/>
      <c r="Q9" s="2"/>
      <c r="R9" s="2"/>
      <c r="S9" s="2"/>
      <c r="T9" s="2"/>
      <c r="U9" s="2"/>
      <c r="V9" s="262"/>
      <c r="W9" s="22"/>
      <c r="X9" s="33"/>
      <c r="Y9" s="34" t="s">
        <v>27</v>
      </c>
      <c r="Z9" s="249" t="s">
        <v>30</v>
      </c>
      <c r="AA9" s="3">
        <v>0.32291666666666669</v>
      </c>
      <c r="AB9" s="35"/>
      <c r="AC9" s="36" t="s">
        <v>25</v>
      </c>
      <c r="AD9" s="2">
        <v>4200</v>
      </c>
      <c r="AE9" s="37"/>
      <c r="AF9" s="10"/>
    </row>
    <row r="10" spans="1:41" ht="24.95" customHeight="1" x14ac:dyDescent="0.25">
      <c r="A10" s="15"/>
      <c r="B10" s="284"/>
      <c r="C10" s="38">
        <f>1+"08:30:00"</f>
        <v>1.3541666666666667</v>
      </c>
      <c r="D10" s="242">
        <f>1+"09:00:00"</f>
        <v>1.375</v>
      </c>
      <c r="E10" s="253"/>
      <c r="F10" s="31">
        <f t="shared" si="1"/>
        <v>2.0833333333333259E-2</v>
      </c>
      <c r="G10" s="31">
        <f t="shared" si="2"/>
        <v>0</v>
      </c>
      <c r="H10" s="31">
        <f t="shared" si="3"/>
        <v>0</v>
      </c>
      <c r="I10" s="32">
        <f t="shared" si="0"/>
        <v>0</v>
      </c>
      <c r="J10" s="236">
        <f t="shared" si="4"/>
        <v>0</v>
      </c>
      <c r="K10" s="261"/>
      <c r="L10" s="2"/>
      <c r="M10" s="2"/>
      <c r="N10" s="2"/>
      <c r="O10" s="2"/>
      <c r="P10" s="2"/>
      <c r="Q10" s="2"/>
      <c r="R10" s="2"/>
      <c r="S10" s="2"/>
      <c r="T10" s="2"/>
      <c r="U10" s="2"/>
      <c r="V10" s="262"/>
      <c r="W10" s="22"/>
      <c r="X10" s="33"/>
      <c r="Y10" s="39" t="s">
        <v>28</v>
      </c>
      <c r="Z10" s="249" t="s">
        <v>30</v>
      </c>
      <c r="AA10" s="4">
        <v>0.47916666666666669</v>
      </c>
      <c r="AB10" s="40"/>
      <c r="AC10" s="41" t="s">
        <v>26</v>
      </c>
      <c r="AD10" s="1"/>
      <c r="AE10" s="37"/>
    </row>
    <row r="11" spans="1:41" ht="24.95" customHeight="1" x14ac:dyDescent="0.25">
      <c r="A11" s="15"/>
      <c r="B11" s="284"/>
      <c r="C11" s="38">
        <f>1+"09:00:00"</f>
        <v>1.375</v>
      </c>
      <c r="D11" s="242">
        <f>1+"09:30:00"</f>
        <v>1.3958333333333333</v>
      </c>
      <c r="E11" s="253"/>
      <c r="F11" s="31">
        <f t="shared" si="1"/>
        <v>2.0833333333333259E-2</v>
      </c>
      <c r="G11" s="31">
        <f t="shared" si="2"/>
        <v>2.0833333333333259E-2</v>
      </c>
      <c r="H11" s="31">
        <f t="shared" si="3"/>
        <v>0</v>
      </c>
      <c r="I11" s="32">
        <f t="shared" si="0"/>
        <v>-1</v>
      </c>
      <c r="J11" s="236">
        <f t="shared" si="4"/>
        <v>1</v>
      </c>
      <c r="K11" s="261"/>
      <c r="L11" s="2"/>
      <c r="M11" s="2"/>
      <c r="N11" s="2"/>
      <c r="O11" s="2">
        <v>1</v>
      </c>
      <c r="P11" s="2"/>
      <c r="Q11" s="2"/>
      <c r="R11" s="2"/>
      <c r="S11" s="2"/>
      <c r="T11" s="2"/>
      <c r="U11" s="2"/>
      <c r="V11" s="262"/>
      <c r="W11" s="22"/>
      <c r="X11" s="33"/>
      <c r="Y11" s="42"/>
      <c r="Z11" s="42"/>
      <c r="AA11" s="42"/>
      <c r="AB11" s="40"/>
      <c r="AC11" s="43"/>
      <c r="AD11" s="43"/>
      <c r="AE11" s="37"/>
    </row>
    <row r="12" spans="1:41" ht="24.95" customHeight="1" x14ac:dyDescent="0.25">
      <c r="A12" s="15"/>
      <c r="B12" s="284"/>
      <c r="C12" s="38">
        <f>1+"09:30:00"</f>
        <v>1.3958333333333333</v>
      </c>
      <c r="D12" s="242">
        <f>1+"10:00:00"</f>
        <v>1.4166666666666667</v>
      </c>
      <c r="E12" s="253"/>
      <c r="F12" s="31">
        <f t="shared" si="1"/>
        <v>2.0833333333333481E-2</v>
      </c>
      <c r="G12" s="31">
        <f t="shared" si="2"/>
        <v>2.0833333333333481E-2</v>
      </c>
      <c r="H12" s="31">
        <f t="shared" si="3"/>
        <v>0</v>
      </c>
      <c r="I12" s="32">
        <f t="shared" si="0"/>
        <v>-1</v>
      </c>
      <c r="J12" s="236">
        <f t="shared" si="4"/>
        <v>1</v>
      </c>
      <c r="K12" s="261"/>
      <c r="L12" s="2"/>
      <c r="M12" s="2"/>
      <c r="N12" s="2"/>
      <c r="O12" s="2">
        <v>1</v>
      </c>
      <c r="P12" s="2"/>
      <c r="Q12" s="2"/>
      <c r="R12" s="2"/>
      <c r="S12" s="2"/>
      <c r="T12" s="2"/>
      <c r="U12" s="2"/>
      <c r="V12" s="262"/>
      <c r="W12" s="22"/>
      <c r="X12" s="33"/>
      <c r="Y12" s="44" t="s">
        <v>24</v>
      </c>
      <c r="Z12" s="45"/>
      <c r="AA12" s="46">
        <f>AD9/AC13/24</f>
        <v>1.25</v>
      </c>
      <c r="AB12" s="40"/>
      <c r="AC12" s="47" t="s">
        <v>23</v>
      </c>
      <c r="AD12" s="47" t="s">
        <v>29</v>
      </c>
      <c r="AE12" s="37"/>
    </row>
    <row r="13" spans="1:41" ht="24.95" customHeight="1" x14ac:dyDescent="0.25">
      <c r="A13" s="15"/>
      <c r="B13" s="284"/>
      <c r="C13" s="38">
        <f>1+"10:00:00"</f>
        <v>1.4166666666666667</v>
      </c>
      <c r="D13" s="242">
        <f>1+"10:30:00"</f>
        <v>1.4375</v>
      </c>
      <c r="E13" s="253"/>
      <c r="F13" s="31">
        <f t="shared" si="1"/>
        <v>2.0833333333333259E-2</v>
      </c>
      <c r="G13" s="31">
        <f t="shared" si="2"/>
        <v>4.1666666666666519E-2</v>
      </c>
      <c r="H13" s="31">
        <f t="shared" si="3"/>
        <v>0</v>
      </c>
      <c r="I13" s="32">
        <f t="shared" si="0"/>
        <v>-2</v>
      </c>
      <c r="J13" s="236">
        <f t="shared" si="4"/>
        <v>2</v>
      </c>
      <c r="K13" s="261"/>
      <c r="L13" s="2"/>
      <c r="M13" s="2"/>
      <c r="N13" s="2">
        <v>1</v>
      </c>
      <c r="O13" s="2">
        <v>1</v>
      </c>
      <c r="P13" s="2"/>
      <c r="Q13" s="2"/>
      <c r="R13" s="2"/>
      <c r="S13" s="2"/>
      <c r="T13" s="2"/>
      <c r="U13" s="2"/>
      <c r="V13" s="262"/>
      <c r="W13" s="22"/>
      <c r="X13" s="33"/>
      <c r="Y13" s="48" t="s">
        <v>22</v>
      </c>
      <c r="Z13" s="49"/>
      <c r="AA13" s="46">
        <f>SUMIFS(H:H,C:C,"&gt;="&amp; (MATCH(Z9,$AF$3:$AF$8,0)+AA9),D:D,"&lt;=" &amp; (MATCH(Z10,$AF$3:$AF$8,0)+AA10))-SUMIFS(G:G,C:C,"&gt;="&amp; (MATCH(Z9,$AF$3:$AF$8,0)+AA9),D:D,"&lt;=" &amp; (MATCH(Z10,$AF$3:$AF$8,0)+AA10))-AA12</f>
        <v>-1.4270833333333337</v>
      </c>
      <c r="AB13" s="40"/>
      <c r="AC13" s="2">
        <v>140</v>
      </c>
      <c r="AD13" s="50">
        <f>AD9/(AA12+AA13)/24</f>
        <v>-988.23529411764503</v>
      </c>
      <c r="AE13" s="37"/>
    </row>
    <row r="14" spans="1:41" ht="24.95" customHeight="1" thickBot="1" x14ac:dyDescent="0.3">
      <c r="A14" s="15"/>
      <c r="B14" s="284"/>
      <c r="C14" s="38">
        <f>1+"10:30:00"</f>
        <v>1.4375</v>
      </c>
      <c r="D14" s="242">
        <f>1+"11:00:00"</f>
        <v>1.4583333333333333</v>
      </c>
      <c r="E14" s="253"/>
      <c r="F14" s="31">
        <f t="shared" si="1"/>
        <v>2.0833333333333259E-2</v>
      </c>
      <c r="G14" s="31">
        <f t="shared" si="2"/>
        <v>4.1666666666666519E-2</v>
      </c>
      <c r="H14" s="31">
        <f t="shared" si="3"/>
        <v>0</v>
      </c>
      <c r="I14" s="32">
        <f t="shared" si="0"/>
        <v>-2</v>
      </c>
      <c r="J14" s="236">
        <f t="shared" si="4"/>
        <v>2</v>
      </c>
      <c r="K14" s="261"/>
      <c r="L14" s="2"/>
      <c r="M14" s="2"/>
      <c r="N14" s="2">
        <v>1</v>
      </c>
      <c r="O14" s="2">
        <v>1</v>
      </c>
      <c r="P14" s="2"/>
      <c r="Q14" s="2"/>
      <c r="R14" s="2"/>
      <c r="S14" s="2"/>
      <c r="T14" s="2"/>
      <c r="U14" s="2"/>
      <c r="V14" s="262"/>
      <c r="W14" s="22"/>
      <c r="X14" s="51"/>
      <c r="Y14" s="52"/>
      <c r="Z14" s="53"/>
      <c r="AA14" s="52"/>
      <c r="AB14" s="54"/>
      <c r="AC14" s="55"/>
      <c r="AD14" s="55"/>
      <c r="AE14" s="56"/>
    </row>
    <row r="15" spans="1:41" ht="24.95" customHeight="1" x14ac:dyDescent="0.25">
      <c r="A15" s="15"/>
      <c r="B15" s="284"/>
      <c r="C15" s="57">
        <f>1+"11:00:00"</f>
        <v>1.4583333333333333</v>
      </c>
      <c r="D15" s="243">
        <f>1+"11:30:00"</f>
        <v>1.4791666666666667</v>
      </c>
      <c r="E15" s="253"/>
      <c r="F15" s="31">
        <f t="shared" si="1"/>
        <v>2.0833333333333481E-2</v>
      </c>
      <c r="G15" s="31">
        <f t="shared" si="2"/>
        <v>6.2500000000000444E-2</v>
      </c>
      <c r="H15" s="31">
        <f t="shared" si="3"/>
        <v>0</v>
      </c>
      <c r="I15" s="32">
        <f t="shared" si="0"/>
        <v>-3</v>
      </c>
      <c r="J15" s="236">
        <f t="shared" si="4"/>
        <v>3</v>
      </c>
      <c r="K15" s="261"/>
      <c r="L15" s="2"/>
      <c r="M15" s="2"/>
      <c r="N15" s="2">
        <v>2</v>
      </c>
      <c r="O15" s="2">
        <v>1</v>
      </c>
      <c r="P15" s="2"/>
      <c r="Q15" s="2"/>
      <c r="R15" s="2"/>
      <c r="S15" s="2"/>
      <c r="T15" s="2"/>
      <c r="U15" s="2"/>
      <c r="V15" s="262"/>
      <c r="W15" s="22"/>
      <c r="X15" s="22"/>
      <c r="Y15" s="58"/>
      <c r="AA15" s="58"/>
      <c r="AB15" s="16"/>
    </row>
    <row r="16" spans="1:41" ht="24.95" customHeight="1" x14ac:dyDescent="0.25">
      <c r="A16" s="15"/>
      <c r="B16" s="284"/>
      <c r="C16" s="38">
        <f>1+"11:30:00"</f>
        <v>1.4791666666666667</v>
      </c>
      <c r="D16" s="242">
        <f>1+"12:00:00"</f>
        <v>1.5</v>
      </c>
      <c r="E16" s="253"/>
      <c r="F16" s="31">
        <f t="shared" si="1"/>
        <v>2.0833333333333259E-2</v>
      </c>
      <c r="G16" s="31">
        <f t="shared" si="2"/>
        <v>6.2499999999999778E-2</v>
      </c>
      <c r="H16" s="31">
        <f t="shared" si="3"/>
        <v>0</v>
      </c>
      <c r="I16" s="32">
        <f t="shared" si="0"/>
        <v>-3</v>
      </c>
      <c r="J16" s="236">
        <f t="shared" si="4"/>
        <v>3</v>
      </c>
      <c r="K16" s="261"/>
      <c r="L16" s="2"/>
      <c r="M16" s="2"/>
      <c r="N16" s="2">
        <v>2</v>
      </c>
      <c r="O16" s="2">
        <v>1</v>
      </c>
      <c r="P16" s="2"/>
      <c r="Q16" s="2"/>
      <c r="R16" s="2"/>
      <c r="S16" s="2"/>
      <c r="T16" s="2"/>
      <c r="U16" s="2"/>
      <c r="V16" s="262"/>
      <c r="W16" s="22"/>
      <c r="X16" s="22"/>
      <c r="Y16" s="58"/>
      <c r="AA16" s="58"/>
      <c r="AB16" s="16"/>
    </row>
    <row r="17" spans="1:33" ht="24.95" customHeight="1" thickBot="1" x14ac:dyDescent="0.3">
      <c r="A17" s="15"/>
      <c r="B17" s="284"/>
      <c r="C17" s="61">
        <f>1+"12:00:00"</f>
        <v>1.5</v>
      </c>
      <c r="D17" s="244">
        <f>1+"12:30:00"</f>
        <v>1.5208333333333335</v>
      </c>
      <c r="E17" s="254"/>
      <c r="F17" s="62">
        <f t="shared" si="1"/>
        <v>2.0833333333333481E-2</v>
      </c>
      <c r="G17" s="62">
        <f t="shared" si="2"/>
        <v>0</v>
      </c>
      <c r="H17" s="62">
        <f t="shared" si="3"/>
        <v>0</v>
      </c>
      <c r="I17" s="63">
        <f t="shared" si="0"/>
        <v>0</v>
      </c>
      <c r="J17" s="237">
        <f t="shared" si="4"/>
        <v>0</v>
      </c>
      <c r="K17" s="263">
        <v>0</v>
      </c>
      <c r="L17" s="264"/>
      <c r="M17" s="264"/>
      <c r="N17" s="264"/>
      <c r="O17" s="264"/>
      <c r="P17" s="264"/>
      <c r="Q17" s="264"/>
      <c r="R17" s="264"/>
      <c r="S17" s="264"/>
      <c r="T17" s="264"/>
      <c r="U17" s="264"/>
      <c r="V17" s="265"/>
      <c r="W17" s="22"/>
      <c r="X17" s="22"/>
      <c r="Y17" s="58"/>
      <c r="AA17" s="58"/>
      <c r="AB17" s="16"/>
    </row>
    <row r="18" spans="1:33" ht="24.95" customHeight="1" x14ac:dyDescent="0.25">
      <c r="A18" s="60"/>
      <c r="B18" s="284"/>
      <c r="C18" s="64">
        <f>1+"13:30:00"</f>
        <v>1.5625</v>
      </c>
      <c r="D18" s="245">
        <f>1+"14:00:00"</f>
        <v>1.5833333333333335</v>
      </c>
      <c r="E18" s="255"/>
      <c r="F18" s="65">
        <f>D18-C18</f>
        <v>2.0833333333333481E-2</v>
      </c>
      <c r="G18" s="65">
        <f>J18*F18</f>
        <v>4.1666666666666963E-2</v>
      </c>
      <c r="H18" s="65">
        <f t="shared" si="3"/>
        <v>0</v>
      </c>
      <c r="I18" s="66">
        <f t="shared" si="0"/>
        <v>-2</v>
      </c>
      <c r="J18" s="238">
        <f>SUM(K18:V18)</f>
        <v>2</v>
      </c>
      <c r="K18" s="266">
        <v>1</v>
      </c>
      <c r="L18" s="267">
        <v>0.5</v>
      </c>
      <c r="M18" s="267">
        <v>0.5</v>
      </c>
      <c r="N18" s="267"/>
      <c r="O18" s="267"/>
      <c r="P18" s="267"/>
      <c r="Q18" s="267"/>
      <c r="R18" s="267"/>
      <c r="S18" s="267"/>
      <c r="T18" s="267"/>
      <c r="U18" s="267"/>
      <c r="V18" s="268"/>
      <c r="W18" s="22"/>
      <c r="X18" s="67"/>
      <c r="Y18" s="68"/>
      <c r="Z18" s="68"/>
      <c r="AA18" s="68"/>
      <c r="AB18" s="68"/>
      <c r="AC18" s="69"/>
      <c r="AD18" s="69"/>
      <c r="AE18" s="70"/>
    </row>
    <row r="19" spans="1:33" ht="24.95" customHeight="1" x14ac:dyDescent="0.25">
      <c r="A19" s="15"/>
      <c r="B19" s="284"/>
      <c r="C19" s="38">
        <f>1+"14:00:00"</f>
        <v>1.5833333333333335</v>
      </c>
      <c r="D19" s="242">
        <f>1+"14:30:00"</f>
        <v>1.6041666666666665</v>
      </c>
      <c r="E19" s="253"/>
      <c r="F19" s="31">
        <f t="shared" ref="F19:F26" si="5">D19-C19</f>
        <v>2.0833333333333037E-2</v>
      </c>
      <c r="G19" s="31">
        <f t="shared" ref="G19:G26" si="6">J19*F19</f>
        <v>0</v>
      </c>
      <c r="H19" s="31">
        <f t="shared" si="3"/>
        <v>0</v>
      </c>
      <c r="I19" s="32">
        <f t="shared" si="0"/>
        <v>0</v>
      </c>
      <c r="J19" s="236">
        <f t="shared" ref="J19:J26" si="7">SUM(K19:V19)</f>
        <v>0</v>
      </c>
      <c r="K19" s="261"/>
      <c r="L19" s="2"/>
      <c r="M19" s="2"/>
      <c r="N19" s="2"/>
      <c r="O19" s="2"/>
      <c r="P19" s="2"/>
      <c r="Q19" s="2"/>
      <c r="R19" s="2"/>
      <c r="S19" s="2"/>
      <c r="T19" s="2"/>
      <c r="U19" s="2"/>
      <c r="V19" s="262"/>
      <c r="W19" s="22"/>
      <c r="X19" s="71"/>
      <c r="Y19" s="34" t="s">
        <v>27</v>
      </c>
      <c r="Z19" s="249" t="s">
        <v>30</v>
      </c>
      <c r="AA19" s="3">
        <v>0.5625</v>
      </c>
      <c r="AB19" s="72"/>
      <c r="AC19" s="36" t="s">
        <v>25</v>
      </c>
      <c r="AD19" s="2">
        <v>300</v>
      </c>
      <c r="AE19" s="73"/>
    </row>
    <row r="20" spans="1:33" ht="24.95" customHeight="1" x14ac:dyDescent="0.25">
      <c r="A20" s="15"/>
      <c r="B20" s="284"/>
      <c r="C20" s="38">
        <f>1+"14:30:00"</f>
        <v>1.6041666666666665</v>
      </c>
      <c r="D20" s="242">
        <f>1+"15:00:00"</f>
        <v>1.625</v>
      </c>
      <c r="E20" s="253"/>
      <c r="F20" s="31">
        <f t="shared" si="5"/>
        <v>2.0833333333333481E-2</v>
      </c>
      <c r="G20" s="31">
        <f t="shared" si="6"/>
        <v>0</v>
      </c>
      <c r="H20" s="31">
        <f t="shared" si="3"/>
        <v>0</v>
      </c>
      <c r="I20" s="32">
        <f t="shared" si="0"/>
        <v>0</v>
      </c>
      <c r="J20" s="236">
        <f t="shared" si="7"/>
        <v>0</v>
      </c>
      <c r="K20" s="261"/>
      <c r="L20" s="2"/>
      <c r="M20" s="2"/>
      <c r="N20" s="2"/>
      <c r="O20" s="2"/>
      <c r="P20" s="2"/>
      <c r="Q20" s="2"/>
      <c r="R20" s="2"/>
      <c r="S20" s="2"/>
      <c r="T20" s="2"/>
      <c r="U20" s="2"/>
      <c r="V20" s="262"/>
      <c r="W20" s="22"/>
      <c r="X20" s="71"/>
      <c r="Y20" s="39" t="s">
        <v>28</v>
      </c>
      <c r="Z20" s="249" t="s">
        <v>30</v>
      </c>
      <c r="AA20" s="4">
        <v>0.625</v>
      </c>
      <c r="AB20" s="74"/>
      <c r="AC20" s="41" t="s">
        <v>26</v>
      </c>
      <c r="AD20" s="1"/>
      <c r="AE20" s="73"/>
    </row>
    <row r="21" spans="1:33" ht="24.95" customHeight="1" x14ac:dyDescent="0.25">
      <c r="A21" s="15"/>
      <c r="B21" s="284"/>
      <c r="C21" s="38">
        <f>1+"15:00:00"</f>
        <v>1.625</v>
      </c>
      <c r="D21" s="242">
        <f>1+"15:30:00"</f>
        <v>1.6458333333333335</v>
      </c>
      <c r="E21" s="253"/>
      <c r="F21" s="31">
        <f t="shared" si="5"/>
        <v>2.0833333333333481E-2</v>
      </c>
      <c r="G21" s="31">
        <f t="shared" si="6"/>
        <v>0</v>
      </c>
      <c r="H21" s="31">
        <f t="shared" si="3"/>
        <v>0</v>
      </c>
      <c r="I21" s="32">
        <f t="shared" si="0"/>
        <v>0</v>
      </c>
      <c r="J21" s="236">
        <f t="shared" si="7"/>
        <v>0</v>
      </c>
      <c r="K21" s="261"/>
      <c r="L21" s="2"/>
      <c r="M21" s="2"/>
      <c r="N21" s="2"/>
      <c r="O21" s="2"/>
      <c r="P21" s="2"/>
      <c r="Q21" s="2"/>
      <c r="R21" s="2"/>
      <c r="S21" s="2"/>
      <c r="T21" s="2"/>
      <c r="U21" s="2"/>
      <c r="V21" s="262"/>
      <c r="W21" s="22"/>
      <c r="X21" s="71"/>
      <c r="Y21" s="75"/>
      <c r="Z21" s="75"/>
      <c r="AA21" s="75"/>
      <c r="AB21" s="74"/>
      <c r="AC21" s="76"/>
      <c r="AD21" s="76"/>
      <c r="AE21" s="73"/>
    </row>
    <row r="22" spans="1:33" ht="24.95" customHeight="1" x14ac:dyDescent="0.25">
      <c r="A22" s="15"/>
      <c r="B22" s="284"/>
      <c r="C22" s="38">
        <f>1+"15:30:00"</f>
        <v>1.6458333333333335</v>
      </c>
      <c r="D22" s="242">
        <f>1+"16:00:00"</f>
        <v>1.6666666666666665</v>
      </c>
      <c r="E22" s="253"/>
      <c r="F22" s="31">
        <f t="shared" si="5"/>
        <v>2.0833333333333037E-2</v>
      </c>
      <c r="G22" s="31">
        <f t="shared" si="6"/>
        <v>0</v>
      </c>
      <c r="H22" s="31">
        <f t="shared" si="3"/>
        <v>0</v>
      </c>
      <c r="I22" s="32">
        <f t="shared" si="0"/>
        <v>0</v>
      </c>
      <c r="J22" s="236">
        <f t="shared" si="7"/>
        <v>0</v>
      </c>
      <c r="K22" s="261"/>
      <c r="L22" s="2"/>
      <c r="M22" s="2"/>
      <c r="N22" s="2"/>
      <c r="O22" s="2"/>
      <c r="P22" s="2"/>
      <c r="Q22" s="2"/>
      <c r="R22" s="2"/>
      <c r="S22" s="2"/>
      <c r="T22" s="2"/>
      <c r="U22" s="2"/>
      <c r="V22" s="262"/>
      <c r="W22" s="22"/>
      <c r="X22" s="71"/>
      <c r="Y22" s="44" t="s">
        <v>24</v>
      </c>
      <c r="Z22" s="45"/>
      <c r="AA22" s="46">
        <f>AD19/AC23/24</f>
        <v>0.10416666666666667</v>
      </c>
      <c r="AB22" s="74"/>
      <c r="AC22" s="47" t="s">
        <v>23</v>
      </c>
      <c r="AD22" s="47" t="s">
        <v>29</v>
      </c>
      <c r="AE22" s="73"/>
    </row>
    <row r="23" spans="1:33" ht="24.95" customHeight="1" x14ac:dyDescent="0.25">
      <c r="A23" s="15"/>
      <c r="B23" s="284"/>
      <c r="C23" s="38">
        <f>1+"16:00:00"</f>
        <v>1.6666666666666665</v>
      </c>
      <c r="D23" s="242">
        <f>1+"16:30:00"</f>
        <v>1.6875</v>
      </c>
      <c r="E23" s="253"/>
      <c r="F23" s="31">
        <f t="shared" si="5"/>
        <v>2.0833333333333481E-2</v>
      </c>
      <c r="G23" s="31">
        <f t="shared" si="6"/>
        <v>0</v>
      </c>
      <c r="H23" s="31">
        <f t="shared" si="3"/>
        <v>0</v>
      </c>
      <c r="I23" s="32">
        <f t="shared" si="0"/>
        <v>0</v>
      </c>
      <c r="J23" s="236">
        <f t="shared" si="7"/>
        <v>0</v>
      </c>
      <c r="K23" s="261"/>
      <c r="L23" s="2"/>
      <c r="M23" s="2"/>
      <c r="N23" s="2"/>
      <c r="O23" s="2"/>
      <c r="P23" s="2"/>
      <c r="Q23" s="2"/>
      <c r="R23" s="2"/>
      <c r="S23" s="2"/>
      <c r="T23" s="2"/>
      <c r="U23" s="2"/>
      <c r="V23" s="262"/>
      <c r="W23" s="22"/>
      <c r="X23" s="71"/>
      <c r="Y23" s="48" t="s">
        <v>22</v>
      </c>
      <c r="Z23" s="49"/>
      <c r="AA23" s="46">
        <f>SUMIFS(H:H,C:C,"&gt;="&amp; (MATCH(Z19,$AF$3:$AF$8,0)+AA19),D:D,"&lt;=" &amp; (MATCH(Z20,$AF$3:$AF$8,0)+AA20))-SUMIFS(G:G,C:C,"&gt;="&amp; (MATCH(Z19,$AF$3:$AF$8,0)+AA19),D:D,"&lt;=" &amp; (MATCH(Z20,$AF$3:$AF$8,0)+AA20))-AA22</f>
        <v>-0.14583333333333365</v>
      </c>
      <c r="AB23" s="74"/>
      <c r="AC23" s="2">
        <v>120</v>
      </c>
      <c r="AD23" s="50">
        <f>AD19/(AA23+AA22)/24</f>
        <v>-299.99999999999778</v>
      </c>
      <c r="AE23" s="73"/>
      <c r="AF23" s="77"/>
    </row>
    <row r="24" spans="1:33" ht="24.95" customHeight="1" thickBot="1" x14ac:dyDescent="0.3">
      <c r="A24" s="15"/>
      <c r="B24" s="284"/>
      <c r="C24" s="38">
        <f>1+"16:30:00"</f>
        <v>1.6875</v>
      </c>
      <c r="D24" s="242">
        <f>1+"17:00:00"</f>
        <v>1.7083333333333335</v>
      </c>
      <c r="E24" s="253"/>
      <c r="F24" s="31">
        <f t="shared" si="5"/>
        <v>2.0833333333333481E-2</v>
      </c>
      <c r="G24" s="31">
        <f t="shared" si="6"/>
        <v>0</v>
      </c>
      <c r="H24" s="31">
        <f t="shared" si="3"/>
        <v>0</v>
      </c>
      <c r="I24" s="32">
        <f t="shared" si="0"/>
        <v>0</v>
      </c>
      <c r="J24" s="236">
        <f t="shared" si="7"/>
        <v>0</v>
      </c>
      <c r="K24" s="261"/>
      <c r="L24" s="2"/>
      <c r="M24" s="2"/>
      <c r="N24" s="2"/>
      <c r="O24" s="2"/>
      <c r="P24" s="2"/>
      <c r="Q24" s="2"/>
      <c r="R24" s="2"/>
      <c r="S24" s="2"/>
      <c r="T24" s="2"/>
      <c r="U24" s="2"/>
      <c r="V24" s="262"/>
      <c r="W24" s="22"/>
      <c r="X24" s="78"/>
      <c r="Y24" s="79"/>
      <c r="Z24" s="80"/>
      <c r="AA24" s="80"/>
      <c r="AB24" s="80"/>
      <c r="AC24" s="80"/>
      <c r="AD24" s="80"/>
      <c r="AE24" s="81"/>
      <c r="AF24" s="77"/>
    </row>
    <row r="25" spans="1:33" ht="24.95" customHeight="1" x14ac:dyDescent="0.25">
      <c r="A25" s="15"/>
      <c r="B25" s="284"/>
      <c r="C25" s="38">
        <f>1+"17:00:00"</f>
        <v>1.7083333333333335</v>
      </c>
      <c r="D25" s="242">
        <f>1+"17:30:00"</f>
        <v>1.7291666666666665</v>
      </c>
      <c r="E25" s="253"/>
      <c r="F25" s="31">
        <f t="shared" si="5"/>
        <v>2.0833333333333037E-2</v>
      </c>
      <c r="G25" s="31">
        <f t="shared" si="6"/>
        <v>0</v>
      </c>
      <c r="H25" s="31">
        <f t="shared" si="3"/>
        <v>0</v>
      </c>
      <c r="I25" s="32">
        <f t="shared" si="0"/>
        <v>0</v>
      </c>
      <c r="J25" s="236">
        <f t="shared" si="7"/>
        <v>0</v>
      </c>
      <c r="K25" s="261"/>
      <c r="L25" s="2"/>
      <c r="M25" s="2"/>
      <c r="N25" s="2"/>
      <c r="O25" s="2"/>
      <c r="P25" s="2"/>
      <c r="Q25" s="2"/>
      <c r="R25" s="2"/>
      <c r="S25" s="2"/>
      <c r="T25" s="2"/>
      <c r="U25" s="2"/>
      <c r="V25" s="262"/>
      <c r="W25" s="22"/>
      <c r="X25" s="22"/>
      <c r="AG25" s="77"/>
    </row>
    <row r="26" spans="1:33" ht="24.95" customHeight="1" thickBot="1" x14ac:dyDescent="0.3">
      <c r="A26" s="15"/>
      <c r="B26" s="285"/>
      <c r="C26" s="82">
        <f>1+"17:30:00"</f>
        <v>1.7291666666666665</v>
      </c>
      <c r="D26" s="246">
        <f>1+"18:00:00"</f>
        <v>1.75</v>
      </c>
      <c r="E26" s="256"/>
      <c r="F26" s="83">
        <f t="shared" si="5"/>
        <v>2.0833333333333481E-2</v>
      </c>
      <c r="G26" s="83">
        <f t="shared" si="6"/>
        <v>0</v>
      </c>
      <c r="H26" s="83">
        <f t="shared" si="3"/>
        <v>0</v>
      </c>
      <c r="I26" s="84">
        <f t="shared" si="0"/>
        <v>0</v>
      </c>
      <c r="J26" s="239">
        <f t="shared" si="7"/>
        <v>0</v>
      </c>
      <c r="K26" s="269"/>
      <c r="L26" s="270"/>
      <c r="M26" s="270"/>
      <c r="N26" s="270"/>
      <c r="O26" s="270"/>
      <c r="P26" s="270"/>
      <c r="Q26" s="270"/>
      <c r="R26" s="270"/>
      <c r="S26" s="270"/>
      <c r="T26" s="270"/>
      <c r="U26" s="270"/>
      <c r="V26" s="271"/>
      <c r="W26" s="22"/>
      <c r="AG26" s="77"/>
    </row>
    <row r="27" spans="1:33" ht="24.95" customHeight="1" thickTop="1" x14ac:dyDescent="0.25">
      <c r="A27" s="15"/>
      <c r="B27" s="286" t="str">
        <f>IF($AB$3="","",$AB$3+1)</f>
        <v/>
      </c>
      <c r="C27" s="85">
        <f>2+"07:45:00"</f>
        <v>2.3229166666666665</v>
      </c>
      <c r="D27" s="247">
        <f>2+"08:00:00"</f>
        <v>2.3333333333333335</v>
      </c>
      <c r="E27" s="257">
        <v>3</v>
      </c>
      <c r="F27" s="24">
        <f>D27-C27</f>
        <v>1.0416666666666963E-2</v>
      </c>
      <c r="G27" s="24">
        <f>J27*F27</f>
        <v>2.0833333333333925E-2</v>
      </c>
      <c r="H27" s="24">
        <f>F27*E27</f>
        <v>3.1250000000000888E-2</v>
      </c>
      <c r="I27" s="25">
        <f t="shared" si="0"/>
        <v>1</v>
      </c>
      <c r="J27" s="235">
        <f>SUM(K27:V27)</f>
        <v>2</v>
      </c>
      <c r="K27" s="272">
        <v>1</v>
      </c>
      <c r="L27" s="273">
        <v>0.5</v>
      </c>
      <c r="M27" s="273">
        <v>0.5</v>
      </c>
      <c r="N27" s="273"/>
      <c r="O27" s="273"/>
      <c r="P27" s="273"/>
      <c r="Q27" s="273"/>
      <c r="R27" s="273"/>
      <c r="S27" s="273"/>
      <c r="T27" s="273"/>
      <c r="U27" s="273"/>
      <c r="V27" s="274"/>
      <c r="W27" s="22"/>
      <c r="X27" s="86"/>
      <c r="Y27" s="87"/>
      <c r="Z27" s="87"/>
      <c r="AA27" s="87"/>
      <c r="AB27" s="87"/>
      <c r="AC27" s="88"/>
      <c r="AD27" s="88"/>
      <c r="AE27" s="89"/>
    </row>
    <row r="28" spans="1:33" ht="24.95" customHeight="1" x14ac:dyDescent="0.25">
      <c r="A28" s="15"/>
      <c r="B28" s="286"/>
      <c r="C28" s="30">
        <f>2+"08:00:00"</f>
        <v>2.3333333333333335</v>
      </c>
      <c r="D28" s="241">
        <f>2+"08:30:00"</f>
        <v>2.3541666666666665</v>
      </c>
      <c r="E28" s="253"/>
      <c r="F28" s="31">
        <f t="shared" ref="F28:F36" si="8">D28-C28</f>
        <v>2.0833333333333037E-2</v>
      </c>
      <c r="G28" s="31">
        <f t="shared" ref="G28:G36" si="9">J28*F28</f>
        <v>0</v>
      </c>
      <c r="H28" s="31">
        <f t="shared" ref="H28:H45" si="10">F28*E28</f>
        <v>0</v>
      </c>
      <c r="I28" s="32">
        <f t="shared" si="0"/>
        <v>0</v>
      </c>
      <c r="J28" s="236">
        <f t="shared" ref="J28:J36" si="11">SUM(K28:V28)</f>
        <v>0</v>
      </c>
      <c r="K28" s="261"/>
      <c r="L28" s="2"/>
      <c r="M28" s="2"/>
      <c r="N28" s="2"/>
      <c r="O28" s="2"/>
      <c r="P28" s="2"/>
      <c r="Q28" s="2"/>
      <c r="R28" s="2"/>
      <c r="S28" s="2"/>
      <c r="T28" s="2"/>
      <c r="U28" s="2"/>
      <c r="V28" s="262"/>
      <c r="W28" s="22"/>
      <c r="X28" s="90"/>
      <c r="Y28" s="34" t="s">
        <v>27</v>
      </c>
      <c r="Z28" s="249" t="s">
        <v>30</v>
      </c>
      <c r="AA28" s="3">
        <v>0.64583333333333337</v>
      </c>
      <c r="AB28" s="91"/>
      <c r="AC28" s="36" t="s">
        <v>25</v>
      </c>
      <c r="AD28" s="2">
        <v>4000</v>
      </c>
      <c r="AE28" s="92"/>
    </row>
    <row r="29" spans="1:33" ht="24.95" customHeight="1" x14ac:dyDescent="0.25">
      <c r="A29" s="15"/>
      <c r="B29" s="286"/>
      <c r="C29" s="38">
        <f>2+"08:30:00"</f>
        <v>2.3541666666666665</v>
      </c>
      <c r="D29" s="242">
        <f>2+"09:00:00"</f>
        <v>2.375</v>
      </c>
      <c r="E29" s="253"/>
      <c r="F29" s="31">
        <f t="shared" si="8"/>
        <v>2.0833333333333481E-2</v>
      </c>
      <c r="G29" s="31">
        <f t="shared" si="9"/>
        <v>0</v>
      </c>
      <c r="H29" s="31">
        <f t="shared" si="10"/>
        <v>0</v>
      </c>
      <c r="I29" s="32">
        <f t="shared" si="0"/>
        <v>0</v>
      </c>
      <c r="J29" s="236">
        <f t="shared" si="11"/>
        <v>0</v>
      </c>
      <c r="K29" s="261"/>
      <c r="L29" s="2"/>
      <c r="M29" s="2"/>
      <c r="N29" s="2"/>
      <c r="O29" s="2"/>
      <c r="P29" s="2"/>
      <c r="Q29" s="2"/>
      <c r="R29" s="2"/>
      <c r="S29" s="2"/>
      <c r="T29" s="2"/>
      <c r="U29" s="2"/>
      <c r="V29" s="262"/>
      <c r="W29" s="22"/>
      <c r="X29" s="90"/>
      <c r="Y29" s="39" t="s">
        <v>28</v>
      </c>
      <c r="Z29" s="249" t="s">
        <v>32</v>
      </c>
      <c r="AA29" s="4">
        <v>0.47916666666666669</v>
      </c>
      <c r="AB29" s="93"/>
      <c r="AC29" s="41" t="s">
        <v>26</v>
      </c>
      <c r="AD29" s="1"/>
      <c r="AE29" s="92"/>
    </row>
    <row r="30" spans="1:33" ht="24.95" customHeight="1" x14ac:dyDescent="0.25">
      <c r="A30" s="15"/>
      <c r="B30" s="286"/>
      <c r="C30" s="38">
        <f>2+"09:00:00"</f>
        <v>2.375</v>
      </c>
      <c r="D30" s="242">
        <f>2+"09:30:00"</f>
        <v>2.3958333333333335</v>
      </c>
      <c r="E30" s="253"/>
      <c r="F30" s="31">
        <f t="shared" si="8"/>
        <v>2.0833333333333481E-2</v>
      </c>
      <c r="G30" s="31">
        <f t="shared" si="9"/>
        <v>2.0833333333333481E-2</v>
      </c>
      <c r="H30" s="31">
        <f t="shared" si="10"/>
        <v>0</v>
      </c>
      <c r="I30" s="32">
        <f t="shared" si="0"/>
        <v>-1</v>
      </c>
      <c r="J30" s="236">
        <f t="shared" si="11"/>
        <v>1</v>
      </c>
      <c r="K30" s="261"/>
      <c r="L30" s="2"/>
      <c r="M30" s="2"/>
      <c r="N30" s="2"/>
      <c r="O30" s="2">
        <v>1</v>
      </c>
      <c r="P30" s="2"/>
      <c r="Q30" s="2"/>
      <c r="R30" s="2"/>
      <c r="S30" s="2"/>
      <c r="T30" s="2"/>
      <c r="U30" s="2"/>
      <c r="V30" s="262"/>
      <c r="W30" s="22"/>
      <c r="X30" s="90"/>
      <c r="Y30" s="94"/>
      <c r="Z30" s="94"/>
      <c r="AA30" s="94"/>
      <c r="AB30" s="93"/>
      <c r="AC30" s="95"/>
      <c r="AD30" s="95"/>
      <c r="AE30" s="92"/>
    </row>
    <row r="31" spans="1:33" ht="24.95" customHeight="1" x14ac:dyDescent="0.25">
      <c r="A31" s="15"/>
      <c r="B31" s="286"/>
      <c r="C31" s="38">
        <f>2+"09:30:00"</f>
        <v>2.3958333333333335</v>
      </c>
      <c r="D31" s="242">
        <f>2+"10:00:00"</f>
        <v>2.4166666666666665</v>
      </c>
      <c r="E31" s="253"/>
      <c r="F31" s="31">
        <f t="shared" si="8"/>
        <v>2.0833333333333037E-2</v>
      </c>
      <c r="G31" s="31">
        <f t="shared" si="9"/>
        <v>2.0833333333333037E-2</v>
      </c>
      <c r="H31" s="31">
        <f t="shared" si="10"/>
        <v>0</v>
      </c>
      <c r="I31" s="32">
        <f t="shared" si="0"/>
        <v>-1</v>
      </c>
      <c r="J31" s="236">
        <f t="shared" si="11"/>
        <v>1</v>
      </c>
      <c r="K31" s="261"/>
      <c r="L31" s="2"/>
      <c r="M31" s="2"/>
      <c r="N31" s="2"/>
      <c r="O31" s="2">
        <v>1</v>
      </c>
      <c r="P31" s="2"/>
      <c r="Q31" s="2"/>
      <c r="R31" s="2"/>
      <c r="S31" s="2"/>
      <c r="T31" s="2"/>
      <c r="U31" s="2"/>
      <c r="V31" s="262"/>
      <c r="W31" s="22"/>
      <c r="X31" s="90"/>
      <c r="Y31" s="44" t="s">
        <v>24</v>
      </c>
      <c r="Z31" s="45"/>
      <c r="AA31" s="46">
        <f>AD28/AC32/24</f>
        <v>1.1904761904761905</v>
      </c>
      <c r="AB31" s="93"/>
      <c r="AC31" s="47" t="s">
        <v>23</v>
      </c>
      <c r="AD31" s="47" t="s">
        <v>29</v>
      </c>
      <c r="AE31" s="92"/>
    </row>
    <row r="32" spans="1:33" ht="24.95" customHeight="1" x14ac:dyDescent="0.25">
      <c r="A32" s="15"/>
      <c r="B32" s="286"/>
      <c r="C32" s="38">
        <f>2+"10:00:00"</f>
        <v>2.4166666666666665</v>
      </c>
      <c r="D32" s="242">
        <f>2+"10:30:00"</f>
        <v>2.4375</v>
      </c>
      <c r="E32" s="253"/>
      <c r="F32" s="31">
        <f t="shared" si="8"/>
        <v>2.0833333333333481E-2</v>
      </c>
      <c r="G32" s="31">
        <f t="shared" si="9"/>
        <v>4.1666666666666963E-2</v>
      </c>
      <c r="H32" s="31">
        <f t="shared" si="10"/>
        <v>0</v>
      </c>
      <c r="I32" s="32">
        <f t="shared" si="0"/>
        <v>-2</v>
      </c>
      <c r="J32" s="236">
        <f t="shared" si="11"/>
        <v>2</v>
      </c>
      <c r="K32" s="261"/>
      <c r="L32" s="2"/>
      <c r="M32" s="2"/>
      <c r="N32" s="2">
        <v>1</v>
      </c>
      <c r="O32" s="2">
        <v>1</v>
      </c>
      <c r="P32" s="2"/>
      <c r="Q32" s="2"/>
      <c r="R32" s="2"/>
      <c r="S32" s="2"/>
      <c r="T32" s="2"/>
      <c r="U32" s="2"/>
      <c r="V32" s="262"/>
      <c r="W32" s="22"/>
      <c r="X32" s="90"/>
      <c r="Y32" s="48" t="s">
        <v>22</v>
      </c>
      <c r="Z32" s="49"/>
      <c r="AA32" s="46">
        <f>SUMIFS(H:H,C:C,"&gt;="&amp; (MATCH(Z28,$AF$3:$AF$8,0)+AA28),D:D,"&lt;=" &amp; (MATCH(Z29,$AF$3:$AF$8,0)+AA29))-SUMIFS(G:G,C:C,"&gt;="&amp; (MATCH(Z28,$AF$3:$AF$8,0)+AA28),D:D,"&lt;=" &amp; (MATCH(Z29,$AF$3:$AF$8,0)+AA29))-AA31</f>
        <v>-1.6488095238095231</v>
      </c>
      <c r="AB32" s="93"/>
      <c r="AC32" s="2">
        <v>140</v>
      </c>
      <c r="AD32" s="50">
        <f>AD28/(AA31+AA32)/24</f>
        <v>-363.63636363636419</v>
      </c>
      <c r="AE32" s="92"/>
    </row>
    <row r="33" spans="1:31" ht="24.95" customHeight="1" thickBot="1" x14ac:dyDescent="0.3">
      <c r="A33" s="15"/>
      <c r="B33" s="286"/>
      <c r="C33" s="38">
        <f>2+"10:30:00"</f>
        <v>2.4375</v>
      </c>
      <c r="D33" s="242">
        <f>2+"11:00:00"</f>
        <v>2.4583333333333335</v>
      </c>
      <c r="E33" s="253"/>
      <c r="F33" s="31">
        <f t="shared" si="8"/>
        <v>2.0833333333333481E-2</v>
      </c>
      <c r="G33" s="31">
        <f t="shared" si="9"/>
        <v>4.1666666666666963E-2</v>
      </c>
      <c r="H33" s="31">
        <f t="shared" si="10"/>
        <v>0</v>
      </c>
      <c r="I33" s="32">
        <f t="shared" si="0"/>
        <v>-2</v>
      </c>
      <c r="J33" s="236">
        <f t="shared" si="11"/>
        <v>2</v>
      </c>
      <c r="K33" s="261"/>
      <c r="L33" s="2"/>
      <c r="M33" s="2"/>
      <c r="N33" s="2">
        <v>1</v>
      </c>
      <c r="O33" s="2">
        <v>1</v>
      </c>
      <c r="P33" s="2"/>
      <c r="Q33" s="2"/>
      <c r="R33" s="2"/>
      <c r="S33" s="2"/>
      <c r="T33" s="2"/>
      <c r="U33" s="2"/>
      <c r="V33" s="262"/>
      <c r="W33" s="22"/>
      <c r="X33" s="96"/>
      <c r="Y33" s="97"/>
      <c r="Z33" s="98"/>
      <c r="AA33" s="98"/>
      <c r="AB33" s="99"/>
      <c r="AC33" s="100"/>
      <c r="AD33" s="100"/>
      <c r="AE33" s="101"/>
    </row>
    <row r="34" spans="1:31" ht="24.95" customHeight="1" x14ac:dyDescent="0.25">
      <c r="A34" s="15"/>
      <c r="B34" s="286"/>
      <c r="C34" s="57">
        <f>2+"11:00:00"</f>
        <v>2.4583333333333335</v>
      </c>
      <c r="D34" s="243">
        <f>2+"11:30:00"</f>
        <v>2.4791666666666665</v>
      </c>
      <c r="E34" s="253"/>
      <c r="F34" s="31">
        <f t="shared" si="8"/>
        <v>2.0833333333333037E-2</v>
      </c>
      <c r="G34" s="31">
        <f t="shared" si="9"/>
        <v>6.2499999999999112E-2</v>
      </c>
      <c r="H34" s="31">
        <f t="shared" si="10"/>
        <v>0</v>
      </c>
      <c r="I34" s="32">
        <f t="shared" si="0"/>
        <v>-3</v>
      </c>
      <c r="J34" s="236">
        <f t="shared" si="11"/>
        <v>3</v>
      </c>
      <c r="K34" s="261"/>
      <c r="L34" s="2"/>
      <c r="M34" s="2"/>
      <c r="N34" s="2">
        <v>2</v>
      </c>
      <c r="O34" s="2">
        <v>1</v>
      </c>
      <c r="P34" s="2"/>
      <c r="Q34" s="2"/>
      <c r="R34" s="2"/>
      <c r="S34" s="2"/>
      <c r="T34" s="2"/>
      <c r="U34" s="2"/>
      <c r="V34" s="262"/>
      <c r="W34" s="22"/>
      <c r="X34" s="22"/>
      <c r="Y34" s="102"/>
      <c r="AB34" s="16"/>
    </row>
    <row r="35" spans="1:31" ht="24.95" customHeight="1" x14ac:dyDescent="0.25">
      <c r="A35" s="15"/>
      <c r="B35" s="286"/>
      <c r="C35" s="38">
        <f>2+"11:30:00"</f>
        <v>2.4791666666666665</v>
      </c>
      <c r="D35" s="242">
        <f>2+"12:00:00"</f>
        <v>2.5</v>
      </c>
      <c r="E35" s="253"/>
      <c r="F35" s="31">
        <f t="shared" si="8"/>
        <v>2.0833333333333481E-2</v>
      </c>
      <c r="G35" s="31">
        <f t="shared" si="9"/>
        <v>6.2500000000000444E-2</v>
      </c>
      <c r="H35" s="31">
        <f t="shared" si="10"/>
        <v>0</v>
      </c>
      <c r="I35" s="32">
        <f t="shared" si="0"/>
        <v>-3</v>
      </c>
      <c r="J35" s="236">
        <f t="shared" si="11"/>
        <v>3</v>
      </c>
      <c r="K35" s="261"/>
      <c r="L35" s="2"/>
      <c r="M35" s="2"/>
      <c r="N35" s="2">
        <v>2</v>
      </c>
      <c r="O35" s="2">
        <v>1</v>
      </c>
      <c r="P35" s="2"/>
      <c r="Q35" s="2"/>
      <c r="R35" s="2"/>
      <c r="S35" s="2"/>
      <c r="T35" s="2"/>
      <c r="U35" s="2"/>
      <c r="V35" s="262"/>
      <c r="W35" s="22"/>
      <c r="X35" s="22"/>
      <c r="AB35" s="16"/>
    </row>
    <row r="36" spans="1:31" ht="24.95" customHeight="1" thickBot="1" x14ac:dyDescent="0.3">
      <c r="A36" s="15"/>
      <c r="B36" s="286"/>
      <c r="C36" s="61">
        <f>2+"12:00:00"</f>
        <v>2.5</v>
      </c>
      <c r="D36" s="244">
        <f>2+"12:30:00"</f>
        <v>2.5208333333333335</v>
      </c>
      <c r="E36" s="254"/>
      <c r="F36" s="62">
        <f t="shared" si="8"/>
        <v>2.0833333333333481E-2</v>
      </c>
      <c r="G36" s="62">
        <f t="shared" si="9"/>
        <v>0</v>
      </c>
      <c r="H36" s="62">
        <f t="shared" si="10"/>
        <v>0</v>
      </c>
      <c r="I36" s="63">
        <f t="shared" si="0"/>
        <v>0</v>
      </c>
      <c r="J36" s="237">
        <f t="shared" si="11"/>
        <v>0</v>
      </c>
      <c r="K36" s="263">
        <v>0</v>
      </c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5"/>
      <c r="W36" s="22"/>
    </row>
    <row r="37" spans="1:31" ht="24.95" customHeight="1" x14ac:dyDescent="0.25">
      <c r="A37" s="15"/>
      <c r="B37" s="286"/>
      <c r="C37" s="64">
        <f>2+"13:30:00"</f>
        <v>2.5625</v>
      </c>
      <c r="D37" s="245">
        <f>2+"14:00:00"</f>
        <v>2.5833333333333335</v>
      </c>
      <c r="E37" s="255"/>
      <c r="F37" s="65">
        <f>D37-C37</f>
        <v>2.0833333333333481E-2</v>
      </c>
      <c r="G37" s="65">
        <f>J37*F37</f>
        <v>4.1666666666666963E-2</v>
      </c>
      <c r="H37" s="65">
        <f t="shared" si="10"/>
        <v>0</v>
      </c>
      <c r="I37" s="66">
        <f t="shared" si="0"/>
        <v>-2</v>
      </c>
      <c r="J37" s="238">
        <f>SUM(K37:V37)</f>
        <v>2</v>
      </c>
      <c r="K37" s="266">
        <v>1</v>
      </c>
      <c r="L37" s="267">
        <v>0.5</v>
      </c>
      <c r="M37" s="267">
        <v>0.5</v>
      </c>
      <c r="N37" s="267"/>
      <c r="O37" s="267"/>
      <c r="P37" s="267"/>
      <c r="Q37" s="267"/>
      <c r="R37" s="267"/>
      <c r="S37" s="267"/>
      <c r="T37" s="267"/>
      <c r="U37" s="267"/>
      <c r="V37" s="268"/>
      <c r="W37" s="22"/>
      <c r="X37" s="103"/>
      <c r="Y37" s="104"/>
      <c r="Z37" s="104"/>
      <c r="AA37" s="104"/>
      <c r="AB37" s="104"/>
      <c r="AC37" s="105"/>
      <c r="AD37" s="105"/>
      <c r="AE37" s="106"/>
    </row>
    <row r="38" spans="1:31" ht="24.95" customHeight="1" x14ac:dyDescent="0.25">
      <c r="A38" s="15"/>
      <c r="B38" s="286"/>
      <c r="C38" s="38">
        <f>2+"14:00:00"</f>
        <v>2.5833333333333335</v>
      </c>
      <c r="D38" s="242">
        <f>2+"14:30:00"</f>
        <v>2.6041666666666665</v>
      </c>
      <c r="E38" s="253"/>
      <c r="F38" s="31">
        <f t="shared" ref="F38:F45" si="12">D38-C38</f>
        <v>2.0833333333333037E-2</v>
      </c>
      <c r="G38" s="31">
        <f t="shared" ref="G38:G45" si="13">J38*F38</f>
        <v>0</v>
      </c>
      <c r="H38" s="31">
        <f t="shared" si="10"/>
        <v>0</v>
      </c>
      <c r="I38" s="32">
        <f t="shared" si="0"/>
        <v>0</v>
      </c>
      <c r="J38" s="236">
        <f t="shared" ref="J38:J45" si="14">SUM(K38:V38)</f>
        <v>0</v>
      </c>
      <c r="K38" s="261"/>
      <c r="L38" s="2"/>
      <c r="M38" s="2"/>
      <c r="N38" s="2"/>
      <c r="O38" s="2"/>
      <c r="P38" s="2"/>
      <c r="Q38" s="2"/>
      <c r="R38" s="2"/>
      <c r="S38" s="2"/>
      <c r="T38" s="2"/>
      <c r="U38" s="2"/>
      <c r="V38" s="262"/>
      <c r="W38" s="22"/>
      <c r="X38" s="107"/>
      <c r="Y38" s="34" t="s">
        <v>27</v>
      </c>
      <c r="Z38" s="249" t="s">
        <v>31</v>
      </c>
      <c r="AA38" s="3">
        <v>0.5625</v>
      </c>
      <c r="AB38" s="108"/>
      <c r="AC38" s="36" t="s">
        <v>25</v>
      </c>
      <c r="AD38" s="2">
        <v>300</v>
      </c>
      <c r="AE38" s="109"/>
    </row>
    <row r="39" spans="1:31" ht="24.95" customHeight="1" x14ac:dyDescent="0.25">
      <c r="A39" s="15"/>
      <c r="B39" s="286"/>
      <c r="C39" s="38">
        <f>2+"14:30:00"</f>
        <v>2.6041666666666665</v>
      </c>
      <c r="D39" s="242">
        <f>2+"15:00:00"</f>
        <v>2.625</v>
      </c>
      <c r="E39" s="253"/>
      <c r="F39" s="31">
        <f t="shared" si="12"/>
        <v>2.0833333333333481E-2</v>
      </c>
      <c r="G39" s="31">
        <f t="shared" si="13"/>
        <v>0</v>
      </c>
      <c r="H39" s="31">
        <f t="shared" si="10"/>
        <v>0</v>
      </c>
      <c r="I39" s="32">
        <f t="shared" si="0"/>
        <v>0</v>
      </c>
      <c r="J39" s="236">
        <f t="shared" si="14"/>
        <v>0</v>
      </c>
      <c r="K39" s="261"/>
      <c r="L39" s="2"/>
      <c r="M39" s="2"/>
      <c r="N39" s="2"/>
      <c r="O39" s="2"/>
      <c r="P39" s="2"/>
      <c r="Q39" s="2"/>
      <c r="R39" s="2"/>
      <c r="S39" s="2"/>
      <c r="T39" s="2"/>
      <c r="U39" s="2"/>
      <c r="V39" s="262"/>
      <c r="W39" s="22"/>
      <c r="X39" s="107"/>
      <c r="Y39" s="39" t="s">
        <v>28</v>
      </c>
      <c r="Z39" s="249" t="s">
        <v>31</v>
      </c>
      <c r="AA39" s="4">
        <v>0.625</v>
      </c>
      <c r="AB39" s="110"/>
      <c r="AC39" s="41" t="s">
        <v>26</v>
      </c>
      <c r="AD39" s="1"/>
      <c r="AE39" s="109"/>
    </row>
    <row r="40" spans="1:31" ht="24.95" customHeight="1" x14ac:dyDescent="0.25">
      <c r="A40" s="15"/>
      <c r="B40" s="286"/>
      <c r="C40" s="38">
        <f>2+"15:00:00"</f>
        <v>2.625</v>
      </c>
      <c r="D40" s="242">
        <f>2+"15:30:00"</f>
        <v>2.6458333333333335</v>
      </c>
      <c r="E40" s="253"/>
      <c r="F40" s="31">
        <f t="shared" si="12"/>
        <v>2.0833333333333481E-2</v>
      </c>
      <c r="G40" s="31">
        <f t="shared" si="13"/>
        <v>0</v>
      </c>
      <c r="H40" s="31">
        <f t="shared" si="10"/>
        <v>0</v>
      </c>
      <c r="I40" s="32">
        <f t="shared" si="0"/>
        <v>0</v>
      </c>
      <c r="J40" s="236">
        <f t="shared" si="14"/>
        <v>0</v>
      </c>
      <c r="K40" s="261"/>
      <c r="L40" s="2"/>
      <c r="M40" s="2"/>
      <c r="N40" s="2"/>
      <c r="O40" s="2"/>
      <c r="P40" s="2"/>
      <c r="Q40" s="2"/>
      <c r="R40" s="2"/>
      <c r="S40" s="2"/>
      <c r="T40" s="2"/>
      <c r="U40" s="2"/>
      <c r="V40" s="262"/>
      <c r="W40" s="22"/>
      <c r="X40" s="107"/>
      <c r="Y40" s="111"/>
      <c r="Z40" s="111"/>
      <c r="AA40" s="111"/>
      <c r="AB40" s="110"/>
      <c r="AC40" s="112"/>
      <c r="AD40" s="112"/>
      <c r="AE40" s="109"/>
    </row>
    <row r="41" spans="1:31" ht="24.95" customHeight="1" x14ac:dyDescent="0.25">
      <c r="A41" s="15"/>
      <c r="B41" s="286"/>
      <c r="C41" s="38">
        <f>2+"15:30:00"</f>
        <v>2.6458333333333335</v>
      </c>
      <c r="D41" s="242">
        <f>2+"16:00:00"</f>
        <v>2.6666666666666665</v>
      </c>
      <c r="E41" s="253"/>
      <c r="F41" s="31">
        <f t="shared" si="12"/>
        <v>2.0833333333333037E-2</v>
      </c>
      <c r="G41" s="31">
        <f t="shared" si="13"/>
        <v>0</v>
      </c>
      <c r="H41" s="31">
        <f t="shared" si="10"/>
        <v>0</v>
      </c>
      <c r="I41" s="32">
        <f t="shared" si="0"/>
        <v>0</v>
      </c>
      <c r="J41" s="236">
        <f t="shared" si="14"/>
        <v>0</v>
      </c>
      <c r="K41" s="261"/>
      <c r="L41" s="2"/>
      <c r="M41" s="2"/>
      <c r="N41" s="2"/>
      <c r="O41" s="2"/>
      <c r="P41" s="2"/>
      <c r="Q41" s="2"/>
      <c r="R41" s="2"/>
      <c r="S41" s="2"/>
      <c r="T41" s="2"/>
      <c r="U41" s="2"/>
      <c r="V41" s="262"/>
      <c r="W41" s="22"/>
      <c r="X41" s="107"/>
      <c r="Y41" s="44" t="s">
        <v>24</v>
      </c>
      <c r="Z41" s="45"/>
      <c r="AA41" s="46">
        <f>AD38/AC42/24</f>
        <v>0.10416666666666667</v>
      </c>
      <c r="AB41" s="110"/>
      <c r="AC41" s="47" t="s">
        <v>23</v>
      </c>
      <c r="AD41" s="47" t="s">
        <v>29</v>
      </c>
      <c r="AE41" s="109"/>
    </row>
    <row r="42" spans="1:31" ht="24.95" customHeight="1" x14ac:dyDescent="0.25">
      <c r="A42" s="15"/>
      <c r="B42" s="286"/>
      <c r="C42" s="38">
        <f>2+"16:00:00"</f>
        <v>2.6666666666666665</v>
      </c>
      <c r="D42" s="242">
        <f>2+"16:30:00"</f>
        <v>2.6875</v>
      </c>
      <c r="E42" s="253"/>
      <c r="F42" s="31">
        <f t="shared" si="12"/>
        <v>2.0833333333333481E-2</v>
      </c>
      <c r="G42" s="31">
        <f t="shared" si="13"/>
        <v>0</v>
      </c>
      <c r="H42" s="31">
        <f t="shared" si="10"/>
        <v>0</v>
      </c>
      <c r="I42" s="32">
        <f t="shared" si="0"/>
        <v>0</v>
      </c>
      <c r="J42" s="236">
        <f t="shared" si="14"/>
        <v>0</v>
      </c>
      <c r="K42" s="261"/>
      <c r="L42" s="2"/>
      <c r="M42" s="2"/>
      <c r="N42" s="2"/>
      <c r="O42" s="2"/>
      <c r="P42" s="2"/>
      <c r="Q42" s="2"/>
      <c r="R42" s="2"/>
      <c r="S42" s="2"/>
      <c r="T42" s="2"/>
      <c r="U42" s="2"/>
      <c r="V42" s="262"/>
      <c r="W42" s="22"/>
      <c r="X42" s="107"/>
      <c r="Y42" s="48" t="s">
        <v>22</v>
      </c>
      <c r="Z42" s="49"/>
      <c r="AA42" s="46">
        <f>SUMIFS(H:H,C:C,"&gt;="&amp; (MATCH(Z38,$AF$3:$AF$8,0)+AA38),D:D,"&lt;=" &amp; (MATCH(Z39,$AF$3:$AF$8,0)+AA39))-SUMIFS(G:G,C:C,"&gt;="&amp; (MATCH(Z38,$AF$3:$AF$8,0)+AA38),D:D,"&lt;=" &amp; (MATCH(Z39,$AF$3:$AF$8,0)+AA39))-AA41</f>
        <v>-0.14583333333333365</v>
      </c>
      <c r="AB42" s="110"/>
      <c r="AC42" s="2">
        <v>120</v>
      </c>
      <c r="AD42" s="50">
        <f>AD38/(AA41+AA42)/24</f>
        <v>-299.99999999999778</v>
      </c>
      <c r="AE42" s="109"/>
    </row>
    <row r="43" spans="1:31" ht="24.95" customHeight="1" thickBot="1" x14ac:dyDescent="0.3">
      <c r="A43" s="15"/>
      <c r="B43" s="286"/>
      <c r="C43" s="38">
        <f>2+"16:30:00"</f>
        <v>2.6875</v>
      </c>
      <c r="D43" s="242">
        <f>2+"17:00:00"</f>
        <v>2.7083333333333335</v>
      </c>
      <c r="E43" s="253"/>
      <c r="F43" s="31">
        <f t="shared" si="12"/>
        <v>2.0833333333333481E-2</v>
      </c>
      <c r="G43" s="31">
        <f t="shared" si="13"/>
        <v>0</v>
      </c>
      <c r="H43" s="31">
        <f t="shared" si="10"/>
        <v>0</v>
      </c>
      <c r="I43" s="32">
        <f t="shared" si="0"/>
        <v>0</v>
      </c>
      <c r="J43" s="236">
        <f t="shared" si="14"/>
        <v>0</v>
      </c>
      <c r="K43" s="261"/>
      <c r="L43" s="2"/>
      <c r="M43" s="2"/>
      <c r="N43" s="2"/>
      <c r="O43" s="2"/>
      <c r="P43" s="2"/>
      <c r="Q43" s="2"/>
      <c r="R43" s="2"/>
      <c r="S43" s="2"/>
      <c r="T43" s="2"/>
      <c r="U43" s="2"/>
      <c r="V43" s="262"/>
      <c r="W43" s="22"/>
      <c r="X43" s="113"/>
      <c r="Y43" s="114"/>
      <c r="Z43" s="115"/>
      <c r="AA43" s="115"/>
      <c r="AB43" s="115"/>
      <c r="AC43" s="115"/>
      <c r="AD43" s="115"/>
      <c r="AE43" s="116"/>
    </row>
    <row r="44" spans="1:31" ht="24.95" customHeight="1" x14ac:dyDescent="0.25">
      <c r="A44" s="15"/>
      <c r="B44" s="286"/>
      <c r="C44" s="38">
        <f>2+"17:00:00"</f>
        <v>2.7083333333333335</v>
      </c>
      <c r="D44" s="242">
        <f>2+"17:30:00"</f>
        <v>2.7291666666666665</v>
      </c>
      <c r="E44" s="253"/>
      <c r="F44" s="31">
        <f t="shared" si="12"/>
        <v>2.0833333333333037E-2</v>
      </c>
      <c r="G44" s="31">
        <f t="shared" si="13"/>
        <v>0</v>
      </c>
      <c r="H44" s="31">
        <f t="shared" si="10"/>
        <v>0</v>
      </c>
      <c r="I44" s="32">
        <f t="shared" si="0"/>
        <v>0</v>
      </c>
      <c r="J44" s="236">
        <f t="shared" si="14"/>
        <v>0</v>
      </c>
      <c r="K44" s="261"/>
      <c r="L44" s="2"/>
      <c r="M44" s="2"/>
      <c r="N44" s="2"/>
      <c r="O44" s="2"/>
      <c r="P44" s="2"/>
      <c r="Q44" s="2"/>
      <c r="R44" s="2"/>
      <c r="S44" s="2"/>
      <c r="T44" s="2"/>
      <c r="U44" s="2"/>
      <c r="V44" s="262"/>
      <c r="W44" s="22"/>
      <c r="X44" s="22"/>
      <c r="Y44" s="117"/>
      <c r="Z44" s="77"/>
      <c r="AA44" s="117"/>
      <c r="AB44" s="117"/>
      <c r="AC44" s="77"/>
      <c r="AD44" s="77"/>
    </row>
    <row r="45" spans="1:31" ht="24.95" customHeight="1" thickBot="1" x14ac:dyDescent="0.3">
      <c r="A45" s="15"/>
      <c r="B45" s="287"/>
      <c r="C45" s="82">
        <f>2+"17:30:00"</f>
        <v>2.7291666666666665</v>
      </c>
      <c r="D45" s="246">
        <f>2+"18:00:00"</f>
        <v>2.75</v>
      </c>
      <c r="E45" s="256"/>
      <c r="F45" s="83">
        <f t="shared" si="12"/>
        <v>2.0833333333333481E-2</v>
      </c>
      <c r="G45" s="83">
        <f t="shared" si="13"/>
        <v>0</v>
      </c>
      <c r="H45" s="83">
        <f t="shared" si="10"/>
        <v>0</v>
      </c>
      <c r="I45" s="84">
        <f t="shared" si="0"/>
        <v>0</v>
      </c>
      <c r="J45" s="239">
        <f t="shared" si="14"/>
        <v>0</v>
      </c>
      <c r="K45" s="269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1"/>
      <c r="W45" s="22"/>
      <c r="X45" s="22"/>
    </row>
    <row r="46" spans="1:31" ht="24.95" customHeight="1" thickTop="1" x14ac:dyDescent="0.25">
      <c r="A46" s="15"/>
      <c r="B46" s="288" t="str">
        <f>IF($AB$3="","",$AB$3+2)</f>
        <v/>
      </c>
      <c r="C46" s="85">
        <f>3+"07:45:00"</f>
        <v>3.3229166666666665</v>
      </c>
      <c r="D46" s="247">
        <f>3+"08:00:00"</f>
        <v>3.3333333333333335</v>
      </c>
      <c r="E46" s="257">
        <v>3</v>
      </c>
      <c r="F46" s="24">
        <f>D46-C46</f>
        <v>1.0416666666666963E-2</v>
      </c>
      <c r="G46" s="24">
        <f>J46*F46</f>
        <v>2.0833333333333925E-2</v>
      </c>
      <c r="H46" s="24">
        <f>F46*E46</f>
        <v>3.1250000000000888E-2</v>
      </c>
      <c r="I46" s="25">
        <f t="shared" si="0"/>
        <v>1</v>
      </c>
      <c r="J46" s="235">
        <f>SUM(K46:V46)</f>
        <v>2</v>
      </c>
      <c r="K46" s="258">
        <v>1</v>
      </c>
      <c r="L46" s="259">
        <v>0.5</v>
      </c>
      <c r="M46" s="259">
        <v>0.5</v>
      </c>
      <c r="N46" s="259"/>
      <c r="O46" s="259"/>
      <c r="P46" s="259"/>
      <c r="Q46" s="259"/>
      <c r="R46" s="259"/>
      <c r="S46" s="259"/>
      <c r="T46" s="259"/>
      <c r="U46" s="259"/>
      <c r="V46" s="260"/>
      <c r="W46" s="118"/>
      <c r="X46" s="119"/>
      <c r="Y46" s="120"/>
      <c r="Z46" s="120"/>
      <c r="AA46" s="120"/>
      <c r="AB46" s="120"/>
      <c r="AC46" s="121"/>
      <c r="AD46" s="121"/>
      <c r="AE46" s="122"/>
    </row>
    <row r="47" spans="1:31" ht="24.95" customHeight="1" x14ac:dyDescent="0.25">
      <c r="A47" s="15"/>
      <c r="B47" s="288"/>
      <c r="C47" s="30">
        <f>3+"08:00:00"</f>
        <v>3.3333333333333335</v>
      </c>
      <c r="D47" s="241">
        <f>3+"08:30:00"</f>
        <v>3.3541666666666665</v>
      </c>
      <c r="E47" s="253"/>
      <c r="F47" s="31">
        <f t="shared" ref="F47:F55" si="15">D47-C47</f>
        <v>2.0833333333333037E-2</v>
      </c>
      <c r="G47" s="31">
        <f t="shared" ref="G47:G55" si="16">J47*F47</f>
        <v>0</v>
      </c>
      <c r="H47" s="31">
        <f t="shared" ref="H47:H64" si="17">F47*E47</f>
        <v>0</v>
      </c>
      <c r="I47" s="32">
        <f t="shared" si="0"/>
        <v>0</v>
      </c>
      <c r="J47" s="236">
        <f t="shared" ref="J47:J55" si="18">SUM(K47:V47)</f>
        <v>0</v>
      </c>
      <c r="K47" s="261"/>
      <c r="L47" s="2"/>
      <c r="M47" s="2"/>
      <c r="N47" s="2"/>
      <c r="O47" s="2"/>
      <c r="P47" s="2"/>
      <c r="Q47" s="2"/>
      <c r="R47" s="2"/>
      <c r="S47" s="2"/>
      <c r="T47" s="2"/>
      <c r="U47" s="2"/>
      <c r="V47" s="262"/>
      <c r="W47" s="118"/>
      <c r="X47" s="123"/>
      <c r="Y47" s="34" t="s">
        <v>27</v>
      </c>
      <c r="Z47" s="249" t="s">
        <v>31</v>
      </c>
      <c r="AA47" s="3">
        <v>0.64583333333333337</v>
      </c>
      <c r="AB47" s="124"/>
      <c r="AC47" s="36" t="s">
        <v>25</v>
      </c>
      <c r="AD47" s="2">
        <v>4000</v>
      </c>
      <c r="AE47" s="125"/>
    </row>
    <row r="48" spans="1:31" ht="24.95" customHeight="1" x14ac:dyDescent="0.25">
      <c r="A48" s="15"/>
      <c r="B48" s="288"/>
      <c r="C48" s="38">
        <f>3+"08:30:00"</f>
        <v>3.3541666666666665</v>
      </c>
      <c r="D48" s="242">
        <f>3+"09:00:00"</f>
        <v>3.375</v>
      </c>
      <c r="E48" s="253"/>
      <c r="F48" s="31">
        <f t="shared" si="15"/>
        <v>2.0833333333333481E-2</v>
      </c>
      <c r="G48" s="31">
        <f t="shared" si="16"/>
        <v>0</v>
      </c>
      <c r="H48" s="31">
        <f t="shared" si="17"/>
        <v>0</v>
      </c>
      <c r="I48" s="32">
        <f t="shared" si="0"/>
        <v>0</v>
      </c>
      <c r="J48" s="236">
        <f t="shared" si="18"/>
        <v>0</v>
      </c>
      <c r="K48" s="261"/>
      <c r="L48" s="2"/>
      <c r="M48" s="2"/>
      <c r="N48" s="2"/>
      <c r="O48" s="2"/>
      <c r="P48" s="2"/>
      <c r="Q48" s="2"/>
      <c r="R48" s="2"/>
      <c r="S48" s="2"/>
      <c r="T48" s="2"/>
      <c r="U48" s="2"/>
      <c r="V48" s="262"/>
      <c r="W48" s="118"/>
      <c r="X48" s="123"/>
      <c r="Y48" s="39" t="s">
        <v>28</v>
      </c>
      <c r="Z48" s="249" t="s">
        <v>32</v>
      </c>
      <c r="AA48" s="4">
        <v>0.47916666666666669</v>
      </c>
      <c r="AB48" s="126"/>
      <c r="AC48" s="41" t="s">
        <v>26</v>
      </c>
      <c r="AD48" s="1"/>
      <c r="AE48" s="125"/>
    </row>
    <row r="49" spans="1:32" ht="24.95" customHeight="1" x14ac:dyDescent="0.25">
      <c r="A49" s="15"/>
      <c r="B49" s="288"/>
      <c r="C49" s="38">
        <f>3+"09:00:00"</f>
        <v>3.375</v>
      </c>
      <c r="D49" s="242">
        <f>3+"09:30:00"</f>
        <v>3.3958333333333335</v>
      </c>
      <c r="E49" s="253"/>
      <c r="F49" s="31">
        <f t="shared" si="15"/>
        <v>2.0833333333333481E-2</v>
      </c>
      <c r="G49" s="31">
        <f t="shared" si="16"/>
        <v>2.0833333333333481E-2</v>
      </c>
      <c r="H49" s="31">
        <f t="shared" si="17"/>
        <v>0</v>
      </c>
      <c r="I49" s="32">
        <f t="shared" si="0"/>
        <v>-1</v>
      </c>
      <c r="J49" s="236">
        <f t="shared" si="18"/>
        <v>1</v>
      </c>
      <c r="K49" s="261"/>
      <c r="L49" s="2"/>
      <c r="M49" s="2"/>
      <c r="N49" s="2"/>
      <c r="O49" s="2">
        <v>1</v>
      </c>
      <c r="P49" s="2"/>
      <c r="Q49" s="2"/>
      <c r="R49" s="2"/>
      <c r="S49" s="2"/>
      <c r="T49" s="2"/>
      <c r="U49" s="2"/>
      <c r="V49" s="262"/>
      <c r="W49" s="118"/>
      <c r="X49" s="123"/>
      <c r="Y49" s="127"/>
      <c r="Z49" s="127"/>
      <c r="AA49" s="127"/>
      <c r="AB49" s="126"/>
      <c r="AC49" s="128"/>
      <c r="AD49" s="128"/>
      <c r="AE49" s="125"/>
    </row>
    <row r="50" spans="1:32" ht="24.95" customHeight="1" x14ac:dyDescent="0.25">
      <c r="A50" s="15"/>
      <c r="B50" s="288"/>
      <c r="C50" s="38">
        <f>3+"09:30:00"</f>
        <v>3.3958333333333335</v>
      </c>
      <c r="D50" s="242">
        <f>3+"10:00:00"</f>
        <v>3.4166666666666665</v>
      </c>
      <c r="E50" s="253"/>
      <c r="F50" s="31">
        <f t="shared" si="15"/>
        <v>2.0833333333333037E-2</v>
      </c>
      <c r="G50" s="31">
        <f t="shared" si="16"/>
        <v>2.0833333333333037E-2</v>
      </c>
      <c r="H50" s="31">
        <f t="shared" si="17"/>
        <v>0</v>
      </c>
      <c r="I50" s="32">
        <f t="shared" si="0"/>
        <v>-1</v>
      </c>
      <c r="J50" s="236">
        <f t="shared" si="18"/>
        <v>1</v>
      </c>
      <c r="K50" s="261"/>
      <c r="L50" s="2"/>
      <c r="M50" s="2"/>
      <c r="N50" s="2"/>
      <c r="O50" s="2">
        <v>1</v>
      </c>
      <c r="P50" s="2"/>
      <c r="Q50" s="2"/>
      <c r="R50" s="2"/>
      <c r="S50" s="2"/>
      <c r="T50" s="2"/>
      <c r="U50" s="2"/>
      <c r="V50" s="262"/>
      <c r="W50" s="118"/>
      <c r="X50" s="123"/>
      <c r="Y50" s="44" t="s">
        <v>24</v>
      </c>
      <c r="Z50" s="45"/>
      <c r="AA50" s="46">
        <f>AD47/AC51/24</f>
        <v>1.1904761904761905</v>
      </c>
      <c r="AB50" s="126"/>
      <c r="AC50" s="47" t="s">
        <v>23</v>
      </c>
      <c r="AD50" s="47" t="s">
        <v>29</v>
      </c>
      <c r="AE50" s="125"/>
    </row>
    <row r="51" spans="1:32" ht="24.95" customHeight="1" x14ac:dyDescent="0.25">
      <c r="A51" s="15"/>
      <c r="B51" s="288"/>
      <c r="C51" s="38">
        <f>3+"10:00:00"</f>
        <v>3.4166666666666665</v>
      </c>
      <c r="D51" s="242">
        <f>3+"10:30:00"</f>
        <v>3.4375</v>
      </c>
      <c r="E51" s="253"/>
      <c r="F51" s="31">
        <f t="shared" si="15"/>
        <v>2.0833333333333481E-2</v>
      </c>
      <c r="G51" s="31">
        <f t="shared" si="16"/>
        <v>4.1666666666666963E-2</v>
      </c>
      <c r="H51" s="31">
        <f t="shared" si="17"/>
        <v>0</v>
      </c>
      <c r="I51" s="32">
        <f t="shared" si="0"/>
        <v>-2</v>
      </c>
      <c r="J51" s="236">
        <f t="shared" si="18"/>
        <v>2</v>
      </c>
      <c r="K51" s="261"/>
      <c r="L51" s="2"/>
      <c r="M51" s="2"/>
      <c r="N51" s="2">
        <v>1</v>
      </c>
      <c r="O51" s="2">
        <v>1</v>
      </c>
      <c r="P51" s="2"/>
      <c r="Q51" s="2"/>
      <c r="R51" s="2"/>
      <c r="S51" s="2"/>
      <c r="T51" s="2"/>
      <c r="U51" s="2"/>
      <c r="V51" s="262"/>
      <c r="W51" s="22"/>
      <c r="X51" s="129"/>
      <c r="Y51" s="48" t="s">
        <v>22</v>
      </c>
      <c r="Z51" s="49"/>
      <c r="AA51" s="46">
        <f>SUMIFS(H:H,C:C,"&gt;="&amp; (MATCH(Z47,$AF$3:$AF$8,0)+AA47),D:D,"&lt;=" &amp; (MATCH(Z48,$AF$3:$AF$8,0)+AA48))-SUMIFS(G:G,C:C,"&gt;="&amp; (MATCH(Z47,$AF$3:$AF$8,0)+AA47),D:D,"&lt;=" &amp; (MATCH(Z48,$AF$3:$AF$8,0)+AA48))-AA50</f>
        <v>-1.3675595238095231</v>
      </c>
      <c r="AB51" s="126"/>
      <c r="AC51" s="2">
        <v>140</v>
      </c>
      <c r="AD51" s="50">
        <f>AD47/(AA50+AA51)/24</f>
        <v>-941.17647058823923</v>
      </c>
      <c r="AE51" s="125"/>
    </row>
    <row r="52" spans="1:32" ht="24.95" customHeight="1" thickBot="1" x14ac:dyDescent="0.3">
      <c r="A52" s="15"/>
      <c r="B52" s="288"/>
      <c r="C52" s="38">
        <f>3+"10:30:00"</f>
        <v>3.4375</v>
      </c>
      <c r="D52" s="242">
        <f>3+"11:00:00"</f>
        <v>3.4583333333333335</v>
      </c>
      <c r="E52" s="253"/>
      <c r="F52" s="31">
        <f t="shared" si="15"/>
        <v>2.0833333333333481E-2</v>
      </c>
      <c r="G52" s="31">
        <f t="shared" si="16"/>
        <v>4.1666666666666963E-2</v>
      </c>
      <c r="H52" s="31">
        <f t="shared" si="17"/>
        <v>0</v>
      </c>
      <c r="I52" s="32">
        <f t="shared" si="0"/>
        <v>-2</v>
      </c>
      <c r="J52" s="236">
        <f t="shared" si="18"/>
        <v>2</v>
      </c>
      <c r="K52" s="261"/>
      <c r="L52" s="2"/>
      <c r="M52" s="2"/>
      <c r="N52" s="2">
        <v>1</v>
      </c>
      <c r="O52" s="2">
        <v>1</v>
      </c>
      <c r="P52" s="2"/>
      <c r="Q52" s="2"/>
      <c r="R52" s="2"/>
      <c r="S52" s="2"/>
      <c r="T52" s="2"/>
      <c r="U52" s="2"/>
      <c r="V52" s="262"/>
      <c r="W52" s="22"/>
      <c r="X52" s="130"/>
      <c r="Y52" s="131"/>
      <c r="Z52" s="132"/>
      <c r="AA52" s="132"/>
      <c r="AB52" s="132"/>
      <c r="AC52" s="133"/>
      <c r="AD52" s="133"/>
      <c r="AE52" s="134"/>
    </row>
    <row r="53" spans="1:32" ht="24.95" customHeight="1" x14ac:dyDescent="0.25">
      <c r="A53" s="15"/>
      <c r="B53" s="288"/>
      <c r="C53" s="57">
        <f>3+"11:00:00"</f>
        <v>3.4583333333333335</v>
      </c>
      <c r="D53" s="243">
        <f>3+"11:30:00"</f>
        <v>3.4791666666666665</v>
      </c>
      <c r="E53" s="253"/>
      <c r="F53" s="31">
        <f t="shared" si="15"/>
        <v>2.0833333333333037E-2</v>
      </c>
      <c r="G53" s="31">
        <f t="shared" si="16"/>
        <v>6.2499999999999112E-2</v>
      </c>
      <c r="H53" s="31">
        <f t="shared" si="17"/>
        <v>0</v>
      </c>
      <c r="I53" s="32">
        <f t="shared" si="0"/>
        <v>-3</v>
      </c>
      <c r="J53" s="236">
        <f t="shared" si="18"/>
        <v>3</v>
      </c>
      <c r="K53" s="261"/>
      <c r="L53" s="2"/>
      <c r="M53" s="2"/>
      <c r="N53" s="2">
        <v>2</v>
      </c>
      <c r="O53" s="2">
        <v>1</v>
      </c>
      <c r="P53" s="2"/>
      <c r="Q53" s="2"/>
      <c r="R53" s="2"/>
      <c r="S53" s="2"/>
      <c r="T53" s="2"/>
      <c r="U53" s="2"/>
      <c r="V53" s="262"/>
      <c r="W53" s="22"/>
      <c r="X53" s="22"/>
      <c r="Y53" s="22"/>
    </row>
    <row r="54" spans="1:32" ht="24.95" customHeight="1" x14ac:dyDescent="0.25">
      <c r="A54" s="15"/>
      <c r="B54" s="288"/>
      <c r="C54" s="38">
        <f>3+"11:30:00"</f>
        <v>3.4791666666666665</v>
      </c>
      <c r="D54" s="242">
        <f>3+"12:00:00"</f>
        <v>3.5</v>
      </c>
      <c r="E54" s="253"/>
      <c r="F54" s="31">
        <f t="shared" si="15"/>
        <v>2.0833333333333481E-2</v>
      </c>
      <c r="G54" s="31">
        <f t="shared" si="16"/>
        <v>6.2500000000000444E-2</v>
      </c>
      <c r="H54" s="31">
        <f t="shared" si="17"/>
        <v>0</v>
      </c>
      <c r="I54" s="32">
        <f t="shared" si="0"/>
        <v>-3</v>
      </c>
      <c r="J54" s="236">
        <f t="shared" si="18"/>
        <v>3</v>
      </c>
      <c r="K54" s="261"/>
      <c r="L54" s="2"/>
      <c r="M54" s="2"/>
      <c r="N54" s="2">
        <v>2</v>
      </c>
      <c r="O54" s="2">
        <v>1</v>
      </c>
      <c r="P54" s="2"/>
      <c r="Q54" s="2"/>
      <c r="R54" s="2"/>
      <c r="S54" s="2"/>
      <c r="T54" s="2"/>
      <c r="U54" s="2"/>
      <c r="V54" s="262"/>
      <c r="W54" s="22"/>
      <c r="X54" s="22"/>
      <c r="Y54" s="6"/>
      <c r="Z54" s="6"/>
      <c r="AA54" s="6"/>
      <c r="AB54" s="6"/>
    </row>
    <row r="55" spans="1:32" ht="24.95" customHeight="1" thickBot="1" x14ac:dyDescent="0.3">
      <c r="A55" s="15"/>
      <c r="B55" s="288"/>
      <c r="C55" s="61">
        <f>3+"12:00:00"</f>
        <v>3.5</v>
      </c>
      <c r="D55" s="244">
        <f>3+"12:30:00"</f>
        <v>3.5208333333333335</v>
      </c>
      <c r="E55" s="254"/>
      <c r="F55" s="62">
        <f t="shared" si="15"/>
        <v>2.0833333333333481E-2</v>
      </c>
      <c r="G55" s="62">
        <f t="shared" si="16"/>
        <v>0</v>
      </c>
      <c r="H55" s="62">
        <f t="shared" si="17"/>
        <v>0</v>
      </c>
      <c r="I55" s="63">
        <f t="shared" si="0"/>
        <v>0</v>
      </c>
      <c r="J55" s="237">
        <f t="shared" si="18"/>
        <v>0</v>
      </c>
      <c r="K55" s="263">
        <v>0</v>
      </c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5"/>
      <c r="W55" s="22"/>
      <c r="X55" s="22"/>
      <c r="Y55" s="6"/>
      <c r="Z55" s="6"/>
      <c r="AA55" s="6"/>
      <c r="AB55" s="6"/>
    </row>
    <row r="56" spans="1:32" ht="24.95" customHeight="1" x14ac:dyDescent="0.25">
      <c r="A56" s="15"/>
      <c r="B56" s="288"/>
      <c r="C56" s="64">
        <f>3+"13:30:00"</f>
        <v>3.5625</v>
      </c>
      <c r="D56" s="245">
        <f>3+"14:00:00"</f>
        <v>3.5833333333333335</v>
      </c>
      <c r="E56" s="255"/>
      <c r="F56" s="65">
        <f>D56-C56</f>
        <v>2.0833333333333481E-2</v>
      </c>
      <c r="G56" s="65">
        <f>J56*F56</f>
        <v>4.1666666666666963E-2</v>
      </c>
      <c r="H56" s="65">
        <f t="shared" si="17"/>
        <v>0</v>
      </c>
      <c r="I56" s="66">
        <f t="shared" si="0"/>
        <v>-2</v>
      </c>
      <c r="J56" s="238">
        <f>SUM(K56:V56)</f>
        <v>2</v>
      </c>
      <c r="K56" s="266">
        <v>1</v>
      </c>
      <c r="L56" s="267">
        <v>0.5</v>
      </c>
      <c r="M56" s="267">
        <v>0.5</v>
      </c>
      <c r="N56" s="267"/>
      <c r="O56" s="267"/>
      <c r="P56" s="267"/>
      <c r="Q56" s="267"/>
      <c r="R56" s="267"/>
      <c r="S56" s="267"/>
      <c r="T56" s="267"/>
      <c r="U56" s="267"/>
      <c r="V56" s="268"/>
      <c r="W56" s="22"/>
      <c r="X56" s="135"/>
      <c r="Y56" s="136"/>
      <c r="Z56" s="136"/>
      <c r="AA56" s="136"/>
      <c r="AB56" s="136"/>
      <c r="AC56" s="137"/>
      <c r="AD56" s="137"/>
      <c r="AE56" s="138"/>
    </row>
    <row r="57" spans="1:32" ht="24.95" customHeight="1" x14ac:dyDescent="0.25">
      <c r="A57" s="15"/>
      <c r="B57" s="288"/>
      <c r="C57" s="38">
        <f>3+"14:00:00"</f>
        <v>3.5833333333333335</v>
      </c>
      <c r="D57" s="242">
        <f>3+"14:30:00"</f>
        <v>3.6041666666666665</v>
      </c>
      <c r="E57" s="253"/>
      <c r="F57" s="31">
        <f t="shared" ref="F57:F64" si="19">D57-C57</f>
        <v>2.0833333333333037E-2</v>
      </c>
      <c r="G57" s="31">
        <f t="shared" ref="G57:G64" si="20">J57*F57</f>
        <v>0</v>
      </c>
      <c r="H57" s="31">
        <f t="shared" si="17"/>
        <v>0</v>
      </c>
      <c r="I57" s="32">
        <f t="shared" si="0"/>
        <v>0</v>
      </c>
      <c r="J57" s="236">
        <f t="shared" ref="J57:J64" si="21">SUM(K57:V57)</f>
        <v>0</v>
      </c>
      <c r="K57" s="261"/>
      <c r="L57" s="2"/>
      <c r="M57" s="2"/>
      <c r="N57" s="2"/>
      <c r="O57" s="2"/>
      <c r="P57" s="2"/>
      <c r="Q57" s="2"/>
      <c r="R57" s="2"/>
      <c r="S57" s="2"/>
      <c r="T57" s="2"/>
      <c r="U57" s="2"/>
      <c r="V57" s="262"/>
      <c r="W57" s="22"/>
      <c r="X57" s="139"/>
      <c r="Y57" s="34" t="s">
        <v>27</v>
      </c>
      <c r="Z57" s="249" t="s">
        <v>32</v>
      </c>
      <c r="AA57" s="3">
        <v>0.5625</v>
      </c>
      <c r="AB57" s="140"/>
      <c r="AC57" s="36" t="s">
        <v>25</v>
      </c>
      <c r="AD57" s="2">
        <v>300</v>
      </c>
      <c r="AE57" s="141"/>
    </row>
    <row r="58" spans="1:32" ht="24.95" customHeight="1" x14ac:dyDescent="0.25">
      <c r="A58" s="15"/>
      <c r="B58" s="288"/>
      <c r="C58" s="38">
        <f>3+"14:30:00"</f>
        <v>3.6041666666666665</v>
      </c>
      <c r="D58" s="242">
        <f>3+"15:00:00"</f>
        <v>3.625</v>
      </c>
      <c r="E58" s="253"/>
      <c r="F58" s="31">
        <f t="shared" si="19"/>
        <v>2.0833333333333481E-2</v>
      </c>
      <c r="G58" s="31">
        <f t="shared" si="20"/>
        <v>0</v>
      </c>
      <c r="H58" s="31">
        <f t="shared" si="17"/>
        <v>0</v>
      </c>
      <c r="I58" s="32">
        <f t="shared" si="0"/>
        <v>0</v>
      </c>
      <c r="J58" s="236">
        <f t="shared" si="21"/>
        <v>0</v>
      </c>
      <c r="K58" s="261"/>
      <c r="L58" s="2"/>
      <c r="M58" s="2"/>
      <c r="N58" s="2"/>
      <c r="O58" s="2"/>
      <c r="P58" s="2"/>
      <c r="Q58" s="2"/>
      <c r="R58" s="2"/>
      <c r="S58" s="2"/>
      <c r="T58" s="2"/>
      <c r="U58" s="2"/>
      <c r="V58" s="262"/>
      <c r="W58" s="22"/>
      <c r="X58" s="139"/>
      <c r="Y58" s="39" t="s">
        <v>28</v>
      </c>
      <c r="Z58" s="249" t="s">
        <v>32</v>
      </c>
      <c r="AA58" s="4">
        <v>0.625</v>
      </c>
      <c r="AB58" s="142"/>
      <c r="AC58" s="41" t="s">
        <v>26</v>
      </c>
      <c r="AD58" s="1"/>
      <c r="AE58" s="141"/>
    </row>
    <row r="59" spans="1:32" ht="24.95" customHeight="1" x14ac:dyDescent="0.25">
      <c r="A59" s="15"/>
      <c r="B59" s="288"/>
      <c r="C59" s="38">
        <f>3+"15:00:00"</f>
        <v>3.625</v>
      </c>
      <c r="D59" s="242">
        <f>3+"15:30:00"</f>
        <v>3.6458333333333335</v>
      </c>
      <c r="E59" s="253"/>
      <c r="F59" s="31">
        <f t="shared" si="19"/>
        <v>2.0833333333333481E-2</v>
      </c>
      <c r="G59" s="31">
        <f t="shared" si="20"/>
        <v>0</v>
      </c>
      <c r="H59" s="31">
        <f t="shared" si="17"/>
        <v>0</v>
      </c>
      <c r="I59" s="32">
        <f t="shared" si="0"/>
        <v>0</v>
      </c>
      <c r="J59" s="236">
        <f t="shared" si="21"/>
        <v>0</v>
      </c>
      <c r="K59" s="261"/>
      <c r="L59" s="2"/>
      <c r="M59" s="2"/>
      <c r="N59" s="2"/>
      <c r="O59" s="2"/>
      <c r="P59" s="2"/>
      <c r="Q59" s="2"/>
      <c r="R59" s="2"/>
      <c r="S59" s="2"/>
      <c r="T59" s="2"/>
      <c r="U59" s="2"/>
      <c r="V59" s="262"/>
      <c r="W59" s="143"/>
      <c r="X59" s="139"/>
      <c r="Y59" s="144"/>
      <c r="Z59" s="144"/>
      <c r="AA59" s="144"/>
      <c r="AB59" s="142"/>
      <c r="AC59" s="145"/>
      <c r="AD59" s="145"/>
      <c r="AE59" s="141"/>
    </row>
    <row r="60" spans="1:32" ht="24.95" customHeight="1" x14ac:dyDescent="0.25">
      <c r="A60" s="15"/>
      <c r="B60" s="288"/>
      <c r="C60" s="38">
        <f>3+"15:30:00"</f>
        <v>3.6458333333333335</v>
      </c>
      <c r="D60" s="242">
        <f>3+"16:00:00"</f>
        <v>3.6666666666666665</v>
      </c>
      <c r="E60" s="253"/>
      <c r="F60" s="31">
        <f t="shared" si="19"/>
        <v>2.0833333333333037E-2</v>
      </c>
      <c r="G60" s="31">
        <f t="shared" si="20"/>
        <v>0</v>
      </c>
      <c r="H60" s="31">
        <f t="shared" si="17"/>
        <v>0</v>
      </c>
      <c r="I60" s="32">
        <f t="shared" si="0"/>
        <v>0</v>
      </c>
      <c r="J60" s="236">
        <f t="shared" si="21"/>
        <v>0</v>
      </c>
      <c r="K60" s="261"/>
      <c r="L60" s="2"/>
      <c r="M60" s="2"/>
      <c r="N60" s="2"/>
      <c r="O60" s="2"/>
      <c r="P60" s="2"/>
      <c r="Q60" s="2"/>
      <c r="R60" s="2"/>
      <c r="S60" s="2"/>
      <c r="T60" s="2"/>
      <c r="U60" s="2"/>
      <c r="V60" s="262"/>
      <c r="W60" s="143"/>
      <c r="X60" s="139"/>
      <c r="Y60" s="44" t="s">
        <v>24</v>
      </c>
      <c r="Z60" s="45"/>
      <c r="AA60" s="46">
        <f>AD57/AC61/24</f>
        <v>0.10416666666666667</v>
      </c>
      <c r="AB60" s="142"/>
      <c r="AC60" s="47" t="s">
        <v>23</v>
      </c>
      <c r="AD60" s="47" t="s">
        <v>29</v>
      </c>
      <c r="AE60" s="141"/>
    </row>
    <row r="61" spans="1:32" ht="24.95" customHeight="1" x14ac:dyDescent="0.25">
      <c r="A61" s="118"/>
      <c r="B61" s="288"/>
      <c r="C61" s="38">
        <f>3+"16:00:00"</f>
        <v>3.6666666666666665</v>
      </c>
      <c r="D61" s="242">
        <f>3+"16:30:00"</f>
        <v>3.6875</v>
      </c>
      <c r="E61" s="253"/>
      <c r="F61" s="31">
        <f t="shared" si="19"/>
        <v>2.0833333333333481E-2</v>
      </c>
      <c r="G61" s="31">
        <f t="shared" si="20"/>
        <v>0</v>
      </c>
      <c r="H61" s="31">
        <f t="shared" si="17"/>
        <v>0</v>
      </c>
      <c r="I61" s="32">
        <f t="shared" si="0"/>
        <v>0</v>
      </c>
      <c r="J61" s="236">
        <f t="shared" si="21"/>
        <v>0</v>
      </c>
      <c r="K61" s="261"/>
      <c r="L61" s="2"/>
      <c r="M61" s="2"/>
      <c r="N61" s="2"/>
      <c r="O61" s="2"/>
      <c r="P61" s="2"/>
      <c r="Q61" s="2"/>
      <c r="R61" s="2"/>
      <c r="S61" s="2"/>
      <c r="T61" s="2"/>
      <c r="U61" s="2"/>
      <c r="V61" s="262"/>
      <c r="W61" s="143"/>
      <c r="X61" s="147"/>
      <c r="Y61" s="48" t="s">
        <v>22</v>
      </c>
      <c r="Z61" s="49"/>
      <c r="AA61" s="46">
        <f>SUMIFS(H:H,C:C,"&gt;="&amp; (MATCH(Z57,$AF$3:$AF$8,0)+AA57),D:D,"&lt;=" &amp; (MATCH(Z58,$AF$3:$AF$8,0)+AA58))-SUMIFS(G:G,C:C,"&gt;="&amp; (MATCH(Z57,$AF$3:$AF$8,0)+AA57),D:D,"&lt;=" &amp; (MATCH(Z58,$AF$3:$AF$8,0)+AA58))-AA60</f>
        <v>-0.14583333333333365</v>
      </c>
      <c r="AB61" s="142"/>
      <c r="AC61" s="2">
        <v>120</v>
      </c>
      <c r="AD61" s="50">
        <f>AD57/(AA60+AA61)/24</f>
        <v>-299.99999999999778</v>
      </c>
      <c r="AE61" s="141"/>
    </row>
    <row r="62" spans="1:32" ht="24.95" customHeight="1" thickBot="1" x14ac:dyDescent="0.3">
      <c r="A62" s="118"/>
      <c r="B62" s="288"/>
      <c r="C62" s="38">
        <f>3+"16:30:00"</f>
        <v>3.6875</v>
      </c>
      <c r="D62" s="242">
        <f>3+"17:00:00"</f>
        <v>3.7083333333333335</v>
      </c>
      <c r="E62" s="253"/>
      <c r="F62" s="31">
        <f t="shared" si="19"/>
        <v>2.0833333333333481E-2</v>
      </c>
      <c r="G62" s="31">
        <f t="shared" si="20"/>
        <v>0</v>
      </c>
      <c r="H62" s="31">
        <f t="shared" si="17"/>
        <v>0</v>
      </c>
      <c r="I62" s="32">
        <f t="shared" si="0"/>
        <v>0</v>
      </c>
      <c r="J62" s="236">
        <f t="shared" si="21"/>
        <v>0</v>
      </c>
      <c r="K62" s="261"/>
      <c r="L62" s="2"/>
      <c r="M62" s="2"/>
      <c r="N62" s="2"/>
      <c r="O62" s="2"/>
      <c r="P62" s="2"/>
      <c r="Q62" s="2"/>
      <c r="R62" s="2"/>
      <c r="S62" s="2"/>
      <c r="T62" s="2"/>
      <c r="U62" s="2"/>
      <c r="V62" s="262"/>
      <c r="W62" s="143"/>
      <c r="X62" s="148"/>
      <c r="Y62" s="149"/>
      <c r="Z62" s="150"/>
      <c r="AA62" s="150"/>
      <c r="AB62" s="150"/>
      <c r="AC62" s="151"/>
      <c r="AD62" s="151"/>
      <c r="AE62" s="152"/>
      <c r="AF62" s="153"/>
    </row>
    <row r="63" spans="1:32" ht="24.95" customHeight="1" x14ac:dyDescent="0.25">
      <c r="A63" s="146"/>
      <c r="B63" s="288"/>
      <c r="C63" s="38">
        <f>3+"17:00:00"</f>
        <v>3.7083333333333335</v>
      </c>
      <c r="D63" s="242">
        <f>3+"17:30:00"</f>
        <v>3.7291666666666665</v>
      </c>
      <c r="E63" s="253"/>
      <c r="F63" s="31">
        <f t="shared" si="19"/>
        <v>2.0833333333333037E-2</v>
      </c>
      <c r="G63" s="31">
        <f t="shared" si="20"/>
        <v>0</v>
      </c>
      <c r="H63" s="31">
        <f t="shared" si="17"/>
        <v>0</v>
      </c>
      <c r="I63" s="32">
        <f t="shared" si="0"/>
        <v>0</v>
      </c>
      <c r="J63" s="236">
        <f t="shared" si="21"/>
        <v>0</v>
      </c>
      <c r="K63" s="261"/>
      <c r="L63" s="2"/>
      <c r="M63" s="2"/>
      <c r="N63" s="2"/>
      <c r="O63" s="2"/>
      <c r="P63" s="2"/>
      <c r="Q63" s="2"/>
      <c r="R63" s="2"/>
      <c r="S63" s="2"/>
      <c r="T63" s="2"/>
      <c r="U63" s="2"/>
      <c r="V63" s="262"/>
      <c r="Y63" s="6"/>
      <c r="Z63" s="6"/>
      <c r="AA63" s="6"/>
      <c r="AB63" s="6"/>
    </row>
    <row r="64" spans="1:32" s="153" customFormat="1" ht="24.95" customHeight="1" thickBot="1" x14ac:dyDescent="0.3">
      <c r="A64" s="146"/>
      <c r="B64" s="289"/>
      <c r="C64" s="82">
        <f>3+"17:30:00"</f>
        <v>3.7291666666666665</v>
      </c>
      <c r="D64" s="246">
        <f>3+"18:00:00"</f>
        <v>3.75</v>
      </c>
      <c r="E64" s="256"/>
      <c r="F64" s="83">
        <f t="shared" si="19"/>
        <v>2.0833333333333481E-2</v>
      </c>
      <c r="G64" s="83">
        <f t="shared" si="20"/>
        <v>0</v>
      </c>
      <c r="H64" s="83">
        <f t="shared" si="17"/>
        <v>0</v>
      </c>
      <c r="I64" s="84">
        <f t="shared" si="0"/>
        <v>0</v>
      </c>
      <c r="J64" s="239">
        <f t="shared" si="21"/>
        <v>0</v>
      </c>
      <c r="K64" s="269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1"/>
      <c r="W64" s="59"/>
      <c r="X64" s="59"/>
      <c r="Y64" s="6"/>
      <c r="Z64" s="6"/>
      <c r="AA64" s="6"/>
      <c r="AB64" s="6"/>
      <c r="AC64" s="6"/>
      <c r="AD64" s="6"/>
      <c r="AE64" s="6"/>
      <c r="AF64" s="6"/>
    </row>
    <row r="65" spans="2:31" ht="24.95" customHeight="1" thickTop="1" x14ac:dyDescent="0.25">
      <c r="B65" s="290" t="str">
        <f>IF($AB$3="","",$AB$3+3)</f>
        <v/>
      </c>
      <c r="C65" s="85">
        <f>4+"07:45:00"</f>
        <v>4.322916666666667</v>
      </c>
      <c r="D65" s="247">
        <f>4+"08:00:00"</f>
        <v>4.333333333333333</v>
      </c>
      <c r="E65" s="257">
        <v>3</v>
      </c>
      <c r="F65" s="24">
        <f>D65-C65</f>
        <v>1.0416666666666075E-2</v>
      </c>
      <c r="G65" s="24">
        <f>J65*F65</f>
        <v>2.0833333333332149E-2</v>
      </c>
      <c r="H65" s="24">
        <f>F65*E65</f>
        <v>3.1249999999998224E-2</v>
      </c>
      <c r="I65" s="25">
        <f t="shared" si="0"/>
        <v>1</v>
      </c>
      <c r="J65" s="235">
        <f>SUM(K65:V65)</f>
        <v>2</v>
      </c>
      <c r="K65" s="272">
        <v>1</v>
      </c>
      <c r="L65" s="273">
        <v>0.5</v>
      </c>
      <c r="M65" s="273">
        <v>0.5</v>
      </c>
      <c r="N65" s="273"/>
      <c r="O65" s="273"/>
      <c r="P65" s="273"/>
      <c r="Q65" s="273"/>
      <c r="R65" s="273"/>
      <c r="S65" s="273"/>
      <c r="T65" s="273"/>
      <c r="U65" s="273"/>
      <c r="V65" s="274"/>
      <c r="X65" s="154"/>
      <c r="Y65" s="155"/>
      <c r="Z65" s="155"/>
      <c r="AA65" s="155"/>
      <c r="AB65" s="155"/>
      <c r="AC65" s="156"/>
      <c r="AD65" s="156"/>
      <c r="AE65" s="157"/>
    </row>
    <row r="66" spans="2:31" ht="24.95" customHeight="1" x14ac:dyDescent="0.25">
      <c r="B66" s="291"/>
      <c r="C66" s="30">
        <f>4+"08:00:00"</f>
        <v>4.333333333333333</v>
      </c>
      <c r="D66" s="241">
        <f>4+"08:30:00"</f>
        <v>4.354166666666667</v>
      </c>
      <c r="E66" s="253"/>
      <c r="F66" s="31">
        <f t="shared" ref="F66:F74" si="22">D66-C66</f>
        <v>2.0833333333333925E-2</v>
      </c>
      <c r="G66" s="31">
        <f t="shared" ref="G66:G74" si="23">J66*F66</f>
        <v>0</v>
      </c>
      <c r="H66" s="31">
        <f t="shared" ref="H66:H83" si="24">F66*E66</f>
        <v>0</v>
      </c>
      <c r="I66" s="32">
        <f t="shared" si="0"/>
        <v>0</v>
      </c>
      <c r="J66" s="236">
        <f t="shared" ref="J66:J74" si="25">SUM(K66:V66)</f>
        <v>0</v>
      </c>
      <c r="K66" s="261"/>
      <c r="L66" s="2"/>
      <c r="M66" s="2"/>
      <c r="N66" s="2"/>
      <c r="O66" s="2"/>
      <c r="P66" s="2"/>
      <c r="Q66" s="2"/>
      <c r="R66" s="2"/>
      <c r="S66" s="2"/>
      <c r="T66" s="2"/>
      <c r="U66" s="2"/>
      <c r="V66" s="262"/>
      <c r="X66" s="158"/>
      <c r="Y66" s="34" t="s">
        <v>27</v>
      </c>
      <c r="Z66" s="249" t="s">
        <v>32</v>
      </c>
      <c r="AA66" s="3">
        <v>0.64583333333333337</v>
      </c>
      <c r="AB66" s="159"/>
      <c r="AC66" s="36" t="s">
        <v>25</v>
      </c>
      <c r="AD66" s="2">
        <v>4000</v>
      </c>
      <c r="AE66" s="160"/>
    </row>
    <row r="67" spans="2:31" ht="24.95" customHeight="1" x14ac:dyDescent="0.25">
      <c r="B67" s="291"/>
      <c r="C67" s="38">
        <f>4+"08:30:00"</f>
        <v>4.354166666666667</v>
      </c>
      <c r="D67" s="242">
        <f>4+"09:00:00"</f>
        <v>4.375</v>
      </c>
      <c r="E67" s="253"/>
      <c r="F67" s="31">
        <f t="shared" si="22"/>
        <v>2.0833333333333037E-2</v>
      </c>
      <c r="G67" s="31">
        <f t="shared" si="23"/>
        <v>0</v>
      </c>
      <c r="H67" s="31">
        <f t="shared" si="24"/>
        <v>0</v>
      </c>
      <c r="I67" s="32">
        <f t="shared" si="0"/>
        <v>0</v>
      </c>
      <c r="J67" s="236">
        <f t="shared" si="25"/>
        <v>0</v>
      </c>
      <c r="K67" s="261"/>
      <c r="L67" s="2"/>
      <c r="M67" s="2"/>
      <c r="N67" s="2"/>
      <c r="O67" s="2"/>
      <c r="P67" s="2"/>
      <c r="Q67" s="2"/>
      <c r="R67" s="2"/>
      <c r="S67" s="2"/>
      <c r="T67" s="2"/>
      <c r="U67" s="2"/>
      <c r="V67" s="262"/>
      <c r="X67" s="158"/>
      <c r="Y67" s="39" t="s">
        <v>28</v>
      </c>
      <c r="Z67" s="249" t="s">
        <v>33</v>
      </c>
      <c r="AA67" s="4">
        <v>0.47916666666666669</v>
      </c>
      <c r="AB67" s="161"/>
      <c r="AC67" s="41" t="s">
        <v>26</v>
      </c>
      <c r="AD67" s="1"/>
      <c r="AE67" s="160"/>
    </row>
    <row r="68" spans="2:31" ht="24.95" customHeight="1" x14ac:dyDescent="0.25">
      <c r="B68" s="291"/>
      <c r="C68" s="38">
        <f>4+"09:00:00"</f>
        <v>4.375</v>
      </c>
      <c r="D68" s="242">
        <f>4+"09:30:00"</f>
        <v>4.395833333333333</v>
      </c>
      <c r="E68" s="253"/>
      <c r="F68" s="31">
        <f t="shared" si="22"/>
        <v>2.0833333333333037E-2</v>
      </c>
      <c r="G68" s="31">
        <f t="shared" si="23"/>
        <v>2.0833333333333037E-2</v>
      </c>
      <c r="H68" s="31">
        <f t="shared" si="24"/>
        <v>0</v>
      </c>
      <c r="I68" s="32">
        <f t="shared" si="0"/>
        <v>-1</v>
      </c>
      <c r="J68" s="236">
        <f t="shared" si="25"/>
        <v>1</v>
      </c>
      <c r="K68" s="261"/>
      <c r="L68" s="2"/>
      <c r="M68" s="2"/>
      <c r="N68" s="2"/>
      <c r="O68" s="2">
        <v>1</v>
      </c>
      <c r="P68" s="2"/>
      <c r="Q68" s="2"/>
      <c r="R68" s="2"/>
      <c r="S68" s="2"/>
      <c r="T68" s="2"/>
      <c r="U68" s="2"/>
      <c r="V68" s="262"/>
      <c r="X68" s="158"/>
      <c r="Y68" s="162"/>
      <c r="Z68" s="162"/>
      <c r="AA68" s="162"/>
      <c r="AB68" s="161"/>
      <c r="AC68" s="163"/>
      <c r="AD68" s="163"/>
      <c r="AE68" s="160"/>
    </row>
    <row r="69" spans="2:31" ht="24.95" customHeight="1" x14ac:dyDescent="0.25">
      <c r="B69" s="291"/>
      <c r="C69" s="38">
        <f>4+"09:30:00"</f>
        <v>4.395833333333333</v>
      </c>
      <c r="D69" s="242">
        <f>4+"10:00:00"</f>
        <v>4.416666666666667</v>
      </c>
      <c r="E69" s="253"/>
      <c r="F69" s="31">
        <f t="shared" si="22"/>
        <v>2.0833333333333925E-2</v>
      </c>
      <c r="G69" s="31">
        <f t="shared" si="23"/>
        <v>2.0833333333333925E-2</v>
      </c>
      <c r="H69" s="31">
        <f t="shared" si="24"/>
        <v>0</v>
      </c>
      <c r="I69" s="32">
        <f t="shared" si="0"/>
        <v>-1</v>
      </c>
      <c r="J69" s="236">
        <f t="shared" si="25"/>
        <v>1</v>
      </c>
      <c r="K69" s="261"/>
      <c r="L69" s="2"/>
      <c r="M69" s="2"/>
      <c r="N69" s="2"/>
      <c r="O69" s="2">
        <v>1</v>
      </c>
      <c r="P69" s="2"/>
      <c r="Q69" s="2"/>
      <c r="R69" s="2"/>
      <c r="S69" s="2"/>
      <c r="T69" s="2"/>
      <c r="U69" s="2"/>
      <c r="V69" s="262"/>
      <c r="X69" s="158"/>
      <c r="Y69" s="44" t="s">
        <v>24</v>
      </c>
      <c r="Z69" s="45"/>
      <c r="AA69" s="46">
        <f>AD66/AC70/24</f>
        <v>1.1904761904761905</v>
      </c>
      <c r="AB69" s="161"/>
      <c r="AC69" s="47" t="s">
        <v>23</v>
      </c>
      <c r="AD69" s="47" t="s">
        <v>29</v>
      </c>
      <c r="AE69" s="160"/>
    </row>
    <row r="70" spans="2:31" ht="24.95" customHeight="1" x14ac:dyDescent="0.25">
      <c r="B70" s="291"/>
      <c r="C70" s="38">
        <f>4+"10:00:00"</f>
        <v>4.416666666666667</v>
      </c>
      <c r="D70" s="242">
        <f>4+"10:30:00"</f>
        <v>4.4375</v>
      </c>
      <c r="E70" s="253"/>
      <c r="F70" s="31">
        <f t="shared" si="22"/>
        <v>2.0833333333333037E-2</v>
      </c>
      <c r="G70" s="31">
        <f t="shared" si="23"/>
        <v>4.1666666666666075E-2</v>
      </c>
      <c r="H70" s="31">
        <f t="shared" si="24"/>
        <v>0</v>
      </c>
      <c r="I70" s="32">
        <f t="shared" si="0"/>
        <v>-2</v>
      </c>
      <c r="J70" s="236">
        <f t="shared" si="25"/>
        <v>2</v>
      </c>
      <c r="K70" s="261"/>
      <c r="L70" s="2"/>
      <c r="M70" s="2"/>
      <c r="N70" s="2">
        <v>1</v>
      </c>
      <c r="O70" s="2">
        <v>1</v>
      </c>
      <c r="P70" s="2"/>
      <c r="Q70" s="2"/>
      <c r="R70" s="2"/>
      <c r="S70" s="2"/>
      <c r="T70" s="2"/>
      <c r="U70" s="2"/>
      <c r="V70" s="262"/>
      <c r="X70" s="164"/>
      <c r="Y70" s="48" t="s">
        <v>22</v>
      </c>
      <c r="Z70" s="49"/>
      <c r="AA70" s="46">
        <f>SUMIFS(H:H,C:C,"&gt;="&amp; (MATCH(Z66,$AF$3:$AF$8,0)+AA66),D:D,"&lt;=" &amp; (MATCH(Z67,$AF$3:$AF$8,0)+AA67))-SUMIFS(G:G,C:C,"&gt;="&amp; (MATCH(Z66,$AF$3:$AF$8,0)+AA66),D:D,"&lt;=" &amp; (MATCH(Z67,$AF$3:$AF$8,0)+AA67))-AA69</f>
        <v>-1.3675595238095253</v>
      </c>
      <c r="AB70" s="161"/>
      <c r="AC70" s="2">
        <v>140</v>
      </c>
      <c r="AD70" s="50">
        <f>AD66/(AA69+AA70)/24</f>
        <v>-941.1764705882274</v>
      </c>
      <c r="AE70" s="160"/>
    </row>
    <row r="71" spans="2:31" ht="24.95" customHeight="1" thickBot="1" x14ac:dyDescent="0.3">
      <c r="B71" s="291"/>
      <c r="C71" s="38">
        <f>4+"10:30:00"</f>
        <v>4.4375</v>
      </c>
      <c r="D71" s="242">
        <f>4+"11:00:00"</f>
        <v>4.458333333333333</v>
      </c>
      <c r="E71" s="253"/>
      <c r="F71" s="31">
        <f t="shared" si="22"/>
        <v>2.0833333333333037E-2</v>
      </c>
      <c r="G71" s="31">
        <f t="shared" si="23"/>
        <v>4.1666666666666075E-2</v>
      </c>
      <c r="H71" s="31">
        <f t="shared" si="24"/>
        <v>0</v>
      </c>
      <c r="I71" s="32">
        <f t="shared" si="0"/>
        <v>-2</v>
      </c>
      <c r="J71" s="236">
        <f t="shared" si="25"/>
        <v>2</v>
      </c>
      <c r="K71" s="261"/>
      <c r="L71" s="2"/>
      <c r="M71" s="2"/>
      <c r="N71" s="2">
        <v>1</v>
      </c>
      <c r="O71" s="2">
        <v>1</v>
      </c>
      <c r="P71" s="2"/>
      <c r="Q71" s="2"/>
      <c r="R71" s="2"/>
      <c r="S71" s="2"/>
      <c r="T71" s="2"/>
      <c r="U71" s="2"/>
      <c r="V71" s="262"/>
      <c r="X71" s="165"/>
      <c r="Y71" s="166"/>
      <c r="Z71" s="167"/>
      <c r="AA71" s="167"/>
      <c r="AB71" s="167"/>
      <c r="AC71" s="168"/>
      <c r="AD71" s="168"/>
      <c r="AE71" s="169"/>
    </row>
    <row r="72" spans="2:31" ht="24.95" customHeight="1" x14ac:dyDescent="0.25">
      <c r="B72" s="291"/>
      <c r="C72" s="57">
        <f>4+"11:00:00"</f>
        <v>4.458333333333333</v>
      </c>
      <c r="D72" s="243">
        <f>4+"11:30:00"</f>
        <v>4.479166666666667</v>
      </c>
      <c r="E72" s="253"/>
      <c r="F72" s="31">
        <f t="shared" si="22"/>
        <v>2.0833333333333925E-2</v>
      </c>
      <c r="G72" s="31">
        <f t="shared" si="23"/>
        <v>6.2500000000001776E-2</v>
      </c>
      <c r="H72" s="31">
        <f t="shared" si="24"/>
        <v>0</v>
      </c>
      <c r="I72" s="32">
        <f t="shared" ref="I72:I111" si="26">E72-J72</f>
        <v>-3</v>
      </c>
      <c r="J72" s="236">
        <f t="shared" si="25"/>
        <v>3</v>
      </c>
      <c r="K72" s="261"/>
      <c r="L72" s="2"/>
      <c r="M72" s="2"/>
      <c r="N72" s="2">
        <v>2</v>
      </c>
      <c r="O72" s="2">
        <v>1</v>
      </c>
      <c r="P72" s="2"/>
      <c r="Q72" s="2"/>
      <c r="R72" s="2"/>
      <c r="S72" s="2"/>
      <c r="T72" s="2"/>
      <c r="U72" s="2"/>
      <c r="V72" s="262"/>
      <c r="Y72" s="6"/>
      <c r="Z72" s="6"/>
      <c r="AA72" s="6"/>
      <c r="AB72" s="6"/>
    </row>
    <row r="73" spans="2:31" ht="24.95" customHeight="1" x14ac:dyDescent="0.25">
      <c r="B73" s="291"/>
      <c r="C73" s="38">
        <f>4+"11:30:00"</f>
        <v>4.479166666666667</v>
      </c>
      <c r="D73" s="242">
        <f>4+"12:00:00"</f>
        <v>4.5</v>
      </c>
      <c r="E73" s="253"/>
      <c r="F73" s="31">
        <f t="shared" si="22"/>
        <v>2.0833333333333037E-2</v>
      </c>
      <c r="G73" s="31">
        <f t="shared" si="23"/>
        <v>6.2499999999999112E-2</v>
      </c>
      <c r="H73" s="31">
        <f t="shared" si="24"/>
        <v>0</v>
      </c>
      <c r="I73" s="32">
        <f t="shared" si="26"/>
        <v>-3</v>
      </c>
      <c r="J73" s="236">
        <f t="shared" si="25"/>
        <v>3</v>
      </c>
      <c r="K73" s="261"/>
      <c r="L73" s="2"/>
      <c r="M73" s="2"/>
      <c r="N73" s="2">
        <v>2</v>
      </c>
      <c r="O73" s="2">
        <v>1</v>
      </c>
      <c r="P73" s="2"/>
      <c r="Q73" s="2"/>
      <c r="R73" s="2"/>
      <c r="S73" s="2"/>
      <c r="T73" s="2"/>
      <c r="U73" s="2"/>
      <c r="V73" s="262"/>
      <c r="Y73" s="6"/>
      <c r="Z73" s="6"/>
      <c r="AA73" s="6"/>
      <c r="AB73" s="6"/>
    </row>
    <row r="74" spans="2:31" ht="24.95" customHeight="1" thickBot="1" x14ac:dyDescent="0.3">
      <c r="B74" s="291"/>
      <c r="C74" s="61">
        <f>4+"12:00:00"</f>
        <v>4.5</v>
      </c>
      <c r="D74" s="244">
        <f>4+"12:30:00"</f>
        <v>4.520833333333333</v>
      </c>
      <c r="E74" s="254"/>
      <c r="F74" s="62">
        <f t="shared" si="22"/>
        <v>2.0833333333333037E-2</v>
      </c>
      <c r="G74" s="62">
        <f t="shared" si="23"/>
        <v>0</v>
      </c>
      <c r="H74" s="62">
        <f t="shared" si="24"/>
        <v>0</v>
      </c>
      <c r="I74" s="63">
        <f t="shared" si="26"/>
        <v>0</v>
      </c>
      <c r="J74" s="237">
        <f t="shared" si="25"/>
        <v>0</v>
      </c>
      <c r="K74" s="263">
        <v>0</v>
      </c>
      <c r="L74" s="264"/>
      <c r="M74" s="264"/>
      <c r="N74" s="264"/>
      <c r="O74" s="264"/>
      <c r="P74" s="264"/>
      <c r="Q74" s="264"/>
      <c r="R74" s="264"/>
      <c r="S74" s="264"/>
      <c r="T74" s="264"/>
      <c r="U74" s="264"/>
      <c r="V74" s="265"/>
    </row>
    <row r="75" spans="2:31" ht="24.95" customHeight="1" x14ac:dyDescent="0.25">
      <c r="B75" s="291"/>
      <c r="C75" s="64">
        <f>4+"13:30:00"</f>
        <v>4.5625</v>
      </c>
      <c r="D75" s="245">
        <f>4+"14:00:00"</f>
        <v>4.583333333333333</v>
      </c>
      <c r="E75" s="255"/>
      <c r="F75" s="65">
        <f>D75-C75</f>
        <v>2.0833333333333037E-2</v>
      </c>
      <c r="G75" s="65">
        <f>J75*F75</f>
        <v>4.1666666666666075E-2</v>
      </c>
      <c r="H75" s="65">
        <f t="shared" si="24"/>
        <v>0</v>
      </c>
      <c r="I75" s="66">
        <f t="shared" si="26"/>
        <v>-2</v>
      </c>
      <c r="J75" s="238">
        <f>SUM(K75:V75)</f>
        <v>2</v>
      </c>
      <c r="K75" s="266">
        <v>1</v>
      </c>
      <c r="L75" s="267">
        <v>0.5</v>
      </c>
      <c r="M75" s="267">
        <v>0.5</v>
      </c>
      <c r="N75" s="267"/>
      <c r="O75" s="267"/>
      <c r="P75" s="267"/>
      <c r="Q75" s="267"/>
      <c r="R75" s="267"/>
      <c r="S75" s="267"/>
      <c r="T75" s="267"/>
      <c r="U75" s="267"/>
      <c r="V75" s="268"/>
      <c r="X75" s="170"/>
      <c r="Y75" s="171"/>
      <c r="Z75" s="171"/>
      <c r="AA75" s="171"/>
      <c r="AB75" s="171"/>
      <c r="AC75" s="172"/>
      <c r="AD75" s="172"/>
      <c r="AE75" s="173"/>
    </row>
    <row r="76" spans="2:31" ht="24.95" customHeight="1" x14ac:dyDescent="0.25">
      <c r="B76" s="291"/>
      <c r="C76" s="38">
        <f>4+"14:00:00"</f>
        <v>4.583333333333333</v>
      </c>
      <c r="D76" s="242">
        <f>4+"14:30:00"</f>
        <v>4.604166666666667</v>
      </c>
      <c r="E76" s="253"/>
      <c r="F76" s="31">
        <f t="shared" ref="F76:F83" si="27">D76-C76</f>
        <v>2.0833333333333925E-2</v>
      </c>
      <c r="G76" s="31">
        <f t="shared" ref="G76:G83" si="28">J76*F76</f>
        <v>0</v>
      </c>
      <c r="H76" s="31">
        <f t="shared" si="24"/>
        <v>0</v>
      </c>
      <c r="I76" s="32">
        <f t="shared" si="26"/>
        <v>0</v>
      </c>
      <c r="J76" s="236">
        <f t="shared" ref="J76:J83" si="29">SUM(K76:V76)</f>
        <v>0</v>
      </c>
      <c r="K76" s="261"/>
      <c r="L76" s="2"/>
      <c r="M76" s="2"/>
      <c r="N76" s="2"/>
      <c r="O76" s="2"/>
      <c r="P76" s="2"/>
      <c r="Q76" s="2"/>
      <c r="R76" s="2"/>
      <c r="S76" s="2"/>
      <c r="T76" s="2"/>
      <c r="U76" s="2"/>
      <c r="V76" s="262"/>
      <c r="X76" s="174"/>
      <c r="Y76" s="34" t="s">
        <v>27</v>
      </c>
      <c r="Z76" s="249" t="s">
        <v>33</v>
      </c>
      <c r="AA76" s="3">
        <v>0.5625</v>
      </c>
      <c r="AB76" s="175"/>
      <c r="AC76" s="36" t="s">
        <v>25</v>
      </c>
      <c r="AD76" s="2">
        <v>300</v>
      </c>
      <c r="AE76" s="176"/>
    </row>
    <row r="77" spans="2:31" ht="24.95" customHeight="1" x14ac:dyDescent="0.25">
      <c r="B77" s="291"/>
      <c r="C77" s="38">
        <f>4+"14:30:00"</f>
        <v>4.604166666666667</v>
      </c>
      <c r="D77" s="242">
        <f>4+"15:00:00"</f>
        <v>4.625</v>
      </c>
      <c r="E77" s="253"/>
      <c r="F77" s="31">
        <f t="shared" si="27"/>
        <v>2.0833333333333037E-2</v>
      </c>
      <c r="G77" s="31">
        <f t="shared" si="28"/>
        <v>0</v>
      </c>
      <c r="H77" s="31">
        <f t="shared" si="24"/>
        <v>0</v>
      </c>
      <c r="I77" s="32">
        <f t="shared" si="26"/>
        <v>0</v>
      </c>
      <c r="J77" s="236">
        <f t="shared" si="29"/>
        <v>0</v>
      </c>
      <c r="K77" s="261"/>
      <c r="L77" s="2"/>
      <c r="M77" s="2"/>
      <c r="N77" s="2"/>
      <c r="O77" s="2"/>
      <c r="P77" s="2"/>
      <c r="Q77" s="2"/>
      <c r="R77" s="2"/>
      <c r="S77" s="2"/>
      <c r="T77" s="2"/>
      <c r="U77" s="2"/>
      <c r="V77" s="262"/>
      <c r="X77" s="174"/>
      <c r="Y77" s="39" t="s">
        <v>28</v>
      </c>
      <c r="Z77" s="249" t="s">
        <v>33</v>
      </c>
      <c r="AA77" s="4">
        <v>0.625</v>
      </c>
      <c r="AB77" s="177"/>
      <c r="AC77" s="41" t="s">
        <v>26</v>
      </c>
      <c r="AD77" s="1"/>
      <c r="AE77" s="176"/>
    </row>
    <row r="78" spans="2:31" ht="24.95" customHeight="1" x14ac:dyDescent="0.25">
      <c r="B78" s="291"/>
      <c r="C78" s="38">
        <f>4+"15:00:00"</f>
        <v>4.625</v>
      </c>
      <c r="D78" s="242">
        <f>4+"15:30:00"</f>
        <v>4.645833333333333</v>
      </c>
      <c r="E78" s="253"/>
      <c r="F78" s="31">
        <f t="shared" si="27"/>
        <v>2.0833333333333037E-2</v>
      </c>
      <c r="G78" s="31">
        <f t="shared" si="28"/>
        <v>0</v>
      </c>
      <c r="H78" s="31">
        <f t="shared" si="24"/>
        <v>0</v>
      </c>
      <c r="I78" s="32">
        <f t="shared" si="26"/>
        <v>0</v>
      </c>
      <c r="J78" s="236">
        <f t="shared" si="29"/>
        <v>0</v>
      </c>
      <c r="K78" s="261"/>
      <c r="L78" s="2"/>
      <c r="M78" s="2"/>
      <c r="N78" s="2"/>
      <c r="O78" s="2"/>
      <c r="P78" s="2"/>
      <c r="Q78" s="2"/>
      <c r="R78" s="2"/>
      <c r="S78" s="2"/>
      <c r="T78" s="2"/>
      <c r="U78" s="2"/>
      <c r="V78" s="262"/>
      <c r="X78" s="174"/>
      <c r="Y78" s="178"/>
      <c r="Z78" s="178"/>
      <c r="AA78" s="178"/>
      <c r="AB78" s="177"/>
      <c r="AC78" s="179"/>
      <c r="AD78" s="179"/>
      <c r="AE78" s="176"/>
    </row>
    <row r="79" spans="2:31" ht="24.95" customHeight="1" x14ac:dyDescent="0.25">
      <c r="B79" s="291"/>
      <c r="C79" s="38">
        <f>4+"15:30:00"</f>
        <v>4.645833333333333</v>
      </c>
      <c r="D79" s="242">
        <f>4+"16:00:00"</f>
        <v>4.666666666666667</v>
      </c>
      <c r="E79" s="253"/>
      <c r="F79" s="31">
        <f t="shared" si="27"/>
        <v>2.0833333333333925E-2</v>
      </c>
      <c r="G79" s="31">
        <f t="shared" si="28"/>
        <v>0</v>
      </c>
      <c r="H79" s="31">
        <f t="shared" si="24"/>
        <v>0</v>
      </c>
      <c r="I79" s="32">
        <f t="shared" si="26"/>
        <v>0</v>
      </c>
      <c r="J79" s="236">
        <f t="shared" si="29"/>
        <v>0</v>
      </c>
      <c r="K79" s="261"/>
      <c r="L79" s="2"/>
      <c r="M79" s="2"/>
      <c r="N79" s="2"/>
      <c r="O79" s="2"/>
      <c r="P79" s="2"/>
      <c r="Q79" s="2"/>
      <c r="R79" s="2"/>
      <c r="S79" s="2"/>
      <c r="T79" s="2"/>
      <c r="U79" s="2"/>
      <c r="V79" s="262"/>
      <c r="X79" s="174"/>
      <c r="Y79" s="44" t="s">
        <v>24</v>
      </c>
      <c r="Z79" s="45"/>
      <c r="AA79" s="46">
        <f>AD76/AC80/24</f>
        <v>0.10416666666666667</v>
      </c>
      <c r="AB79" s="177"/>
      <c r="AC79" s="47" t="s">
        <v>23</v>
      </c>
      <c r="AD79" s="47" t="s">
        <v>29</v>
      </c>
      <c r="AE79" s="176"/>
    </row>
    <row r="80" spans="2:31" ht="24.95" customHeight="1" x14ac:dyDescent="0.25">
      <c r="B80" s="291"/>
      <c r="C80" s="38">
        <f>4+"16:00:00"</f>
        <v>4.666666666666667</v>
      </c>
      <c r="D80" s="242">
        <f>4+"16:30:00"</f>
        <v>4.6875</v>
      </c>
      <c r="E80" s="253"/>
      <c r="F80" s="31">
        <f t="shared" si="27"/>
        <v>2.0833333333333037E-2</v>
      </c>
      <c r="G80" s="31">
        <f t="shared" si="28"/>
        <v>0</v>
      </c>
      <c r="H80" s="31">
        <f t="shared" si="24"/>
        <v>0</v>
      </c>
      <c r="I80" s="32">
        <f t="shared" si="26"/>
        <v>0</v>
      </c>
      <c r="J80" s="236">
        <f t="shared" si="29"/>
        <v>0</v>
      </c>
      <c r="K80" s="261"/>
      <c r="L80" s="2"/>
      <c r="M80" s="2"/>
      <c r="N80" s="2"/>
      <c r="O80" s="2"/>
      <c r="P80" s="2"/>
      <c r="Q80" s="2"/>
      <c r="R80" s="2"/>
      <c r="S80" s="2"/>
      <c r="T80" s="2"/>
      <c r="U80" s="2"/>
      <c r="V80" s="262"/>
      <c r="X80" s="180"/>
      <c r="Y80" s="48" t="s">
        <v>22</v>
      </c>
      <c r="Z80" s="49"/>
      <c r="AA80" s="46">
        <f>SUMIFS(H:H,C:C,"&gt;="&amp; (MATCH(Z76,$AF$3:$AF$8,0)+AA76),D:D,"&lt;=" &amp; (MATCH(Z77,$AF$3:$AF$8,0)+AA77))-SUMIFS(G:G,C:C,"&gt;="&amp; (MATCH(Z76,$AF$3:$AF$8,0)+AA76),D:D,"&lt;=" &amp; (MATCH(Z77,$AF$3:$AF$8,0)+AA77))-AA79</f>
        <v>-0.14583333333333276</v>
      </c>
      <c r="AB80" s="177"/>
      <c r="AC80" s="2">
        <v>120</v>
      </c>
      <c r="AD80" s="50">
        <f>AD76/(AA79+AA80)/24</f>
        <v>-300.00000000000415</v>
      </c>
      <c r="AE80" s="176"/>
    </row>
    <row r="81" spans="2:31" ht="24.95" customHeight="1" thickBot="1" x14ac:dyDescent="0.3">
      <c r="B81" s="291"/>
      <c r="C81" s="38">
        <f>4+"16:30:00"</f>
        <v>4.6875</v>
      </c>
      <c r="D81" s="242">
        <f>4+"17:00:00"</f>
        <v>4.708333333333333</v>
      </c>
      <c r="E81" s="253"/>
      <c r="F81" s="31">
        <f t="shared" si="27"/>
        <v>2.0833333333333037E-2</v>
      </c>
      <c r="G81" s="31">
        <f t="shared" si="28"/>
        <v>0</v>
      </c>
      <c r="H81" s="31">
        <f t="shared" si="24"/>
        <v>0</v>
      </c>
      <c r="I81" s="32">
        <f t="shared" si="26"/>
        <v>0</v>
      </c>
      <c r="J81" s="236">
        <f t="shared" si="29"/>
        <v>0</v>
      </c>
      <c r="K81" s="261"/>
      <c r="L81" s="2"/>
      <c r="M81" s="2"/>
      <c r="N81" s="2"/>
      <c r="O81" s="2"/>
      <c r="P81" s="2"/>
      <c r="Q81" s="2"/>
      <c r="R81" s="2"/>
      <c r="S81" s="2"/>
      <c r="T81" s="2"/>
      <c r="U81" s="2"/>
      <c r="V81" s="262"/>
      <c r="X81" s="181"/>
      <c r="Y81" s="182"/>
      <c r="Z81" s="183"/>
      <c r="AA81" s="183"/>
      <c r="AB81" s="183"/>
      <c r="AC81" s="184"/>
      <c r="AD81" s="184"/>
      <c r="AE81" s="185"/>
    </row>
    <row r="82" spans="2:31" ht="24.95" customHeight="1" x14ac:dyDescent="0.25">
      <c r="B82" s="291"/>
      <c r="C82" s="38">
        <f>4+"17:00:00"</f>
        <v>4.708333333333333</v>
      </c>
      <c r="D82" s="242">
        <f>4+"17:30:00"</f>
        <v>4.729166666666667</v>
      </c>
      <c r="E82" s="253"/>
      <c r="F82" s="31">
        <f t="shared" si="27"/>
        <v>2.0833333333333925E-2</v>
      </c>
      <c r="G82" s="31">
        <f t="shared" si="28"/>
        <v>0</v>
      </c>
      <c r="H82" s="31">
        <f t="shared" si="24"/>
        <v>0</v>
      </c>
      <c r="I82" s="32">
        <f t="shared" si="26"/>
        <v>0</v>
      </c>
      <c r="J82" s="236">
        <f t="shared" si="29"/>
        <v>0</v>
      </c>
      <c r="K82" s="261"/>
      <c r="L82" s="2"/>
      <c r="M82" s="2"/>
      <c r="N82" s="2"/>
      <c r="O82" s="2"/>
      <c r="P82" s="2"/>
      <c r="Q82" s="2"/>
      <c r="R82" s="2"/>
      <c r="S82" s="2"/>
      <c r="T82" s="2"/>
      <c r="U82" s="2"/>
      <c r="V82" s="262"/>
      <c r="Y82" s="6"/>
      <c r="Z82" s="6"/>
      <c r="AA82" s="6"/>
      <c r="AB82" s="6"/>
    </row>
    <row r="83" spans="2:31" ht="24.95" customHeight="1" thickBot="1" x14ac:dyDescent="0.3">
      <c r="B83" s="292"/>
      <c r="C83" s="82">
        <f>4+"17:30:00"</f>
        <v>4.729166666666667</v>
      </c>
      <c r="D83" s="246">
        <f>4+"18:00:00"</f>
        <v>4.75</v>
      </c>
      <c r="E83" s="256"/>
      <c r="F83" s="83">
        <f t="shared" si="27"/>
        <v>2.0833333333333037E-2</v>
      </c>
      <c r="G83" s="83">
        <f t="shared" si="28"/>
        <v>0</v>
      </c>
      <c r="H83" s="83">
        <f t="shared" si="24"/>
        <v>0</v>
      </c>
      <c r="I83" s="84">
        <f t="shared" si="26"/>
        <v>0</v>
      </c>
      <c r="J83" s="239">
        <f t="shared" si="29"/>
        <v>0</v>
      </c>
      <c r="K83" s="269"/>
      <c r="L83" s="270"/>
      <c r="M83" s="270"/>
      <c r="N83" s="270"/>
      <c r="O83" s="270"/>
      <c r="P83" s="270"/>
      <c r="Q83" s="270"/>
      <c r="R83" s="270"/>
      <c r="S83" s="270"/>
      <c r="T83" s="270"/>
      <c r="U83" s="270"/>
      <c r="V83" s="271"/>
      <c r="Y83" s="6"/>
      <c r="Z83" s="6"/>
      <c r="AA83" s="6"/>
      <c r="AB83" s="6"/>
    </row>
    <row r="84" spans="2:31" ht="24.95" customHeight="1" thickTop="1" x14ac:dyDescent="0.25">
      <c r="B84" s="278" t="str">
        <f>IF($AB$3="","",$AB$3+4)</f>
        <v/>
      </c>
      <c r="C84" s="85">
        <f>5+"07:45:00"</f>
        <v>5.322916666666667</v>
      </c>
      <c r="D84" s="247">
        <f>5+"08:00:00"</f>
        <v>5.333333333333333</v>
      </c>
      <c r="E84" s="257">
        <v>3</v>
      </c>
      <c r="F84" s="24">
        <f>D84-C84</f>
        <v>1.0416666666666075E-2</v>
      </c>
      <c r="G84" s="24">
        <f>J84*F84</f>
        <v>2.0833333333332149E-2</v>
      </c>
      <c r="H84" s="24">
        <f>F84*E84</f>
        <v>3.1249999999998224E-2</v>
      </c>
      <c r="I84" s="25">
        <f t="shared" si="26"/>
        <v>1</v>
      </c>
      <c r="J84" s="235">
        <f>SUM(K84:V84)</f>
        <v>2</v>
      </c>
      <c r="K84" s="272">
        <v>1</v>
      </c>
      <c r="L84" s="273">
        <v>0.5</v>
      </c>
      <c r="M84" s="273">
        <v>0.5</v>
      </c>
      <c r="N84" s="273"/>
      <c r="O84" s="273"/>
      <c r="P84" s="273"/>
      <c r="Q84" s="273"/>
      <c r="R84" s="273"/>
      <c r="S84" s="273"/>
      <c r="T84" s="273"/>
      <c r="U84" s="273"/>
      <c r="V84" s="274"/>
      <c r="X84" s="186"/>
      <c r="Y84" s="187"/>
      <c r="Z84" s="187"/>
      <c r="AA84" s="187"/>
      <c r="AB84" s="187"/>
      <c r="AC84" s="188"/>
      <c r="AD84" s="188"/>
      <c r="AE84" s="189"/>
    </row>
    <row r="85" spans="2:31" ht="24.95" customHeight="1" x14ac:dyDescent="0.25">
      <c r="B85" s="279"/>
      <c r="C85" s="30">
        <f>5+"08:00:00"</f>
        <v>5.333333333333333</v>
      </c>
      <c r="D85" s="241">
        <f>5+"08:30:00"</f>
        <v>5.354166666666667</v>
      </c>
      <c r="E85" s="253"/>
      <c r="F85" s="31">
        <f t="shared" ref="F85:F93" si="30">D85-C85</f>
        <v>2.0833333333333925E-2</v>
      </c>
      <c r="G85" s="31">
        <f t="shared" ref="G85:G93" si="31">J85*F85</f>
        <v>0</v>
      </c>
      <c r="H85" s="31">
        <f t="shared" ref="H85:H102" si="32">F85*E85</f>
        <v>0</v>
      </c>
      <c r="I85" s="32">
        <f t="shared" si="26"/>
        <v>0</v>
      </c>
      <c r="J85" s="236">
        <f t="shared" ref="J85:J93" si="33">SUM(K85:V85)</f>
        <v>0</v>
      </c>
      <c r="K85" s="261"/>
      <c r="L85" s="2"/>
      <c r="M85" s="2"/>
      <c r="N85" s="2"/>
      <c r="O85" s="2"/>
      <c r="P85" s="2"/>
      <c r="Q85" s="2"/>
      <c r="R85" s="2"/>
      <c r="S85" s="2"/>
      <c r="T85" s="2"/>
      <c r="U85" s="2"/>
      <c r="V85" s="262"/>
      <c r="X85" s="190"/>
      <c r="Y85" s="34" t="s">
        <v>27</v>
      </c>
      <c r="Z85" s="249" t="s">
        <v>33</v>
      </c>
      <c r="AA85" s="3">
        <v>0.64583333333333337</v>
      </c>
      <c r="AB85" s="191"/>
      <c r="AC85" s="36" t="s">
        <v>25</v>
      </c>
      <c r="AD85" s="2">
        <v>4000</v>
      </c>
      <c r="AE85" s="192"/>
    </row>
    <row r="86" spans="2:31" ht="24.95" customHeight="1" x14ac:dyDescent="0.25">
      <c r="B86" s="279"/>
      <c r="C86" s="38">
        <f>5+"08:30:00"</f>
        <v>5.354166666666667</v>
      </c>
      <c r="D86" s="242">
        <f>5+"09:00:00"</f>
        <v>5.375</v>
      </c>
      <c r="E86" s="253"/>
      <c r="F86" s="31">
        <f t="shared" si="30"/>
        <v>2.0833333333333037E-2</v>
      </c>
      <c r="G86" s="31">
        <f t="shared" si="31"/>
        <v>0</v>
      </c>
      <c r="H86" s="31">
        <f t="shared" si="32"/>
        <v>0</v>
      </c>
      <c r="I86" s="32">
        <f t="shared" si="26"/>
        <v>0</v>
      </c>
      <c r="J86" s="236">
        <f t="shared" si="33"/>
        <v>0</v>
      </c>
      <c r="K86" s="261"/>
      <c r="L86" s="2"/>
      <c r="M86" s="2"/>
      <c r="N86" s="2"/>
      <c r="O86" s="2"/>
      <c r="P86" s="2"/>
      <c r="Q86" s="2"/>
      <c r="R86" s="2"/>
      <c r="S86" s="2"/>
      <c r="T86" s="2"/>
      <c r="U86" s="2"/>
      <c r="V86" s="262"/>
      <c r="X86" s="190"/>
      <c r="Y86" s="39" t="s">
        <v>28</v>
      </c>
      <c r="Z86" s="249" t="s">
        <v>34</v>
      </c>
      <c r="AA86" s="4">
        <v>0.47916666666666669</v>
      </c>
      <c r="AB86" s="193"/>
      <c r="AC86" s="41" t="s">
        <v>26</v>
      </c>
      <c r="AD86" s="1"/>
      <c r="AE86" s="192"/>
    </row>
    <row r="87" spans="2:31" ht="24.95" customHeight="1" x14ac:dyDescent="0.25">
      <c r="B87" s="279"/>
      <c r="C87" s="38">
        <f>5+"09:00:00"</f>
        <v>5.375</v>
      </c>
      <c r="D87" s="242">
        <f>5+"09:30:00"</f>
        <v>5.395833333333333</v>
      </c>
      <c r="E87" s="253"/>
      <c r="F87" s="31">
        <f t="shared" si="30"/>
        <v>2.0833333333333037E-2</v>
      </c>
      <c r="G87" s="31">
        <f t="shared" si="31"/>
        <v>2.0833333333333037E-2</v>
      </c>
      <c r="H87" s="31">
        <f t="shared" si="32"/>
        <v>0</v>
      </c>
      <c r="I87" s="32">
        <f t="shared" si="26"/>
        <v>-1</v>
      </c>
      <c r="J87" s="236">
        <f t="shared" si="33"/>
        <v>1</v>
      </c>
      <c r="K87" s="261"/>
      <c r="L87" s="2"/>
      <c r="M87" s="2"/>
      <c r="N87" s="2"/>
      <c r="O87" s="2">
        <v>1</v>
      </c>
      <c r="P87" s="2"/>
      <c r="Q87" s="2"/>
      <c r="R87" s="2"/>
      <c r="S87" s="2"/>
      <c r="T87" s="2"/>
      <c r="U87" s="2"/>
      <c r="V87" s="262"/>
      <c r="X87" s="190"/>
      <c r="Y87" s="194"/>
      <c r="Z87" s="194"/>
      <c r="AA87" s="194"/>
      <c r="AB87" s="193"/>
      <c r="AC87" s="195"/>
      <c r="AD87" s="195"/>
      <c r="AE87" s="192"/>
    </row>
    <row r="88" spans="2:31" ht="24.95" customHeight="1" x14ac:dyDescent="0.25">
      <c r="B88" s="279"/>
      <c r="C88" s="38">
        <f>5+"09:30:00"</f>
        <v>5.395833333333333</v>
      </c>
      <c r="D88" s="242">
        <f>5+"10:00:00"</f>
        <v>5.416666666666667</v>
      </c>
      <c r="E88" s="253"/>
      <c r="F88" s="31">
        <f t="shared" si="30"/>
        <v>2.0833333333333925E-2</v>
      </c>
      <c r="G88" s="31">
        <f t="shared" si="31"/>
        <v>2.0833333333333925E-2</v>
      </c>
      <c r="H88" s="31">
        <f t="shared" si="32"/>
        <v>0</v>
      </c>
      <c r="I88" s="32">
        <f t="shared" si="26"/>
        <v>-1</v>
      </c>
      <c r="J88" s="236">
        <f t="shared" si="33"/>
        <v>1</v>
      </c>
      <c r="K88" s="261"/>
      <c r="L88" s="2"/>
      <c r="M88" s="2"/>
      <c r="N88" s="2"/>
      <c r="O88" s="2">
        <v>1</v>
      </c>
      <c r="P88" s="2"/>
      <c r="Q88" s="2"/>
      <c r="R88" s="2"/>
      <c r="S88" s="2"/>
      <c r="T88" s="2"/>
      <c r="U88" s="2"/>
      <c r="V88" s="262"/>
      <c r="X88" s="190"/>
      <c r="Y88" s="44" t="s">
        <v>24</v>
      </c>
      <c r="Z88" s="45"/>
      <c r="AA88" s="46">
        <f>AD85/AC89/24</f>
        <v>1.1904761904761905</v>
      </c>
      <c r="AB88" s="193"/>
      <c r="AC88" s="47" t="s">
        <v>23</v>
      </c>
      <c r="AD88" s="47" t="s">
        <v>29</v>
      </c>
      <c r="AE88" s="192"/>
    </row>
    <row r="89" spans="2:31" ht="24.95" customHeight="1" x14ac:dyDescent="0.25">
      <c r="B89" s="279"/>
      <c r="C89" s="38">
        <f>5+"10:00:00"</f>
        <v>5.416666666666667</v>
      </c>
      <c r="D89" s="242">
        <f>5+"10:30:00"</f>
        <v>5.4375</v>
      </c>
      <c r="E89" s="253"/>
      <c r="F89" s="31">
        <f t="shared" si="30"/>
        <v>2.0833333333333037E-2</v>
      </c>
      <c r="G89" s="31">
        <f t="shared" si="31"/>
        <v>4.1666666666666075E-2</v>
      </c>
      <c r="H89" s="31">
        <f t="shared" si="32"/>
        <v>0</v>
      </c>
      <c r="I89" s="32">
        <f t="shared" si="26"/>
        <v>-2</v>
      </c>
      <c r="J89" s="236">
        <f t="shared" si="33"/>
        <v>2</v>
      </c>
      <c r="K89" s="261"/>
      <c r="L89" s="2"/>
      <c r="M89" s="2"/>
      <c r="N89" s="2">
        <v>1</v>
      </c>
      <c r="O89" s="2">
        <v>1</v>
      </c>
      <c r="P89" s="2"/>
      <c r="Q89" s="2"/>
      <c r="R89" s="2"/>
      <c r="S89" s="2"/>
      <c r="T89" s="2"/>
      <c r="U89" s="2"/>
      <c r="V89" s="262"/>
      <c r="X89" s="190"/>
      <c r="Y89" s="48" t="s">
        <v>22</v>
      </c>
      <c r="Z89" s="49"/>
      <c r="AA89" s="46">
        <f>SUMIFS(H:H,C:C,"&gt;="&amp; (MATCH(Z85,$AF$3:$AF$8,0)+AA85),D:D,"&lt;=" &amp; (MATCH(Z86,$AF$3:$AF$8,0)+AA86))-SUMIFS(G:G,C:C,"&gt;="&amp; (MATCH(Z85,$AF$3:$AF$8,0)+AA85),D:D,"&lt;=" &amp; (MATCH(Z86,$AF$3:$AF$8,0)+AA86))-AA88</f>
        <v>-1.3675595238095253</v>
      </c>
      <c r="AB89" s="193"/>
      <c r="AC89" s="2">
        <v>140</v>
      </c>
      <c r="AD89" s="50">
        <f>AD85/(AA88+AA89)/24</f>
        <v>-941.1764705882274</v>
      </c>
      <c r="AE89" s="192"/>
    </row>
    <row r="90" spans="2:31" ht="24.95" customHeight="1" thickBot="1" x14ac:dyDescent="0.3">
      <c r="B90" s="279"/>
      <c r="C90" s="38">
        <f>5+"10:30:00"</f>
        <v>5.4375</v>
      </c>
      <c r="D90" s="242">
        <f>5+"11:00:00"</f>
        <v>5.458333333333333</v>
      </c>
      <c r="E90" s="253"/>
      <c r="F90" s="31">
        <f t="shared" si="30"/>
        <v>2.0833333333333037E-2</v>
      </c>
      <c r="G90" s="31">
        <f t="shared" si="31"/>
        <v>4.1666666666666075E-2</v>
      </c>
      <c r="H90" s="31">
        <f t="shared" si="32"/>
        <v>0</v>
      </c>
      <c r="I90" s="32">
        <f t="shared" si="26"/>
        <v>-2</v>
      </c>
      <c r="J90" s="236">
        <f t="shared" si="33"/>
        <v>2</v>
      </c>
      <c r="K90" s="261"/>
      <c r="L90" s="2"/>
      <c r="M90" s="2"/>
      <c r="N90" s="2">
        <v>1</v>
      </c>
      <c r="O90" s="2">
        <v>1</v>
      </c>
      <c r="P90" s="2"/>
      <c r="Q90" s="2"/>
      <c r="R90" s="2"/>
      <c r="S90" s="2"/>
      <c r="T90" s="2"/>
      <c r="U90" s="2"/>
      <c r="V90" s="262"/>
      <c r="X90" s="196"/>
      <c r="Y90" s="197"/>
      <c r="Z90" s="198"/>
      <c r="AA90" s="198"/>
      <c r="AB90" s="198"/>
      <c r="AC90" s="199"/>
      <c r="AD90" s="199"/>
      <c r="AE90" s="200"/>
    </row>
    <row r="91" spans="2:31" ht="24.95" customHeight="1" x14ac:dyDescent="0.25">
      <c r="B91" s="279"/>
      <c r="C91" s="57">
        <f>5+"11:00:00"</f>
        <v>5.458333333333333</v>
      </c>
      <c r="D91" s="243">
        <f>5+"11:30:00"</f>
        <v>5.479166666666667</v>
      </c>
      <c r="E91" s="253"/>
      <c r="F91" s="31">
        <f t="shared" si="30"/>
        <v>2.0833333333333925E-2</v>
      </c>
      <c r="G91" s="31">
        <f t="shared" si="31"/>
        <v>6.2500000000001776E-2</v>
      </c>
      <c r="H91" s="31">
        <f t="shared" si="32"/>
        <v>0</v>
      </c>
      <c r="I91" s="32">
        <f t="shared" si="26"/>
        <v>-3</v>
      </c>
      <c r="J91" s="236">
        <f t="shared" si="33"/>
        <v>3</v>
      </c>
      <c r="K91" s="261"/>
      <c r="L91" s="2"/>
      <c r="M91" s="2"/>
      <c r="N91" s="2">
        <v>2</v>
      </c>
      <c r="O91" s="2">
        <v>1</v>
      </c>
      <c r="P91" s="2"/>
      <c r="Q91" s="2"/>
      <c r="R91" s="2"/>
      <c r="S91" s="2"/>
      <c r="T91" s="2"/>
      <c r="U91" s="2"/>
      <c r="V91" s="262"/>
      <c r="Y91" s="6"/>
      <c r="Z91" s="6"/>
      <c r="AA91" s="6"/>
      <c r="AB91" s="6"/>
    </row>
    <row r="92" spans="2:31" ht="24.95" customHeight="1" x14ac:dyDescent="0.25">
      <c r="B92" s="279"/>
      <c r="C92" s="38">
        <f>5+"11:30:00"</f>
        <v>5.479166666666667</v>
      </c>
      <c r="D92" s="242">
        <f>5+"12:00:00"</f>
        <v>5.5</v>
      </c>
      <c r="E92" s="253"/>
      <c r="F92" s="31">
        <f t="shared" si="30"/>
        <v>2.0833333333333037E-2</v>
      </c>
      <c r="G92" s="31">
        <f t="shared" si="31"/>
        <v>6.2499999999999112E-2</v>
      </c>
      <c r="H92" s="31">
        <f t="shared" si="32"/>
        <v>0</v>
      </c>
      <c r="I92" s="32">
        <f t="shared" si="26"/>
        <v>-3</v>
      </c>
      <c r="J92" s="236">
        <f t="shared" si="33"/>
        <v>3</v>
      </c>
      <c r="K92" s="261"/>
      <c r="L92" s="2"/>
      <c r="M92" s="2"/>
      <c r="N92" s="2">
        <v>2</v>
      </c>
      <c r="O92" s="2">
        <v>1</v>
      </c>
      <c r="P92" s="2"/>
      <c r="Q92" s="2"/>
      <c r="R92" s="2"/>
      <c r="S92" s="2"/>
      <c r="T92" s="2"/>
      <c r="U92" s="2"/>
      <c r="V92" s="262"/>
      <c r="Y92" s="6"/>
      <c r="Z92" s="6"/>
      <c r="AA92" s="6"/>
      <c r="AB92" s="6"/>
    </row>
    <row r="93" spans="2:31" ht="24.95" customHeight="1" thickBot="1" x14ac:dyDescent="0.3">
      <c r="B93" s="279"/>
      <c r="C93" s="61">
        <f>5+"12:00:00"</f>
        <v>5.5</v>
      </c>
      <c r="D93" s="244">
        <f>5+"12:30:00"</f>
        <v>5.520833333333333</v>
      </c>
      <c r="E93" s="254"/>
      <c r="F93" s="62">
        <f t="shared" si="30"/>
        <v>2.0833333333333037E-2</v>
      </c>
      <c r="G93" s="62">
        <f t="shared" si="31"/>
        <v>0</v>
      </c>
      <c r="H93" s="62">
        <f t="shared" si="32"/>
        <v>0</v>
      </c>
      <c r="I93" s="63">
        <f t="shared" si="26"/>
        <v>0</v>
      </c>
      <c r="J93" s="237">
        <f t="shared" si="33"/>
        <v>0</v>
      </c>
      <c r="K93" s="263">
        <v>0</v>
      </c>
      <c r="L93" s="264"/>
      <c r="M93" s="264"/>
      <c r="N93" s="264"/>
      <c r="O93" s="264"/>
      <c r="P93" s="264"/>
      <c r="Q93" s="264"/>
      <c r="R93" s="264"/>
      <c r="S93" s="264"/>
      <c r="T93" s="264"/>
      <c r="U93" s="264"/>
      <c r="V93" s="265"/>
      <c r="Y93" s="6"/>
      <c r="Z93" s="6"/>
      <c r="AA93" s="6"/>
      <c r="AB93" s="6"/>
    </row>
    <row r="94" spans="2:31" ht="24.95" customHeight="1" x14ac:dyDescent="0.25">
      <c r="B94" s="279"/>
      <c r="C94" s="64">
        <f>5+"13:30:00"</f>
        <v>5.5625</v>
      </c>
      <c r="D94" s="245">
        <f>5+"14:00:00"</f>
        <v>5.583333333333333</v>
      </c>
      <c r="E94" s="255"/>
      <c r="F94" s="65">
        <f>D94-C94</f>
        <v>2.0833333333333037E-2</v>
      </c>
      <c r="G94" s="65">
        <f>J94*F94</f>
        <v>4.1666666666666075E-2</v>
      </c>
      <c r="H94" s="65">
        <f t="shared" si="32"/>
        <v>0</v>
      </c>
      <c r="I94" s="66">
        <f t="shared" si="26"/>
        <v>-2</v>
      </c>
      <c r="J94" s="238">
        <f>SUM(K94:V94)</f>
        <v>2</v>
      </c>
      <c r="K94" s="266">
        <v>1</v>
      </c>
      <c r="L94" s="267">
        <v>0.5</v>
      </c>
      <c r="M94" s="267">
        <v>0.5</v>
      </c>
      <c r="N94" s="267"/>
      <c r="O94" s="267"/>
      <c r="P94" s="267"/>
      <c r="Q94" s="267"/>
      <c r="R94" s="267"/>
      <c r="S94" s="267"/>
      <c r="T94" s="267"/>
      <c r="U94" s="267"/>
      <c r="V94" s="268"/>
      <c r="X94" s="201"/>
      <c r="Y94" s="202"/>
      <c r="Z94" s="202"/>
      <c r="AA94" s="202"/>
      <c r="AB94" s="202"/>
      <c r="AC94" s="203"/>
      <c r="AD94" s="203"/>
      <c r="AE94" s="204"/>
    </row>
    <row r="95" spans="2:31" ht="24.95" customHeight="1" x14ac:dyDescent="0.25">
      <c r="B95" s="279"/>
      <c r="C95" s="38">
        <f>5+"14:00:00"</f>
        <v>5.583333333333333</v>
      </c>
      <c r="D95" s="242">
        <f>5+"14:30:00"</f>
        <v>5.604166666666667</v>
      </c>
      <c r="E95" s="253"/>
      <c r="F95" s="31">
        <f t="shared" ref="F95:F102" si="34">D95-C95</f>
        <v>2.0833333333333925E-2</v>
      </c>
      <c r="G95" s="31">
        <f t="shared" ref="G95:G102" si="35">J95*F95</f>
        <v>0</v>
      </c>
      <c r="H95" s="31">
        <f t="shared" si="32"/>
        <v>0</v>
      </c>
      <c r="I95" s="32">
        <f t="shared" si="26"/>
        <v>0</v>
      </c>
      <c r="J95" s="236">
        <f t="shared" ref="J95:J102" si="36">SUM(K95:V95)</f>
        <v>0</v>
      </c>
      <c r="K95" s="261"/>
      <c r="L95" s="2"/>
      <c r="M95" s="2"/>
      <c r="N95" s="2"/>
      <c r="O95" s="2"/>
      <c r="P95" s="2"/>
      <c r="Q95" s="2"/>
      <c r="R95" s="2"/>
      <c r="S95" s="2"/>
      <c r="T95" s="2"/>
      <c r="U95" s="2"/>
      <c r="V95" s="262"/>
      <c r="X95" s="205"/>
      <c r="Y95" s="34" t="s">
        <v>27</v>
      </c>
      <c r="Z95" s="249" t="s">
        <v>34</v>
      </c>
      <c r="AA95" s="3">
        <v>0.5625</v>
      </c>
      <c r="AB95" s="206"/>
      <c r="AC95" s="36" t="s">
        <v>25</v>
      </c>
      <c r="AD95" s="2">
        <v>300</v>
      </c>
      <c r="AE95" s="207"/>
    </row>
    <row r="96" spans="2:31" ht="24.95" customHeight="1" x14ac:dyDescent="0.25">
      <c r="B96" s="279"/>
      <c r="C96" s="38">
        <f>5+"14:30:00"</f>
        <v>5.604166666666667</v>
      </c>
      <c r="D96" s="242">
        <f>5+"15:00:00"</f>
        <v>5.625</v>
      </c>
      <c r="E96" s="253"/>
      <c r="F96" s="31">
        <f t="shared" si="34"/>
        <v>2.0833333333333037E-2</v>
      </c>
      <c r="G96" s="31">
        <f t="shared" si="35"/>
        <v>0</v>
      </c>
      <c r="H96" s="31">
        <f t="shared" si="32"/>
        <v>0</v>
      </c>
      <c r="I96" s="32">
        <f t="shared" si="26"/>
        <v>0</v>
      </c>
      <c r="J96" s="236">
        <f t="shared" si="36"/>
        <v>0</v>
      </c>
      <c r="K96" s="261"/>
      <c r="L96" s="2"/>
      <c r="M96" s="2"/>
      <c r="N96" s="2"/>
      <c r="O96" s="2"/>
      <c r="P96" s="2"/>
      <c r="Q96" s="2"/>
      <c r="R96" s="2"/>
      <c r="S96" s="2"/>
      <c r="T96" s="2"/>
      <c r="U96" s="2"/>
      <c r="V96" s="262"/>
      <c r="X96" s="205"/>
      <c r="Y96" s="39" t="s">
        <v>28</v>
      </c>
      <c r="Z96" s="249" t="s">
        <v>34</v>
      </c>
      <c r="AA96" s="4">
        <v>0.625</v>
      </c>
      <c r="AB96" s="208"/>
      <c r="AC96" s="41" t="s">
        <v>26</v>
      </c>
      <c r="AD96" s="1"/>
      <c r="AE96" s="207"/>
    </row>
    <row r="97" spans="2:31" ht="24.95" customHeight="1" x14ac:dyDescent="0.25">
      <c r="B97" s="279"/>
      <c r="C97" s="38">
        <f>5+"15:00:00"</f>
        <v>5.625</v>
      </c>
      <c r="D97" s="242">
        <f>5+"15:30:00"</f>
        <v>5.645833333333333</v>
      </c>
      <c r="E97" s="253"/>
      <c r="F97" s="31">
        <f t="shared" si="34"/>
        <v>2.0833333333333037E-2</v>
      </c>
      <c r="G97" s="31">
        <f t="shared" si="35"/>
        <v>0</v>
      </c>
      <c r="H97" s="31">
        <f t="shared" si="32"/>
        <v>0</v>
      </c>
      <c r="I97" s="32">
        <f t="shared" si="26"/>
        <v>0</v>
      </c>
      <c r="J97" s="236">
        <f t="shared" si="36"/>
        <v>0</v>
      </c>
      <c r="K97" s="261"/>
      <c r="L97" s="2"/>
      <c r="M97" s="2"/>
      <c r="N97" s="2"/>
      <c r="O97" s="2"/>
      <c r="P97" s="2"/>
      <c r="Q97" s="2"/>
      <c r="R97" s="2"/>
      <c r="S97" s="2"/>
      <c r="T97" s="2"/>
      <c r="U97" s="2"/>
      <c r="V97" s="262"/>
      <c r="X97" s="205"/>
      <c r="Y97" s="209"/>
      <c r="Z97" s="209"/>
      <c r="AA97" s="209"/>
      <c r="AB97" s="208"/>
      <c r="AC97" s="210"/>
      <c r="AD97" s="210"/>
      <c r="AE97" s="207"/>
    </row>
    <row r="98" spans="2:31" ht="24.95" customHeight="1" x14ac:dyDescent="0.25">
      <c r="B98" s="279"/>
      <c r="C98" s="38">
        <f>5+"15:30:00"</f>
        <v>5.645833333333333</v>
      </c>
      <c r="D98" s="242">
        <f>5+"16:00:00"</f>
        <v>5.666666666666667</v>
      </c>
      <c r="E98" s="253"/>
      <c r="F98" s="31">
        <f t="shared" si="34"/>
        <v>2.0833333333333925E-2</v>
      </c>
      <c r="G98" s="31">
        <f t="shared" si="35"/>
        <v>0</v>
      </c>
      <c r="H98" s="31">
        <f t="shared" si="32"/>
        <v>0</v>
      </c>
      <c r="I98" s="32">
        <f t="shared" si="26"/>
        <v>0</v>
      </c>
      <c r="J98" s="236">
        <f t="shared" si="36"/>
        <v>0</v>
      </c>
      <c r="K98" s="261"/>
      <c r="L98" s="2"/>
      <c r="M98" s="2"/>
      <c r="N98" s="2"/>
      <c r="O98" s="2"/>
      <c r="P98" s="2"/>
      <c r="Q98" s="2"/>
      <c r="R98" s="2"/>
      <c r="S98" s="2"/>
      <c r="T98" s="2"/>
      <c r="U98" s="2"/>
      <c r="V98" s="262"/>
      <c r="X98" s="205"/>
      <c r="Y98" s="44" t="s">
        <v>24</v>
      </c>
      <c r="Z98" s="45"/>
      <c r="AA98" s="46">
        <f>AD95/AC99/24</f>
        <v>0.10416666666666667</v>
      </c>
      <c r="AB98" s="208"/>
      <c r="AC98" s="47" t="s">
        <v>23</v>
      </c>
      <c r="AD98" s="47" t="s">
        <v>29</v>
      </c>
      <c r="AE98" s="207"/>
    </row>
    <row r="99" spans="2:31" ht="24.95" customHeight="1" x14ac:dyDescent="0.25">
      <c r="B99" s="279"/>
      <c r="C99" s="38">
        <f>5+"16:00:00"</f>
        <v>5.666666666666667</v>
      </c>
      <c r="D99" s="242">
        <f>5+"16:30:00"</f>
        <v>5.6875</v>
      </c>
      <c r="E99" s="253"/>
      <c r="F99" s="31">
        <f t="shared" si="34"/>
        <v>2.0833333333333037E-2</v>
      </c>
      <c r="G99" s="31">
        <f t="shared" si="35"/>
        <v>0</v>
      </c>
      <c r="H99" s="31">
        <f t="shared" si="32"/>
        <v>0</v>
      </c>
      <c r="I99" s="32">
        <f t="shared" si="26"/>
        <v>0</v>
      </c>
      <c r="J99" s="236">
        <f t="shared" si="36"/>
        <v>0</v>
      </c>
      <c r="K99" s="261"/>
      <c r="L99" s="2"/>
      <c r="M99" s="2"/>
      <c r="N99" s="2"/>
      <c r="O99" s="2"/>
      <c r="P99" s="2"/>
      <c r="Q99" s="2"/>
      <c r="R99" s="2"/>
      <c r="S99" s="2"/>
      <c r="T99" s="2"/>
      <c r="U99" s="2"/>
      <c r="V99" s="262"/>
      <c r="X99" s="205"/>
      <c r="Y99" s="48" t="s">
        <v>22</v>
      </c>
      <c r="Z99" s="49"/>
      <c r="AA99" s="46">
        <f>SUMIFS(H:H,C:C,"&gt;="&amp; (MATCH(Z95,$AF$3:$AF$8,0)+AA95),D:D,"&lt;=" &amp; (MATCH(Z96,$AF$3:$AF$8,0)+AA96))-SUMIFS(G:G,C:C,"&gt;="&amp; (MATCH(Z95,$AF$3:$AF$8,0)+AA95),D:D,"&lt;=" &amp; (MATCH(Z96,$AF$3:$AF$8,0)+AA96))-AA98</f>
        <v>-0.14583333333333276</v>
      </c>
      <c r="AB99" s="208"/>
      <c r="AC99" s="2">
        <v>120</v>
      </c>
      <c r="AD99" s="50">
        <f>AD95/(AA98+AA99)/24</f>
        <v>-300.00000000000415</v>
      </c>
      <c r="AE99" s="207"/>
    </row>
    <row r="100" spans="2:31" ht="24.95" customHeight="1" thickBot="1" x14ac:dyDescent="0.3">
      <c r="B100" s="279"/>
      <c r="C100" s="38">
        <f>5+"16:30:00"</f>
        <v>5.6875</v>
      </c>
      <c r="D100" s="242">
        <f>5+"17:00:00"</f>
        <v>5.708333333333333</v>
      </c>
      <c r="E100" s="253"/>
      <c r="F100" s="31">
        <f t="shared" si="34"/>
        <v>2.0833333333333037E-2</v>
      </c>
      <c r="G100" s="31">
        <f t="shared" si="35"/>
        <v>0</v>
      </c>
      <c r="H100" s="31">
        <f t="shared" si="32"/>
        <v>0</v>
      </c>
      <c r="I100" s="32">
        <f t="shared" si="26"/>
        <v>0</v>
      </c>
      <c r="J100" s="236">
        <f t="shared" si="36"/>
        <v>0</v>
      </c>
      <c r="K100" s="26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62"/>
      <c r="X100" s="211"/>
      <c r="Y100" s="212"/>
      <c r="Z100" s="213"/>
      <c r="AA100" s="213"/>
      <c r="AB100" s="213"/>
      <c r="AC100" s="214"/>
      <c r="AD100" s="214"/>
      <c r="AE100" s="215"/>
    </row>
    <row r="101" spans="2:31" ht="24.95" customHeight="1" x14ac:dyDescent="0.25">
      <c r="B101" s="279"/>
      <c r="C101" s="38">
        <f>5+"17:00:00"</f>
        <v>5.708333333333333</v>
      </c>
      <c r="D101" s="242">
        <f>5+"17:30:00"</f>
        <v>5.729166666666667</v>
      </c>
      <c r="E101" s="253"/>
      <c r="F101" s="31">
        <f t="shared" si="34"/>
        <v>2.0833333333333925E-2</v>
      </c>
      <c r="G101" s="31">
        <f t="shared" si="35"/>
        <v>0</v>
      </c>
      <c r="H101" s="31">
        <f t="shared" si="32"/>
        <v>0</v>
      </c>
      <c r="I101" s="32">
        <f t="shared" si="26"/>
        <v>0</v>
      </c>
      <c r="J101" s="236">
        <f t="shared" si="36"/>
        <v>0</v>
      </c>
      <c r="K101" s="26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62"/>
    </row>
    <row r="102" spans="2:31" ht="24.95" customHeight="1" thickBot="1" x14ac:dyDescent="0.3">
      <c r="B102" s="280"/>
      <c r="C102" s="82">
        <f>5+"17:30:00"</f>
        <v>5.729166666666667</v>
      </c>
      <c r="D102" s="246">
        <f>5+"18:00:00"</f>
        <v>5.75</v>
      </c>
      <c r="E102" s="256"/>
      <c r="F102" s="83">
        <f t="shared" si="34"/>
        <v>2.0833333333333037E-2</v>
      </c>
      <c r="G102" s="83">
        <f t="shared" si="35"/>
        <v>0</v>
      </c>
      <c r="H102" s="83">
        <f t="shared" si="32"/>
        <v>0</v>
      </c>
      <c r="I102" s="84">
        <f t="shared" si="26"/>
        <v>0</v>
      </c>
      <c r="J102" s="239">
        <f t="shared" si="36"/>
        <v>0</v>
      </c>
      <c r="K102" s="269"/>
      <c r="L102" s="270"/>
      <c r="M102" s="270"/>
      <c r="N102" s="270"/>
      <c r="O102" s="270"/>
      <c r="P102" s="270"/>
      <c r="Q102" s="270"/>
      <c r="R102" s="270"/>
      <c r="S102" s="270"/>
      <c r="T102" s="270"/>
      <c r="U102" s="270"/>
      <c r="V102" s="271"/>
      <c r="Y102" s="6"/>
      <c r="Z102" s="6"/>
      <c r="AA102" s="6"/>
      <c r="AB102" s="6"/>
    </row>
    <row r="103" spans="2:31" ht="24.95" customHeight="1" thickTop="1" x14ac:dyDescent="0.25">
      <c r="B103" s="281" t="str">
        <f>IF($AB$3="","",$AB$3+5)</f>
        <v/>
      </c>
      <c r="C103" s="85">
        <f>6+"07:45:00"</f>
        <v>6.322916666666667</v>
      </c>
      <c r="D103" s="247">
        <f>6+"08:00:00"</f>
        <v>6.333333333333333</v>
      </c>
      <c r="E103" s="257">
        <v>3</v>
      </c>
      <c r="F103" s="24">
        <f>D103-C103</f>
        <v>1.0416666666666075E-2</v>
      </c>
      <c r="G103" s="24">
        <f>J103*F103</f>
        <v>2.0833333333332149E-2</v>
      </c>
      <c r="H103" s="24">
        <f>F103*E103</f>
        <v>3.1249999999998224E-2</v>
      </c>
      <c r="I103" s="25">
        <f t="shared" si="26"/>
        <v>1</v>
      </c>
      <c r="J103" s="235">
        <f>SUM(K103:V103)</f>
        <v>2</v>
      </c>
      <c r="K103" s="272">
        <v>1</v>
      </c>
      <c r="L103" s="273">
        <v>0.5</v>
      </c>
      <c r="M103" s="273">
        <v>0.5</v>
      </c>
      <c r="N103" s="273"/>
      <c r="O103" s="273"/>
      <c r="P103" s="273"/>
      <c r="Q103" s="273"/>
      <c r="R103" s="273"/>
      <c r="S103" s="273"/>
      <c r="T103" s="273"/>
      <c r="U103" s="273"/>
      <c r="V103" s="274"/>
      <c r="X103" s="216"/>
      <c r="Y103" s="217"/>
      <c r="Z103" s="217"/>
      <c r="AA103" s="217"/>
      <c r="AB103" s="217"/>
      <c r="AC103" s="218"/>
      <c r="AD103" s="218"/>
      <c r="AE103" s="219"/>
    </row>
    <row r="104" spans="2:31" ht="24.95" customHeight="1" x14ac:dyDescent="0.25">
      <c r="B104" s="282"/>
      <c r="C104" s="30">
        <f>6+"08:00:00"</f>
        <v>6.333333333333333</v>
      </c>
      <c r="D104" s="241">
        <f>6+"08:30:00"</f>
        <v>6.354166666666667</v>
      </c>
      <c r="E104" s="253"/>
      <c r="F104" s="31">
        <f t="shared" ref="F104:F111" si="37">D104-C104</f>
        <v>2.0833333333333925E-2</v>
      </c>
      <c r="G104" s="31">
        <f t="shared" ref="G104:G111" si="38">J104*F104</f>
        <v>0</v>
      </c>
      <c r="H104" s="31">
        <f t="shared" ref="H104:H111" si="39">F104*E104</f>
        <v>0</v>
      </c>
      <c r="I104" s="32">
        <f t="shared" si="26"/>
        <v>0</v>
      </c>
      <c r="J104" s="236">
        <f t="shared" ref="J104:J111" si="40">SUM(K104:V104)</f>
        <v>0</v>
      </c>
      <c r="K104" s="26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62"/>
      <c r="X104" s="220"/>
      <c r="Y104" s="34" t="s">
        <v>27</v>
      </c>
      <c r="Z104" s="249" t="s">
        <v>34</v>
      </c>
      <c r="AA104" s="3">
        <v>0.64583333333333337</v>
      </c>
      <c r="AB104" s="221"/>
      <c r="AC104" s="36" t="s">
        <v>25</v>
      </c>
      <c r="AD104" s="2">
        <v>4000</v>
      </c>
      <c r="AE104" s="222"/>
    </row>
    <row r="105" spans="2:31" ht="24.95" customHeight="1" x14ac:dyDescent="0.25">
      <c r="B105" s="282"/>
      <c r="C105" s="38">
        <f>6+"08:30:00"</f>
        <v>6.354166666666667</v>
      </c>
      <c r="D105" s="242">
        <f>6+"09:00:00"</f>
        <v>6.375</v>
      </c>
      <c r="E105" s="253"/>
      <c r="F105" s="31">
        <f t="shared" si="37"/>
        <v>2.0833333333333037E-2</v>
      </c>
      <c r="G105" s="31">
        <f t="shared" si="38"/>
        <v>0</v>
      </c>
      <c r="H105" s="31">
        <f t="shared" si="39"/>
        <v>0</v>
      </c>
      <c r="I105" s="32">
        <f t="shared" si="26"/>
        <v>0</v>
      </c>
      <c r="J105" s="236">
        <f t="shared" si="40"/>
        <v>0</v>
      </c>
      <c r="K105" s="26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62"/>
      <c r="X105" s="220"/>
      <c r="Y105" s="39" t="s">
        <v>28</v>
      </c>
      <c r="Z105" s="249" t="s">
        <v>35</v>
      </c>
      <c r="AA105" s="4">
        <v>0.47916666666666669</v>
      </c>
      <c r="AB105" s="223"/>
      <c r="AC105" s="41" t="s">
        <v>26</v>
      </c>
      <c r="AD105" s="1"/>
      <c r="AE105" s="222"/>
    </row>
    <row r="106" spans="2:31" ht="24.95" customHeight="1" x14ac:dyDescent="0.25">
      <c r="B106" s="282"/>
      <c r="C106" s="38">
        <f>6+"09:00:00"</f>
        <v>6.375</v>
      </c>
      <c r="D106" s="242">
        <f>6+"09:30:00"</f>
        <v>6.395833333333333</v>
      </c>
      <c r="E106" s="253"/>
      <c r="F106" s="31">
        <f t="shared" si="37"/>
        <v>2.0833333333333037E-2</v>
      </c>
      <c r="G106" s="31">
        <f t="shared" si="38"/>
        <v>0</v>
      </c>
      <c r="H106" s="31">
        <f t="shared" si="39"/>
        <v>0</v>
      </c>
      <c r="I106" s="32">
        <f t="shared" si="26"/>
        <v>0</v>
      </c>
      <c r="J106" s="236">
        <f t="shared" si="40"/>
        <v>0</v>
      </c>
      <c r="K106" s="26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62"/>
      <c r="X106" s="220"/>
      <c r="Y106" s="224"/>
      <c r="Z106" s="224"/>
      <c r="AA106" s="224"/>
      <c r="AB106" s="223"/>
      <c r="AC106" s="225"/>
      <c r="AD106" s="225"/>
      <c r="AE106" s="222"/>
    </row>
    <row r="107" spans="2:31" ht="24.95" customHeight="1" x14ac:dyDescent="0.25">
      <c r="B107" s="282"/>
      <c r="C107" s="38">
        <f>6+"09:30:00"</f>
        <v>6.395833333333333</v>
      </c>
      <c r="D107" s="242">
        <f>6+"10:00:00"</f>
        <v>6.416666666666667</v>
      </c>
      <c r="E107" s="253"/>
      <c r="F107" s="31">
        <f t="shared" si="37"/>
        <v>2.0833333333333925E-2</v>
      </c>
      <c r="G107" s="31">
        <f t="shared" si="38"/>
        <v>0</v>
      </c>
      <c r="H107" s="31">
        <f t="shared" si="39"/>
        <v>0</v>
      </c>
      <c r="I107" s="32">
        <f t="shared" si="26"/>
        <v>0</v>
      </c>
      <c r="J107" s="236">
        <f t="shared" si="40"/>
        <v>0</v>
      </c>
      <c r="K107" s="26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62"/>
      <c r="X107" s="220"/>
      <c r="Y107" s="44" t="s">
        <v>24</v>
      </c>
      <c r="Z107" s="45"/>
      <c r="AA107" s="46">
        <f>AD104/AC108/24</f>
        <v>1.1904761904761905</v>
      </c>
      <c r="AB107" s="223"/>
      <c r="AC107" s="47" t="s">
        <v>23</v>
      </c>
      <c r="AD107" s="47" t="s">
        <v>29</v>
      </c>
      <c r="AE107" s="222"/>
    </row>
    <row r="108" spans="2:31" ht="24.95" customHeight="1" x14ac:dyDescent="0.25">
      <c r="B108" s="282"/>
      <c r="C108" s="38">
        <f>6+"10:00:00"</f>
        <v>6.416666666666667</v>
      </c>
      <c r="D108" s="242">
        <f>6+"10:30:00"</f>
        <v>6.4375</v>
      </c>
      <c r="E108" s="253"/>
      <c r="F108" s="31">
        <f t="shared" si="37"/>
        <v>2.0833333333333037E-2</v>
      </c>
      <c r="G108" s="31">
        <f t="shared" si="38"/>
        <v>0</v>
      </c>
      <c r="H108" s="31">
        <f t="shared" si="39"/>
        <v>0</v>
      </c>
      <c r="I108" s="32">
        <f t="shared" si="26"/>
        <v>0</v>
      </c>
      <c r="J108" s="236">
        <f t="shared" si="40"/>
        <v>0</v>
      </c>
      <c r="K108" s="26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62"/>
      <c r="X108" s="220"/>
      <c r="Y108" s="48" t="s">
        <v>22</v>
      </c>
      <c r="Z108" s="49"/>
      <c r="AA108" s="46">
        <f>SUMIFS(H:H,C:C,"&gt;="&amp; (MATCH(Z104,$AF$3:$AF$8,0)+AA104),D:D,"&lt;=" &amp; (MATCH(Z105,$AF$3:$AF$8,0)+AA105))-SUMIFS(G:G,C:C,"&gt;="&amp; (MATCH(Z104,$AF$3:$AF$8,0)+AA104),D:D,"&lt;=" &amp; (MATCH(Z105,$AF$3:$AF$8,0)+AA105))-AA107</f>
        <v>-1.1800595238095244</v>
      </c>
      <c r="AB108" s="223"/>
      <c r="AC108" s="2">
        <v>140</v>
      </c>
      <c r="AD108" s="50">
        <f>AD104/(AA107+AA108)/24</f>
        <v>16000.000000000909</v>
      </c>
      <c r="AE108" s="222"/>
    </row>
    <row r="109" spans="2:31" ht="24.95" customHeight="1" thickBot="1" x14ac:dyDescent="0.3">
      <c r="B109" s="282"/>
      <c r="C109" s="38">
        <f>6+"10:30:00"</f>
        <v>6.4375</v>
      </c>
      <c r="D109" s="242">
        <f>6+"11:00:00"</f>
        <v>6.458333333333333</v>
      </c>
      <c r="E109" s="253"/>
      <c r="F109" s="31">
        <f t="shared" si="37"/>
        <v>2.0833333333333037E-2</v>
      </c>
      <c r="G109" s="31">
        <f t="shared" si="38"/>
        <v>0</v>
      </c>
      <c r="H109" s="31">
        <f t="shared" si="39"/>
        <v>0</v>
      </c>
      <c r="I109" s="32">
        <f t="shared" si="26"/>
        <v>0</v>
      </c>
      <c r="J109" s="236">
        <f t="shared" si="40"/>
        <v>0</v>
      </c>
      <c r="K109" s="26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62"/>
      <c r="X109" s="226"/>
      <c r="Y109" s="227"/>
      <c r="Z109" s="228"/>
      <c r="AA109" s="228"/>
      <c r="AB109" s="228"/>
      <c r="AC109" s="229"/>
      <c r="AD109" s="229"/>
      <c r="AE109" s="230"/>
    </row>
    <row r="110" spans="2:31" ht="24.95" customHeight="1" x14ac:dyDescent="0.25">
      <c r="B110" s="282"/>
      <c r="C110" s="57">
        <f>6+"11:00:00"</f>
        <v>6.458333333333333</v>
      </c>
      <c r="D110" s="243">
        <f>6+"11:30:00"</f>
        <v>6.479166666666667</v>
      </c>
      <c r="E110" s="253"/>
      <c r="F110" s="31">
        <f t="shared" si="37"/>
        <v>2.0833333333333925E-2</v>
      </c>
      <c r="G110" s="31">
        <f t="shared" si="38"/>
        <v>0</v>
      </c>
      <c r="H110" s="31">
        <f t="shared" si="39"/>
        <v>0</v>
      </c>
      <c r="I110" s="32">
        <f t="shared" si="26"/>
        <v>0</v>
      </c>
      <c r="J110" s="236">
        <f t="shared" si="40"/>
        <v>0</v>
      </c>
      <c r="K110" s="26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62"/>
    </row>
    <row r="111" spans="2:31" ht="24.95" customHeight="1" thickBot="1" x14ac:dyDescent="0.3">
      <c r="B111" s="283"/>
      <c r="C111" s="82">
        <f>6+"11:30:00"</f>
        <v>6.479166666666667</v>
      </c>
      <c r="D111" s="246">
        <f>6+"12:00:00"</f>
        <v>6.5</v>
      </c>
      <c r="E111" s="256"/>
      <c r="F111" s="83">
        <f t="shared" si="37"/>
        <v>2.0833333333333037E-2</v>
      </c>
      <c r="G111" s="83">
        <f t="shared" si="38"/>
        <v>0</v>
      </c>
      <c r="H111" s="83">
        <f t="shared" si="39"/>
        <v>0</v>
      </c>
      <c r="I111" s="84">
        <f t="shared" si="26"/>
        <v>0</v>
      </c>
      <c r="J111" s="239">
        <f t="shared" si="40"/>
        <v>0</v>
      </c>
      <c r="K111" s="269"/>
      <c r="L111" s="270"/>
      <c r="M111" s="270">
        <v>0</v>
      </c>
      <c r="N111" s="270"/>
      <c r="O111" s="270"/>
      <c r="P111" s="270"/>
      <c r="Q111" s="270"/>
      <c r="R111" s="270"/>
      <c r="S111" s="270"/>
      <c r="T111" s="270"/>
      <c r="U111" s="270"/>
      <c r="V111" s="271"/>
    </row>
    <row r="112" spans="2:31" ht="24.95" customHeight="1" thickTop="1" x14ac:dyDescent="0.25"/>
    <row r="113" ht="24.95" customHeight="1" x14ac:dyDescent="0.25"/>
  </sheetData>
  <mergeCells count="21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C1"/>
    <mergeCell ref="AD1:AE1"/>
    <mergeCell ref="B3:V4"/>
    <mergeCell ref="X3:Z4"/>
    <mergeCell ref="AA3:AA4"/>
    <mergeCell ref="AB3:AE3"/>
    <mergeCell ref="AB4:AE4"/>
  </mergeCells>
  <conditionalFormatting sqref="W59:W62">
    <cfRule type="cellIs" dxfId="175" priority="70" operator="greaterThan">
      <formula>0</formula>
    </cfRule>
    <cfRule type="cellIs" dxfId="174" priority="71" operator="lessThan">
      <formula>0</formula>
    </cfRule>
  </conditionalFormatting>
  <conditionalFormatting sqref="AA13">
    <cfRule type="cellIs" dxfId="173" priority="68" operator="greaterThanOrEqual">
      <formula>0</formula>
    </cfRule>
    <cfRule type="cellIs" dxfId="172" priority="69" operator="lessThan">
      <formula>0</formula>
    </cfRule>
  </conditionalFormatting>
  <conditionalFormatting sqref="AA42">
    <cfRule type="cellIs" dxfId="171" priority="66" operator="greaterThanOrEqual">
      <formula>0</formula>
    </cfRule>
    <cfRule type="cellIs" dxfId="170" priority="67" operator="lessThan">
      <formula>0</formula>
    </cfRule>
  </conditionalFormatting>
  <conditionalFormatting sqref="AA32">
    <cfRule type="cellIs" dxfId="169" priority="60" operator="greaterThanOrEqual">
      <formula>0</formula>
    </cfRule>
    <cfRule type="cellIs" dxfId="168" priority="61" operator="lessThan">
      <formula>0</formula>
    </cfRule>
  </conditionalFormatting>
  <conditionalFormatting sqref="AA51">
    <cfRule type="cellIs" dxfId="167" priority="64" operator="greaterThanOrEqual">
      <formula>0</formula>
    </cfRule>
    <cfRule type="cellIs" dxfId="166" priority="65" operator="lessThan">
      <formula>0</formula>
    </cfRule>
  </conditionalFormatting>
  <conditionalFormatting sqref="AA23">
    <cfRule type="cellIs" dxfId="165" priority="62" operator="greaterThanOrEqual">
      <formula>0</formula>
    </cfRule>
    <cfRule type="cellIs" dxfId="164" priority="63" operator="lessThan">
      <formula>0</formula>
    </cfRule>
  </conditionalFormatting>
  <conditionalFormatting sqref="AA61">
    <cfRule type="cellIs" dxfId="163" priority="58" operator="greaterThanOrEqual">
      <formula>0</formula>
    </cfRule>
    <cfRule type="cellIs" dxfId="162" priority="59" operator="lessThan">
      <formula>0</formula>
    </cfRule>
  </conditionalFormatting>
  <conditionalFormatting sqref="AA70">
    <cfRule type="cellIs" dxfId="161" priority="56" operator="greaterThanOrEqual">
      <formula>0</formula>
    </cfRule>
    <cfRule type="cellIs" dxfId="160" priority="57" operator="lessThan">
      <formula>0</formula>
    </cfRule>
  </conditionalFormatting>
  <conditionalFormatting sqref="AA80">
    <cfRule type="cellIs" dxfId="159" priority="54" operator="greaterThanOrEqual">
      <formula>0</formula>
    </cfRule>
    <cfRule type="cellIs" dxfId="158" priority="55" operator="lessThan">
      <formula>0</formula>
    </cfRule>
  </conditionalFormatting>
  <conditionalFormatting sqref="Z9:AA10 Z19:AA20 Z28:AA29 Z38:AA39 Z47:AA48 Z57:AA58 Z66:AA67 Z76:AA77 Z85:AA86 Z95:AA96">
    <cfRule type="expression" dxfId="157" priority="53">
      <formula>$Z9=""</formula>
    </cfRule>
  </conditionalFormatting>
  <conditionalFormatting sqref="AA89">
    <cfRule type="cellIs" dxfId="156" priority="51" operator="greaterThanOrEqual">
      <formula>0</formula>
    </cfRule>
    <cfRule type="cellIs" dxfId="155" priority="52" operator="lessThan">
      <formula>0</formula>
    </cfRule>
  </conditionalFormatting>
  <conditionalFormatting sqref="AA99">
    <cfRule type="cellIs" dxfId="154" priority="49" operator="greaterThanOrEqual">
      <formula>0</formula>
    </cfRule>
    <cfRule type="cellIs" dxfId="153" priority="50" operator="lessThan">
      <formula>0</formula>
    </cfRule>
  </conditionalFormatting>
  <conditionalFormatting sqref="AA104:AA105">
    <cfRule type="expression" dxfId="152" priority="48">
      <formula>$Z104=""</formula>
    </cfRule>
  </conditionalFormatting>
  <conditionalFormatting sqref="AA108">
    <cfRule type="cellIs" dxfId="151" priority="46" operator="greaterThanOrEqual">
      <formula>0</formula>
    </cfRule>
    <cfRule type="cellIs" dxfId="150" priority="47" operator="lessThan">
      <formula>0</formula>
    </cfRule>
  </conditionalFormatting>
  <conditionalFormatting sqref="E46:E53">
    <cfRule type="cellIs" dxfId="149" priority="27" operator="lessThan">
      <formula>J46</formula>
    </cfRule>
  </conditionalFormatting>
  <conditionalFormatting sqref="E65:E72">
    <cfRule type="cellIs" dxfId="148" priority="24" operator="lessThan">
      <formula>J65</formula>
    </cfRule>
  </conditionalFormatting>
  <conditionalFormatting sqref="E84:E91">
    <cfRule type="cellIs" dxfId="147" priority="21" operator="lessThan">
      <formula>J84</formula>
    </cfRule>
  </conditionalFormatting>
  <conditionalFormatting sqref="E103:E110">
    <cfRule type="cellIs" dxfId="146" priority="18" operator="lessThan">
      <formula>J103</formula>
    </cfRule>
  </conditionalFormatting>
  <conditionalFormatting sqref="E27:E34">
    <cfRule type="cellIs" dxfId="145" priority="15" operator="lessThan">
      <formula>J27</formula>
    </cfRule>
  </conditionalFormatting>
  <conditionalFormatting sqref="E35:E36">
    <cfRule type="cellIs" dxfId="144" priority="14" operator="lessThan">
      <formula>J35</formula>
    </cfRule>
  </conditionalFormatting>
  <conditionalFormatting sqref="Z104:Z105">
    <cfRule type="expression" dxfId="143" priority="45">
      <formula>$Z104=""</formula>
    </cfRule>
  </conditionalFormatting>
  <conditionalFormatting sqref="AA3">
    <cfRule type="expression" dxfId="142" priority="44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141" priority="72">
      <formula>$Z9=$AF$3</formula>
    </cfRule>
    <cfRule type="expression" dxfId="140" priority="73">
      <formula>$Z9=$AF$4</formula>
    </cfRule>
    <cfRule type="expression" dxfId="139" priority="74">
      <formula>$Z9=$AF$5</formula>
    </cfRule>
    <cfRule type="expression" dxfId="138" priority="75">
      <formula>$Z9=$AF$6</formula>
    </cfRule>
    <cfRule type="expression" dxfId="137" priority="76">
      <formula>$Z9=$AF$7</formula>
    </cfRule>
    <cfRule type="expression" dxfId="136" priority="77">
      <formula>$Z9=$AF$8</formula>
    </cfRule>
  </conditionalFormatting>
  <conditionalFormatting sqref="E18:E26">
    <cfRule type="cellIs" dxfId="135" priority="33" stopIfTrue="1" operator="lessThan">
      <formula>J18</formula>
    </cfRule>
  </conditionalFormatting>
  <conditionalFormatting sqref="E8:E15 E111">
    <cfRule type="cellIs" dxfId="134" priority="32" operator="lessThan">
      <formula>J8</formula>
    </cfRule>
  </conditionalFormatting>
  <conditionalFormatting sqref="E16:E17">
    <cfRule type="cellIs" dxfId="133" priority="31" operator="lessThan">
      <formula>J16</formula>
    </cfRule>
  </conditionalFormatting>
  <conditionalFormatting sqref="E35:E36">
    <cfRule type="cellIs" dxfId="132" priority="29" operator="lessThan">
      <formula>J35</formula>
    </cfRule>
  </conditionalFormatting>
  <conditionalFormatting sqref="E27:E34">
    <cfRule type="cellIs" dxfId="131" priority="30" operator="lessThan">
      <formula>J27</formula>
    </cfRule>
  </conditionalFormatting>
  <conditionalFormatting sqref="E37:E45">
    <cfRule type="cellIs" dxfId="130" priority="28" stopIfTrue="1" operator="lessThan">
      <formula>J37</formula>
    </cfRule>
  </conditionalFormatting>
  <conditionalFormatting sqref="E54:E55">
    <cfRule type="cellIs" dxfId="129" priority="26" operator="lessThan">
      <formula>J54</formula>
    </cfRule>
  </conditionalFormatting>
  <conditionalFormatting sqref="E56:E64">
    <cfRule type="cellIs" dxfId="128" priority="25" stopIfTrue="1" operator="lessThan">
      <formula>J56</formula>
    </cfRule>
  </conditionalFormatting>
  <conditionalFormatting sqref="E73:E74">
    <cfRule type="cellIs" dxfId="127" priority="23" operator="lessThan">
      <formula>J73</formula>
    </cfRule>
  </conditionalFormatting>
  <conditionalFormatting sqref="E75:E83">
    <cfRule type="cellIs" dxfId="126" priority="22" stopIfTrue="1" operator="lessThan">
      <formula>J75</formula>
    </cfRule>
  </conditionalFormatting>
  <conditionalFormatting sqref="E92:E93">
    <cfRule type="cellIs" dxfId="125" priority="20" operator="lessThan">
      <formula>J92</formula>
    </cfRule>
  </conditionalFormatting>
  <conditionalFormatting sqref="E94:E102">
    <cfRule type="cellIs" dxfId="124" priority="19" stopIfTrue="1" operator="lessThan">
      <formula>J94</formula>
    </cfRule>
  </conditionalFormatting>
  <conditionalFormatting sqref="E8:E111">
    <cfRule type="expression" dxfId="123" priority="17" stopIfTrue="1">
      <formula>AND($C8&gt;=($Z$7+$AA$7),$D8&lt;=($Z$8+$AA$8))</formula>
    </cfRule>
    <cfRule type="expression" dxfId="122" priority="34" stopIfTrue="1">
      <formula>AND($C8&gt;=($Z$17+$AA$17),$D8&lt;=($Z$18+$AA$18))</formula>
    </cfRule>
    <cfRule type="expression" dxfId="121" priority="35" stopIfTrue="1">
      <formula>AND($C8&gt;=($Z$26+$AA$26),$D8&lt;=($Z$27+$AA$27))</formula>
    </cfRule>
    <cfRule type="expression" dxfId="120" priority="36" stopIfTrue="1">
      <formula>AND($C8&gt;=($Z$36+$AA$36),$D8&lt;=($Z$37+$AA$37))</formula>
    </cfRule>
    <cfRule type="expression" dxfId="119" priority="37" stopIfTrue="1">
      <formula>AND($C8&gt;=($Z$45+$AA$45),$D8&lt;=($Z$46+$AA$46))</formula>
    </cfRule>
    <cfRule type="expression" dxfId="118" priority="38" stopIfTrue="1">
      <formula>AND($C8&gt;=($Z$55+$AA$55),$D8&lt;=($Z$56+$AA$56))</formula>
    </cfRule>
    <cfRule type="expression" dxfId="117" priority="39" stopIfTrue="1">
      <formula>AND($C8&gt;=($Z$64+$AA$64),$D8&lt;=($Z$65+$AA$65))</formula>
    </cfRule>
    <cfRule type="expression" dxfId="116" priority="40" stopIfTrue="1">
      <formula>AND($C8&gt;=($Z$74+$AA$74),$D8&lt;=($Z$75+$AA$75))</formula>
    </cfRule>
    <cfRule type="expression" dxfId="115" priority="41" stopIfTrue="1">
      <formula>AND($C8&gt;=($Z$83+$AA$83),$D8&lt;=($Z$84+$AA$84))</formula>
    </cfRule>
    <cfRule type="expression" dxfId="114" priority="42" stopIfTrue="1">
      <formula>AND($C8&gt;=($Z$93+$AA$93),$D8&lt;=($Z$94+$AA$94))</formula>
    </cfRule>
    <cfRule type="expression" dxfId="113" priority="43" stopIfTrue="1">
      <formula>AND($C8&gt;=($Z$102+$AA$102),$D8&lt;=($Z$103+$AA$103))</formula>
    </cfRule>
  </conditionalFormatting>
  <conditionalFormatting sqref="E37:E45">
    <cfRule type="cellIs" dxfId="112" priority="16" stopIfTrue="1" operator="lessThan">
      <formula>J37</formula>
    </cfRule>
  </conditionalFormatting>
  <conditionalFormatting sqref="E56:E64">
    <cfRule type="cellIs" dxfId="111" priority="13" stopIfTrue="1" operator="lessThan">
      <formula>J56</formula>
    </cfRule>
  </conditionalFormatting>
  <conditionalFormatting sqref="E46:E53">
    <cfRule type="cellIs" dxfId="110" priority="12" operator="lessThan">
      <formula>J46</formula>
    </cfRule>
  </conditionalFormatting>
  <conditionalFormatting sqref="E54:E55">
    <cfRule type="cellIs" dxfId="109" priority="11" operator="lessThan">
      <formula>J54</formula>
    </cfRule>
  </conditionalFormatting>
  <conditionalFormatting sqref="E75:E83">
    <cfRule type="cellIs" dxfId="108" priority="10" stopIfTrue="1" operator="lessThan">
      <formula>J75</formula>
    </cfRule>
  </conditionalFormatting>
  <conditionalFormatting sqref="E65:E72">
    <cfRule type="cellIs" dxfId="107" priority="9" operator="lessThan">
      <formula>J65</formula>
    </cfRule>
  </conditionalFormatting>
  <conditionalFormatting sqref="E73:E74">
    <cfRule type="cellIs" dxfId="106" priority="8" operator="lessThan">
      <formula>J73</formula>
    </cfRule>
  </conditionalFormatting>
  <conditionalFormatting sqref="E94:E102">
    <cfRule type="cellIs" dxfId="105" priority="7" stopIfTrue="1" operator="lessThan">
      <formula>J94</formula>
    </cfRule>
  </conditionalFormatting>
  <conditionalFormatting sqref="E84:E91">
    <cfRule type="cellIs" dxfId="104" priority="6" operator="lessThan">
      <formula>J84</formula>
    </cfRule>
  </conditionalFormatting>
  <conditionalFormatting sqref="E92:E93">
    <cfRule type="cellIs" dxfId="103" priority="5" operator="lessThan">
      <formula>J92</formula>
    </cfRule>
  </conditionalFormatting>
  <conditionalFormatting sqref="E16:E17">
    <cfRule type="cellIs" dxfId="102" priority="3" operator="lessThan">
      <formula>J16</formula>
    </cfRule>
  </conditionalFormatting>
  <conditionalFormatting sqref="E8:E15">
    <cfRule type="cellIs" dxfId="101" priority="4" operator="lessThan">
      <formula>J8</formula>
    </cfRule>
  </conditionalFormatting>
  <conditionalFormatting sqref="E8:E15">
    <cfRule type="cellIs" dxfId="100" priority="2" operator="lessThan">
      <formula>J8</formula>
    </cfRule>
  </conditionalFormatting>
  <conditionalFormatting sqref="E16:E17">
    <cfRule type="cellIs" dxfId="99" priority="1" operator="lessThan">
      <formula>J16</formula>
    </cfRule>
  </conditionalFormatting>
  <conditionalFormatting sqref="C8:D111 F8:V111">
    <cfRule type="expression" dxfId="98" priority="78" stopIfTrue="1">
      <formula>AND($C8&gt;=(MATCH($Z$9,$AF$3:$AF$8,0)+$AA$9),$D8&lt;=(MATCH($Z$10,$AF$3:$AF$8,0)+$AA$10))</formula>
    </cfRule>
    <cfRule type="expression" dxfId="97" priority="79" stopIfTrue="1">
      <formula>AND($C8&gt;=(MATCH($Z$19,$AF$3:$AF$8,0)+$AA$19),$D8&lt;=(MATCH($Z$20,$AF$3:$AF$8,0)+$AA$20))</formula>
    </cfRule>
    <cfRule type="expression" dxfId="96" priority="80" stopIfTrue="1">
      <formula>AND($C8&gt;=(MATCH($Z$28,$AF$3:$AF$8,0)+$AA$28),$D8&lt;=(MATCH($Z$29,$AF$3:$AF$8,0)+$AA$29))</formula>
    </cfRule>
    <cfRule type="expression" dxfId="95" priority="81" stopIfTrue="1">
      <formula>AND($C8&gt;=(MATCH($Z$38,$AF$3:$AF$8,0)+$AA$38),$D8&lt;=(MATCH($Z$39,$AF$3:$AF$8,0)+$AA$39))</formula>
    </cfRule>
    <cfRule type="expression" dxfId="94" priority="82" stopIfTrue="1">
      <formula>AND($C8&gt;=(MATCH($Z$47,$AF$3:$AF$8,0)+$AA$47),$D8&lt;=(MATCH($Z$48,$AF$3:$AF$8,0)+$AA$48))</formula>
    </cfRule>
    <cfRule type="expression" dxfId="93" priority="83" stopIfTrue="1">
      <formula>AND($C8&gt;=(MATCH($Z$57,$AF$3:$AF$8,0)+$AA$57),$D8&lt;=(MATCH($Z$58,$AF$3:$AF$8,0)+$AA$58))</formula>
    </cfRule>
    <cfRule type="expression" dxfId="92" priority="84" stopIfTrue="1">
      <formula>AND($C8&gt;=(MATCH($Z$66,$AF$3:$AF$8,0)+$AA$66),$D8&lt;=(MATCH($Z$67,$AF$3:$AF$8,0)+$AA$67))</formula>
    </cfRule>
    <cfRule type="expression" dxfId="91" priority="85" stopIfTrue="1">
      <formula>AND($C8&gt;=(MATCH($Z$76,$AF$3:$AF$8,0)+$AA$76),$D8&lt;=(MATCH($Z$77,$AF$3:$AF$8,0)+$AA$77))</formula>
    </cfRule>
    <cfRule type="expression" dxfId="90" priority="86" stopIfTrue="1">
      <formula>AND($C8&gt;=(MATCH($Z$85,$AF$3:$AF$8,0)+$AA$85),$D8&lt;=(MATCH($Z$86,$AF$3:$AF$8,0)+$AA$86))</formula>
    </cfRule>
    <cfRule type="expression" dxfId="89" priority="87" stopIfTrue="1">
      <formula>AND($C8&gt;=(MATCH($Z$95,$AF$3:$AF$8,0)+$AA$95),$D8&lt;=(MATCH($Z$96,$AF$3:$AF$8,0)+$AA$96))</formula>
    </cfRule>
    <cfRule type="expression" dxfId="88" priority="88" stopIfTrue="1">
      <formula>AND($C8&gt;=(MATCH($Z$104,$AF$3:$AF$8,0)+$AA$104),$D8&lt;=(MATCH($Z$105,$AF$3:$AF$8,0)+$AA$105))</formula>
    </cfRule>
  </conditionalFormatting>
  <dataValidations count="1">
    <dataValidation type="list" allowBlank="1" showInputMessage="1" showErrorMessage="1" sqref="Z9:Z10 Z38:Z39 Z28:Z29 Z95:Z96 Z19:Z20 Z47:Z48 Z57:Z58 Z66:Z67 Z76:Z77 Z85:Z8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AO113"/>
  <sheetViews>
    <sheetView showGridLines="0" tabSelected="1" zoomScale="80" zoomScaleNormal="80" workbookViewId="0">
      <pane ySplit="7" topLeftCell="A8" activePane="bottomLeft" state="frozen"/>
      <selection pane="bottomLeft" activeCell="AI5" sqref="AI5"/>
    </sheetView>
  </sheetViews>
  <sheetFormatPr baseColWidth="10" defaultRowHeight="15" x14ac:dyDescent="0.25"/>
  <cols>
    <col min="1" max="1" width="3.140625" style="59" customWidth="1"/>
    <col min="2" max="2" width="5.28515625" style="15" customWidth="1"/>
    <col min="3" max="4" width="18.42578125" style="15" customWidth="1"/>
    <col min="5" max="5" width="9.140625" style="59" customWidth="1"/>
    <col min="6" max="7" width="14" style="59" hidden="1" customWidth="1"/>
    <col min="8" max="8" width="20.7109375" style="59" hidden="1" customWidth="1"/>
    <col min="9" max="9" width="8.42578125" style="59" customWidth="1"/>
    <col min="10" max="10" width="7.7109375" style="59" hidden="1" customWidth="1"/>
    <col min="11" max="22" width="4.7109375" style="59" customWidth="1"/>
    <col min="23" max="23" width="1.28515625" style="59" customWidth="1"/>
    <col min="24" max="24" width="3.7109375" style="59" customWidth="1"/>
    <col min="25" max="25" width="5.7109375" style="59" customWidth="1"/>
    <col min="26" max="26" width="14.7109375" style="59" customWidth="1"/>
    <col min="27" max="27" width="10" style="59" customWidth="1"/>
    <col min="28" max="28" width="6.140625" style="59" customWidth="1"/>
    <col min="29" max="29" width="20.7109375" style="6" customWidth="1"/>
    <col min="30" max="30" width="12.7109375" style="6" customWidth="1"/>
    <col min="31" max="31" width="3.7109375" style="6" customWidth="1"/>
    <col min="32" max="32" width="12.42578125" style="6" hidden="1" customWidth="1"/>
    <col min="33" max="33" width="10.42578125" style="6" customWidth="1"/>
    <col min="34" max="16384" width="11.42578125" style="6"/>
  </cols>
  <sheetData>
    <row r="1" spans="1:41" ht="39.950000000000003" customHeight="1" x14ac:dyDescent="0.25">
      <c r="A1" s="5"/>
      <c r="B1" s="305" t="s">
        <v>0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6"/>
      <c r="AE1" s="306"/>
    </row>
    <row r="2" spans="1:41" ht="20.25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41" customFormat="1" ht="24" customHeight="1" x14ac:dyDescent="0.25">
      <c r="A3" s="231"/>
      <c r="B3" s="311">
        <f ca="1">TODAY()</f>
        <v>42436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232"/>
      <c r="X3" s="308" t="s">
        <v>20</v>
      </c>
      <c r="Y3" s="308"/>
      <c r="Z3" s="308"/>
      <c r="AA3" s="309"/>
      <c r="AB3" s="310" t="str">
        <f>IFERROR(IF(AND(AD1&gt;1905,AA3&gt;0,INT(AA3)=AA3),DATE(AD1,1,4)-WEEKDAY(DATE(AD1,1,4),3)+7*AA3-7,""),"")</f>
        <v/>
      </c>
      <c r="AC3" s="310"/>
      <c r="AD3" s="310"/>
      <c r="AE3" s="310"/>
      <c r="AF3" s="248" t="s">
        <v>30</v>
      </c>
      <c r="AG3" s="233"/>
    </row>
    <row r="4" spans="1:41" customFormat="1" ht="24" customHeight="1" x14ac:dyDescent="0.25">
      <c r="A4" s="234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232"/>
      <c r="X4" s="308"/>
      <c r="Y4" s="308"/>
      <c r="Z4" s="308"/>
      <c r="AA4" s="309"/>
      <c r="AB4" s="307" t="str">
        <f>IFERROR(IF(AB3="","",AB3+6),"")</f>
        <v/>
      </c>
      <c r="AC4" s="307"/>
      <c r="AD4" s="307"/>
      <c r="AE4" s="307"/>
      <c r="AF4" s="248" t="s">
        <v>31</v>
      </c>
      <c r="AG4" s="233"/>
    </row>
    <row r="5" spans="1:41" customFormat="1" ht="24" customHeight="1" thickBot="1" x14ac:dyDescent="0.3">
      <c r="A5" s="23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3"/>
      <c r="P5" s="13"/>
      <c r="Q5" s="13"/>
      <c r="R5" s="14"/>
      <c r="S5" s="14"/>
      <c r="T5" s="14"/>
      <c r="U5" s="14"/>
      <c r="V5" s="14"/>
      <c r="W5" s="9"/>
      <c r="X5" s="9"/>
      <c r="Y5" s="9"/>
      <c r="Z5" s="9"/>
      <c r="AA5" s="9"/>
      <c r="AB5" s="9"/>
      <c r="AC5" s="6"/>
      <c r="AD5" s="6"/>
      <c r="AE5" s="6"/>
      <c r="AF5" s="248" t="s">
        <v>32</v>
      </c>
    </row>
    <row r="6" spans="1:41" customFormat="1" ht="24" customHeight="1" thickTop="1" thickBot="1" x14ac:dyDescent="0.3">
      <c r="A6" s="234"/>
      <c r="B6" s="299" t="s">
        <v>1</v>
      </c>
      <c r="C6" s="300"/>
      <c r="D6" s="300"/>
      <c r="E6" s="293" t="s">
        <v>2</v>
      </c>
      <c r="F6" s="303" t="s">
        <v>3</v>
      </c>
      <c r="G6" s="303" t="s">
        <v>4</v>
      </c>
      <c r="H6" s="303" t="s">
        <v>5</v>
      </c>
      <c r="I6" s="295" t="s">
        <v>6</v>
      </c>
      <c r="J6" s="297" t="s">
        <v>7</v>
      </c>
      <c r="K6" s="275" t="s">
        <v>21</v>
      </c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7"/>
      <c r="W6" s="15"/>
      <c r="X6" s="15"/>
      <c r="Y6" s="15"/>
      <c r="Z6" s="16"/>
      <c r="AA6" s="17"/>
      <c r="AB6" s="16"/>
      <c r="AC6" s="6"/>
      <c r="AD6" s="6"/>
      <c r="AE6" s="6"/>
      <c r="AF6" s="248" t="s">
        <v>33</v>
      </c>
      <c r="AG6" s="250"/>
      <c r="AH6" s="250"/>
      <c r="AI6" s="250"/>
      <c r="AJ6" s="250"/>
      <c r="AK6" s="250"/>
      <c r="AL6" s="250"/>
      <c r="AM6" s="250"/>
      <c r="AN6" s="250"/>
      <c r="AO6" s="251"/>
    </row>
    <row r="7" spans="1:41" ht="40.5" thickBot="1" x14ac:dyDescent="0.3">
      <c r="A7" s="11"/>
      <c r="B7" s="301"/>
      <c r="C7" s="302"/>
      <c r="D7" s="302"/>
      <c r="E7" s="294"/>
      <c r="F7" s="304"/>
      <c r="G7" s="304"/>
      <c r="H7" s="304"/>
      <c r="I7" s="296"/>
      <c r="J7" s="298"/>
      <c r="K7" s="18" t="s">
        <v>8</v>
      </c>
      <c r="L7" s="19" t="s">
        <v>9</v>
      </c>
      <c r="M7" s="20" t="s">
        <v>10</v>
      </c>
      <c r="N7" s="19" t="s">
        <v>11</v>
      </c>
      <c r="O7" s="20" t="s">
        <v>12</v>
      </c>
      <c r="P7" s="19" t="s">
        <v>13</v>
      </c>
      <c r="Q7" s="20" t="s">
        <v>14</v>
      </c>
      <c r="R7" s="19" t="s">
        <v>15</v>
      </c>
      <c r="S7" s="20" t="s">
        <v>16</v>
      </c>
      <c r="T7" s="19" t="s">
        <v>17</v>
      </c>
      <c r="U7" s="20" t="s">
        <v>18</v>
      </c>
      <c r="V7" s="21" t="s">
        <v>19</v>
      </c>
      <c r="W7" s="22"/>
      <c r="X7" s="22"/>
      <c r="Y7" s="22"/>
      <c r="Z7" s="16"/>
      <c r="AA7" s="16"/>
      <c r="AB7" s="16"/>
      <c r="AF7" s="248" t="s">
        <v>34</v>
      </c>
    </row>
    <row r="8" spans="1:41" ht="24.95" customHeight="1" thickTop="1" x14ac:dyDescent="0.25">
      <c r="A8" s="11"/>
      <c r="B8" s="284" t="str">
        <f>$AB$3</f>
        <v/>
      </c>
      <c r="C8" s="23">
        <f>1+"07:45:00"</f>
        <v>1.3229166666666667</v>
      </c>
      <c r="D8" s="240">
        <f>1+"08:00:00"</f>
        <v>1.3333333333333333</v>
      </c>
      <c r="E8" s="252">
        <v>3</v>
      </c>
      <c r="F8" s="24">
        <f>D8-C8</f>
        <v>1.0416666666666519E-2</v>
      </c>
      <c r="G8" s="24">
        <f>J8*F8</f>
        <v>2.0833333333333037E-2</v>
      </c>
      <c r="H8" s="24">
        <f>F8*E8</f>
        <v>3.1249999999999556E-2</v>
      </c>
      <c r="I8" s="25">
        <f t="shared" ref="I8:I71" si="0">E8-J8</f>
        <v>1</v>
      </c>
      <c r="J8" s="235">
        <f>SUM(K8:V8)</f>
        <v>2</v>
      </c>
      <c r="K8" s="258">
        <v>1</v>
      </c>
      <c r="L8" s="259">
        <v>0.5</v>
      </c>
      <c r="M8" s="259">
        <v>0.5</v>
      </c>
      <c r="N8" s="259"/>
      <c r="O8" s="259"/>
      <c r="P8" s="259"/>
      <c r="Q8" s="259"/>
      <c r="R8" s="259"/>
      <c r="S8" s="259"/>
      <c r="T8" s="259"/>
      <c r="U8" s="259"/>
      <c r="V8" s="260"/>
      <c r="W8" s="22"/>
      <c r="X8" s="26"/>
      <c r="Y8" s="27"/>
      <c r="Z8" s="27"/>
      <c r="AA8" s="27"/>
      <c r="AB8" s="27"/>
      <c r="AC8" s="28"/>
      <c r="AD8" s="28"/>
      <c r="AE8" s="29"/>
      <c r="AF8" s="248" t="s">
        <v>35</v>
      </c>
    </row>
    <row r="9" spans="1:41" ht="24.95" customHeight="1" x14ac:dyDescent="0.25">
      <c r="A9" s="11"/>
      <c r="B9" s="284"/>
      <c r="C9" s="30">
        <f>1+"08:00:00"</f>
        <v>1.3333333333333333</v>
      </c>
      <c r="D9" s="241">
        <f>1+"08:30:00"</f>
        <v>1.3541666666666667</v>
      </c>
      <c r="E9" s="253"/>
      <c r="F9" s="31">
        <f t="shared" ref="F9:F17" si="1">D9-C9</f>
        <v>2.0833333333333481E-2</v>
      </c>
      <c r="G9" s="31">
        <f t="shared" ref="G9:G17" si="2">J9*F9</f>
        <v>0</v>
      </c>
      <c r="H9" s="31">
        <f t="shared" ref="H9:H26" si="3">F9*E9</f>
        <v>0</v>
      </c>
      <c r="I9" s="32">
        <f t="shared" si="0"/>
        <v>0</v>
      </c>
      <c r="J9" s="236">
        <f t="shared" ref="J9:J17" si="4">SUM(K9:V9)</f>
        <v>0</v>
      </c>
      <c r="K9" s="261"/>
      <c r="L9" s="2"/>
      <c r="M9" s="2"/>
      <c r="N9" s="2"/>
      <c r="O9" s="2"/>
      <c r="P9" s="2"/>
      <c r="Q9" s="2"/>
      <c r="R9" s="2"/>
      <c r="S9" s="2"/>
      <c r="T9" s="2"/>
      <c r="U9" s="2"/>
      <c r="V9" s="262"/>
      <c r="W9" s="22"/>
      <c r="X9" s="33"/>
      <c r="Y9" s="34" t="s">
        <v>27</v>
      </c>
      <c r="Z9" s="249" t="s">
        <v>30</v>
      </c>
      <c r="AA9" s="3">
        <v>0.32291666666666669</v>
      </c>
      <c r="AB9" s="35"/>
      <c r="AC9" s="36" t="s">
        <v>25</v>
      </c>
      <c r="AD9" s="2">
        <v>4200</v>
      </c>
      <c r="AE9" s="37"/>
      <c r="AF9" s="10"/>
    </row>
    <row r="10" spans="1:41" ht="24.95" customHeight="1" x14ac:dyDescent="0.25">
      <c r="A10" s="15"/>
      <c r="B10" s="284"/>
      <c r="C10" s="38">
        <f>1+"08:30:00"</f>
        <v>1.3541666666666667</v>
      </c>
      <c r="D10" s="242">
        <f>1+"09:00:00"</f>
        <v>1.375</v>
      </c>
      <c r="E10" s="253"/>
      <c r="F10" s="31">
        <f t="shared" si="1"/>
        <v>2.0833333333333259E-2</v>
      </c>
      <c r="G10" s="31">
        <f t="shared" si="2"/>
        <v>0</v>
      </c>
      <c r="H10" s="31">
        <f t="shared" si="3"/>
        <v>0</v>
      </c>
      <c r="I10" s="32">
        <f t="shared" si="0"/>
        <v>0</v>
      </c>
      <c r="J10" s="236">
        <f t="shared" si="4"/>
        <v>0</v>
      </c>
      <c r="K10" s="261"/>
      <c r="L10" s="2"/>
      <c r="M10" s="2"/>
      <c r="N10" s="2"/>
      <c r="O10" s="2"/>
      <c r="P10" s="2"/>
      <c r="Q10" s="2"/>
      <c r="R10" s="2"/>
      <c r="S10" s="2"/>
      <c r="T10" s="2"/>
      <c r="U10" s="2"/>
      <c r="V10" s="262"/>
      <c r="W10" s="22"/>
      <c r="X10" s="33"/>
      <c r="Y10" s="39" t="s">
        <v>28</v>
      </c>
      <c r="Z10" s="249" t="s">
        <v>30</v>
      </c>
      <c r="AA10" s="4">
        <v>0.47916666666666669</v>
      </c>
      <c r="AB10" s="40"/>
      <c r="AC10" s="41" t="s">
        <v>26</v>
      </c>
      <c r="AD10" s="1"/>
      <c r="AE10" s="37"/>
    </row>
    <row r="11" spans="1:41" ht="24.95" customHeight="1" x14ac:dyDescent="0.25">
      <c r="A11" s="15"/>
      <c r="B11" s="284"/>
      <c r="C11" s="38">
        <f>1+"09:00:00"</f>
        <v>1.375</v>
      </c>
      <c r="D11" s="242">
        <f>1+"09:30:00"</f>
        <v>1.3958333333333333</v>
      </c>
      <c r="E11" s="253"/>
      <c r="F11" s="31">
        <f t="shared" si="1"/>
        <v>2.0833333333333259E-2</v>
      </c>
      <c r="G11" s="31">
        <f t="shared" si="2"/>
        <v>2.0833333333333259E-2</v>
      </c>
      <c r="H11" s="31">
        <f t="shared" si="3"/>
        <v>0</v>
      </c>
      <c r="I11" s="32">
        <f t="shared" si="0"/>
        <v>-1</v>
      </c>
      <c r="J11" s="236">
        <f t="shared" si="4"/>
        <v>1</v>
      </c>
      <c r="K11" s="261"/>
      <c r="L11" s="2"/>
      <c r="M11" s="2"/>
      <c r="N11" s="2"/>
      <c r="O11" s="2">
        <v>1</v>
      </c>
      <c r="P11" s="2"/>
      <c r="Q11" s="2"/>
      <c r="R11" s="2"/>
      <c r="S11" s="2"/>
      <c r="T11" s="2"/>
      <c r="U11" s="2"/>
      <c r="V11" s="262"/>
      <c r="W11" s="22"/>
      <c r="X11" s="33"/>
      <c r="Y11" s="42"/>
      <c r="Z11" s="42"/>
      <c r="AA11" s="42"/>
      <c r="AB11" s="40"/>
      <c r="AC11" s="43"/>
      <c r="AD11" s="43"/>
      <c r="AE11" s="37"/>
    </row>
    <row r="12" spans="1:41" ht="24.95" customHeight="1" x14ac:dyDescent="0.25">
      <c r="A12" s="15"/>
      <c r="B12" s="284"/>
      <c r="C12" s="38">
        <f>1+"09:30:00"</f>
        <v>1.3958333333333333</v>
      </c>
      <c r="D12" s="242">
        <f>1+"10:00:00"</f>
        <v>1.4166666666666667</v>
      </c>
      <c r="E12" s="253"/>
      <c r="F12" s="31">
        <f t="shared" si="1"/>
        <v>2.0833333333333481E-2</v>
      </c>
      <c r="G12" s="31">
        <f t="shared" si="2"/>
        <v>2.0833333333333481E-2</v>
      </c>
      <c r="H12" s="31">
        <f t="shared" si="3"/>
        <v>0</v>
      </c>
      <c r="I12" s="32">
        <f t="shared" si="0"/>
        <v>-1</v>
      </c>
      <c r="J12" s="236">
        <f t="shared" si="4"/>
        <v>1</v>
      </c>
      <c r="K12" s="261"/>
      <c r="L12" s="2"/>
      <c r="M12" s="2"/>
      <c r="N12" s="2"/>
      <c r="O12" s="2">
        <v>1</v>
      </c>
      <c r="P12" s="2"/>
      <c r="Q12" s="2"/>
      <c r="R12" s="2"/>
      <c r="S12" s="2"/>
      <c r="T12" s="2"/>
      <c r="U12" s="2"/>
      <c r="V12" s="262"/>
      <c r="W12" s="22"/>
      <c r="X12" s="33"/>
      <c r="Y12" s="44" t="s">
        <v>24</v>
      </c>
      <c r="Z12" s="45"/>
      <c r="AA12" s="46">
        <f>AD9/AC13/24</f>
        <v>1.25</v>
      </c>
      <c r="AB12" s="40"/>
      <c r="AC12" s="47" t="s">
        <v>23</v>
      </c>
      <c r="AD12" s="47" t="s">
        <v>29</v>
      </c>
      <c r="AE12" s="37"/>
    </row>
    <row r="13" spans="1:41" ht="24.95" customHeight="1" x14ac:dyDescent="0.25">
      <c r="A13" s="15"/>
      <c r="B13" s="284"/>
      <c r="C13" s="38">
        <f>1+"10:00:00"</f>
        <v>1.4166666666666667</v>
      </c>
      <c r="D13" s="242">
        <f>1+"10:30:00"</f>
        <v>1.4375</v>
      </c>
      <c r="E13" s="253"/>
      <c r="F13" s="31">
        <f t="shared" si="1"/>
        <v>2.0833333333333259E-2</v>
      </c>
      <c r="G13" s="31">
        <f t="shared" si="2"/>
        <v>4.1666666666666519E-2</v>
      </c>
      <c r="H13" s="31">
        <f t="shared" si="3"/>
        <v>0</v>
      </c>
      <c r="I13" s="32">
        <f t="shared" si="0"/>
        <v>-2</v>
      </c>
      <c r="J13" s="236">
        <f t="shared" si="4"/>
        <v>2</v>
      </c>
      <c r="K13" s="261"/>
      <c r="L13" s="2"/>
      <c r="M13" s="2"/>
      <c r="N13" s="2">
        <v>1</v>
      </c>
      <c r="O13" s="2">
        <v>1</v>
      </c>
      <c r="P13" s="2"/>
      <c r="Q13" s="2"/>
      <c r="R13" s="2"/>
      <c r="S13" s="2"/>
      <c r="T13" s="2"/>
      <c r="U13" s="2"/>
      <c r="V13" s="262"/>
      <c r="W13" s="22"/>
      <c r="X13" s="33"/>
      <c r="Y13" s="48" t="s">
        <v>22</v>
      </c>
      <c r="Z13" s="49"/>
      <c r="AA13" s="46">
        <f>SUMIFS(H:H,C:C,"&gt;="&amp; (MATCH(Z9,$AF$3:$AF$8,0)+AA9),D:D,"&lt;=" &amp; (MATCH(Z10,$AF$3:$AF$8,0)+AA10))-SUMIFS(G:G,C:C,"&gt;="&amp; (MATCH(Z9,$AF$3:$AF$8,0)+AA9),D:D,"&lt;=" &amp; (MATCH(Z10,$AF$3:$AF$8,0)+AA10))-AA12</f>
        <v>-1.4270833333333337</v>
      </c>
      <c r="AB13" s="40"/>
      <c r="AC13" s="2">
        <v>140</v>
      </c>
      <c r="AD13" s="50">
        <f>AD9/(AA12+AA13)/24</f>
        <v>-988.23529411764503</v>
      </c>
      <c r="AE13" s="37"/>
    </row>
    <row r="14" spans="1:41" ht="24.95" customHeight="1" thickBot="1" x14ac:dyDescent="0.3">
      <c r="A14" s="15"/>
      <c r="B14" s="284"/>
      <c r="C14" s="38">
        <f>1+"10:30:00"</f>
        <v>1.4375</v>
      </c>
      <c r="D14" s="242">
        <f>1+"11:00:00"</f>
        <v>1.4583333333333333</v>
      </c>
      <c r="E14" s="253"/>
      <c r="F14" s="31">
        <f t="shared" si="1"/>
        <v>2.0833333333333259E-2</v>
      </c>
      <c r="G14" s="31">
        <f t="shared" si="2"/>
        <v>4.1666666666666519E-2</v>
      </c>
      <c r="H14" s="31">
        <f t="shared" si="3"/>
        <v>0</v>
      </c>
      <c r="I14" s="32">
        <f t="shared" si="0"/>
        <v>-2</v>
      </c>
      <c r="J14" s="236">
        <f t="shared" si="4"/>
        <v>2</v>
      </c>
      <c r="K14" s="261"/>
      <c r="L14" s="2"/>
      <c r="M14" s="2"/>
      <c r="N14" s="2">
        <v>1</v>
      </c>
      <c r="O14" s="2">
        <v>1</v>
      </c>
      <c r="P14" s="2"/>
      <c r="Q14" s="2"/>
      <c r="R14" s="2"/>
      <c r="S14" s="2"/>
      <c r="T14" s="2"/>
      <c r="U14" s="2"/>
      <c r="V14" s="262"/>
      <c r="W14" s="22"/>
      <c r="X14" s="51"/>
      <c r="Y14" s="52"/>
      <c r="Z14" s="53"/>
      <c r="AA14" s="52"/>
      <c r="AB14" s="54"/>
      <c r="AC14" s="55"/>
      <c r="AD14" s="55"/>
      <c r="AE14" s="56"/>
    </row>
    <row r="15" spans="1:41" ht="24.95" customHeight="1" x14ac:dyDescent="0.25">
      <c r="A15" s="15"/>
      <c r="B15" s="284"/>
      <c r="C15" s="57">
        <f>1+"11:00:00"</f>
        <v>1.4583333333333333</v>
      </c>
      <c r="D15" s="243">
        <f>1+"11:30:00"</f>
        <v>1.4791666666666667</v>
      </c>
      <c r="E15" s="253"/>
      <c r="F15" s="31">
        <f t="shared" si="1"/>
        <v>2.0833333333333481E-2</v>
      </c>
      <c r="G15" s="31">
        <f t="shared" si="2"/>
        <v>6.2500000000000444E-2</v>
      </c>
      <c r="H15" s="31">
        <f t="shared" si="3"/>
        <v>0</v>
      </c>
      <c r="I15" s="32">
        <f t="shared" si="0"/>
        <v>-3</v>
      </c>
      <c r="J15" s="236">
        <f t="shared" si="4"/>
        <v>3</v>
      </c>
      <c r="K15" s="261"/>
      <c r="L15" s="2"/>
      <c r="M15" s="2"/>
      <c r="N15" s="2">
        <v>2</v>
      </c>
      <c r="O15" s="2">
        <v>1</v>
      </c>
      <c r="P15" s="2"/>
      <c r="Q15" s="2"/>
      <c r="R15" s="2"/>
      <c r="S15" s="2"/>
      <c r="T15" s="2"/>
      <c r="U15" s="2"/>
      <c r="V15" s="262"/>
      <c r="W15" s="22"/>
      <c r="X15" s="22"/>
      <c r="Y15" s="58"/>
      <c r="AA15" s="58"/>
      <c r="AB15" s="16"/>
    </row>
    <row r="16" spans="1:41" ht="24.95" customHeight="1" x14ac:dyDescent="0.25">
      <c r="A16" s="15"/>
      <c r="B16" s="284"/>
      <c r="C16" s="38">
        <f>1+"11:30:00"</f>
        <v>1.4791666666666667</v>
      </c>
      <c r="D16" s="242">
        <f>1+"12:00:00"</f>
        <v>1.5</v>
      </c>
      <c r="E16" s="253"/>
      <c r="F16" s="31">
        <f t="shared" si="1"/>
        <v>2.0833333333333259E-2</v>
      </c>
      <c r="G16" s="31">
        <f t="shared" si="2"/>
        <v>6.2499999999999778E-2</v>
      </c>
      <c r="H16" s="31">
        <f t="shared" si="3"/>
        <v>0</v>
      </c>
      <c r="I16" s="32">
        <f t="shared" si="0"/>
        <v>-3</v>
      </c>
      <c r="J16" s="236">
        <f t="shared" si="4"/>
        <v>3</v>
      </c>
      <c r="K16" s="261"/>
      <c r="L16" s="2"/>
      <c r="M16" s="2"/>
      <c r="N16" s="2">
        <v>2</v>
      </c>
      <c r="O16" s="2">
        <v>1</v>
      </c>
      <c r="P16" s="2"/>
      <c r="Q16" s="2"/>
      <c r="R16" s="2"/>
      <c r="S16" s="2"/>
      <c r="T16" s="2"/>
      <c r="U16" s="2"/>
      <c r="V16" s="262"/>
      <c r="W16" s="22"/>
      <c r="X16" s="22"/>
      <c r="Y16" s="58"/>
      <c r="AA16" s="58"/>
      <c r="AB16" s="16"/>
    </row>
    <row r="17" spans="1:33" ht="24.95" customHeight="1" thickBot="1" x14ac:dyDescent="0.3">
      <c r="A17" s="15"/>
      <c r="B17" s="284"/>
      <c r="C17" s="61">
        <f>1+"12:00:00"</f>
        <v>1.5</v>
      </c>
      <c r="D17" s="244">
        <f>1+"12:30:00"</f>
        <v>1.5208333333333335</v>
      </c>
      <c r="E17" s="254"/>
      <c r="F17" s="62">
        <f t="shared" si="1"/>
        <v>2.0833333333333481E-2</v>
      </c>
      <c r="G17" s="62">
        <f t="shared" si="2"/>
        <v>0</v>
      </c>
      <c r="H17" s="62">
        <f t="shared" si="3"/>
        <v>0</v>
      </c>
      <c r="I17" s="63">
        <f t="shared" si="0"/>
        <v>0</v>
      </c>
      <c r="J17" s="237">
        <f t="shared" si="4"/>
        <v>0</v>
      </c>
      <c r="K17" s="263">
        <v>0</v>
      </c>
      <c r="L17" s="264"/>
      <c r="M17" s="264"/>
      <c r="N17" s="264"/>
      <c r="O17" s="264"/>
      <c r="P17" s="264"/>
      <c r="Q17" s="264"/>
      <c r="R17" s="264"/>
      <c r="S17" s="264"/>
      <c r="T17" s="264"/>
      <c r="U17" s="264"/>
      <c r="V17" s="265"/>
      <c r="W17" s="22"/>
      <c r="X17" s="22"/>
      <c r="Y17" s="58"/>
      <c r="AA17" s="58"/>
      <c r="AB17" s="16"/>
    </row>
    <row r="18" spans="1:33" ht="24.95" customHeight="1" x14ac:dyDescent="0.25">
      <c r="A18" s="60"/>
      <c r="B18" s="284"/>
      <c r="C18" s="64">
        <f>1+"13:30:00"</f>
        <v>1.5625</v>
      </c>
      <c r="D18" s="245">
        <f>1+"14:00:00"</f>
        <v>1.5833333333333335</v>
      </c>
      <c r="E18" s="255"/>
      <c r="F18" s="65">
        <f>D18-C18</f>
        <v>2.0833333333333481E-2</v>
      </c>
      <c r="G18" s="65">
        <f>J18*F18</f>
        <v>4.1666666666666963E-2</v>
      </c>
      <c r="H18" s="65">
        <f t="shared" si="3"/>
        <v>0</v>
      </c>
      <c r="I18" s="66">
        <f t="shared" si="0"/>
        <v>-2</v>
      </c>
      <c r="J18" s="238">
        <f>SUM(K18:V18)</f>
        <v>2</v>
      </c>
      <c r="K18" s="266">
        <v>1</v>
      </c>
      <c r="L18" s="267">
        <v>0.5</v>
      </c>
      <c r="M18" s="267">
        <v>0.5</v>
      </c>
      <c r="N18" s="267"/>
      <c r="O18" s="267"/>
      <c r="P18" s="267"/>
      <c r="Q18" s="267"/>
      <c r="R18" s="267"/>
      <c r="S18" s="267"/>
      <c r="T18" s="267"/>
      <c r="U18" s="267"/>
      <c r="V18" s="268"/>
      <c r="W18" s="22"/>
      <c r="X18" s="67"/>
      <c r="Y18" s="68"/>
      <c r="Z18" s="68"/>
      <c r="AA18" s="68"/>
      <c r="AB18" s="68"/>
      <c r="AC18" s="69"/>
      <c r="AD18" s="69"/>
      <c r="AE18" s="70"/>
    </row>
    <row r="19" spans="1:33" ht="24.95" customHeight="1" x14ac:dyDescent="0.25">
      <c r="A19" s="15"/>
      <c r="B19" s="284"/>
      <c r="C19" s="38">
        <f>1+"14:00:00"</f>
        <v>1.5833333333333335</v>
      </c>
      <c r="D19" s="242">
        <f>1+"14:30:00"</f>
        <v>1.6041666666666665</v>
      </c>
      <c r="E19" s="253"/>
      <c r="F19" s="31">
        <f t="shared" ref="F19:F26" si="5">D19-C19</f>
        <v>2.0833333333333037E-2</v>
      </c>
      <c r="G19" s="31">
        <f t="shared" ref="G19:G26" si="6">J19*F19</f>
        <v>0</v>
      </c>
      <c r="H19" s="31">
        <f t="shared" si="3"/>
        <v>0</v>
      </c>
      <c r="I19" s="32">
        <f t="shared" si="0"/>
        <v>0</v>
      </c>
      <c r="J19" s="236">
        <f t="shared" ref="J19:J26" si="7">SUM(K19:V19)</f>
        <v>0</v>
      </c>
      <c r="K19" s="261"/>
      <c r="L19" s="2"/>
      <c r="M19" s="2"/>
      <c r="N19" s="2"/>
      <c r="O19" s="2"/>
      <c r="P19" s="2"/>
      <c r="Q19" s="2"/>
      <c r="R19" s="2"/>
      <c r="S19" s="2"/>
      <c r="T19" s="2"/>
      <c r="U19" s="2"/>
      <c r="V19" s="262"/>
      <c r="W19" s="22"/>
      <c r="X19" s="71"/>
      <c r="Y19" s="34" t="s">
        <v>27</v>
      </c>
      <c r="Z19" s="249" t="s">
        <v>30</v>
      </c>
      <c r="AA19" s="3">
        <v>0.5625</v>
      </c>
      <c r="AB19" s="72"/>
      <c r="AC19" s="36" t="s">
        <v>25</v>
      </c>
      <c r="AD19" s="2">
        <v>300</v>
      </c>
      <c r="AE19" s="73"/>
    </row>
    <row r="20" spans="1:33" ht="24.95" customHeight="1" x14ac:dyDescent="0.25">
      <c r="A20" s="15"/>
      <c r="B20" s="284"/>
      <c r="C20" s="38">
        <f>1+"14:30:00"</f>
        <v>1.6041666666666665</v>
      </c>
      <c r="D20" s="242">
        <f>1+"15:00:00"</f>
        <v>1.625</v>
      </c>
      <c r="E20" s="253"/>
      <c r="F20" s="31">
        <f t="shared" si="5"/>
        <v>2.0833333333333481E-2</v>
      </c>
      <c r="G20" s="31">
        <f t="shared" si="6"/>
        <v>0</v>
      </c>
      <c r="H20" s="31">
        <f t="shared" si="3"/>
        <v>0</v>
      </c>
      <c r="I20" s="32">
        <f t="shared" si="0"/>
        <v>0</v>
      </c>
      <c r="J20" s="236">
        <f t="shared" si="7"/>
        <v>0</v>
      </c>
      <c r="K20" s="261"/>
      <c r="L20" s="2"/>
      <c r="M20" s="2"/>
      <c r="N20" s="2"/>
      <c r="O20" s="2"/>
      <c r="P20" s="2"/>
      <c r="Q20" s="2"/>
      <c r="R20" s="2"/>
      <c r="S20" s="2"/>
      <c r="T20" s="2"/>
      <c r="U20" s="2"/>
      <c r="V20" s="262"/>
      <c r="W20" s="22"/>
      <c r="X20" s="71"/>
      <c r="Y20" s="39" t="s">
        <v>28</v>
      </c>
      <c r="Z20" s="249" t="s">
        <v>30</v>
      </c>
      <c r="AA20" s="4">
        <v>0.625</v>
      </c>
      <c r="AB20" s="74"/>
      <c r="AC20" s="41" t="s">
        <v>26</v>
      </c>
      <c r="AD20" s="1"/>
      <c r="AE20" s="73"/>
    </row>
    <row r="21" spans="1:33" ht="24.95" customHeight="1" x14ac:dyDescent="0.25">
      <c r="A21" s="15"/>
      <c r="B21" s="284"/>
      <c r="C21" s="38">
        <f>1+"15:00:00"</f>
        <v>1.625</v>
      </c>
      <c r="D21" s="242">
        <f>1+"15:30:00"</f>
        <v>1.6458333333333335</v>
      </c>
      <c r="E21" s="253"/>
      <c r="F21" s="31">
        <f t="shared" si="5"/>
        <v>2.0833333333333481E-2</v>
      </c>
      <c r="G21" s="31">
        <f t="shared" si="6"/>
        <v>0</v>
      </c>
      <c r="H21" s="31">
        <f t="shared" si="3"/>
        <v>0</v>
      </c>
      <c r="I21" s="32">
        <f t="shared" si="0"/>
        <v>0</v>
      </c>
      <c r="J21" s="236">
        <f t="shared" si="7"/>
        <v>0</v>
      </c>
      <c r="K21" s="261"/>
      <c r="L21" s="2"/>
      <c r="M21" s="2"/>
      <c r="N21" s="2"/>
      <c r="O21" s="2"/>
      <c r="P21" s="2"/>
      <c r="Q21" s="2"/>
      <c r="R21" s="2"/>
      <c r="S21" s="2"/>
      <c r="T21" s="2"/>
      <c r="U21" s="2"/>
      <c r="V21" s="262"/>
      <c r="W21" s="22"/>
      <c r="X21" s="71"/>
      <c r="Y21" s="75"/>
      <c r="Z21" s="75"/>
      <c r="AA21" s="75"/>
      <c r="AB21" s="74"/>
      <c r="AC21" s="76"/>
      <c r="AD21" s="76"/>
      <c r="AE21" s="73"/>
    </row>
    <row r="22" spans="1:33" ht="24.95" customHeight="1" x14ac:dyDescent="0.25">
      <c r="A22" s="15"/>
      <c r="B22" s="284"/>
      <c r="C22" s="38">
        <f>1+"15:30:00"</f>
        <v>1.6458333333333335</v>
      </c>
      <c r="D22" s="242">
        <f>1+"16:00:00"</f>
        <v>1.6666666666666665</v>
      </c>
      <c r="E22" s="253"/>
      <c r="F22" s="31">
        <f t="shared" si="5"/>
        <v>2.0833333333333037E-2</v>
      </c>
      <c r="G22" s="31">
        <f t="shared" si="6"/>
        <v>0</v>
      </c>
      <c r="H22" s="31">
        <f t="shared" si="3"/>
        <v>0</v>
      </c>
      <c r="I22" s="32">
        <f t="shared" si="0"/>
        <v>0</v>
      </c>
      <c r="J22" s="236">
        <f t="shared" si="7"/>
        <v>0</v>
      </c>
      <c r="K22" s="261"/>
      <c r="L22" s="2"/>
      <c r="M22" s="2"/>
      <c r="N22" s="2"/>
      <c r="O22" s="2"/>
      <c r="P22" s="2"/>
      <c r="Q22" s="2"/>
      <c r="R22" s="2"/>
      <c r="S22" s="2"/>
      <c r="T22" s="2"/>
      <c r="U22" s="2"/>
      <c r="V22" s="262"/>
      <c r="W22" s="22"/>
      <c r="X22" s="71"/>
      <c r="Y22" s="44" t="s">
        <v>24</v>
      </c>
      <c r="Z22" s="45"/>
      <c r="AA22" s="46">
        <f>AD19/AC23/24</f>
        <v>0.10416666666666667</v>
      </c>
      <c r="AB22" s="74"/>
      <c r="AC22" s="47" t="s">
        <v>23</v>
      </c>
      <c r="AD22" s="47" t="s">
        <v>29</v>
      </c>
      <c r="AE22" s="73"/>
    </row>
    <row r="23" spans="1:33" ht="24.95" customHeight="1" x14ac:dyDescent="0.25">
      <c r="A23" s="15"/>
      <c r="B23" s="284"/>
      <c r="C23" s="38">
        <f>1+"16:00:00"</f>
        <v>1.6666666666666665</v>
      </c>
      <c r="D23" s="242">
        <f>1+"16:30:00"</f>
        <v>1.6875</v>
      </c>
      <c r="E23" s="253"/>
      <c r="F23" s="31">
        <f t="shared" si="5"/>
        <v>2.0833333333333481E-2</v>
      </c>
      <c r="G23" s="31">
        <f t="shared" si="6"/>
        <v>0</v>
      </c>
      <c r="H23" s="31">
        <f t="shared" si="3"/>
        <v>0</v>
      </c>
      <c r="I23" s="32">
        <f t="shared" si="0"/>
        <v>0</v>
      </c>
      <c r="J23" s="236">
        <f t="shared" si="7"/>
        <v>0</v>
      </c>
      <c r="K23" s="261"/>
      <c r="L23" s="2"/>
      <c r="M23" s="2"/>
      <c r="N23" s="2"/>
      <c r="O23" s="2"/>
      <c r="P23" s="2"/>
      <c r="Q23" s="2"/>
      <c r="R23" s="2"/>
      <c r="S23" s="2"/>
      <c r="T23" s="2"/>
      <c r="U23" s="2"/>
      <c r="V23" s="262"/>
      <c r="W23" s="22"/>
      <c r="X23" s="71"/>
      <c r="Y23" s="48" t="s">
        <v>22</v>
      </c>
      <c r="Z23" s="49"/>
      <c r="AA23" s="46">
        <f>SUMIFS(H:H,C:C,"&gt;="&amp; (MATCH(Z19,$AF$3:$AF$8,0)+AA19),D:D,"&lt;=" &amp; (MATCH(Z20,$AF$3:$AF$8,0)+AA20))-SUMIFS(G:G,C:C,"&gt;="&amp; (MATCH(Z19,$AF$3:$AF$8,0)+AA19),D:D,"&lt;=" &amp; (MATCH(Z20,$AF$3:$AF$8,0)+AA20))-AA22</f>
        <v>-0.14583333333333365</v>
      </c>
      <c r="AB23" s="74"/>
      <c r="AC23" s="2">
        <v>120</v>
      </c>
      <c r="AD23" s="50">
        <f>AD19/(AA23+AA22)/24</f>
        <v>-299.99999999999778</v>
      </c>
      <c r="AE23" s="73"/>
      <c r="AF23" s="77"/>
    </row>
    <row r="24" spans="1:33" ht="24.95" customHeight="1" thickBot="1" x14ac:dyDescent="0.3">
      <c r="A24" s="15"/>
      <c r="B24" s="284"/>
      <c r="C24" s="38">
        <f>1+"16:30:00"</f>
        <v>1.6875</v>
      </c>
      <c r="D24" s="242">
        <f>1+"17:00:00"</f>
        <v>1.7083333333333335</v>
      </c>
      <c r="E24" s="253"/>
      <c r="F24" s="31">
        <f t="shared" si="5"/>
        <v>2.0833333333333481E-2</v>
      </c>
      <c r="G24" s="31">
        <f t="shared" si="6"/>
        <v>0</v>
      </c>
      <c r="H24" s="31">
        <f t="shared" si="3"/>
        <v>0</v>
      </c>
      <c r="I24" s="32">
        <f t="shared" si="0"/>
        <v>0</v>
      </c>
      <c r="J24" s="236">
        <f t="shared" si="7"/>
        <v>0</v>
      </c>
      <c r="K24" s="261"/>
      <c r="L24" s="2"/>
      <c r="M24" s="2"/>
      <c r="N24" s="2"/>
      <c r="O24" s="2"/>
      <c r="P24" s="2"/>
      <c r="Q24" s="2"/>
      <c r="R24" s="2"/>
      <c r="S24" s="2"/>
      <c r="T24" s="2"/>
      <c r="U24" s="2"/>
      <c r="V24" s="262"/>
      <c r="W24" s="22"/>
      <c r="X24" s="78"/>
      <c r="Y24" s="79"/>
      <c r="Z24" s="80"/>
      <c r="AA24" s="80"/>
      <c r="AB24" s="80"/>
      <c r="AC24" s="80"/>
      <c r="AD24" s="80"/>
      <c r="AE24" s="81"/>
      <c r="AF24" s="77"/>
    </row>
    <row r="25" spans="1:33" ht="24.95" customHeight="1" x14ac:dyDescent="0.25">
      <c r="A25" s="15"/>
      <c r="B25" s="284"/>
      <c r="C25" s="38">
        <f>1+"17:00:00"</f>
        <v>1.7083333333333335</v>
      </c>
      <c r="D25" s="242">
        <f>1+"17:30:00"</f>
        <v>1.7291666666666665</v>
      </c>
      <c r="E25" s="253"/>
      <c r="F25" s="31">
        <f t="shared" si="5"/>
        <v>2.0833333333333037E-2</v>
      </c>
      <c r="G25" s="31">
        <f t="shared" si="6"/>
        <v>0</v>
      </c>
      <c r="H25" s="31">
        <f t="shared" si="3"/>
        <v>0</v>
      </c>
      <c r="I25" s="32">
        <f t="shared" si="0"/>
        <v>0</v>
      </c>
      <c r="J25" s="236">
        <f t="shared" si="7"/>
        <v>0</v>
      </c>
      <c r="K25" s="261"/>
      <c r="L25" s="2"/>
      <c r="M25" s="2"/>
      <c r="N25" s="2"/>
      <c r="O25" s="2"/>
      <c r="P25" s="2"/>
      <c r="Q25" s="2"/>
      <c r="R25" s="2"/>
      <c r="S25" s="2"/>
      <c r="T25" s="2"/>
      <c r="U25" s="2"/>
      <c r="V25" s="262"/>
      <c r="W25" s="22"/>
      <c r="X25" s="22"/>
      <c r="AG25" s="77"/>
    </row>
    <row r="26" spans="1:33" ht="24.95" customHeight="1" thickBot="1" x14ac:dyDescent="0.3">
      <c r="A26" s="15"/>
      <c r="B26" s="285"/>
      <c r="C26" s="82">
        <f>1+"17:30:00"</f>
        <v>1.7291666666666665</v>
      </c>
      <c r="D26" s="246">
        <f>1+"18:00:00"</f>
        <v>1.75</v>
      </c>
      <c r="E26" s="256"/>
      <c r="F26" s="83">
        <f t="shared" si="5"/>
        <v>2.0833333333333481E-2</v>
      </c>
      <c r="G26" s="83">
        <f t="shared" si="6"/>
        <v>0</v>
      </c>
      <c r="H26" s="83">
        <f t="shared" si="3"/>
        <v>0</v>
      </c>
      <c r="I26" s="84">
        <f t="shared" si="0"/>
        <v>0</v>
      </c>
      <c r="J26" s="239">
        <f t="shared" si="7"/>
        <v>0</v>
      </c>
      <c r="K26" s="269"/>
      <c r="L26" s="270"/>
      <c r="M26" s="270"/>
      <c r="N26" s="270"/>
      <c r="O26" s="270"/>
      <c r="P26" s="270"/>
      <c r="Q26" s="270"/>
      <c r="R26" s="270"/>
      <c r="S26" s="270"/>
      <c r="T26" s="270"/>
      <c r="U26" s="270"/>
      <c r="V26" s="271"/>
      <c r="W26" s="22"/>
      <c r="AG26" s="77"/>
    </row>
    <row r="27" spans="1:33" ht="24.95" customHeight="1" thickTop="1" x14ac:dyDescent="0.25">
      <c r="A27" s="15"/>
      <c r="B27" s="286" t="str">
        <f>IF($AB$3="","",$AB$3+1)</f>
        <v/>
      </c>
      <c r="C27" s="85">
        <f>2+"07:45:00"</f>
        <v>2.3229166666666665</v>
      </c>
      <c r="D27" s="247">
        <f>2+"08:00:00"</f>
        <v>2.3333333333333335</v>
      </c>
      <c r="E27" s="257">
        <v>3</v>
      </c>
      <c r="F27" s="24">
        <f>D27-C27</f>
        <v>1.0416666666666963E-2</v>
      </c>
      <c r="G27" s="24">
        <f>J27*F27</f>
        <v>2.0833333333333925E-2</v>
      </c>
      <c r="H27" s="24">
        <f>F27*E27</f>
        <v>3.1250000000000888E-2</v>
      </c>
      <c r="I27" s="25">
        <f t="shared" si="0"/>
        <v>1</v>
      </c>
      <c r="J27" s="235">
        <f>SUM(K27:V27)</f>
        <v>2</v>
      </c>
      <c r="K27" s="272">
        <v>1</v>
      </c>
      <c r="L27" s="273">
        <v>0.5</v>
      </c>
      <c r="M27" s="273">
        <v>0.5</v>
      </c>
      <c r="N27" s="273"/>
      <c r="O27" s="273"/>
      <c r="P27" s="273"/>
      <c r="Q27" s="273"/>
      <c r="R27" s="273"/>
      <c r="S27" s="273"/>
      <c r="T27" s="273"/>
      <c r="U27" s="273"/>
      <c r="V27" s="274"/>
      <c r="W27" s="22"/>
      <c r="X27" s="86"/>
      <c r="Y27" s="87"/>
      <c r="Z27" s="87"/>
      <c r="AA27" s="87"/>
      <c r="AB27" s="87"/>
      <c r="AC27" s="88"/>
      <c r="AD27" s="88"/>
      <c r="AE27" s="89"/>
    </row>
    <row r="28" spans="1:33" ht="24.95" customHeight="1" x14ac:dyDescent="0.25">
      <c r="A28" s="15"/>
      <c r="B28" s="286"/>
      <c r="C28" s="30">
        <f>2+"08:00:00"</f>
        <v>2.3333333333333335</v>
      </c>
      <c r="D28" s="241">
        <f>2+"08:30:00"</f>
        <v>2.3541666666666665</v>
      </c>
      <c r="E28" s="253"/>
      <c r="F28" s="31">
        <f t="shared" ref="F28:F36" si="8">D28-C28</f>
        <v>2.0833333333333037E-2</v>
      </c>
      <c r="G28" s="31">
        <f t="shared" ref="G28:G36" si="9">J28*F28</f>
        <v>0</v>
      </c>
      <c r="H28" s="31">
        <f t="shared" ref="H28:H45" si="10">F28*E28</f>
        <v>0</v>
      </c>
      <c r="I28" s="32">
        <f t="shared" si="0"/>
        <v>0</v>
      </c>
      <c r="J28" s="236">
        <f t="shared" ref="J28:J36" si="11">SUM(K28:V28)</f>
        <v>0</v>
      </c>
      <c r="K28" s="261"/>
      <c r="L28" s="2"/>
      <c r="M28" s="2"/>
      <c r="N28" s="2"/>
      <c r="O28" s="2"/>
      <c r="P28" s="2"/>
      <c r="Q28" s="2"/>
      <c r="R28" s="2"/>
      <c r="S28" s="2"/>
      <c r="T28" s="2"/>
      <c r="U28" s="2"/>
      <c r="V28" s="262"/>
      <c r="W28" s="22"/>
      <c r="X28" s="90"/>
      <c r="Y28" s="34" t="s">
        <v>27</v>
      </c>
      <c r="Z28" s="249" t="s">
        <v>30</v>
      </c>
      <c r="AA28" s="3">
        <v>0.64583333333333337</v>
      </c>
      <c r="AB28" s="91"/>
      <c r="AC28" s="36" t="s">
        <v>25</v>
      </c>
      <c r="AD28" s="2">
        <v>4000</v>
      </c>
      <c r="AE28" s="92"/>
    </row>
    <row r="29" spans="1:33" ht="24.95" customHeight="1" x14ac:dyDescent="0.25">
      <c r="A29" s="15"/>
      <c r="B29" s="286"/>
      <c r="C29" s="38">
        <f>2+"08:30:00"</f>
        <v>2.3541666666666665</v>
      </c>
      <c r="D29" s="242">
        <f>2+"09:00:00"</f>
        <v>2.375</v>
      </c>
      <c r="E29" s="253"/>
      <c r="F29" s="31">
        <f t="shared" si="8"/>
        <v>2.0833333333333481E-2</v>
      </c>
      <c r="G29" s="31">
        <f t="shared" si="9"/>
        <v>0</v>
      </c>
      <c r="H29" s="31">
        <f t="shared" si="10"/>
        <v>0</v>
      </c>
      <c r="I29" s="32">
        <f t="shared" si="0"/>
        <v>0</v>
      </c>
      <c r="J29" s="236">
        <f t="shared" si="11"/>
        <v>0</v>
      </c>
      <c r="K29" s="261"/>
      <c r="L29" s="2"/>
      <c r="M29" s="2"/>
      <c r="N29" s="2"/>
      <c r="O29" s="2"/>
      <c r="P29" s="2"/>
      <c r="Q29" s="2"/>
      <c r="R29" s="2"/>
      <c r="S29" s="2"/>
      <c r="T29" s="2"/>
      <c r="U29" s="2"/>
      <c r="V29" s="262"/>
      <c r="W29" s="22"/>
      <c r="X29" s="90"/>
      <c r="Y29" s="39" t="s">
        <v>28</v>
      </c>
      <c r="Z29" s="249" t="s">
        <v>32</v>
      </c>
      <c r="AA29" s="4">
        <v>0.47916666666666669</v>
      </c>
      <c r="AB29" s="93"/>
      <c r="AC29" s="41" t="s">
        <v>26</v>
      </c>
      <c r="AD29" s="1"/>
      <c r="AE29" s="92"/>
    </row>
    <row r="30" spans="1:33" ht="24.95" customHeight="1" x14ac:dyDescent="0.25">
      <c r="A30" s="15"/>
      <c r="B30" s="286"/>
      <c r="C30" s="38">
        <f>2+"09:00:00"</f>
        <v>2.375</v>
      </c>
      <c r="D30" s="242">
        <f>2+"09:30:00"</f>
        <v>2.3958333333333335</v>
      </c>
      <c r="E30" s="253"/>
      <c r="F30" s="31">
        <f t="shared" si="8"/>
        <v>2.0833333333333481E-2</v>
      </c>
      <c r="G30" s="31">
        <f t="shared" si="9"/>
        <v>2.0833333333333481E-2</v>
      </c>
      <c r="H30" s="31">
        <f t="shared" si="10"/>
        <v>0</v>
      </c>
      <c r="I30" s="32">
        <f t="shared" si="0"/>
        <v>-1</v>
      </c>
      <c r="J30" s="236">
        <f t="shared" si="11"/>
        <v>1</v>
      </c>
      <c r="K30" s="261"/>
      <c r="L30" s="2"/>
      <c r="M30" s="2"/>
      <c r="N30" s="2"/>
      <c r="O30" s="2">
        <v>1</v>
      </c>
      <c r="P30" s="2"/>
      <c r="Q30" s="2"/>
      <c r="R30" s="2"/>
      <c r="S30" s="2"/>
      <c r="T30" s="2"/>
      <c r="U30" s="2"/>
      <c r="V30" s="262"/>
      <c r="W30" s="22"/>
      <c r="X30" s="90"/>
      <c r="Y30" s="94"/>
      <c r="Z30" s="94"/>
      <c r="AA30" s="94"/>
      <c r="AB30" s="93"/>
      <c r="AC30" s="95"/>
      <c r="AD30" s="95"/>
      <c r="AE30" s="92"/>
    </row>
    <row r="31" spans="1:33" ht="24.95" customHeight="1" x14ac:dyDescent="0.25">
      <c r="A31" s="15"/>
      <c r="B31" s="286"/>
      <c r="C31" s="38">
        <f>2+"09:30:00"</f>
        <v>2.3958333333333335</v>
      </c>
      <c r="D31" s="242">
        <f>2+"10:00:00"</f>
        <v>2.4166666666666665</v>
      </c>
      <c r="E31" s="253"/>
      <c r="F31" s="31">
        <f t="shared" si="8"/>
        <v>2.0833333333333037E-2</v>
      </c>
      <c r="G31" s="31">
        <f t="shared" si="9"/>
        <v>2.0833333333333037E-2</v>
      </c>
      <c r="H31" s="31">
        <f t="shared" si="10"/>
        <v>0</v>
      </c>
      <c r="I31" s="32">
        <f t="shared" si="0"/>
        <v>-1</v>
      </c>
      <c r="J31" s="236">
        <f t="shared" si="11"/>
        <v>1</v>
      </c>
      <c r="K31" s="261"/>
      <c r="L31" s="2"/>
      <c r="M31" s="2"/>
      <c r="N31" s="2"/>
      <c r="O31" s="2">
        <v>1</v>
      </c>
      <c r="P31" s="2"/>
      <c r="Q31" s="2"/>
      <c r="R31" s="2"/>
      <c r="S31" s="2"/>
      <c r="T31" s="2"/>
      <c r="U31" s="2"/>
      <c r="V31" s="262"/>
      <c r="W31" s="22"/>
      <c r="X31" s="90"/>
      <c r="Y31" s="44" t="s">
        <v>24</v>
      </c>
      <c r="Z31" s="45"/>
      <c r="AA31" s="46">
        <f>AD28/AC32/24</f>
        <v>1.1904761904761905</v>
      </c>
      <c r="AB31" s="93"/>
      <c r="AC31" s="47" t="s">
        <v>23</v>
      </c>
      <c r="AD31" s="47" t="s">
        <v>29</v>
      </c>
      <c r="AE31" s="92"/>
    </row>
    <row r="32" spans="1:33" ht="24.95" customHeight="1" x14ac:dyDescent="0.25">
      <c r="A32" s="15"/>
      <c r="B32" s="286"/>
      <c r="C32" s="38">
        <f>2+"10:00:00"</f>
        <v>2.4166666666666665</v>
      </c>
      <c r="D32" s="242">
        <f>2+"10:30:00"</f>
        <v>2.4375</v>
      </c>
      <c r="E32" s="253"/>
      <c r="F32" s="31">
        <f t="shared" si="8"/>
        <v>2.0833333333333481E-2</v>
      </c>
      <c r="G32" s="31">
        <f t="shared" si="9"/>
        <v>4.1666666666666963E-2</v>
      </c>
      <c r="H32" s="31">
        <f t="shared" si="10"/>
        <v>0</v>
      </c>
      <c r="I32" s="32">
        <f t="shared" si="0"/>
        <v>-2</v>
      </c>
      <c r="J32" s="236">
        <f t="shared" si="11"/>
        <v>2</v>
      </c>
      <c r="K32" s="261"/>
      <c r="L32" s="2"/>
      <c r="M32" s="2"/>
      <c r="N32" s="2">
        <v>1</v>
      </c>
      <c r="O32" s="2">
        <v>1</v>
      </c>
      <c r="P32" s="2"/>
      <c r="Q32" s="2"/>
      <c r="R32" s="2"/>
      <c r="S32" s="2"/>
      <c r="T32" s="2"/>
      <c r="U32" s="2"/>
      <c r="V32" s="262"/>
      <c r="W32" s="22"/>
      <c r="X32" s="90"/>
      <c r="Y32" s="48" t="s">
        <v>22</v>
      </c>
      <c r="Z32" s="49"/>
      <c r="AA32" s="46">
        <f>SUMIFS(H:H,C:C,"&gt;="&amp; (MATCH(Z28,$AF$3:$AF$8,0)+AA28),D:D,"&lt;=" &amp; (MATCH(Z29,$AF$3:$AF$8,0)+AA29))-SUMIFS(G:G,C:C,"&gt;="&amp; (MATCH(Z28,$AF$3:$AF$8,0)+AA28),D:D,"&lt;=" &amp; (MATCH(Z29,$AF$3:$AF$8,0)+AA29))-AA31</f>
        <v>-1.6488095238095231</v>
      </c>
      <c r="AB32" s="93"/>
      <c r="AC32" s="2">
        <v>140</v>
      </c>
      <c r="AD32" s="50">
        <f>AD28/(AA31+AA32)/24</f>
        <v>-363.63636363636419</v>
      </c>
      <c r="AE32" s="92"/>
    </row>
    <row r="33" spans="1:31" ht="24.95" customHeight="1" thickBot="1" x14ac:dyDescent="0.3">
      <c r="A33" s="15"/>
      <c r="B33" s="286"/>
      <c r="C33" s="38">
        <f>2+"10:30:00"</f>
        <v>2.4375</v>
      </c>
      <c r="D33" s="242">
        <f>2+"11:00:00"</f>
        <v>2.4583333333333335</v>
      </c>
      <c r="E33" s="253"/>
      <c r="F33" s="31">
        <f t="shared" si="8"/>
        <v>2.0833333333333481E-2</v>
      </c>
      <c r="G33" s="31">
        <f t="shared" si="9"/>
        <v>4.1666666666666963E-2</v>
      </c>
      <c r="H33" s="31">
        <f t="shared" si="10"/>
        <v>0</v>
      </c>
      <c r="I33" s="32">
        <f t="shared" si="0"/>
        <v>-2</v>
      </c>
      <c r="J33" s="236">
        <f t="shared" si="11"/>
        <v>2</v>
      </c>
      <c r="K33" s="261"/>
      <c r="L33" s="2"/>
      <c r="M33" s="2"/>
      <c r="N33" s="2">
        <v>1</v>
      </c>
      <c r="O33" s="2">
        <v>1</v>
      </c>
      <c r="P33" s="2"/>
      <c r="Q33" s="2"/>
      <c r="R33" s="2"/>
      <c r="S33" s="2"/>
      <c r="T33" s="2"/>
      <c r="U33" s="2"/>
      <c r="V33" s="262"/>
      <c r="W33" s="22"/>
      <c r="X33" s="96"/>
      <c r="Y33" s="97"/>
      <c r="Z33" s="98"/>
      <c r="AA33" s="98"/>
      <c r="AB33" s="99"/>
      <c r="AC33" s="100"/>
      <c r="AD33" s="100"/>
      <c r="AE33" s="101"/>
    </row>
    <row r="34" spans="1:31" ht="24.95" customHeight="1" x14ac:dyDescent="0.25">
      <c r="A34" s="15"/>
      <c r="B34" s="286"/>
      <c r="C34" s="57">
        <f>2+"11:00:00"</f>
        <v>2.4583333333333335</v>
      </c>
      <c r="D34" s="243">
        <f>2+"11:30:00"</f>
        <v>2.4791666666666665</v>
      </c>
      <c r="E34" s="253"/>
      <c r="F34" s="31">
        <f t="shared" si="8"/>
        <v>2.0833333333333037E-2</v>
      </c>
      <c r="G34" s="31">
        <f t="shared" si="9"/>
        <v>6.2499999999999112E-2</v>
      </c>
      <c r="H34" s="31">
        <f t="shared" si="10"/>
        <v>0</v>
      </c>
      <c r="I34" s="32">
        <f t="shared" si="0"/>
        <v>-3</v>
      </c>
      <c r="J34" s="236">
        <f t="shared" si="11"/>
        <v>3</v>
      </c>
      <c r="K34" s="261"/>
      <c r="L34" s="2"/>
      <c r="M34" s="2"/>
      <c r="N34" s="2">
        <v>2</v>
      </c>
      <c r="O34" s="2">
        <v>1</v>
      </c>
      <c r="P34" s="2"/>
      <c r="Q34" s="2"/>
      <c r="R34" s="2"/>
      <c r="S34" s="2"/>
      <c r="T34" s="2"/>
      <c r="U34" s="2"/>
      <c r="V34" s="262"/>
      <c r="W34" s="22"/>
      <c r="X34" s="22"/>
      <c r="Y34" s="102"/>
      <c r="AB34" s="16"/>
    </row>
    <row r="35" spans="1:31" ht="24.95" customHeight="1" x14ac:dyDescent="0.25">
      <c r="A35" s="15"/>
      <c r="B35" s="286"/>
      <c r="C35" s="38">
        <f>2+"11:30:00"</f>
        <v>2.4791666666666665</v>
      </c>
      <c r="D35" s="242">
        <f>2+"12:00:00"</f>
        <v>2.5</v>
      </c>
      <c r="E35" s="253"/>
      <c r="F35" s="31">
        <f t="shared" si="8"/>
        <v>2.0833333333333481E-2</v>
      </c>
      <c r="G35" s="31">
        <f t="shared" si="9"/>
        <v>6.2500000000000444E-2</v>
      </c>
      <c r="H35" s="31">
        <f t="shared" si="10"/>
        <v>0</v>
      </c>
      <c r="I35" s="32">
        <f t="shared" si="0"/>
        <v>-3</v>
      </c>
      <c r="J35" s="236">
        <f t="shared" si="11"/>
        <v>3</v>
      </c>
      <c r="K35" s="261"/>
      <c r="L35" s="2"/>
      <c r="M35" s="2"/>
      <c r="N35" s="2">
        <v>2</v>
      </c>
      <c r="O35" s="2">
        <v>1</v>
      </c>
      <c r="P35" s="2"/>
      <c r="Q35" s="2"/>
      <c r="R35" s="2"/>
      <c r="S35" s="2"/>
      <c r="T35" s="2"/>
      <c r="U35" s="2"/>
      <c r="V35" s="262"/>
      <c r="W35" s="22"/>
      <c r="X35" s="22"/>
      <c r="AB35" s="16"/>
    </row>
    <row r="36" spans="1:31" ht="24.95" customHeight="1" thickBot="1" x14ac:dyDescent="0.3">
      <c r="A36" s="15"/>
      <c r="B36" s="286"/>
      <c r="C36" s="61">
        <f>2+"12:00:00"</f>
        <v>2.5</v>
      </c>
      <c r="D36" s="244">
        <f>2+"12:30:00"</f>
        <v>2.5208333333333335</v>
      </c>
      <c r="E36" s="254"/>
      <c r="F36" s="62">
        <f t="shared" si="8"/>
        <v>2.0833333333333481E-2</v>
      </c>
      <c r="G36" s="62">
        <f t="shared" si="9"/>
        <v>0</v>
      </c>
      <c r="H36" s="62">
        <f t="shared" si="10"/>
        <v>0</v>
      </c>
      <c r="I36" s="63">
        <f t="shared" si="0"/>
        <v>0</v>
      </c>
      <c r="J36" s="237">
        <f t="shared" si="11"/>
        <v>0</v>
      </c>
      <c r="K36" s="263">
        <v>0</v>
      </c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5"/>
      <c r="W36" s="22"/>
    </row>
    <row r="37" spans="1:31" ht="24.95" customHeight="1" x14ac:dyDescent="0.25">
      <c r="A37" s="15"/>
      <c r="B37" s="286"/>
      <c r="C37" s="64">
        <f>2+"13:30:00"</f>
        <v>2.5625</v>
      </c>
      <c r="D37" s="245">
        <f>2+"14:00:00"</f>
        <v>2.5833333333333335</v>
      </c>
      <c r="E37" s="255"/>
      <c r="F37" s="65">
        <f>D37-C37</f>
        <v>2.0833333333333481E-2</v>
      </c>
      <c r="G37" s="65">
        <f>J37*F37</f>
        <v>4.1666666666666963E-2</v>
      </c>
      <c r="H37" s="65">
        <f t="shared" si="10"/>
        <v>0</v>
      </c>
      <c r="I37" s="66">
        <f t="shared" si="0"/>
        <v>-2</v>
      </c>
      <c r="J37" s="238">
        <f>SUM(K37:V37)</f>
        <v>2</v>
      </c>
      <c r="K37" s="266">
        <v>1</v>
      </c>
      <c r="L37" s="267">
        <v>0.5</v>
      </c>
      <c r="M37" s="267">
        <v>0.5</v>
      </c>
      <c r="N37" s="267"/>
      <c r="O37" s="267"/>
      <c r="P37" s="267"/>
      <c r="Q37" s="267"/>
      <c r="R37" s="267"/>
      <c r="S37" s="267"/>
      <c r="T37" s="267"/>
      <c r="U37" s="267"/>
      <c r="V37" s="268"/>
      <c r="W37" s="22"/>
      <c r="X37" s="103"/>
      <c r="Y37" s="104"/>
      <c r="Z37" s="104"/>
      <c r="AA37" s="104"/>
      <c r="AB37" s="104"/>
      <c r="AC37" s="105"/>
      <c r="AD37" s="105"/>
      <c r="AE37" s="106"/>
    </row>
    <row r="38" spans="1:31" ht="24.95" customHeight="1" x14ac:dyDescent="0.25">
      <c r="A38" s="15"/>
      <c r="B38" s="286"/>
      <c r="C38" s="38">
        <f>2+"14:00:00"</f>
        <v>2.5833333333333335</v>
      </c>
      <c r="D38" s="242">
        <f>2+"14:30:00"</f>
        <v>2.6041666666666665</v>
      </c>
      <c r="E38" s="253"/>
      <c r="F38" s="31">
        <f t="shared" ref="F38:F45" si="12">D38-C38</f>
        <v>2.0833333333333037E-2</v>
      </c>
      <c r="G38" s="31">
        <f t="shared" ref="G38:G45" si="13">J38*F38</f>
        <v>0</v>
      </c>
      <c r="H38" s="31">
        <f t="shared" si="10"/>
        <v>0</v>
      </c>
      <c r="I38" s="32">
        <f t="shared" si="0"/>
        <v>0</v>
      </c>
      <c r="J38" s="236">
        <f t="shared" ref="J38:J45" si="14">SUM(K38:V38)</f>
        <v>0</v>
      </c>
      <c r="K38" s="261"/>
      <c r="L38" s="2"/>
      <c r="M38" s="2"/>
      <c r="N38" s="2"/>
      <c r="O38" s="2"/>
      <c r="P38" s="2"/>
      <c r="Q38" s="2"/>
      <c r="R38" s="2"/>
      <c r="S38" s="2"/>
      <c r="T38" s="2"/>
      <c r="U38" s="2"/>
      <c r="V38" s="262"/>
      <c r="W38" s="22"/>
      <c r="X38" s="107"/>
      <c r="Y38" s="34" t="s">
        <v>27</v>
      </c>
      <c r="Z38" s="249" t="s">
        <v>31</v>
      </c>
      <c r="AA38" s="3">
        <v>0.5625</v>
      </c>
      <c r="AB38" s="108"/>
      <c r="AC38" s="36" t="s">
        <v>25</v>
      </c>
      <c r="AD38" s="2">
        <v>300</v>
      </c>
      <c r="AE38" s="109"/>
    </row>
    <row r="39" spans="1:31" ht="24.95" customHeight="1" x14ac:dyDescent="0.25">
      <c r="A39" s="15"/>
      <c r="B39" s="286"/>
      <c r="C39" s="38">
        <f>2+"14:30:00"</f>
        <v>2.6041666666666665</v>
      </c>
      <c r="D39" s="242">
        <f>2+"15:00:00"</f>
        <v>2.625</v>
      </c>
      <c r="E39" s="253"/>
      <c r="F39" s="31">
        <f t="shared" si="12"/>
        <v>2.0833333333333481E-2</v>
      </c>
      <c r="G39" s="31">
        <f t="shared" si="13"/>
        <v>0</v>
      </c>
      <c r="H39" s="31">
        <f t="shared" si="10"/>
        <v>0</v>
      </c>
      <c r="I39" s="32">
        <f t="shared" si="0"/>
        <v>0</v>
      </c>
      <c r="J39" s="236">
        <f t="shared" si="14"/>
        <v>0</v>
      </c>
      <c r="K39" s="261"/>
      <c r="L39" s="2"/>
      <c r="M39" s="2"/>
      <c r="N39" s="2"/>
      <c r="O39" s="2"/>
      <c r="P39" s="2"/>
      <c r="Q39" s="2"/>
      <c r="R39" s="2"/>
      <c r="S39" s="2"/>
      <c r="T39" s="2"/>
      <c r="U39" s="2"/>
      <c r="V39" s="262"/>
      <c r="W39" s="22"/>
      <c r="X39" s="107"/>
      <c r="Y39" s="39" t="s">
        <v>28</v>
      </c>
      <c r="Z39" s="249" t="s">
        <v>31</v>
      </c>
      <c r="AA39" s="4">
        <v>0.625</v>
      </c>
      <c r="AB39" s="110"/>
      <c r="AC39" s="41" t="s">
        <v>26</v>
      </c>
      <c r="AD39" s="1"/>
      <c r="AE39" s="109"/>
    </row>
    <row r="40" spans="1:31" ht="24.95" customHeight="1" x14ac:dyDescent="0.25">
      <c r="A40" s="15"/>
      <c r="B40" s="286"/>
      <c r="C40" s="38">
        <f>2+"15:00:00"</f>
        <v>2.625</v>
      </c>
      <c r="D40" s="242">
        <f>2+"15:30:00"</f>
        <v>2.6458333333333335</v>
      </c>
      <c r="E40" s="253"/>
      <c r="F40" s="31">
        <f t="shared" si="12"/>
        <v>2.0833333333333481E-2</v>
      </c>
      <c r="G40" s="31">
        <f t="shared" si="13"/>
        <v>0</v>
      </c>
      <c r="H40" s="31">
        <f t="shared" si="10"/>
        <v>0</v>
      </c>
      <c r="I40" s="32">
        <f t="shared" si="0"/>
        <v>0</v>
      </c>
      <c r="J40" s="236">
        <f t="shared" si="14"/>
        <v>0</v>
      </c>
      <c r="K40" s="261"/>
      <c r="L40" s="2"/>
      <c r="M40" s="2"/>
      <c r="N40" s="2"/>
      <c r="O40" s="2"/>
      <c r="P40" s="2"/>
      <c r="Q40" s="2"/>
      <c r="R40" s="2"/>
      <c r="S40" s="2"/>
      <c r="T40" s="2"/>
      <c r="U40" s="2"/>
      <c r="V40" s="262"/>
      <c r="W40" s="22"/>
      <c r="X40" s="107"/>
      <c r="Y40" s="111"/>
      <c r="Z40" s="111"/>
      <c r="AA40" s="111"/>
      <c r="AB40" s="110"/>
      <c r="AC40" s="112"/>
      <c r="AD40" s="112"/>
      <c r="AE40" s="109"/>
    </row>
    <row r="41" spans="1:31" ht="24.95" customHeight="1" x14ac:dyDescent="0.25">
      <c r="A41" s="15"/>
      <c r="B41" s="286"/>
      <c r="C41" s="38">
        <f>2+"15:30:00"</f>
        <v>2.6458333333333335</v>
      </c>
      <c r="D41" s="242">
        <f>2+"16:00:00"</f>
        <v>2.6666666666666665</v>
      </c>
      <c r="E41" s="253"/>
      <c r="F41" s="31">
        <f t="shared" si="12"/>
        <v>2.0833333333333037E-2</v>
      </c>
      <c r="G41" s="31">
        <f t="shared" si="13"/>
        <v>0</v>
      </c>
      <c r="H41" s="31">
        <f t="shared" si="10"/>
        <v>0</v>
      </c>
      <c r="I41" s="32">
        <f t="shared" si="0"/>
        <v>0</v>
      </c>
      <c r="J41" s="236">
        <f t="shared" si="14"/>
        <v>0</v>
      </c>
      <c r="K41" s="261"/>
      <c r="L41" s="2"/>
      <c r="M41" s="2"/>
      <c r="N41" s="2"/>
      <c r="O41" s="2"/>
      <c r="P41" s="2"/>
      <c r="Q41" s="2"/>
      <c r="R41" s="2"/>
      <c r="S41" s="2"/>
      <c r="T41" s="2"/>
      <c r="U41" s="2"/>
      <c r="V41" s="262"/>
      <c r="W41" s="22"/>
      <c r="X41" s="107"/>
      <c r="Y41" s="44" t="s">
        <v>24</v>
      </c>
      <c r="Z41" s="45"/>
      <c r="AA41" s="46">
        <f>AD38/AC42/24</f>
        <v>0.10416666666666667</v>
      </c>
      <c r="AB41" s="110"/>
      <c r="AC41" s="47" t="s">
        <v>23</v>
      </c>
      <c r="AD41" s="47" t="s">
        <v>29</v>
      </c>
      <c r="AE41" s="109"/>
    </row>
    <row r="42" spans="1:31" ht="24.95" customHeight="1" x14ac:dyDescent="0.25">
      <c r="A42" s="15"/>
      <c r="B42" s="286"/>
      <c r="C42" s="38">
        <f>2+"16:00:00"</f>
        <v>2.6666666666666665</v>
      </c>
      <c r="D42" s="242">
        <f>2+"16:30:00"</f>
        <v>2.6875</v>
      </c>
      <c r="E42" s="253"/>
      <c r="F42" s="31">
        <f t="shared" si="12"/>
        <v>2.0833333333333481E-2</v>
      </c>
      <c r="G42" s="31">
        <f t="shared" si="13"/>
        <v>0</v>
      </c>
      <c r="H42" s="31">
        <f t="shared" si="10"/>
        <v>0</v>
      </c>
      <c r="I42" s="32">
        <f t="shared" si="0"/>
        <v>0</v>
      </c>
      <c r="J42" s="236">
        <f t="shared" si="14"/>
        <v>0</v>
      </c>
      <c r="K42" s="261"/>
      <c r="L42" s="2"/>
      <c r="M42" s="2"/>
      <c r="N42" s="2"/>
      <c r="O42" s="2"/>
      <c r="P42" s="2"/>
      <c r="Q42" s="2"/>
      <c r="R42" s="2"/>
      <c r="S42" s="2"/>
      <c r="T42" s="2"/>
      <c r="U42" s="2"/>
      <c r="V42" s="262"/>
      <c r="W42" s="22"/>
      <c r="X42" s="107"/>
      <c r="Y42" s="48" t="s">
        <v>22</v>
      </c>
      <c r="Z42" s="49"/>
      <c r="AA42" s="46">
        <f>SUMIFS(H:H,C:C,"&gt;="&amp; (MATCH(Z38,$AF$3:$AF$8,0)+AA38),D:D,"&lt;=" &amp; (MATCH(Z39,$AF$3:$AF$8,0)+AA39))-SUMIFS(G:G,C:C,"&gt;="&amp; (MATCH(Z38,$AF$3:$AF$8,0)+AA38),D:D,"&lt;=" &amp; (MATCH(Z39,$AF$3:$AF$8,0)+AA39))-AA41</f>
        <v>-0.14583333333333365</v>
      </c>
      <c r="AB42" s="110"/>
      <c r="AC42" s="2">
        <v>120</v>
      </c>
      <c r="AD42" s="50">
        <f>AD38/(AA41+AA42)/24</f>
        <v>-299.99999999999778</v>
      </c>
      <c r="AE42" s="109"/>
    </row>
    <row r="43" spans="1:31" ht="24.95" customHeight="1" thickBot="1" x14ac:dyDescent="0.3">
      <c r="A43" s="15"/>
      <c r="B43" s="286"/>
      <c r="C43" s="38">
        <f>2+"16:30:00"</f>
        <v>2.6875</v>
      </c>
      <c r="D43" s="242">
        <f>2+"17:00:00"</f>
        <v>2.7083333333333335</v>
      </c>
      <c r="E43" s="253"/>
      <c r="F43" s="31">
        <f t="shared" si="12"/>
        <v>2.0833333333333481E-2</v>
      </c>
      <c r="G43" s="31">
        <f t="shared" si="13"/>
        <v>0</v>
      </c>
      <c r="H43" s="31">
        <f t="shared" si="10"/>
        <v>0</v>
      </c>
      <c r="I43" s="32">
        <f t="shared" si="0"/>
        <v>0</v>
      </c>
      <c r="J43" s="236">
        <f t="shared" si="14"/>
        <v>0</v>
      </c>
      <c r="K43" s="261"/>
      <c r="L43" s="2"/>
      <c r="M43" s="2"/>
      <c r="N43" s="2"/>
      <c r="O43" s="2"/>
      <c r="P43" s="2"/>
      <c r="Q43" s="2"/>
      <c r="R43" s="2"/>
      <c r="S43" s="2"/>
      <c r="T43" s="2"/>
      <c r="U43" s="2"/>
      <c r="V43" s="262"/>
      <c r="W43" s="22"/>
      <c r="X43" s="113"/>
      <c r="Y43" s="114"/>
      <c r="Z43" s="115"/>
      <c r="AA43" s="115"/>
      <c r="AB43" s="115"/>
      <c r="AC43" s="115"/>
      <c r="AD43" s="115"/>
      <c r="AE43" s="116"/>
    </row>
    <row r="44" spans="1:31" ht="24.95" customHeight="1" x14ac:dyDescent="0.25">
      <c r="A44" s="15"/>
      <c r="B44" s="286"/>
      <c r="C44" s="38">
        <f>2+"17:00:00"</f>
        <v>2.7083333333333335</v>
      </c>
      <c r="D44" s="242">
        <f>2+"17:30:00"</f>
        <v>2.7291666666666665</v>
      </c>
      <c r="E44" s="253"/>
      <c r="F44" s="31">
        <f t="shared" si="12"/>
        <v>2.0833333333333037E-2</v>
      </c>
      <c r="G44" s="31">
        <f t="shared" si="13"/>
        <v>0</v>
      </c>
      <c r="H44" s="31">
        <f t="shared" si="10"/>
        <v>0</v>
      </c>
      <c r="I44" s="32">
        <f t="shared" si="0"/>
        <v>0</v>
      </c>
      <c r="J44" s="236">
        <f t="shared" si="14"/>
        <v>0</v>
      </c>
      <c r="K44" s="261"/>
      <c r="L44" s="2"/>
      <c r="M44" s="2"/>
      <c r="N44" s="2"/>
      <c r="O44" s="2"/>
      <c r="P44" s="2"/>
      <c r="Q44" s="2"/>
      <c r="R44" s="2"/>
      <c r="S44" s="2"/>
      <c r="T44" s="2"/>
      <c r="U44" s="2"/>
      <c r="V44" s="262"/>
      <c r="W44" s="22"/>
      <c r="X44" s="22"/>
      <c r="Y44" s="117"/>
      <c r="Z44" s="77"/>
      <c r="AA44" s="117"/>
      <c r="AB44" s="117"/>
      <c r="AC44" s="77"/>
      <c r="AD44" s="77"/>
    </row>
    <row r="45" spans="1:31" ht="24.95" customHeight="1" thickBot="1" x14ac:dyDescent="0.3">
      <c r="A45" s="15"/>
      <c r="B45" s="287"/>
      <c r="C45" s="82">
        <f>2+"17:30:00"</f>
        <v>2.7291666666666665</v>
      </c>
      <c r="D45" s="246">
        <f>2+"18:00:00"</f>
        <v>2.75</v>
      </c>
      <c r="E45" s="256"/>
      <c r="F45" s="83">
        <f t="shared" si="12"/>
        <v>2.0833333333333481E-2</v>
      </c>
      <c r="G45" s="83">
        <f t="shared" si="13"/>
        <v>0</v>
      </c>
      <c r="H45" s="83">
        <f t="shared" si="10"/>
        <v>0</v>
      </c>
      <c r="I45" s="84">
        <f t="shared" si="0"/>
        <v>0</v>
      </c>
      <c r="J45" s="239">
        <f t="shared" si="14"/>
        <v>0</v>
      </c>
      <c r="K45" s="269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1"/>
      <c r="W45" s="22"/>
      <c r="X45" s="22"/>
    </row>
    <row r="46" spans="1:31" ht="24.95" customHeight="1" thickTop="1" x14ac:dyDescent="0.25">
      <c r="A46" s="15"/>
      <c r="B46" s="288" t="str">
        <f>IF($AB$3="","",$AB$3+2)</f>
        <v/>
      </c>
      <c r="C46" s="85">
        <f>3+"07:45:00"</f>
        <v>3.3229166666666665</v>
      </c>
      <c r="D46" s="247">
        <f>3+"08:00:00"</f>
        <v>3.3333333333333335</v>
      </c>
      <c r="E46" s="257">
        <v>3</v>
      </c>
      <c r="F46" s="24">
        <f>D46-C46</f>
        <v>1.0416666666666963E-2</v>
      </c>
      <c r="G46" s="24">
        <f>J46*F46</f>
        <v>2.0833333333333925E-2</v>
      </c>
      <c r="H46" s="24">
        <f>F46*E46</f>
        <v>3.1250000000000888E-2</v>
      </c>
      <c r="I46" s="25">
        <f t="shared" si="0"/>
        <v>1</v>
      </c>
      <c r="J46" s="235">
        <f>SUM(K46:V46)</f>
        <v>2</v>
      </c>
      <c r="K46" s="258">
        <v>1</v>
      </c>
      <c r="L46" s="259">
        <v>0.5</v>
      </c>
      <c r="M46" s="259">
        <v>0.5</v>
      </c>
      <c r="N46" s="259"/>
      <c r="O46" s="259"/>
      <c r="P46" s="259"/>
      <c r="Q46" s="259"/>
      <c r="R46" s="259"/>
      <c r="S46" s="259"/>
      <c r="T46" s="259"/>
      <c r="U46" s="259"/>
      <c r="V46" s="260"/>
      <c r="W46" s="118"/>
      <c r="X46" s="119"/>
      <c r="Y46" s="120"/>
      <c r="Z46" s="120"/>
      <c r="AA46" s="120"/>
      <c r="AB46" s="120"/>
      <c r="AC46" s="121"/>
      <c r="AD46" s="121"/>
      <c r="AE46" s="122"/>
    </row>
    <row r="47" spans="1:31" ht="24.95" customHeight="1" x14ac:dyDescent="0.25">
      <c r="A47" s="15"/>
      <c r="B47" s="288"/>
      <c r="C47" s="30">
        <f>3+"08:00:00"</f>
        <v>3.3333333333333335</v>
      </c>
      <c r="D47" s="241">
        <f>3+"08:30:00"</f>
        <v>3.3541666666666665</v>
      </c>
      <c r="E47" s="253"/>
      <c r="F47" s="31">
        <f t="shared" ref="F47:F55" si="15">D47-C47</f>
        <v>2.0833333333333037E-2</v>
      </c>
      <c r="G47" s="31">
        <f t="shared" ref="G47:G55" si="16">J47*F47</f>
        <v>0</v>
      </c>
      <c r="H47" s="31">
        <f t="shared" ref="H47:H64" si="17">F47*E47</f>
        <v>0</v>
      </c>
      <c r="I47" s="32">
        <f t="shared" si="0"/>
        <v>0</v>
      </c>
      <c r="J47" s="236">
        <f t="shared" ref="J47:J55" si="18">SUM(K47:V47)</f>
        <v>0</v>
      </c>
      <c r="K47" s="261"/>
      <c r="L47" s="2"/>
      <c r="M47" s="2"/>
      <c r="N47" s="2"/>
      <c r="O47" s="2"/>
      <c r="P47" s="2"/>
      <c r="Q47" s="2"/>
      <c r="R47" s="2"/>
      <c r="S47" s="2"/>
      <c r="T47" s="2"/>
      <c r="U47" s="2"/>
      <c r="V47" s="262"/>
      <c r="W47" s="118"/>
      <c r="X47" s="123"/>
      <c r="Y47" s="34" t="s">
        <v>27</v>
      </c>
      <c r="Z47" s="249" t="s">
        <v>31</v>
      </c>
      <c r="AA47" s="3">
        <v>0.64583333333333337</v>
      </c>
      <c r="AB47" s="124"/>
      <c r="AC47" s="36" t="s">
        <v>25</v>
      </c>
      <c r="AD47" s="2">
        <v>4000</v>
      </c>
      <c r="AE47" s="125"/>
    </row>
    <row r="48" spans="1:31" ht="24.95" customHeight="1" x14ac:dyDescent="0.25">
      <c r="A48" s="15"/>
      <c r="B48" s="288"/>
      <c r="C48" s="38">
        <f>3+"08:30:00"</f>
        <v>3.3541666666666665</v>
      </c>
      <c r="D48" s="242">
        <f>3+"09:00:00"</f>
        <v>3.375</v>
      </c>
      <c r="E48" s="253"/>
      <c r="F48" s="31">
        <f t="shared" si="15"/>
        <v>2.0833333333333481E-2</v>
      </c>
      <c r="G48" s="31">
        <f t="shared" si="16"/>
        <v>0</v>
      </c>
      <c r="H48" s="31">
        <f t="shared" si="17"/>
        <v>0</v>
      </c>
      <c r="I48" s="32">
        <f t="shared" si="0"/>
        <v>0</v>
      </c>
      <c r="J48" s="236">
        <f t="shared" si="18"/>
        <v>0</v>
      </c>
      <c r="K48" s="261"/>
      <c r="L48" s="2"/>
      <c r="M48" s="2"/>
      <c r="N48" s="2"/>
      <c r="O48" s="2"/>
      <c r="P48" s="2"/>
      <c r="Q48" s="2"/>
      <c r="R48" s="2"/>
      <c r="S48" s="2"/>
      <c r="T48" s="2"/>
      <c r="U48" s="2"/>
      <c r="V48" s="262"/>
      <c r="W48" s="118"/>
      <c r="X48" s="123"/>
      <c r="Y48" s="39" t="s">
        <v>28</v>
      </c>
      <c r="Z48" s="249" t="s">
        <v>32</v>
      </c>
      <c r="AA48" s="4">
        <v>0.47916666666666669</v>
      </c>
      <c r="AB48" s="126"/>
      <c r="AC48" s="41" t="s">
        <v>26</v>
      </c>
      <c r="AD48" s="1"/>
      <c r="AE48" s="125"/>
    </row>
    <row r="49" spans="1:32" ht="24.95" customHeight="1" x14ac:dyDescent="0.25">
      <c r="A49" s="15"/>
      <c r="B49" s="288"/>
      <c r="C49" s="38">
        <f>3+"09:00:00"</f>
        <v>3.375</v>
      </c>
      <c r="D49" s="242">
        <f>3+"09:30:00"</f>
        <v>3.3958333333333335</v>
      </c>
      <c r="E49" s="253"/>
      <c r="F49" s="31">
        <f t="shared" si="15"/>
        <v>2.0833333333333481E-2</v>
      </c>
      <c r="G49" s="31">
        <f t="shared" si="16"/>
        <v>2.0833333333333481E-2</v>
      </c>
      <c r="H49" s="31">
        <f t="shared" si="17"/>
        <v>0</v>
      </c>
      <c r="I49" s="32">
        <f t="shared" si="0"/>
        <v>-1</v>
      </c>
      <c r="J49" s="236">
        <f t="shared" si="18"/>
        <v>1</v>
      </c>
      <c r="K49" s="261"/>
      <c r="L49" s="2"/>
      <c r="M49" s="2"/>
      <c r="N49" s="2"/>
      <c r="O49" s="2">
        <v>1</v>
      </c>
      <c r="P49" s="2"/>
      <c r="Q49" s="2"/>
      <c r="R49" s="2"/>
      <c r="S49" s="2"/>
      <c r="T49" s="2"/>
      <c r="U49" s="2"/>
      <c r="V49" s="262"/>
      <c r="W49" s="118"/>
      <c r="X49" s="123"/>
      <c r="Y49" s="127"/>
      <c r="Z49" s="127"/>
      <c r="AA49" s="127"/>
      <c r="AB49" s="126"/>
      <c r="AC49" s="128"/>
      <c r="AD49" s="128"/>
      <c r="AE49" s="125"/>
    </row>
    <row r="50" spans="1:32" ht="24.95" customHeight="1" x14ac:dyDescent="0.25">
      <c r="A50" s="15"/>
      <c r="B50" s="288"/>
      <c r="C50" s="38">
        <f>3+"09:30:00"</f>
        <v>3.3958333333333335</v>
      </c>
      <c r="D50" s="242">
        <f>3+"10:00:00"</f>
        <v>3.4166666666666665</v>
      </c>
      <c r="E50" s="253"/>
      <c r="F50" s="31">
        <f t="shared" si="15"/>
        <v>2.0833333333333037E-2</v>
      </c>
      <c r="G50" s="31">
        <f t="shared" si="16"/>
        <v>2.0833333333333037E-2</v>
      </c>
      <c r="H50" s="31">
        <f t="shared" si="17"/>
        <v>0</v>
      </c>
      <c r="I50" s="32">
        <f t="shared" si="0"/>
        <v>-1</v>
      </c>
      <c r="J50" s="236">
        <f t="shared" si="18"/>
        <v>1</v>
      </c>
      <c r="K50" s="261"/>
      <c r="L50" s="2"/>
      <c r="M50" s="2"/>
      <c r="N50" s="2"/>
      <c r="O50" s="2">
        <v>1</v>
      </c>
      <c r="P50" s="2"/>
      <c r="Q50" s="2"/>
      <c r="R50" s="2"/>
      <c r="S50" s="2"/>
      <c r="T50" s="2"/>
      <c r="U50" s="2"/>
      <c r="V50" s="262"/>
      <c r="W50" s="118"/>
      <c r="X50" s="123"/>
      <c r="Y50" s="44" t="s">
        <v>24</v>
      </c>
      <c r="Z50" s="45"/>
      <c r="AA50" s="46">
        <f>AD47/AC51/24</f>
        <v>1.1904761904761905</v>
      </c>
      <c r="AB50" s="126"/>
      <c r="AC50" s="47" t="s">
        <v>23</v>
      </c>
      <c r="AD50" s="47" t="s">
        <v>29</v>
      </c>
      <c r="AE50" s="125"/>
    </row>
    <row r="51" spans="1:32" ht="24.95" customHeight="1" x14ac:dyDescent="0.25">
      <c r="A51" s="15"/>
      <c r="B51" s="288"/>
      <c r="C51" s="38">
        <f>3+"10:00:00"</f>
        <v>3.4166666666666665</v>
      </c>
      <c r="D51" s="242">
        <f>3+"10:30:00"</f>
        <v>3.4375</v>
      </c>
      <c r="E51" s="253"/>
      <c r="F51" s="31">
        <f t="shared" si="15"/>
        <v>2.0833333333333481E-2</v>
      </c>
      <c r="G51" s="31">
        <f t="shared" si="16"/>
        <v>4.1666666666666963E-2</v>
      </c>
      <c r="H51" s="31">
        <f t="shared" si="17"/>
        <v>0</v>
      </c>
      <c r="I51" s="32">
        <f t="shared" si="0"/>
        <v>-2</v>
      </c>
      <c r="J51" s="236">
        <f t="shared" si="18"/>
        <v>2</v>
      </c>
      <c r="K51" s="261"/>
      <c r="L51" s="2"/>
      <c r="M51" s="2"/>
      <c r="N51" s="2">
        <v>1</v>
      </c>
      <c r="O51" s="2">
        <v>1</v>
      </c>
      <c r="P51" s="2"/>
      <c r="Q51" s="2"/>
      <c r="R51" s="2"/>
      <c r="S51" s="2"/>
      <c r="T51" s="2"/>
      <c r="U51" s="2"/>
      <c r="V51" s="262"/>
      <c r="W51" s="22"/>
      <c r="X51" s="129"/>
      <c r="Y51" s="48" t="s">
        <v>22</v>
      </c>
      <c r="Z51" s="49"/>
      <c r="AA51" s="46">
        <f>SUMIFS(H:H,C:C,"&gt;="&amp; (MATCH(Z47,$AF$3:$AF$8,0)+AA47),D:D,"&lt;=" &amp; (MATCH(Z48,$AF$3:$AF$8,0)+AA48))-SUMIFS(G:G,C:C,"&gt;="&amp; (MATCH(Z47,$AF$3:$AF$8,0)+AA47),D:D,"&lt;=" &amp; (MATCH(Z48,$AF$3:$AF$8,0)+AA48))-AA50</f>
        <v>-1.3675595238095231</v>
      </c>
      <c r="AB51" s="126"/>
      <c r="AC51" s="2">
        <v>140</v>
      </c>
      <c r="AD51" s="50">
        <f>AD47/(AA50+AA51)/24</f>
        <v>-941.17647058823923</v>
      </c>
      <c r="AE51" s="125"/>
    </row>
    <row r="52" spans="1:32" ht="24.95" customHeight="1" thickBot="1" x14ac:dyDescent="0.3">
      <c r="A52" s="15"/>
      <c r="B52" s="288"/>
      <c r="C52" s="38">
        <f>3+"10:30:00"</f>
        <v>3.4375</v>
      </c>
      <c r="D52" s="242">
        <f>3+"11:00:00"</f>
        <v>3.4583333333333335</v>
      </c>
      <c r="E52" s="253"/>
      <c r="F52" s="31">
        <f t="shared" si="15"/>
        <v>2.0833333333333481E-2</v>
      </c>
      <c r="G52" s="31">
        <f t="shared" si="16"/>
        <v>4.1666666666666963E-2</v>
      </c>
      <c r="H52" s="31">
        <f t="shared" si="17"/>
        <v>0</v>
      </c>
      <c r="I52" s="32">
        <f t="shared" si="0"/>
        <v>-2</v>
      </c>
      <c r="J52" s="236">
        <f t="shared" si="18"/>
        <v>2</v>
      </c>
      <c r="K52" s="261"/>
      <c r="L52" s="2"/>
      <c r="M52" s="2"/>
      <c r="N52" s="2">
        <v>1</v>
      </c>
      <c r="O52" s="2">
        <v>1</v>
      </c>
      <c r="P52" s="2"/>
      <c r="Q52" s="2"/>
      <c r="R52" s="2"/>
      <c r="S52" s="2"/>
      <c r="T52" s="2"/>
      <c r="U52" s="2"/>
      <c r="V52" s="262"/>
      <c r="W52" s="22"/>
      <c r="X52" s="130"/>
      <c r="Y52" s="131"/>
      <c r="Z52" s="132"/>
      <c r="AA52" s="132"/>
      <c r="AB52" s="132"/>
      <c r="AC52" s="133"/>
      <c r="AD52" s="133"/>
      <c r="AE52" s="134"/>
    </row>
    <row r="53" spans="1:32" ht="24.95" customHeight="1" x14ac:dyDescent="0.25">
      <c r="A53" s="15"/>
      <c r="B53" s="288"/>
      <c r="C53" s="57">
        <f>3+"11:00:00"</f>
        <v>3.4583333333333335</v>
      </c>
      <c r="D53" s="243">
        <f>3+"11:30:00"</f>
        <v>3.4791666666666665</v>
      </c>
      <c r="E53" s="253"/>
      <c r="F53" s="31">
        <f t="shared" si="15"/>
        <v>2.0833333333333037E-2</v>
      </c>
      <c r="G53" s="31">
        <f t="shared" si="16"/>
        <v>6.2499999999999112E-2</v>
      </c>
      <c r="H53" s="31">
        <f t="shared" si="17"/>
        <v>0</v>
      </c>
      <c r="I53" s="32">
        <f t="shared" si="0"/>
        <v>-3</v>
      </c>
      <c r="J53" s="236">
        <f t="shared" si="18"/>
        <v>3</v>
      </c>
      <c r="K53" s="261"/>
      <c r="L53" s="2"/>
      <c r="M53" s="2"/>
      <c r="N53" s="2">
        <v>2</v>
      </c>
      <c r="O53" s="2">
        <v>1</v>
      </c>
      <c r="P53" s="2"/>
      <c r="Q53" s="2"/>
      <c r="R53" s="2"/>
      <c r="S53" s="2"/>
      <c r="T53" s="2"/>
      <c r="U53" s="2"/>
      <c r="V53" s="262"/>
      <c r="W53" s="22"/>
      <c r="X53" s="22"/>
      <c r="Y53" s="22"/>
    </row>
    <row r="54" spans="1:32" ht="24.95" customHeight="1" x14ac:dyDescent="0.25">
      <c r="A54" s="15"/>
      <c r="B54" s="288"/>
      <c r="C54" s="38">
        <f>3+"11:30:00"</f>
        <v>3.4791666666666665</v>
      </c>
      <c r="D54" s="242">
        <f>3+"12:00:00"</f>
        <v>3.5</v>
      </c>
      <c r="E54" s="253"/>
      <c r="F54" s="31">
        <f t="shared" si="15"/>
        <v>2.0833333333333481E-2</v>
      </c>
      <c r="G54" s="31">
        <f t="shared" si="16"/>
        <v>6.2500000000000444E-2</v>
      </c>
      <c r="H54" s="31">
        <f t="shared" si="17"/>
        <v>0</v>
      </c>
      <c r="I54" s="32">
        <f t="shared" si="0"/>
        <v>-3</v>
      </c>
      <c r="J54" s="236">
        <f t="shared" si="18"/>
        <v>3</v>
      </c>
      <c r="K54" s="261"/>
      <c r="L54" s="2"/>
      <c r="M54" s="2"/>
      <c r="N54" s="2">
        <v>2</v>
      </c>
      <c r="O54" s="2">
        <v>1</v>
      </c>
      <c r="P54" s="2"/>
      <c r="Q54" s="2"/>
      <c r="R54" s="2"/>
      <c r="S54" s="2"/>
      <c r="T54" s="2"/>
      <c r="U54" s="2"/>
      <c r="V54" s="262"/>
      <c r="W54" s="22"/>
      <c r="X54" s="22"/>
      <c r="Y54" s="6"/>
      <c r="Z54" s="6"/>
      <c r="AA54" s="6"/>
      <c r="AB54" s="6"/>
    </row>
    <row r="55" spans="1:32" ht="24.95" customHeight="1" thickBot="1" x14ac:dyDescent="0.3">
      <c r="A55" s="15"/>
      <c r="B55" s="288"/>
      <c r="C55" s="61">
        <f>3+"12:00:00"</f>
        <v>3.5</v>
      </c>
      <c r="D55" s="244">
        <f>3+"12:30:00"</f>
        <v>3.5208333333333335</v>
      </c>
      <c r="E55" s="254"/>
      <c r="F55" s="62">
        <f t="shared" si="15"/>
        <v>2.0833333333333481E-2</v>
      </c>
      <c r="G55" s="62">
        <f t="shared" si="16"/>
        <v>0</v>
      </c>
      <c r="H55" s="62">
        <f t="shared" si="17"/>
        <v>0</v>
      </c>
      <c r="I55" s="63">
        <f t="shared" si="0"/>
        <v>0</v>
      </c>
      <c r="J55" s="237">
        <f t="shared" si="18"/>
        <v>0</v>
      </c>
      <c r="K55" s="263">
        <v>0</v>
      </c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5"/>
      <c r="W55" s="22"/>
      <c r="X55" s="22"/>
      <c r="Y55" s="6"/>
      <c r="Z55" s="6"/>
      <c r="AA55" s="6"/>
      <c r="AB55" s="6"/>
    </row>
    <row r="56" spans="1:32" ht="24.95" customHeight="1" x14ac:dyDescent="0.25">
      <c r="A56" s="15"/>
      <c r="B56" s="288"/>
      <c r="C56" s="64">
        <f>3+"13:30:00"</f>
        <v>3.5625</v>
      </c>
      <c r="D56" s="245">
        <f>3+"14:00:00"</f>
        <v>3.5833333333333335</v>
      </c>
      <c r="E56" s="255"/>
      <c r="F56" s="65">
        <f>D56-C56</f>
        <v>2.0833333333333481E-2</v>
      </c>
      <c r="G56" s="65">
        <f>J56*F56</f>
        <v>4.1666666666666963E-2</v>
      </c>
      <c r="H56" s="65">
        <f t="shared" si="17"/>
        <v>0</v>
      </c>
      <c r="I56" s="66">
        <f t="shared" si="0"/>
        <v>-2</v>
      </c>
      <c r="J56" s="238">
        <f>SUM(K56:V56)</f>
        <v>2</v>
      </c>
      <c r="K56" s="266">
        <v>1</v>
      </c>
      <c r="L56" s="267">
        <v>0.5</v>
      </c>
      <c r="M56" s="267">
        <v>0.5</v>
      </c>
      <c r="N56" s="267"/>
      <c r="O56" s="267"/>
      <c r="P56" s="267"/>
      <c r="Q56" s="267"/>
      <c r="R56" s="267"/>
      <c r="S56" s="267"/>
      <c r="T56" s="267"/>
      <c r="U56" s="267"/>
      <c r="V56" s="268"/>
      <c r="W56" s="22"/>
      <c r="X56" s="135"/>
      <c r="Y56" s="136"/>
      <c r="Z56" s="136"/>
      <c r="AA56" s="136"/>
      <c r="AB56" s="136"/>
      <c r="AC56" s="137"/>
      <c r="AD56" s="137"/>
      <c r="AE56" s="138"/>
    </row>
    <row r="57" spans="1:32" ht="24.95" customHeight="1" x14ac:dyDescent="0.25">
      <c r="A57" s="15"/>
      <c r="B57" s="288"/>
      <c r="C57" s="38">
        <f>3+"14:00:00"</f>
        <v>3.5833333333333335</v>
      </c>
      <c r="D57" s="242">
        <f>3+"14:30:00"</f>
        <v>3.6041666666666665</v>
      </c>
      <c r="E57" s="253"/>
      <c r="F57" s="31">
        <f t="shared" ref="F57:F64" si="19">D57-C57</f>
        <v>2.0833333333333037E-2</v>
      </c>
      <c r="G57" s="31">
        <f t="shared" ref="G57:G64" si="20">J57*F57</f>
        <v>0</v>
      </c>
      <c r="H57" s="31">
        <f t="shared" si="17"/>
        <v>0</v>
      </c>
      <c r="I57" s="32">
        <f t="shared" si="0"/>
        <v>0</v>
      </c>
      <c r="J57" s="236">
        <f t="shared" ref="J57:J64" si="21">SUM(K57:V57)</f>
        <v>0</v>
      </c>
      <c r="K57" s="261"/>
      <c r="L57" s="2"/>
      <c r="M57" s="2"/>
      <c r="N57" s="2"/>
      <c r="O57" s="2"/>
      <c r="P57" s="2"/>
      <c r="Q57" s="2"/>
      <c r="R57" s="2"/>
      <c r="S57" s="2"/>
      <c r="T57" s="2"/>
      <c r="U57" s="2"/>
      <c r="V57" s="262"/>
      <c r="W57" s="22"/>
      <c r="X57" s="139"/>
      <c r="Y57" s="34" t="s">
        <v>27</v>
      </c>
      <c r="Z57" s="249" t="s">
        <v>32</v>
      </c>
      <c r="AA57" s="3">
        <v>0.5625</v>
      </c>
      <c r="AB57" s="140"/>
      <c r="AC57" s="36" t="s">
        <v>25</v>
      </c>
      <c r="AD57" s="2">
        <v>300</v>
      </c>
      <c r="AE57" s="141"/>
    </row>
    <row r="58" spans="1:32" ht="24.95" customHeight="1" x14ac:dyDescent="0.25">
      <c r="A58" s="15"/>
      <c r="B58" s="288"/>
      <c r="C58" s="38">
        <f>3+"14:30:00"</f>
        <v>3.6041666666666665</v>
      </c>
      <c r="D58" s="242">
        <f>3+"15:00:00"</f>
        <v>3.625</v>
      </c>
      <c r="E58" s="253"/>
      <c r="F58" s="31">
        <f t="shared" si="19"/>
        <v>2.0833333333333481E-2</v>
      </c>
      <c r="G58" s="31">
        <f t="shared" si="20"/>
        <v>0</v>
      </c>
      <c r="H58" s="31">
        <f t="shared" si="17"/>
        <v>0</v>
      </c>
      <c r="I58" s="32">
        <f t="shared" si="0"/>
        <v>0</v>
      </c>
      <c r="J58" s="236">
        <f t="shared" si="21"/>
        <v>0</v>
      </c>
      <c r="K58" s="261"/>
      <c r="L58" s="2"/>
      <c r="M58" s="2"/>
      <c r="N58" s="2"/>
      <c r="O58" s="2"/>
      <c r="P58" s="2"/>
      <c r="Q58" s="2"/>
      <c r="R58" s="2"/>
      <c r="S58" s="2"/>
      <c r="T58" s="2"/>
      <c r="U58" s="2"/>
      <c r="V58" s="262"/>
      <c r="W58" s="22"/>
      <c r="X58" s="139"/>
      <c r="Y58" s="39" t="s">
        <v>28</v>
      </c>
      <c r="Z58" s="249" t="s">
        <v>32</v>
      </c>
      <c r="AA58" s="4">
        <v>0.625</v>
      </c>
      <c r="AB58" s="142"/>
      <c r="AC58" s="41" t="s">
        <v>26</v>
      </c>
      <c r="AD58" s="1"/>
      <c r="AE58" s="141"/>
    </row>
    <row r="59" spans="1:32" ht="24.95" customHeight="1" x14ac:dyDescent="0.25">
      <c r="A59" s="15"/>
      <c r="B59" s="288"/>
      <c r="C59" s="38">
        <f>3+"15:00:00"</f>
        <v>3.625</v>
      </c>
      <c r="D59" s="242">
        <f>3+"15:30:00"</f>
        <v>3.6458333333333335</v>
      </c>
      <c r="E59" s="253"/>
      <c r="F59" s="31">
        <f t="shared" si="19"/>
        <v>2.0833333333333481E-2</v>
      </c>
      <c r="G59" s="31">
        <f t="shared" si="20"/>
        <v>0</v>
      </c>
      <c r="H59" s="31">
        <f t="shared" si="17"/>
        <v>0</v>
      </c>
      <c r="I59" s="32">
        <f t="shared" si="0"/>
        <v>0</v>
      </c>
      <c r="J59" s="236">
        <f t="shared" si="21"/>
        <v>0</v>
      </c>
      <c r="K59" s="261"/>
      <c r="L59" s="2"/>
      <c r="M59" s="2"/>
      <c r="N59" s="2"/>
      <c r="O59" s="2"/>
      <c r="P59" s="2"/>
      <c r="Q59" s="2"/>
      <c r="R59" s="2"/>
      <c r="S59" s="2"/>
      <c r="T59" s="2"/>
      <c r="U59" s="2"/>
      <c r="V59" s="262"/>
      <c r="W59" s="143"/>
      <c r="X59" s="139"/>
      <c r="Y59" s="144"/>
      <c r="Z59" s="144"/>
      <c r="AA59" s="144"/>
      <c r="AB59" s="142"/>
      <c r="AC59" s="145"/>
      <c r="AD59" s="145"/>
      <c r="AE59" s="141"/>
    </row>
    <row r="60" spans="1:32" ht="24.95" customHeight="1" x14ac:dyDescent="0.25">
      <c r="A60" s="15"/>
      <c r="B60" s="288"/>
      <c r="C60" s="38">
        <f>3+"15:30:00"</f>
        <v>3.6458333333333335</v>
      </c>
      <c r="D60" s="242">
        <f>3+"16:00:00"</f>
        <v>3.6666666666666665</v>
      </c>
      <c r="E60" s="253"/>
      <c r="F60" s="31">
        <f t="shared" si="19"/>
        <v>2.0833333333333037E-2</v>
      </c>
      <c r="G60" s="31">
        <f t="shared" si="20"/>
        <v>0</v>
      </c>
      <c r="H60" s="31">
        <f t="shared" si="17"/>
        <v>0</v>
      </c>
      <c r="I60" s="32">
        <f t="shared" si="0"/>
        <v>0</v>
      </c>
      <c r="J60" s="236">
        <f t="shared" si="21"/>
        <v>0</v>
      </c>
      <c r="K60" s="261"/>
      <c r="L60" s="2"/>
      <c r="M60" s="2"/>
      <c r="N60" s="2"/>
      <c r="O60" s="2"/>
      <c r="P60" s="2"/>
      <c r="Q60" s="2"/>
      <c r="R60" s="2"/>
      <c r="S60" s="2"/>
      <c r="T60" s="2"/>
      <c r="U60" s="2"/>
      <c r="V60" s="262"/>
      <c r="W60" s="143"/>
      <c r="X60" s="139"/>
      <c r="Y60" s="44" t="s">
        <v>24</v>
      </c>
      <c r="Z60" s="45"/>
      <c r="AA60" s="46">
        <f>AD57/AC61/24</f>
        <v>0.10416666666666667</v>
      </c>
      <c r="AB60" s="142"/>
      <c r="AC60" s="47" t="s">
        <v>23</v>
      </c>
      <c r="AD60" s="47" t="s">
        <v>29</v>
      </c>
      <c r="AE60" s="141"/>
    </row>
    <row r="61" spans="1:32" ht="24.95" customHeight="1" x14ac:dyDescent="0.25">
      <c r="A61" s="118"/>
      <c r="B61" s="288"/>
      <c r="C61" s="38">
        <f>3+"16:00:00"</f>
        <v>3.6666666666666665</v>
      </c>
      <c r="D61" s="242">
        <f>3+"16:30:00"</f>
        <v>3.6875</v>
      </c>
      <c r="E61" s="253"/>
      <c r="F61" s="31">
        <f t="shared" si="19"/>
        <v>2.0833333333333481E-2</v>
      </c>
      <c r="G61" s="31">
        <f t="shared" si="20"/>
        <v>0</v>
      </c>
      <c r="H61" s="31">
        <f t="shared" si="17"/>
        <v>0</v>
      </c>
      <c r="I61" s="32">
        <f t="shared" si="0"/>
        <v>0</v>
      </c>
      <c r="J61" s="236">
        <f t="shared" si="21"/>
        <v>0</v>
      </c>
      <c r="K61" s="261"/>
      <c r="L61" s="2"/>
      <c r="M61" s="2"/>
      <c r="N61" s="2"/>
      <c r="O61" s="2"/>
      <c r="P61" s="2"/>
      <c r="Q61" s="2"/>
      <c r="R61" s="2"/>
      <c r="S61" s="2"/>
      <c r="T61" s="2"/>
      <c r="U61" s="2"/>
      <c r="V61" s="262"/>
      <c r="W61" s="143"/>
      <c r="X61" s="147"/>
      <c r="Y61" s="48" t="s">
        <v>22</v>
      </c>
      <c r="Z61" s="49"/>
      <c r="AA61" s="46">
        <f>SUMIFS(H:H,C:C,"&gt;="&amp; (MATCH(Z57,$AF$3:$AF$8,0)+AA57),D:D,"&lt;=" &amp; (MATCH(Z58,$AF$3:$AF$8,0)+AA58))-SUMIFS(G:G,C:C,"&gt;="&amp; (MATCH(Z57,$AF$3:$AF$8,0)+AA57),D:D,"&lt;=" &amp; (MATCH(Z58,$AF$3:$AF$8,0)+AA58))-AA60</f>
        <v>-0.14583333333333365</v>
      </c>
      <c r="AB61" s="142"/>
      <c r="AC61" s="2">
        <v>120</v>
      </c>
      <c r="AD61" s="50">
        <f>AD57/(AA60+AA61)/24</f>
        <v>-299.99999999999778</v>
      </c>
      <c r="AE61" s="141"/>
    </row>
    <row r="62" spans="1:32" ht="24.95" customHeight="1" thickBot="1" x14ac:dyDescent="0.3">
      <c r="A62" s="118"/>
      <c r="B62" s="288"/>
      <c r="C62" s="38">
        <f>3+"16:30:00"</f>
        <v>3.6875</v>
      </c>
      <c r="D62" s="242">
        <f>3+"17:00:00"</f>
        <v>3.7083333333333335</v>
      </c>
      <c r="E62" s="253"/>
      <c r="F62" s="31">
        <f t="shared" si="19"/>
        <v>2.0833333333333481E-2</v>
      </c>
      <c r="G62" s="31">
        <f t="shared" si="20"/>
        <v>0</v>
      </c>
      <c r="H62" s="31">
        <f t="shared" si="17"/>
        <v>0</v>
      </c>
      <c r="I62" s="32">
        <f t="shared" si="0"/>
        <v>0</v>
      </c>
      <c r="J62" s="236">
        <f t="shared" si="21"/>
        <v>0</v>
      </c>
      <c r="K62" s="261"/>
      <c r="L62" s="2"/>
      <c r="M62" s="2"/>
      <c r="N62" s="2"/>
      <c r="O62" s="2"/>
      <c r="P62" s="2"/>
      <c r="Q62" s="2"/>
      <c r="R62" s="2"/>
      <c r="S62" s="2"/>
      <c r="T62" s="2"/>
      <c r="U62" s="2"/>
      <c r="V62" s="262"/>
      <c r="W62" s="143"/>
      <c r="X62" s="148"/>
      <c r="Y62" s="149"/>
      <c r="Z62" s="150"/>
      <c r="AA62" s="150"/>
      <c r="AB62" s="150"/>
      <c r="AC62" s="151"/>
      <c r="AD62" s="151"/>
      <c r="AE62" s="152"/>
      <c r="AF62" s="153"/>
    </row>
    <row r="63" spans="1:32" ht="24.95" customHeight="1" x14ac:dyDescent="0.25">
      <c r="A63" s="146"/>
      <c r="B63" s="288"/>
      <c r="C63" s="38">
        <f>3+"17:00:00"</f>
        <v>3.7083333333333335</v>
      </c>
      <c r="D63" s="242">
        <f>3+"17:30:00"</f>
        <v>3.7291666666666665</v>
      </c>
      <c r="E63" s="253"/>
      <c r="F63" s="31">
        <f t="shared" si="19"/>
        <v>2.0833333333333037E-2</v>
      </c>
      <c r="G63" s="31">
        <f t="shared" si="20"/>
        <v>0</v>
      </c>
      <c r="H63" s="31">
        <f t="shared" si="17"/>
        <v>0</v>
      </c>
      <c r="I63" s="32">
        <f t="shared" si="0"/>
        <v>0</v>
      </c>
      <c r="J63" s="236">
        <f t="shared" si="21"/>
        <v>0</v>
      </c>
      <c r="K63" s="261"/>
      <c r="L63" s="2"/>
      <c r="M63" s="2"/>
      <c r="N63" s="2"/>
      <c r="O63" s="2"/>
      <c r="P63" s="2"/>
      <c r="Q63" s="2"/>
      <c r="R63" s="2"/>
      <c r="S63" s="2"/>
      <c r="T63" s="2"/>
      <c r="U63" s="2"/>
      <c r="V63" s="262"/>
      <c r="Y63" s="6"/>
      <c r="Z63" s="6"/>
      <c r="AA63" s="6"/>
      <c r="AB63" s="6"/>
    </row>
    <row r="64" spans="1:32" s="153" customFormat="1" ht="24.95" customHeight="1" thickBot="1" x14ac:dyDescent="0.3">
      <c r="A64" s="146"/>
      <c r="B64" s="289"/>
      <c r="C64" s="82">
        <f>3+"17:30:00"</f>
        <v>3.7291666666666665</v>
      </c>
      <c r="D64" s="246">
        <f>3+"18:00:00"</f>
        <v>3.75</v>
      </c>
      <c r="E64" s="256"/>
      <c r="F64" s="83">
        <f t="shared" si="19"/>
        <v>2.0833333333333481E-2</v>
      </c>
      <c r="G64" s="83">
        <f t="shared" si="20"/>
        <v>0</v>
      </c>
      <c r="H64" s="83">
        <f t="shared" si="17"/>
        <v>0</v>
      </c>
      <c r="I64" s="84">
        <f t="shared" si="0"/>
        <v>0</v>
      </c>
      <c r="J64" s="239">
        <f t="shared" si="21"/>
        <v>0</v>
      </c>
      <c r="K64" s="269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1"/>
      <c r="W64" s="59"/>
      <c r="X64" s="59"/>
      <c r="Y64" s="6"/>
      <c r="Z64" s="6"/>
      <c r="AA64" s="6"/>
      <c r="AB64" s="6"/>
      <c r="AC64" s="6"/>
      <c r="AD64" s="6"/>
      <c r="AE64" s="6"/>
      <c r="AF64" s="6"/>
    </row>
    <row r="65" spans="2:31" ht="24.95" customHeight="1" thickTop="1" x14ac:dyDescent="0.25">
      <c r="B65" s="290" t="str">
        <f>IF($AB$3="","",$AB$3+3)</f>
        <v/>
      </c>
      <c r="C65" s="85">
        <f>4+"07:45:00"</f>
        <v>4.322916666666667</v>
      </c>
      <c r="D65" s="247">
        <f>4+"08:00:00"</f>
        <v>4.333333333333333</v>
      </c>
      <c r="E65" s="257">
        <v>3</v>
      </c>
      <c r="F65" s="24">
        <f>D65-C65</f>
        <v>1.0416666666666075E-2</v>
      </c>
      <c r="G65" s="24">
        <f>J65*F65</f>
        <v>2.0833333333332149E-2</v>
      </c>
      <c r="H65" s="24">
        <f>F65*E65</f>
        <v>3.1249999999998224E-2</v>
      </c>
      <c r="I65" s="25">
        <f t="shared" si="0"/>
        <v>1</v>
      </c>
      <c r="J65" s="235">
        <f>SUM(K65:V65)</f>
        <v>2</v>
      </c>
      <c r="K65" s="272">
        <v>1</v>
      </c>
      <c r="L65" s="273">
        <v>0.5</v>
      </c>
      <c r="M65" s="273">
        <v>0.5</v>
      </c>
      <c r="N65" s="273"/>
      <c r="O65" s="273"/>
      <c r="P65" s="273"/>
      <c r="Q65" s="273"/>
      <c r="R65" s="273"/>
      <c r="S65" s="273"/>
      <c r="T65" s="273"/>
      <c r="U65" s="273"/>
      <c r="V65" s="274"/>
      <c r="X65" s="154"/>
      <c r="Y65" s="155"/>
      <c r="Z65" s="155"/>
      <c r="AA65" s="155"/>
      <c r="AB65" s="155"/>
      <c r="AC65" s="156"/>
      <c r="AD65" s="156"/>
      <c r="AE65" s="157"/>
    </row>
    <row r="66" spans="2:31" ht="24.95" customHeight="1" x14ac:dyDescent="0.25">
      <c r="B66" s="291"/>
      <c r="C66" s="30">
        <f>4+"08:00:00"</f>
        <v>4.333333333333333</v>
      </c>
      <c r="D66" s="241">
        <f>4+"08:30:00"</f>
        <v>4.354166666666667</v>
      </c>
      <c r="E66" s="253"/>
      <c r="F66" s="31">
        <f t="shared" ref="F66:F74" si="22">D66-C66</f>
        <v>2.0833333333333925E-2</v>
      </c>
      <c r="G66" s="31">
        <f t="shared" ref="G66:G74" si="23">J66*F66</f>
        <v>0</v>
      </c>
      <c r="H66" s="31">
        <f t="shared" ref="H66:H83" si="24">F66*E66</f>
        <v>0</v>
      </c>
      <c r="I66" s="32">
        <f t="shared" si="0"/>
        <v>0</v>
      </c>
      <c r="J66" s="236">
        <f t="shared" ref="J66:J74" si="25">SUM(K66:V66)</f>
        <v>0</v>
      </c>
      <c r="K66" s="261"/>
      <c r="L66" s="2"/>
      <c r="M66" s="2"/>
      <c r="N66" s="2"/>
      <c r="O66" s="2"/>
      <c r="P66" s="2"/>
      <c r="Q66" s="2"/>
      <c r="R66" s="2"/>
      <c r="S66" s="2"/>
      <c r="T66" s="2"/>
      <c r="U66" s="2"/>
      <c r="V66" s="262"/>
      <c r="X66" s="158"/>
      <c r="Y66" s="34" t="s">
        <v>27</v>
      </c>
      <c r="Z66" s="249" t="s">
        <v>32</v>
      </c>
      <c r="AA66" s="3">
        <v>0.64583333333333337</v>
      </c>
      <c r="AB66" s="159"/>
      <c r="AC66" s="36" t="s">
        <v>25</v>
      </c>
      <c r="AD66" s="2">
        <v>4000</v>
      </c>
      <c r="AE66" s="160"/>
    </row>
    <row r="67" spans="2:31" ht="24.95" customHeight="1" x14ac:dyDescent="0.25">
      <c r="B67" s="291"/>
      <c r="C67" s="38">
        <f>4+"08:30:00"</f>
        <v>4.354166666666667</v>
      </c>
      <c r="D67" s="242">
        <f>4+"09:00:00"</f>
        <v>4.375</v>
      </c>
      <c r="E67" s="253"/>
      <c r="F67" s="31">
        <f t="shared" si="22"/>
        <v>2.0833333333333037E-2</v>
      </c>
      <c r="G67" s="31">
        <f t="shared" si="23"/>
        <v>0</v>
      </c>
      <c r="H67" s="31">
        <f t="shared" si="24"/>
        <v>0</v>
      </c>
      <c r="I67" s="32">
        <f t="shared" si="0"/>
        <v>0</v>
      </c>
      <c r="J67" s="236">
        <f t="shared" si="25"/>
        <v>0</v>
      </c>
      <c r="K67" s="261"/>
      <c r="L67" s="2"/>
      <c r="M67" s="2"/>
      <c r="N67" s="2"/>
      <c r="O67" s="2"/>
      <c r="P67" s="2"/>
      <c r="Q67" s="2"/>
      <c r="R67" s="2"/>
      <c r="S67" s="2"/>
      <c r="T67" s="2"/>
      <c r="U67" s="2"/>
      <c r="V67" s="262"/>
      <c r="X67" s="158"/>
      <c r="Y67" s="39" t="s">
        <v>28</v>
      </c>
      <c r="Z67" s="249" t="s">
        <v>33</v>
      </c>
      <c r="AA67" s="4">
        <v>0.47916666666666669</v>
      </c>
      <c r="AB67" s="161"/>
      <c r="AC67" s="41" t="s">
        <v>26</v>
      </c>
      <c r="AD67" s="1"/>
      <c r="AE67" s="160"/>
    </row>
    <row r="68" spans="2:31" ht="24.95" customHeight="1" x14ac:dyDescent="0.25">
      <c r="B68" s="291"/>
      <c r="C68" s="38">
        <f>4+"09:00:00"</f>
        <v>4.375</v>
      </c>
      <c r="D68" s="242">
        <f>4+"09:30:00"</f>
        <v>4.395833333333333</v>
      </c>
      <c r="E68" s="253"/>
      <c r="F68" s="31">
        <f t="shared" si="22"/>
        <v>2.0833333333333037E-2</v>
      </c>
      <c r="G68" s="31">
        <f t="shared" si="23"/>
        <v>2.0833333333333037E-2</v>
      </c>
      <c r="H68" s="31">
        <f t="shared" si="24"/>
        <v>0</v>
      </c>
      <c r="I68" s="32">
        <f t="shared" si="0"/>
        <v>-1</v>
      </c>
      <c r="J68" s="236">
        <f t="shared" si="25"/>
        <v>1</v>
      </c>
      <c r="K68" s="261"/>
      <c r="L68" s="2"/>
      <c r="M68" s="2"/>
      <c r="N68" s="2"/>
      <c r="O68" s="2">
        <v>1</v>
      </c>
      <c r="P68" s="2"/>
      <c r="Q68" s="2"/>
      <c r="R68" s="2"/>
      <c r="S68" s="2"/>
      <c r="T68" s="2"/>
      <c r="U68" s="2"/>
      <c r="V68" s="262"/>
      <c r="X68" s="158"/>
      <c r="Y68" s="162"/>
      <c r="Z68" s="162"/>
      <c r="AA68" s="162"/>
      <c r="AB68" s="161"/>
      <c r="AC68" s="163"/>
      <c r="AD68" s="163"/>
      <c r="AE68" s="160"/>
    </row>
    <row r="69" spans="2:31" ht="24.95" customHeight="1" x14ac:dyDescent="0.25">
      <c r="B69" s="291"/>
      <c r="C69" s="38">
        <f>4+"09:30:00"</f>
        <v>4.395833333333333</v>
      </c>
      <c r="D69" s="242">
        <f>4+"10:00:00"</f>
        <v>4.416666666666667</v>
      </c>
      <c r="E69" s="253"/>
      <c r="F69" s="31">
        <f t="shared" si="22"/>
        <v>2.0833333333333925E-2</v>
      </c>
      <c r="G69" s="31">
        <f t="shared" si="23"/>
        <v>2.0833333333333925E-2</v>
      </c>
      <c r="H69" s="31">
        <f t="shared" si="24"/>
        <v>0</v>
      </c>
      <c r="I69" s="32">
        <f t="shared" si="0"/>
        <v>-1</v>
      </c>
      <c r="J69" s="236">
        <f t="shared" si="25"/>
        <v>1</v>
      </c>
      <c r="K69" s="261"/>
      <c r="L69" s="2"/>
      <c r="M69" s="2"/>
      <c r="N69" s="2"/>
      <c r="O69" s="2">
        <v>1</v>
      </c>
      <c r="P69" s="2"/>
      <c r="Q69" s="2"/>
      <c r="R69" s="2"/>
      <c r="S69" s="2"/>
      <c r="T69" s="2"/>
      <c r="U69" s="2"/>
      <c r="V69" s="262"/>
      <c r="X69" s="158"/>
      <c r="Y69" s="44" t="s">
        <v>24</v>
      </c>
      <c r="Z69" s="45"/>
      <c r="AA69" s="46">
        <f>AD66/AC70/24</f>
        <v>1.1904761904761905</v>
      </c>
      <c r="AB69" s="161"/>
      <c r="AC69" s="47" t="s">
        <v>23</v>
      </c>
      <c r="AD69" s="47" t="s">
        <v>29</v>
      </c>
      <c r="AE69" s="160"/>
    </row>
    <row r="70" spans="2:31" ht="24.95" customHeight="1" x14ac:dyDescent="0.25">
      <c r="B70" s="291"/>
      <c r="C70" s="38">
        <f>4+"10:00:00"</f>
        <v>4.416666666666667</v>
      </c>
      <c r="D70" s="242">
        <f>4+"10:30:00"</f>
        <v>4.4375</v>
      </c>
      <c r="E70" s="253"/>
      <c r="F70" s="31">
        <f t="shared" si="22"/>
        <v>2.0833333333333037E-2</v>
      </c>
      <c r="G70" s="31">
        <f t="shared" si="23"/>
        <v>4.1666666666666075E-2</v>
      </c>
      <c r="H70" s="31">
        <f t="shared" si="24"/>
        <v>0</v>
      </c>
      <c r="I70" s="32">
        <f t="shared" si="0"/>
        <v>-2</v>
      </c>
      <c r="J70" s="236">
        <f t="shared" si="25"/>
        <v>2</v>
      </c>
      <c r="K70" s="261"/>
      <c r="L70" s="2"/>
      <c r="M70" s="2"/>
      <c r="N70" s="2">
        <v>1</v>
      </c>
      <c r="O70" s="2">
        <v>1</v>
      </c>
      <c r="P70" s="2"/>
      <c r="Q70" s="2"/>
      <c r="R70" s="2"/>
      <c r="S70" s="2"/>
      <c r="T70" s="2"/>
      <c r="U70" s="2"/>
      <c r="V70" s="262"/>
      <c r="X70" s="164"/>
      <c r="Y70" s="48" t="s">
        <v>22</v>
      </c>
      <c r="Z70" s="49"/>
      <c r="AA70" s="46">
        <f>SUMIFS(H:H,C:C,"&gt;="&amp; (MATCH(Z66,$AF$3:$AF$8,0)+AA66),D:D,"&lt;=" &amp; (MATCH(Z67,$AF$3:$AF$8,0)+AA67))-SUMIFS(G:G,C:C,"&gt;="&amp; (MATCH(Z66,$AF$3:$AF$8,0)+AA66),D:D,"&lt;=" &amp; (MATCH(Z67,$AF$3:$AF$8,0)+AA67))-AA69</f>
        <v>-1.3675595238095253</v>
      </c>
      <c r="AB70" s="161"/>
      <c r="AC70" s="2">
        <v>140</v>
      </c>
      <c r="AD70" s="50">
        <f>AD66/(AA69+AA70)/24</f>
        <v>-941.1764705882274</v>
      </c>
      <c r="AE70" s="160"/>
    </row>
    <row r="71" spans="2:31" ht="24.95" customHeight="1" thickBot="1" x14ac:dyDescent="0.3">
      <c r="B71" s="291"/>
      <c r="C71" s="38">
        <f>4+"10:30:00"</f>
        <v>4.4375</v>
      </c>
      <c r="D71" s="242">
        <f>4+"11:00:00"</f>
        <v>4.458333333333333</v>
      </c>
      <c r="E71" s="253"/>
      <c r="F71" s="31">
        <f t="shared" si="22"/>
        <v>2.0833333333333037E-2</v>
      </c>
      <c r="G71" s="31">
        <f t="shared" si="23"/>
        <v>4.1666666666666075E-2</v>
      </c>
      <c r="H71" s="31">
        <f t="shared" si="24"/>
        <v>0</v>
      </c>
      <c r="I71" s="32">
        <f t="shared" si="0"/>
        <v>-2</v>
      </c>
      <c r="J71" s="236">
        <f t="shared" si="25"/>
        <v>2</v>
      </c>
      <c r="K71" s="261"/>
      <c r="L71" s="2"/>
      <c r="M71" s="2"/>
      <c r="N71" s="2">
        <v>1</v>
      </c>
      <c r="O71" s="2">
        <v>1</v>
      </c>
      <c r="P71" s="2"/>
      <c r="Q71" s="2"/>
      <c r="R71" s="2"/>
      <c r="S71" s="2"/>
      <c r="T71" s="2"/>
      <c r="U71" s="2"/>
      <c r="V71" s="262"/>
      <c r="X71" s="165"/>
      <c r="Y71" s="166"/>
      <c r="Z71" s="167"/>
      <c r="AA71" s="167"/>
      <c r="AB71" s="167"/>
      <c r="AC71" s="168"/>
      <c r="AD71" s="168"/>
      <c r="AE71" s="169"/>
    </row>
    <row r="72" spans="2:31" ht="24.95" customHeight="1" x14ac:dyDescent="0.25">
      <c r="B72" s="291"/>
      <c r="C72" s="57">
        <f>4+"11:00:00"</f>
        <v>4.458333333333333</v>
      </c>
      <c r="D72" s="243">
        <f>4+"11:30:00"</f>
        <v>4.479166666666667</v>
      </c>
      <c r="E72" s="253"/>
      <c r="F72" s="31">
        <f t="shared" si="22"/>
        <v>2.0833333333333925E-2</v>
      </c>
      <c r="G72" s="31">
        <f t="shared" si="23"/>
        <v>6.2500000000001776E-2</v>
      </c>
      <c r="H72" s="31">
        <f t="shared" si="24"/>
        <v>0</v>
      </c>
      <c r="I72" s="32">
        <f t="shared" ref="I72:I111" si="26">E72-J72</f>
        <v>-3</v>
      </c>
      <c r="J72" s="236">
        <f t="shared" si="25"/>
        <v>3</v>
      </c>
      <c r="K72" s="261"/>
      <c r="L72" s="2"/>
      <c r="M72" s="2"/>
      <c r="N72" s="2">
        <v>2</v>
      </c>
      <c r="O72" s="2">
        <v>1</v>
      </c>
      <c r="P72" s="2"/>
      <c r="Q72" s="2"/>
      <c r="R72" s="2"/>
      <c r="S72" s="2"/>
      <c r="T72" s="2"/>
      <c r="U72" s="2"/>
      <c r="V72" s="262"/>
      <c r="Y72" s="6"/>
      <c r="Z72" s="6"/>
      <c r="AA72" s="6"/>
      <c r="AB72" s="6"/>
    </row>
    <row r="73" spans="2:31" ht="24.95" customHeight="1" x14ac:dyDescent="0.25">
      <c r="B73" s="291"/>
      <c r="C73" s="38">
        <f>4+"11:30:00"</f>
        <v>4.479166666666667</v>
      </c>
      <c r="D73" s="242">
        <f>4+"12:00:00"</f>
        <v>4.5</v>
      </c>
      <c r="E73" s="253"/>
      <c r="F73" s="31">
        <f t="shared" si="22"/>
        <v>2.0833333333333037E-2</v>
      </c>
      <c r="G73" s="31">
        <f t="shared" si="23"/>
        <v>6.2499999999999112E-2</v>
      </c>
      <c r="H73" s="31">
        <f t="shared" si="24"/>
        <v>0</v>
      </c>
      <c r="I73" s="32">
        <f t="shared" si="26"/>
        <v>-3</v>
      </c>
      <c r="J73" s="236">
        <f t="shared" si="25"/>
        <v>3</v>
      </c>
      <c r="K73" s="261"/>
      <c r="L73" s="2"/>
      <c r="M73" s="2"/>
      <c r="N73" s="2">
        <v>2</v>
      </c>
      <c r="O73" s="2">
        <v>1</v>
      </c>
      <c r="P73" s="2"/>
      <c r="Q73" s="2"/>
      <c r="R73" s="2"/>
      <c r="S73" s="2"/>
      <c r="T73" s="2"/>
      <c r="U73" s="2"/>
      <c r="V73" s="262"/>
      <c r="Y73" s="6"/>
      <c r="Z73" s="6"/>
      <c r="AA73" s="6"/>
      <c r="AB73" s="6"/>
    </row>
    <row r="74" spans="2:31" ht="24.95" customHeight="1" thickBot="1" x14ac:dyDescent="0.3">
      <c r="B74" s="291"/>
      <c r="C74" s="61">
        <f>4+"12:00:00"</f>
        <v>4.5</v>
      </c>
      <c r="D74" s="244">
        <f>4+"12:30:00"</f>
        <v>4.520833333333333</v>
      </c>
      <c r="E74" s="254"/>
      <c r="F74" s="62">
        <f t="shared" si="22"/>
        <v>2.0833333333333037E-2</v>
      </c>
      <c r="G74" s="62">
        <f t="shared" si="23"/>
        <v>0</v>
      </c>
      <c r="H74" s="62">
        <f t="shared" si="24"/>
        <v>0</v>
      </c>
      <c r="I74" s="63">
        <f t="shared" si="26"/>
        <v>0</v>
      </c>
      <c r="J74" s="237">
        <f t="shared" si="25"/>
        <v>0</v>
      </c>
      <c r="K74" s="263">
        <v>0</v>
      </c>
      <c r="L74" s="264"/>
      <c r="M74" s="264"/>
      <c r="N74" s="264"/>
      <c r="O74" s="264"/>
      <c r="P74" s="264"/>
      <c r="Q74" s="264"/>
      <c r="R74" s="264"/>
      <c r="S74" s="264"/>
      <c r="T74" s="264"/>
      <c r="U74" s="264"/>
      <c r="V74" s="265"/>
    </row>
    <row r="75" spans="2:31" ht="24.95" customHeight="1" x14ac:dyDescent="0.25">
      <c r="B75" s="291"/>
      <c r="C75" s="64">
        <f>4+"13:30:00"</f>
        <v>4.5625</v>
      </c>
      <c r="D75" s="245">
        <f>4+"14:00:00"</f>
        <v>4.583333333333333</v>
      </c>
      <c r="E75" s="255"/>
      <c r="F75" s="65">
        <f>D75-C75</f>
        <v>2.0833333333333037E-2</v>
      </c>
      <c r="G75" s="65">
        <f>J75*F75</f>
        <v>4.1666666666666075E-2</v>
      </c>
      <c r="H75" s="65">
        <f t="shared" si="24"/>
        <v>0</v>
      </c>
      <c r="I75" s="66">
        <f t="shared" si="26"/>
        <v>-2</v>
      </c>
      <c r="J75" s="238">
        <f>SUM(K75:V75)</f>
        <v>2</v>
      </c>
      <c r="K75" s="266">
        <v>1</v>
      </c>
      <c r="L75" s="267">
        <v>0.5</v>
      </c>
      <c r="M75" s="267">
        <v>0.5</v>
      </c>
      <c r="N75" s="267"/>
      <c r="O75" s="267"/>
      <c r="P75" s="267"/>
      <c r="Q75" s="267"/>
      <c r="R75" s="267"/>
      <c r="S75" s="267"/>
      <c r="T75" s="267"/>
      <c r="U75" s="267"/>
      <c r="V75" s="268"/>
      <c r="X75" s="170"/>
      <c r="Y75" s="171"/>
      <c r="Z75" s="171"/>
      <c r="AA75" s="171"/>
      <c r="AB75" s="171"/>
      <c r="AC75" s="172"/>
      <c r="AD75" s="172"/>
      <c r="AE75" s="173"/>
    </row>
    <row r="76" spans="2:31" ht="24.95" customHeight="1" x14ac:dyDescent="0.25">
      <c r="B76" s="291"/>
      <c r="C76" s="38">
        <f>4+"14:00:00"</f>
        <v>4.583333333333333</v>
      </c>
      <c r="D76" s="242">
        <f>4+"14:30:00"</f>
        <v>4.604166666666667</v>
      </c>
      <c r="E76" s="253"/>
      <c r="F76" s="31">
        <f t="shared" ref="F76:F83" si="27">D76-C76</f>
        <v>2.0833333333333925E-2</v>
      </c>
      <c r="G76" s="31">
        <f t="shared" ref="G76:G83" si="28">J76*F76</f>
        <v>0</v>
      </c>
      <c r="H76" s="31">
        <f t="shared" si="24"/>
        <v>0</v>
      </c>
      <c r="I76" s="32">
        <f t="shared" si="26"/>
        <v>0</v>
      </c>
      <c r="J76" s="236">
        <f t="shared" ref="J76:J83" si="29">SUM(K76:V76)</f>
        <v>0</v>
      </c>
      <c r="K76" s="261"/>
      <c r="L76" s="2"/>
      <c r="M76" s="2"/>
      <c r="N76" s="2"/>
      <c r="O76" s="2"/>
      <c r="P76" s="2"/>
      <c r="Q76" s="2"/>
      <c r="R76" s="2"/>
      <c r="S76" s="2"/>
      <c r="T76" s="2"/>
      <c r="U76" s="2"/>
      <c r="V76" s="262"/>
      <c r="X76" s="174"/>
      <c r="Y76" s="34" t="s">
        <v>27</v>
      </c>
      <c r="Z76" s="249" t="s">
        <v>33</v>
      </c>
      <c r="AA76" s="3">
        <v>0.5625</v>
      </c>
      <c r="AB76" s="175"/>
      <c r="AC76" s="36" t="s">
        <v>25</v>
      </c>
      <c r="AD76" s="2">
        <v>300</v>
      </c>
      <c r="AE76" s="176"/>
    </row>
    <row r="77" spans="2:31" ht="24.95" customHeight="1" x14ac:dyDescent="0.25">
      <c r="B77" s="291"/>
      <c r="C77" s="38">
        <f>4+"14:30:00"</f>
        <v>4.604166666666667</v>
      </c>
      <c r="D77" s="242">
        <f>4+"15:00:00"</f>
        <v>4.625</v>
      </c>
      <c r="E77" s="253"/>
      <c r="F77" s="31">
        <f t="shared" si="27"/>
        <v>2.0833333333333037E-2</v>
      </c>
      <c r="G77" s="31">
        <f t="shared" si="28"/>
        <v>0</v>
      </c>
      <c r="H77" s="31">
        <f t="shared" si="24"/>
        <v>0</v>
      </c>
      <c r="I77" s="32">
        <f t="shared" si="26"/>
        <v>0</v>
      </c>
      <c r="J77" s="236">
        <f t="shared" si="29"/>
        <v>0</v>
      </c>
      <c r="K77" s="261"/>
      <c r="L77" s="2"/>
      <c r="M77" s="2"/>
      <c r="N77" s="2"/>
      <c r="O77" s="2"/>
      <c r="P77" s="2"/>
      <c r="Q77" s="2"/>
      <c r="R77" s="2"/>
      <c r="S77" s="2"/>
      <c r="T77" s="2"/>
      <c r="U77" s="2"/>
      <c r="V77" s="262"/>
      <c r="X77" s="174"/>
      <c r="Y77" s="39" t="s">
        <v>28</v>
      </c>
      <c r="Z77" s="249" t="s">
        <v>33</v>
      </c>
      <c r="AA77" s="4">
        <v>0.625</v>
      </c>
      <c r="AB77" s="177"/>
      <c r="AC77" s="41" t="s">
        <v>26</v>
      </c>
      <c r="AD77" s="1"/>
      <c r="AE77" s="176"/>
    </row>
    <row r="78" spans="2:31" ht="24.95" customHeight="1" x14ac:dyDescent="0.25">
      <c r="B78" s="291"/>
      <c r="C78" s="38">
        <f>4+"15:00:00"</f>
        <v>4.625</v>
      </c>
      <c r="D78" s="242">
        <f>4+"15:30:00"</f>
        <v>4.645833333333333</v>
      </c>
      <c r="E78" s="253"/>
      <c r="F78" s="31">
        <f t="shared" si="27"/>
        <v>2.0833333333333037E-2</v>
      </c>
      <c r="G78" s="31">
        <f t="shared" si="28"/>
        <v>0</v>
      </c>
      <c r="H78" s="31">
        <f t="shared" si="24"/>
        <v>0</v>
      </c>
      <c r="I78" s="32">
        <f t="shared" si="26"/>
        <v>0</v>
      </c>
      <c r="J78" s="236">
        <f t="shared" si="29"/>
        <v>0</v>
      </c>
      <c r="K78" s="261"/>
      <c r="L78" s="2"/>
      <c r="M78" s="2"/>
      <c r="N78" s="2"/>
      <c r="O78" s="2"/>
      <c r="P78" s="2"/>
      <c r="Q78" s="2"/>
      <c r="R78" s="2"/>
      <c r="S78" s="2"/>
      <c r="T78" s="2"/>
      <c r="U78" s="2"/>
      <c r="V78" s="262"/>
      <c r="X78" s="174"/>
      <c r="Y78" s="178"/>
      <c r="Z78" s="178"/>
      <c r="AA78" s="178"/>
      <c r="AB78" s="177"/>
      <c r="AC78" s="179"/>
      <c r="AD78" s="179"/>
      <c r="AE78" s="176"/>
    </row>
    <row r="79" spans="2:31" ht="24.95" customHeight="1" x14ac:dyDescent="0.25">
      <c r="B79" s="291"/>
      <c r="C79" s="38">
        <f>4+"15:30:00"</f>
        <v>4.645833333333333</v>
      </c>
      <c r="D79" s="242">
        <f>4+"16:00:00"</f>
        <v>4.666666666666667</v>
      </c>
      <c r="E79" s="253"/>
      <c r="F79" s="31">
        <f t="shared" si="27"/>
        <v>2.0833333333333925E-2</v>
      </c>
      <c r="G79" s="31">
        <f t="shared" si="28"/>
        <v>0</v>
      </c>
      <c r="H79" s="31">
        <f t="shared" si="24"/>
        <v>0</v>
      </c>
      <c r="I79" s="32">
        <f t="shared" si="26"/>
        <v>0</v>
      </c>
      <c r="J79" s="236">
        <f t="shared" si="29"/>
        <v>0</v>
      </c>
      <c r="K79" s="261"/>
      <c r="L79" s="2"/>
      <c r="M79" s="2"/>
      <c r="N79" s="2"/>
      <c r="O79" s="2"/>
      <c r="P79" s="2"/>
      <c r="Q79" s="2"/>
      <c r="R79" s="2"/>
      <c r="S79" s="2"/>
      <c r="T79" s="2"/>
      <c r="U79" s="2"/>
      <c r="V79" s="262"/>
      <c r="X79" s="174"/>
      <c r="Y79" s="44" t="s">
        <v>24</v>
      </c>
      <c r="Z79" s="45"/>
      <c r="AA79" s="46">
        <f>AD76/AC80/24</f>
        <v>0.10416666666666667</v>
      </c>
      <c r="AB79" s="177"/>
      <c r="AC79" s="47" t="s">
        <v>23</v>
      </c>
      <c r="AD79" s="47" t="s">
        <v>29</v>
      </c>
      <c r="AE79" s="176"/>
    </row>
    <row r="80" spans="2:31" ht="24.95" customHeight="1" x14ac:dyDescent="0.25">
      <c r="B80" s="291"/>
      <c r="C80" s="38">
        <f>4+"16:00:00"</f>
        <v>4.666666666666667</v>
      </c>
      <c r="D80" s="242">
        <f>4+"16:30:00"</f>
        <v>4.6875</v>
      </c>
      <c r="E80" s="253"/>
      <c r="F80" s="31">
        <f t="shared" si="27"/>
        <v>2.0833333333333037E-2</v>
      </c>
      <c r="G80" s="31">
        <f t="shared" si="28"/>
        <v>0</v>
      </c>
      <c r="H80" s="31">
        <f t="shared" si="24"/>
        <v>0</v>
      </c>
      <c r="I80" s="32">
        <f t="shared" si="26"/>
        <v>0</v>
      </c>
      <c r="J80" s="236">
        <f t="shared" si="29"/>
        <v>0</v>
      </c>
      <c r="K80" s="261"/>
      <c r="L80" s="2"/>
      <c r="M80" s="2"/>
      <c r="N80" s="2"/>
      <c r="O80" s="2"/>
      <c r="P80" s="2"/>
      <c r="Q80" s="2"/>
      <c r="R80" s="2"/>
      <c r="S80" s="2"/>
      <c r="T80" s="2"/>
      <c r="U80" s="2"/>
      <c r="V80" s="262"/>
      <c r="X80" s="180"/>
      <c r="Y80" s="48" t="s">
        <v>22</v>
      </c>
      <c r="Z80" s="49"/>
      <c r="AA80" s="46">
        <f>SUMIFS(H:H,C:C,"&gt;="&amp; (MATCH(Z76,$AF$3:$AF$8,0)+AA76),D:D,"&lt;=" &amp; (MATCH(Z77,$AF$3:$AF$8,0)+AA77))-SUMIFS(G:G,C:C,"&gt;="&amp; (MATCH(Z76,$AF$3:$AF$8,0)+AA76),D:D,"&lt;=" &amp; (MATCH(Z77,$AF$3:$AF$8,0)+AA77))-AA79</f>
        <v>-0.14583333333333276</v>
      </c>
      <c r="AB80" s="177"/>
      <c r="AC80" s="2">
        <v>120</v>
      </c>
      <c r="AD80" s="50">
        <f>AD76/(AA79+AA80)/24</f>
        <v>-300.00000000000415</v>
      </c>
      <c r="AE80" s="176"/>
    </row>
    <row r="81" spans="2:31" ht="24.95" customHeight="1" thickBot="1" x14ac:dyDescent="0.3">
      <c r="B81" s="291"/>
      <c r="C81" s="38">
        <f>4+"16:30:00"</f>
        <v>4.6875</v>
      </c>
      <c r="D81" s="242">
        <f>4+"17:00:00"</f>
        <v>4.708333333333333</v>
      </c>
      <c r="E81" s="253"/>
      <c r="F81" s="31">
        <f t="shared" si="27"/>
        <v>2.0833333333333037E-2</v>
      </c>
      <c r="G81" s="31">
        <f t="shared" si="28"/>
        <v>0</v>
      </c>
      <c r="H81" s="31">
        <f t="shared" si="24"/>
        <v>0</v>
      </c>
      <c r="I81" s="32">
        <f t="shared" si="26"/>
        <v>0</v>
      </c>
      <c r="J81" s="236">
        <f t="shared" si="29"/>
        <v>0</v>
      </c>
      <c r="K81" s="261"/>
      <c r="L81" s="2"/>
      <c r="M81" s="2"/>
      <c r="N81" s="2"/>
      <c r="O81" s="2"/>
      <c r="P81" s="2"/>
      <c r="Q81" s="2"/>
      <c r="R81" s="2"/>
      <c r="S81" s="2"/>
      <c r="T81" s="2"/>
      <c r="U81" s="2"/>
      <c r="V81" s="262"/>
      <c r="X81" s="181"/>
      <c r="Y81" s="182"/>
      <c r="Z81" s="183"/>
      <c r="AA81" s="183"/>
      <c r="AB81" s="183"/>
      <c r="AC81" s="184"/>
      <c r="AD81" s="184"/>
      <c r="AE81" s="185"/>
    </row>
    <row r="82" spans="2:31" ht="24.95" customHeight="1" x14ac:dyDescent="0.25">
      <c r="B82" s="291"/>
      <c r="C82" s="38">
        <f>4+"17:00:00"</f>
        <v>4.708333333333333</v>
      </c>
      <c r="D82" s="242">
        <f>4+"17:30:00"</f>
        <v>4.729166666666667</v>
      </c>
      <c r="E82" s="253"/>
      <c r="F82" s="31">
        <f t="shared" si="27"/>
        <v>2.0833333333333925E-2</v>
      </c>
      <c r="G82" s="31">
        <f t="shared" si="28"/>
        <v>0</v>
      </c>
      <c r="H82" s="31">
        <f t="shared" si="24"/>
        <v>0</v>
      </c>
      <c r="I82" s="32">
        <f t="shared" si="26"/>
        <v>0</v>
      </c>
      <c r="J82" s="236">
        <f t="shared" si="29"/>
        <v>0</v>
      </c>
      <c r="K82" s="261"/>
      <c r="L82" s="2"/>
      <c r="M82" s="2"/>
      <c r="N82" s="2"/>
      <c r="O82" s="2"/>
      <c r="P82" s="2"/>
      <c r="Q82" s="2"/>
      <c r="R82" s="2"/>
      <c r="S82" s="2"/>
      <c r="T82" s="2"/>
      <c r="U82" s="2"/>
      <c r="V82" s="262"/>
      <c r="Y82" s="6"/>
      <c r="Z82" s="6"/>
      <c r="AA82" s="6"/>
      <c r="AB82" s="6"/>
    </row>
    <row r="83" spans="2:31" ht="24.95" customHeight="1" thickBot="1" x14ac:dyDescent="0.3">
      <c r="B83" s="292"/>
      <c r="C83" s="82">
        <f>4+"17:30:00"</f>
        <v>4.729166666666667</v>
      </c>
      <c r="D83" s="246">
        <f>4+"18:00:00"</f>
        <v>4.75</v>
      </c>
      <c r="E83" s="256"/>
      <c r="F83" s="83">
        <f t="shared" si="27"/>
        <v>2.0833333333333037E-2</v>
      </c>
      <c r="G83" s="83">
        <f t="shared" si="28"/>
        <v>0</v>
      </c>
      <c r="H83" s="83">
        <f t="shared" si="24"/>
        <v>0</v>
      </c>
      <c r="I83" s="84">
        <f t="shared" si="26"/>
        <v>0</v>
      </c>
      <c r="J83" s="239">
        <f t="shared" si="29"/>
        <v>0</v>
      </c>
      <c r="K83" s="269"/>
      <c r="L83" s="270"/>
      <c r="M83" s="270"/>
      <c r="N83" s="270"/>
      <c r="O83" s="270"/>
      <c r="P83" s="270"/>
      <c r="Q83" s="270"/>
      <c r="R83" s="270"/>
      <c r="S83" s="270"/>
      <c r="T83" s="270"/>
      <c r="U83" s="270"/>
      <c r="V83" s="271"/>
      <c r="Y83" s="6"/>
      <c r="Z83" s="6"/>
      <c r="AA83" s="6"/>
      <c r="AB83" s="6"/>
    </row>
    <row r="84" spans="2:31" ht="24.95" customHeight="1" thickTop="1" x14ac:dyDescent="0.25">
      <c r="B84" s="278" t="str">
        <f>IF($AB$3="","",$AB$3+4)</f>
        <v/>
      </c>
      <c r="C84" s="85">
        <f>5+"07:45:00"</f>
        <v>5.322916666666667</v>
      </c>
      <c r="D84" s="247">
        <f>5+"08:00:00"</f>
        <v>5.333333333333333</v>
      </c>
      <c r="E84" s="257">
        <v>3</v>
      </c>
      <c r="F84" s="24">
        <f>D84-C84</f>
        <v>1.0416666666666075E-2</v>
      </c>
      <c r="G84" s="24">
        <f>J84*F84</f>
        <v>2.0833333333332149E-2</v>
      </c>
      <c r="H84" s="24">
        <f>F84*E84</f>
        <v>3.1249999999998224E-2</v>
      </c>
      <c r="I84" s="25">
        <f t="shared" si="26"/>
        <v>1</v>
      </c>
      <c r="J84" s="235">
        <f>SUM(K84:V84)</f>
        <v>2</v>
      </c>
      <c r="K84" s="272">
        <v>1</v>
      </c>
      <c r="L84" s="273">
        <v>0.5</v>
      </c>
      <c r="M84" s="273">
        <v>0.5</v>
      </c>
      <c r="N84" s="273"/>
      <c r="O84" s="273"/>
      <c r="P84" s="273"/>
      <c r="Q84" s="273"/>
      <c r="R84" s="273"/>
      <c r="S84" s="273"/>
      <c r="T84" s="273"/>
      <c r="U84" s="273"/>
      <c r="V84" s="274"/>
      <c r="X84" s="186"/>
      <c r="Y84" s="187"/>
      <c r="Z84" s="187"/>
      <c r="AA84" s="187"/>
      <c r="AB84" s="187"/>
      <c r="AC84" s="188"/>
      <c r="AD84" s="188"/>
      <c r="AE84" s="189"/>
    </row>
    <row r="85" spans="2:31" ht="24.95" customHeight="1" x14ac:dyDescent="0.25">
      <c r="B85" s="279"/>
      <c r="C85" s="30">
        <f>5+"08:00:00"</f>
        <v>5.333333333333333</v>
      </c>
      <c r="D85" s="241">
        <f>5+"08:30:00"</f>
        <v>5.354166666666667</v>
      </c>
      <c r="E85" s="253"/>
      <c r="F85" s="31">
        <f t="shared" ref="F85:F93" si="30">D85-C85</f>
        <v>2.0833333333333925E-2</v>
      </c>
      <c r="G85" s="31">
        <f t="shared" ref="G85:G93" si="31">J85*F85</f>
        <v>0</v>
      </c>
      <c r="H85" s="31">
        <f t="shared" ref="H85:H102" si="32">F85*E85</f>
        <v>0</v>
      </c>
      <c r="I85" s="32">
        <f t="shared" si="26"/>
        <v>0</v>
      </c>
      <c r="J85" s="236">
        <f t="shared" ref="J85:J93" si="33">SUM(K85:V85)</f>
        <v>0</v>
      </c>
      <c r="K85" s="261"/>
      <c r="L85" s="2"/>
      <c r="M85" s="2"/>
      <c r="N85" s="2"/>
      <c r="O85" s="2"/>
      <c r="P85" s="2"/>
      <c r="Q85" s="2"/>
      <c r="R85" s="2"/>
      <c r="S85" s="2"/>
      <c r="T85" s="2"/>
      <c r="U85" s="2"/>
      <c r="V85" s="262"/>
      <c r="X85" s="190"/>
      <c r="Y85" s="34" t="s">
        <v>27</v>
      </c>
      <c r="Z85" s="249" t="s">
        <v>33</v>
      </c>
      <c r="AA85" s="3">
        <v>0.64583333333333337</v>
      </c>
      <c r="AB85" s="191"/>
      <c r="AC85" s="36" t="s">
        <v>25</v>
      </c>
      <c r="AD85" s="2">
        <v>4000</v>
      </c>
      <c r="AE85" s="192"/>
    </row>
    <row r="86" spans="2:31" ht="24.95" customHeight="1" x14ac:dyDescent="0.25">
      <c r="B86" s="279"/>
      <c r="C86" s="38">
        <f>5+"08:30:00"</f>
        <v>5.354166666666667</v>
      </c>
      <c r="D86" s="242">
        <f>5+"09:00:00"</f>
        <v>5.375</v>
      </c>
      <c r="E86" s="253"/>
      <c r="F86" s="31">
        <f t="shared" si="30"/>
        <v>2.0833333333333037E-2</v>
      </c>
      <c r="G86" s="31">
        <f t="shared" si="31"/>
        <v>0</v>
      </c>
      <c r="H86" s="31">
        <f t="shared" si="32"/>
        <v>0</v>
      </c>
      <c r="I86" s="32">
        <f t="shared" si="26"/>
        <v>0</v>
      </c>
      <c r="J86" s="236">
        <f t="shared" si="33"/>
        <v>0</v>
      </c>
      <c r="K86" s="261"/>
      <c r="L86" s="2"/>
      <c r="M86" s="2"/>
      <c r="N86" s="2"/>
      <c r="O86" s="2"/>
      <c r="P86" s="2"/>
      <c r="Q86" s="2"/>
      <c r="R86" s="2"/>
      <c r="S86" s="2"/>
      <c r="T86" s="2"/>
      <c r="U86" s="2"/>
      <c r="V86" s="262"/>
      <c r="X86" s="190"/>
      <c r="Y86" s="39" t="s">
        <v>28</v>
      </c>
      <c r="Z86" s="249" t="s">
        <v>34</v>
      </c>
      <c r="AA86" s="4">
        <v>0.47916666666666669</v>
      </c>
      <c r="AB86" s="193"/>
      <c r="AC86" s="41" t="s">
        <v>26</v>
      </c>
      <c r="AD86" s="1"/>
      <c r="AE86" s="192"/>
    </row>
    <row r="87" spans="2:31" ht="24.95" customHeight="1" x14ac:dyDescent="0.25">
      <c r="B87" s="279"/>
      <c r="C87" s="38">
        <f>5+"09:00:00"</f>
        <v>5.375</v>
      </c>
      <c r="D87" s="242">
        <f>5+"09:30:00"</f>
        <v>5.395833333333333</v>
      </c>
      <c r="E87" s="253"/>
      <c r="F87" s="31">
        <f t="shared" si="30"/>
        <v>2.0833333333333037E-2</v>
      </c>
      <c r="G87" s="31">
        <f t="shared" si="31"/>
        <v>2.0833333333333037E-2</v>
      </c>
      <c r="H87" s="31">
        <f t="shared" si="32"/>
        <v>0</v>
      </c>
      <c r="I87" s="32">
        <f t="shared" si="26"/>
        <v>-1</v>
      </c>
      <c r="J87" s="236">
        <f t="shared" si="33"/>
        <v>1</v>
      </c>
      <c r="K87" s="261"/>
      <c r="L87" s="2"/>
      <c r="M87" s="2"/>
      <c r="N87" s="2"/>
      <c r="O87" s="2">
        <v>1</v>
      </c>
      <c r="P87" s="2"/>
      <c r="Q87" s="2"/>
      <c r="R87" s="2"/>
      <c r="S87" s="2"/>
      <c r="T87" s="2"/>
      <c r="U87" s="2"/>
      <c r="V87" s="262"/>
      <c r="X87" s="190"/>
      <c r="Y87" s="194"/>
      <c r="Z87" s="194"/>
      <c r="AA87" s="194"/>
      <c r="AB87" s="193"/>
      <c r="AC87" s="195"/>
      <c r="AD87" s="195"/>
      <c r="AE87" s="192"/>
    </row>
    <row r="88" spans="2:31" ht="24.95" customHeight="1" x14ac:dyDescent="0.25">
      <c r="B88" s="279"/>
      <c r="C88" s="38">
        <f>5+"09:30:00"</f>
        <v>5.395833333333333</v>
      </c>
      <c r="D88" s="242">
        <f>5+"10:00:00"</f>
        <v>5.416666666666667</v>
      </c>
      <c r="E88" s="253"/>
      <c r="F88" s="31">
        <f t="shared" si="30"/>
        <v>2.0833333333333925E-2</v>
      </c>
      <c r="G88" s="31">
        <f t="shared" si="31"/>
        <v>2.0833333333333925E-2</v>
      </c>
      <c r="H88" s="31">
        <f t="shared" si="32"/>
        <v>0</v>
      </c>
      <c r="I88" s="32">
        <f t="shared" si="26"/>
        <v>-1</v>
      </c>
      <c r="J88" s="236">
        <f t="shared" si="33"/>
        <v>1</v>
      </c>
      <c r="K88" s="261"/>
      <c r="L88" s="2"/>
      <c r="M88" s="2"/>
      <c r="N88" s="2"/>
      <c r="O88" s="2">
        <v>1</v>
      </c>
      <c r="P88" s="2"/>
      <c r="Q88" s="2"/>
      <c r="R88" s="2"/>
      <c r="S88" s="2"/>
      <c r="T88" s="2"/>
      <c r="U88" s="2"/>
      <c r="V88" s="262"/>
      <c r="X88" s="190"/>
      <c r="Y88" s="44" t="s">
        <v>24</v>
      </c>
      <c r="Z88" s="45"/>
      <c r="AA88" s="46">
        <f>AD85/AC89/24</f>
        <v>1.1904761904761905</v>
      </c>
      <c r="AB88" s="193"/>
      <c r="AC88" s="47" t="s">
        <v>23</v>
      </c>
      <c r="AD88" s="47" t="s">
        <v>29</v>
      </c>
      <c r="AE88" s="192"/>
    </row>
    <row r="89" spans="2:31" ht="24.95" customHeight="1" x14ac:dyDescent="0.25">
      <c r="B89" s="279"/>
      <c r="C89" s="38">
        <f>5+"10:00:00"</f>
        <v>5.416666666666667</v>
      </c>
      <c r="D89" s="242">
        <f>5+"10:30:00"</f>
        <v>5.4375</v>
      </c>
      <c r="E89" s="253"/>
      <c r="F89" s="31">
        <f t="shared" si="30"/>
        <v>2.0833333333333037E-2</v>
      </c>
      <c r="G89" s="31">
        <f t="shared" si="31"/>
        <v>4.1666666666666075E-2</v>
      </c>
      <c r="H89" s="31">
        <f t="shared" si="32"/>
        <v>0</v>
      </c>
      <c r="I89" s="32">
        <f t="shared" si="26"/>
        <v>-2</v>
      </c>
      <c r="J89" s="236">
        <f t="shared" si="33"/>
        <v>2</v>
      </c>
      <c r="K89" s="261"/>
      <c r="L89" s="2"/>
      <c r="M89" s="2"/>
      <c r="N89" s="2">
        <v>1</v>
      </c>
      <c r="O89" s="2">
        <v>1</v>
      </c>
      <c r="P89" s="2"/>
      <c r="Q89" s="2"/>
      <c r="R89" s="2"/>
      <c r="S89" s="2"/>
      <c r="T89" s="2"/>
      <c r="U89" s="2"/>
      <c r="V89" s="262"/>
      <c r="X89" s="190"/>
      <c r="Y89" s="48" t="s">
        <v>22</v>
      </c>
      <c r="Z89" s="49"/>
      <c r="AA89" s="46">
        <f>SUMIFS(H:H,C:C,"&gt;="&amp; (MATCH(Z85,$AF$3:$AF$8,0)+AA85),D:D,"&lt;=" &amp; (MATCH(Z86,$AF$3:$AF$8,0)+AA86))-SUMIFS(G:G,C:C,"&gt;="&amp; (MATCH(Z85,$AF$3:$AF$8,0)+AA85),D:D,"&lt;=" &amp; (MATCH(Z86,$AF$3:$AF$8,0)+AA86))-AA88</f>
        <v>-1.3675595238095253</v>
      </c>
      <c r="AB89" s="193"/>
      <c r="AC89" s="2">
        <v>140</v>
      </c>
      <c r="AD89" s="50">
        <f>AD85/(AA88+AA89)/24</f>
        <v>-941.1764705882274</v>
      </c>
      <c r="AE89" s="192"/>
    </row>
    <row r="90" spans="2:31" ht="24.95" customHeight="1" thickBot="1" x14ac:dyDescent="0.3">
      <c r="B90" s="279"/>
      <c r="C90" s="38">
        <f>5+"10:30:00"</f>
        <v>5.4375</v>
      </c>
      <c r="D90" s="242">
        <f>5+"11:00:00"</f>
        <v>5.458333333333333</v>
      </c>
      <c r="E90" s="253"/>
      <c r="F90" s="31">
        <f t="shared" si="30"/>
        <v>2.0833333333333037E-2</v>
      </c>
      <c r="G90" s="31">
        <f t="shared" si="31"/>
        <v>4.1666666666666075E-2</v>
      </c>
      <c r="H90" s="31">
        <f t="shared" si="32"/>
        <v>0</v>
      </c>
      <c r="I90" s="32">
        <f t="shared" si="26"/>
        <v>-2</v>
      </c>
      <c r="J90" s="236">
        <f t="shared" si="33"/>
        <v>2</v>
      </c>
      <c r="K90" s="261"/>
      <c r="L90" s="2"/>
      <c r="M90" s="2"/>
      <c r="N90" s="2">
        <v>1</v>
      </c>
      <c r="O90" s="2">
        <v>1</v>
      </c>
      <c r="P90" s="2"/>
      <c r="Q90" s="2"/>
      <c r="R90" s="2"/>
      <c r="S90" s="2"/>
      <c r="T90" s="2"/>
      <c r="U90" s="2"/>
      <c r="V90" s="262"/>
      <c r="X90" s="196"/>
      <c r="Y90" s="197"/>
      <c r="Z90" s="198"/>
      <c r="AA90" s="198"/>
      <c r="AB90" s="198"/>
      <c r="AC90" s="199"/>
      <c r="AD90" s="199"/>
      <c r="AE90" s="200"/>
    </row>
    <row r="91" spans="2:31" ht="24.95" customHeight="1" x14ac:dyDescent="0.25">
      <c r="B91" s="279"/>
      <c r="C91" s="57">
        <f>5+"11:00:00"</f>
        <v>5.458333333333333</v>
      </c>
      <c r="D91" s="243">
        <f>5+"11:30:00"</f>
        <v>5.479166666666667</v>
      </c>
      <c r="E91" s="253"/>
      <c r="F91" s="31">
        <f t="shared" si="30"/>
        <v>2.0833333333333925E-2</v>
      </c>
      <c r="G91" s="31">
        <f t="shared" si="31"/>
        <v>6.2500000000001776E-2</v>
      </c>
      <c r="H91" s="31">
        <f t="shared" si="32"/>
        <v>0</v>
      </c>
      <c r="I91" s="32">
        <f t="shared" si="26"/>
        <v>-3</v>
      </c>
      <c r="J91" s="236">
        <f t="shared" si="33"/>
        <v>3</v>
      </c>
      <c r="K91" s="261"/>
      <c r="L91" s="2"/>
      <c r="M91" s="2"/>
      <c r="N91" s="2">
        <v>2</v>
      </c>
      <c r="O91" s="2">
        <v>1</v>
      </c>
      <c r="P91" s="2"/>
      <c r="Q91" s="2"/>
      <c r="R91" s="2"/>
      <c r="S91" s="2"/>
      <c r="T91" s="2"/>
      <c r="U91" s="2"/>
      <c r="V91" s="262"/>
      <c r="Y91" s="6"/>
      <c r="Z91" s="6"/>
      <c r="AA91" s="6"/>
      <c r="AB91" s="6"/>
    </row>
    <row r="92" spans="2:31" ht="24.95" customHeight="1" x14ac:dyDescent="0.25">
      <c r="B92" s="279"/>
      <c r="C92" s="38">
        <f>5+"11:30:00"</f>
        <v>5.479166666666667</v>
      </c>
      <c r="D92" s="242">
        <f>5+"12:00:00"</f>
        <v>5.5</v>
      </c>
      <c r="E92" s="253"/>
      <c r="F92" s="31">
        <f t="shared" si="30"/>
        <v>2.0833333333333037E-2</v>
      </c>
      <c r="G92" s="31">
        <f t="shared" si="31"/>
        <v>6.2499999999999112E-2</v>
      </c>
      <c r="H92" s="31">
        <f t="shared" si="32"/>
        <v>0</v>
      </c>
      <c r="I92" s="32">
        <f t="shared" si="26"/>
        <v>-3</v>
      </c>
      <c r="J92" s="236">
        <f t="shared" si="33"/>
        <v>3</v>
      </c>
      <c r="K92" s="261"/>
      <c r="L92" s="2"/>
      <c r="M92" s="2"/>
      <c r="N92" s="2">
        <v>2</v>
      </c>
      <c r="O92" s="2">
        <v>1</v>
      </c>
      <c r="P92" s="2"/>
      <c r="Q92" s="2"/>
      <c r="R92" s="2"/>
      <c r="S92" s="2"/>
      <c r="T92" s="2"/>
      <c r="U92" s="2"/>
      <c r="V92" s="262"/>
      <c r="Y92" s="6"/>
      <c r="Z92" s="6"/>
      <c r="AA92" s="6"/>
      <c r="AB92" s="6"/>
    </row>
    <row r="93" spans="2:31" ht="24.95" customHeight="1" thickBot="1" x14ac:dyDescent="0.3">
      <c r="B93" s="279"/>
      <c r="C93" s="61">
        <f>5+"12:00:00"</f>
        <v>5.5</v>
      </c>
      <c r="D93" s="244">
        <f>5+"12:30:00"</f>
        <v>5.520833333333333</v>
      </c>
      <c r="E93" s="254"/>
      <c r="F93" s="62">
        <f t="shared" si="30"/>
        <v>2.0833333333333037E-2</v>
      </c>
      <c r="G93" s="62">
        <f t="shared" si="31"/>
        <v>0</v>
      </c>
      <c r="H93" s="62">
        <f t="shared" si="32"/>
        <v>0</v>
      </c>
      <c r="I93" s="63">
        <f t="shared" si="26"/>
        <v>0</v>
      </c>
      <c r="J93" s="237">
        <f t="shared" si="33"/>
        <v>0</v>
      </c>
      <c r="K93" s="263">
        <v>0</v>
      </c>
      <c r="L93" s="264"/>
      <c r="M93" s="264"/>
      <c r="N93" s="264"/>
      <c r="O93" s="264"/>
      <c r="P93" s="264"/>
      <c r="Q93" s="264"/>
      <c r="R93" s="264"/>
      <c r="S93" s="264"/>
      <c r="T93" s="264"/>
      <c r="U93" s="264"/>
      <c r="V93" s="265"/>
      <c r="Y93" s="6"/>
      <c r="Z93" s="6"/>
      <c r="AA93" s="6"/>
      <c r="AB93" s="6"/>
    </row>
    <row r="94" spans="2:31" ht="24.95" customHeight="1" x14ac:dyDescent="0.25">
      <c r="B94" s="279"/>
      <c r="C94" s="64">
        <f>5+"13:30:00"</f>
        <v>5.5625</v>
      </c>
      <c r="D94" s="245">
        <f>5+"14:00:00"</f>
        <v>5.583333333333333</v>
      </c>
      <c r="E94" s="255"/>
      <c r="F94" s="65">
        <f>D94-C94</f>
        <v>2.0833333333333037E-2</v>
      </c>
      <c r="G94" s="65">
        <f>J94*F94</f>
        <v>4.1666666666666075E-2</v>
      </c>
      <c r="H94" s="65">
        <f t="shared" si="32"/>
        <v>0</v>
      </c>
      <c r="I94" s="66">
        <f t="shared" si="26"/>
        <v>-2</v>
      </c>
      <c r="J94" s="238">
        <f>SUM(K94:V94)</f>
        <v>2</v>
      </c>
      <c r="K94" s="266">
        <v>1</v>
      </c>
      <c r="L94" s="267">
        <v>0.5</v>
      </c>
      <c r="M94" s="267">
        <v>0.5</v>
      </c>
      <c r="N94" s="267"/>
      <c r="O94" s="267"/>
      <c r="P94" s="267"/>
      <c r="Q94" s="267"/>
      <c r="R94" s="267"/>
      <c r="S94" s="267"/>
      <c r="T94" s="267"/>
      <c r="U94" s="267"/>
      <c r="V94" s="268"/>
      <c r="X94" s="201"/>
      <c r="Y94" s="202"/>
      <c r="Z94" s="202"/>
      <c r="AA94" s="202"/>
      <c r="AB94" s="202"/>
      <c r="AC94" s="203"/>
      <c r="AD94" s="203"/>
      <c r="AE94" s="204"/>
    </row>
    <row r="95" spans="2:31" ht="24.95" customHeight="1" x14ac:dyDescent="0.25">
      <c r="B95" s="279"/>
      <c r="C95" s="38">
        <f>5+"14:00:00"</f>
        <v>5.583333333333333</v>
      </c>
      <c r="D95" s="242">
        <f>5+"14:30:00"</f>
        <v>5.604166666666667</v>
      </c>
      <c r="E95" s="253"/>
      <c r="F95" s="31">
        <f t="shared" ref="F95:F102" si="34">D95-C95</f>
        <v>2.0833333333333925E-2</v>
      </c>
      <c r="G95" s="31">
        <f t="shared" ref="G95:G102" si="35">J95*F95</f>
        <v>0</v>
      </c>
      <c r="H95" s="31">
        <f t="shared" si="32"/>
        <v>0</v>
      </c>
      <c r="I95" s="32">
        <f t="shared" si="26"/>
        <v>0</v>
      </c>
      <c r="J95" s="236">
        <f t="shared" ref="J95:J102" si="36">SUM(K95:V95)</f>
        <v>0</v>
      </c>
      <c r="K95" s="261"/>
      <c r="L95" s="2"/>
      <c r="M95" s="2"/>
      <c r="N95" s="2"/>
      <c r="O95" s="2"/>
      <c r="P95" s="2"/>
      <c r="Q95" s="2"/>
      <c r="R95" s="2"/>
      <c r="S95" s="2"/>
      <c r="T95" s="2"/>
      <c r="U95" s="2"/>
      <c r="V95" s="262"/>
      <c r="X95" s="205"/>
      <c r="Y95" s="34" t="s">
        <v>27</v>
      </c>
      <c r="Z95" s="249" t="s">
        <v>34</v>
      </c>
      <c r="AA95" s="3">
        <v>0.5625</v>
      </c>
      <c r="AB95" s="206"/>
      <c r="AC95" s="36" t="s">
        <v>25</v>
      </c>
      <c r="AD95" s="2">
        <v>300</v>
      </c>
      <c r="AE95" s="207"/>
    </row>
    <row r="96" spans="2:31" ht="24.95" customHeight="1" x14ac:dyDescent="0.25">
      <c r="B96" s="279"/>
      <c r="C96" s="38">
        <f>5+"14:30:00"</f>
        <v>5.604166666666667</v>
      </c>
      <c r="D96" s="242">
        <f>5+"15:00:00"</f>
        <v>5.625</v>
      </c>
      <c r="E96" s="253"/>
      <c r="F96" s="31">
        <f t="shared" si="34"/>
        <v>2.0833333333333037E-2</v>
      </c>
      <c r="G96" s="31">
        <f t="shared" si="35"/>
        <v>0</v>
      </c>
      <c r="H96" s="31">
        <f t="shared" si="32"/>
        <v>0</v>
      </c>
      <c r="I96" s="32">
        <f t="shared" si="26"/>
        <v>0</v>
      </c>
      <c r="J96" s="236">
        <f t="shared" si="36"/>
        <v>0</v>
      </c>
      <c r="K96" s="261"/>
      <c r="L96" s="2"/>
      <c r="M96" s="2"/>
      <c r="N96" s="2"/>
      <c r="O96" s="2"/>
      <c r="P96" s="2"/>
      <c r="Q96" s="2"/>
      <c r="R96" s="2"/>
      <c r="S96" s="2"/>
      <c r="T96" s="2"/>
      <c r="U96" s="2"/>
      <c r="V96" s="262"/>
      <c r="X96" s="205"/>
      <c r="Y96" s="39" t="s">
        <v>28</v>
      </c>
      <c r="Z96" s="249" t="s">
        <v>34</v>
      </c>
      <c r="AA96" s="4">
        <v>0.625</v>
      </c>
      <c r="AB96" s="208"/>
      <c r="AC96" s="41" t="s">
        <v>26</v>
      </c>
      <c r="AD96" s="1"/>
      <c r="AE96" s="207"/>
    </row>
    <row r="97" spans="2:31" ht="24.95" customHeight="1" x14ac:dyDescent="0.25">
      <c r="B97" s="279"/>
      <c r="C97" s="38">
        <f>5+"15:00:00"</f>
        <v>5.625</v>
      </c>
      <c r="D97" s="242">
        <f>5+"15:30:00"</f>
        <v>5.645833333333333</v>
      </c>
      <c r="E97" s="253"/>
      <c r="F97" s="31">
        <f t="shared" si="34"/>
        <v>2.0833333333333037E-2</v>
      </c>
      <c r="G97" s="31">
        <f t="shared" si="35"/>
        <v>0</v>
      </c>
      <c r="H97" s="31">
        <f t="shared" si="32"/>
        <v>0</v>
      </c>
      <c r="I97" s="32">
        <f t="shared" si="26"/>
        <v>0</v>
      </c>
      <c r="J97" s="236">
        <f t="shared" si="36"/>
        <v>0</v>
      </c>
      <c r="K97" s="261"/>
      <c r="L97" s="2"/>
      <c r="M97" s="2"/>
      <c r="N97" s="2"/>
      <c r="O97" s="2"/>
      <c r="P97" s="2"/>
      <c r="Q97" s="2"/>
      <c r="R97" s="2"/>
      <c r="S97" s="2"/>
      <c r="T97" s="2"/>
      <c r="U97" s="2"/>
      <c r="V97" s="262"/>
      <c r="X97" s="205"/>
      <c r="Y97" s="209"/>
      <c r="Z97" s="209"/>
      <c r="AA97" s="209"/>
      <c r="AB97" s="208"/>
      <c r="AC97" s="210"/>
      <c r="AD97" s="210"/>
      <c r="AE97" s="207"/>
    </row>
    <row r="98" spans="2:31" ht="24.95" customHeight="1" x14ac:dyDescent="0.25">
      <c r="B98" s="279"/>
      <c r="C98" s="38">
        <f>5+"15:30:00"</f>
        <v>5.645833333333333</v>
      </c>
      <c r="D98" s="242">
        <f>5+"16:00:00"</f>
        <v>5.666666666666667</v>
      </c>
      <c r="E98" s="253"/>
      <c r="F98" s="31">
        <f t="shared" si="34"/>
        <v>2.0833333333333925E-2</v>
      </c>
      <c r="G98" s="31">
        <f t="shared" si="35"/>
        <v>0</v>
      </c>
      <c r="H98" s="31">
        <f t="shared" si="32"/>
        <v>0</v>
      </c>
      <c r="I98" s="32">
        <f t="shared" si="26"/>
        <v>0</v>
      </c>
      <c r="J98" s="236">
        <f t="shared" si="36"/>
        <v>0</v>
      </c>
      <c r="K98" s="261"/>
      <c r="L98" s="2"/>
      <c r="M98" s="2"/>
      <c r="N98" s="2"/>
      <c r="O98" s="2"/>
      <c r="P98" s="2"/>
      <c r="Q98" s="2"/>
      <c r="R98" s="2"/>
      <c r="S98" s="2"/>
      <c r="T98" s="2"/>
      <c r="U98" s="2"/>
      <c r="V98" s="262"/>
      <c r="X98" s="205"/>
      <c r="Y98" s="44" t="s">
        <v>24</v>
      </c>
      <c r="Z98" s="45"/>
      <c r="AA98" s="46">
        <f>AD95/AC99/24</f>
        <v>0.10416666666666667</v>
      </c>
      <c r="AB98" s="208"/>
      <c r="AC98" s="47" t="s">
        <v>23</v>
      </c>
      <c r="AD98" s="47" t="s">
        <v>29</v>
      </c>
      <c r="AE98" s="207"/>
    </row>
    <row r="99" spans="2:31" ht="24.95" customHeight="1" x14ac:dyDescent="0.25">
      <c r="B99" s="279"/>
      <c r="C99" s="38">
        <f>5+"16:00:00"</f>
        <v>5.666666666666667</v>
      </c>
      <c r="D99" s="242">
        <f>5+"16:30:00"</f>
        <v>5.6875</v>
      </c>
      <c r="E99" s="253"/>
      <c r="F99" s="31">
        <f t="shared" si="34"/>
        <v>2.0833333333333037E-2</v>
      </c>
      <c r="G99" s="31">
        <f t="shared" si="35"/>
        <v>0</v>
      </c>
      <c r="H99" s="31">
        <f t="shared" si="32"/>
        <v>0</v>
      </c>
      <c r="I99" s="32">
        <f t="shared" si="26"/>
        <v>0</v>
      </c>
      <c r="J99" s="236">
        <f t="shared" si="36"/>
        <v>0</v>
      </c>
      <c r="K99" s="261"/>
      <c r="L99" s="2"/>
      <c r="M99" s="2"/>
      <c r="N99" s="2"/>
      <c r="O99" s="2"/>
      <c r="P99" s="2"/>
      <c r="Q99" s="2"/>
      <c r="R99" s="2"/>
      <c r="S99" s="2"/>
      <c r="T99" s="2"/>
      <c r="U99" s="2"/>
      <c r="V99" s="262"/>
      <c r="X99" s="205"/>
      <c r="Y99" s="48" t="s">
        <v>22</v>
      </c>
      <c r="Z99" s="49"/>
      <c r="AA99" s="46">
        <f>SUMIFS(H:H,C:C,"&gt;="&amp; (MATCH(Z95,$AF$3:$AF$8,0)+AA95),D:D,"&lt;=" &amp; (MATCH(Z96,$AF$3:$AF$8,0)+AA96))-SUMIFS(G:G,C:C,"&gt;="&amp; (MATCH(Z95,$AF$3:$AF$8,0)+AA95),D:D,"&lt;=" &amp; (MATCH(Z96,$AF$3:$AF$8,0)+AA96))-AA98</f>
        <v>-0.14583333333333276</v>
      </c>
      <c r="AB99" s="208"/>
      <c r="AC99" s="2">
        <v>120</v>
      </c>
      <c r="AD99" s="50">
        <f>AD95/(AA98+AA99)/24</f>
        <v>-300.00000000000415</v>
      </c>
      <c r="AE99" s="207"/>
    </row>
    <row r="100" spans="2:31" ht="24.95" customHeight="1" thickBot="1" x14ac:dyDescent="0.3">
      <c r="B100" s="279"/>
      <c r="C100" s="38">
        <f>5+"16:30:00"</f>
        <v>5.6875</v>
      </c>
      <c r="D100" s="242">
        <f>5+"17:00:00"</f>
        <v>5.708333333333333</v>
      </c>
      <c r="E100" s="253"/>
      <c r="F100" s="31">
        <f t="shared" si="34"/>
        <v>2.0833333333333037E-2</v>
      </c>
      <c r="G100" s="31">
        <f t="shared" si="35"/>
        <v>0</v>
      </c>
      <c r="H100" s="31">
        <f t="shared" si="32"/>
        <v>0</v>
      </c>
      <c r="I100" s="32">
        <f t="shared" si="26"/>
        <v>0</v>
      </c>
      <c r="J100" s="236">
        <f t="shared" si="36"/>
        <v>0</v>
      </c>
      <c r="K100" s="26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62"/>
      <c r="X100" s="211"/>
      <c r="Y100" s="212"/>
      <c r="Z100" s="213"/>
      <c r="AA100" s="213"/>
      <c r="AB100" s="213"/>
      <c r="AC100" s="214"/>
      <c r="AD100" s="214"/>
      <c r="AE100" s="215"/>
    </row>
    <row r="101" spans="2:31" ht="24.95" customHeight="1" x14ac:dyDescent="0.25">
      <c r="B101" s="279"/>
      <c r="C101" s="38">
        <f>5+"17:00:00"</f>
        <v>5.708333333333333</v>
      </c>
      <c r="D101" s="242">
        <f>5+"17:30:00"</f>
        <v>5.729166666666667</v>
      </c>
      <c r="E101" s="253"/>
      <c r="F101" s="31">
        <f t="shared" si="34"/>
        <v>2.0833333333333925E-2</v>
      </c>
      <c r="G101" s="31">
        <f t="shared" si="35"/>
        <v>0</v>
      </c>
      <c r="H101" s="31">
        <f t="shared" si="32"/>
        <v>0</v>
      </c>
      <c r="I101" s="32">
        <f t="shared" si="26"/>
        <v>0</v>
      </c>
      <c r="J101" s="236">
        <f t="shared" si="36"/>
        <v>0</v>
      </c>
      <c r="K101" s="26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62"/>
    </row>
    <row r="102" spans="2:31" ht="24.95" customHeight="1" thickBot="1" x14ac:dyDescent="0.3">
      <c r="B102" s="280"/>
      <c r="C102" s="82">
        <f>5+"17:30:00"</f>
        <v>5.729166666666667</v>
      </c>
      <c r="D102" s="246">
        <f>5+"18:00:00"</f>
        <v>5.75</v>
      </c>
      <c r="E102" s="256"/>
      <c r="F102" s="83">
        <f t="shared" si="34"/>
        <v>2.0833333333333037E-2</v>
      </c>
      <c r="G102" s="83">
        <f t="shared" si="35"/>
        <v>0</v>
      </c>
      <c r="H102" s="83">
        <f t="shared" si="32"/>
        <v>0</v>
      </c>
      <c r="I102" s="84">
        <f t="shared" si="26"/>
        <v>0</v>
      </c>
      <c r="J102" s="239">
        <f t="shared" si="36"/>
        <v>0</v>
      </c>
      <c r="K102" s="269"/>
      <c r="L102" s="270"/>
      <c r="M102" s="270"/>
      <c r="N102" s="270"/>
      <c r="O102" s="270"/>
      <c r="P102" s="270"/>
      <c r="Q102" s="270"/>
      <c r="R102" s="270"/>
      <c r="S102" s="270"/>
      <c r="T102" s="270"/>
      <c r="U102" s="270"/>
      <c r="V102" s="271"/>
      <c r="Y102" s="6"/>
      <c r="Z102" s="6"/>
      <c r="AA102" s="6"/>
      <c r="AB102" s="6"/>
    </row>
    <row r="103" spans="2:31" ht="24.95" customHeight="1" thickTop="1" x14ac:dyDescent="0.25">
      <c r="B103" s="281" t="str">
        <f>IF($AB$3="","",$AB$3+5)</f>
        <v/>
      </c>
      <c r="C103" s="85">
        <f>6+"07:45:00"</f>
        <v>6.322916666666667</v>
      </c>
      <c r="D103" s="247">
        <f>6+"08:00:00"</f>
        <v>6.333333333333333</v>
      </c>
      <c r="E103" s="257">
        <v>3</v>
      </c>
      <c r="F103" s="24">
        <f>D103-C103</f>
        <v>1.0416666666666075E-2</v>
      </c>
      <c r="G103" s="24">
        <f>J103*F103</f>
        <v>2.0833333333332149E-2</v>
      </c>
      <c r="H103" s="24">
        <f>F103*E103</f>
        <v>3.1249999999998224E-2</v>
      </c>
      <c r="I103" s="25">
        <f t="shared" si="26"/>
        <v>1</v>
      </c>
      <c r="J103" s="235">
        <f>SUM(K103:V103)</f>
        <v>2</v>
      </c>
      <c r="K103" s="272">
        <v>1</v>
      </c>
      <c r="L103" s="273">
        <v>0.5</v>
      </c>
      <c r="M103" s="273">
        <v>0.5</v>
      </c>
      <c r="N103" s="273"/>
      <c r="O103" s="273"/>
      <c r="P103" s="273"/>
      <c r="Q103" s="273"/>
      <c r="R103" s="273"/>
      <c r="S103" s="273"/>
      <c r="T103" s="273"/>
      <c r="U103" s="273"/>
      <c r="V103" s="274"/>
      <c r="X103" s="216"/>
      <c r="Y103" s="217"/>
      <c r="Z103" s="217"/>
      <c r="AA103" s="217"/>
      <c r="AB103" s="217"/>
      <c r="AC103" s="218"/>
      <c r="AD103" s="218"/>
      <c r="AE103" s="219"/>
    </row>
    <row r="104" spans="2:31" ht="24.95" customHeight="1" x14ac:dyDescent="0.25">
      <c r="B104" s="282"/>
      <c r="C104" s="30">
        <f>6+"08:00:00"</f>
        <v>6.333333333333333</v>
      </c>
      <c r="D104" s="241">
        <f>6+"08:30:00"</f>
        <v>6.354166666666667</v>
      </c>
      <c r="E104" s="253"/>
      <c r="F104" s="31">
        <f t="shared" ref="F104:F111" si="37">D104-C104</f>
        <v>2.0833333333333925E-2</v>
      </c>
      <c r="G104" s="31">
        <f t="shared" ref="G104:G111" si="38">J104*F104</f>
        <v>0</v>
      </c>
      <c r="H104" s="31">
        <f t="shared" ref="H104:H111" si="39">F104*E104</f>
        <v>0</v>
      </c>
      <c r="I104" s="32">
        <f t="shared" si="26"/>
        <v>0</v>
      </c>
      <c r="J104" s="236">
        <f t="shared" ref="J104:J111" si="40">SUM(K104:V104)</f>
        <v>0</v>
      </c>
      <c r="K104" s="26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62"/>
      <c r="X104" s="220"/>
      <c r="Y104" s="34" t="s">
        <v>27</v>
      </c>
      <c r="Z104" s="249" t="s">
        <v>34</v>
      </c>
      <c r="AA104" s="3">
        <v>0.64583333333333337</v>
      </c>
      <c r="AB104" s="221"/>
      <c r="AC104" s="36" t="s">
        <v>25</v>
      </c>
      <c r="AD104" s="2">
        <v>4000</v>
      </c>
      <c r="AE104" s="222"/>
    </row>
    <row r="105" spans="2:31" ht="24.95" customHeight="1" x14ac:dyDescent="0.25">
      <c r="B105" s="282"/>
      <c r="C105" s="38">
        <f>6+"08:30:00"</f>
        <v>6.354166666666667</v>
      </c>
      <c r="D105" s="242">
        <f>6+"09:00:00"</f>
        <v>6.375</v>
      </c>
      <c r="E105" s="253"/>
      <c r="F105" s="31">
        <f t="shared" si="37"/>
        <v>2.0833333333333037E-2</v>
      </c>
      <c r="G105" s="31">
        <f t="shared" si="38"/>
        <v>0</v>
      </c>
      <c r="H105" s="31">
        <f t="shared" si="39"/>
        <v>0</v>
      </c>
      <c r="I105" s="32">
        <f t="shared" si="26"/>
        <v>0</v>
      </c>
      <c r="J105" s="236">
        <f t="shared" si="40"/>
        <v>0</v>
      </c>
      <c r="K105" s="26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62"/>
      <c r="X105" s="220"/>
      <c r="Y105" s="39" t="s">
        <v>28</v>
      </c>
      <c r="Z105" s="249" t="s">
        <v>35</v>
      </c>
      <c r="AA105" s="4">
        <v>0.47916666666666669</v>
      </c>
      <c r="AB105" s="223"/>
      <c r="AC105" s="41" t="s">
        <v>26</v>
      </c>
      <c r="AD105" s="1"/>
      <c r="AE105" s="222"/>
    </row>
    <row r="106" spans="2:31" ht="24.95" customHeight="1" x14ac:dyDescent="0.25">
      <c r="B106" s="282"/>
      <c r="C106" s="38">
        <f>6+"09:00:00"</f>
        <v>6.375</v>
      </c>
      <c r="D106" s="242">
        <f>6+"09:30:00"</f>
        <v>6.395833333333333</v>
      </c>
      <c r="E106" s="253"/>
      <c r="F106" s="31">
        <f t="shared" si="37"/>
        <v>2.0833333333333037E-2</v>
      </c>
      <c r="G106" s="31">
        <f t="shared" si="38"/>
        <v>0</v>
      </c>
      <c r="H106" s="31">
        <f t="shared" si="39"/>
        <v>0</v>
      </c>
      <c r="I106" s="32">
        <f t="shared" si="26"/>
        <v>0</v>
      </c>
      <c r="J106" s="236">
        <f t="shared" si="40"/>
        <v>0</v>
      </c>
      <c r="K106" s="26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62"/>
      <c r="X106" s="220"/>
      <c r="Y106" s="224"/>
      <c r="Z106" s="224"/>
      <c r="AA106" s="224"/>
      <c r="AB106" s="223"/>
      <c r="AC106" s="225"/>
      <c r="AD106" s="225"/>
      <c r="AE106" s="222"/>
    </row>
    <row r="107" spans="2:31" ht="24.95" customHeight="1" x14ac:dyDescent="0.25">
      <c r="B107" s="282"/>
      <c r="C107" s="38">
        <f>6+"09:30:00"</f>
        <v>6.395833333333333</v>
      </c>
      <c r="D107" s="242">
        <f>6+"10:00:00"</f>
        <v>6.416666666666667</v>
      </c>
      <c r="E107" s="253"/>
      <c r="F107" s="31">
        <f t="shared" si="37"/>
        <v>2.0833333333333925E-2</v>
      </c>
      <c r="G107" s="31">
        <f t="shared" si="38"/>
        <v>0</v>
      </c>
      <c r="H107" s="31">
        <f t="shared" si="39"/>
        <v>0</v>
      </c>
      <c r="I107" s="32">
        <f t="shared" si="26"/>
        <v>0</v>
      </c>
      <c r="J107" s="236">
        <f t="shared" si="40"/>
        <v>0</v>
      </c>
      <c r="K107" s="26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62"/>
      <c r="X107" s="220"/>
      <c r="Y107" s="44" t="s">
        <v>24</v>
      </c>
      <c r="Z107" s="45"/>
      <c r="AA107" s="46">
        <f>AD104/AC108/24</f>
        <v>1.1904761904761905</v>
      </c>
      <c r="AB107" s="223"/>
      <c r="AC107" s="47" t="s">
        <v>23</v>
      </c>
      <c r="AD107" s="47" t="s">
        <v>29</v>
      </c>
      <c r="AE107" s="222"/>
    </row>
    <row r="108" spans="2:31" ht="24.95" customHeight="1" x14ac:dyDescent="0.25">
      <c r="B108" s="282"/>
      <c r="C108" s="38">
        <f>6+"10:00:00"</f>
        <v>6.416666666666667</v>
      </c>
      <c r="D108" s="242">
        <f>6+"10:30:00"</f>
        <v>6.4375</v>
      </c>
      <c r="E108" s="253"/>
      <c r="F108" s="31">
        <f t="shared" si="37"/>
        <v>2.0833333333333037E-2</v>
      </c>
      <c r="G108" s="31">
        <f t="shared" si="38"/>
        <v>0</v>
      </c>
      <c r="H108" s="31">
        <f t="shared" si="39"/>
        <v>0</v>
      </c>
      <c r="I108" s="32">
        <f t="shared" si="26"/>
        <v>0</v>
      </c>
      <c r="J108" s="236">
        <f t="shared" si="40"/>
        <v>0</v>
      </c>
      <c r="K108" s="26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62"/>
      <c r="X108" s="220"/>
      <c r="Y108" s="48" t="s">
        <v>22</v>
      </c>
      <c r="Z108" s="49"/>
      <c r="AA108" s="46">
        <f>SUMIFS(H:H,C:C,"&gt;="&amp; (MATCH(Z104,$AF$3:$AF$8,0)+AA104),D:D,"&lt;=" &amp; (MATCH(Z105,$AF$3:$AF$8,0)+AA105))-SUMIFS(G:G,C:C,"&gt;="&amp; (MATCH(Z104,$AF$3:$AF$8,0)+AA104),D:D,"&lt;=" &amp; (MATCH(Z105,$AF$3:$AF$8,0)+AA105))-AA107</f>
        <v>-1.1800595238095244</v>
      </c>
      <c r="AB108" s="223"/>
      <c r="AC108" s="2">
        <v>140</v>
      </c>
      <c r="AD108" s="50">
        <f>AD104/(AA107+AA108)/24</f>
        <v>16000.000000000909</v>
      </c>
      <c r="AE108" s="222"/>
    </row>
    <row r="109" spans="2:31" ht="24.95" customHeight="1" thickBot="1" x14ac:dyDescent="0.3">
      <c r="B109" s="282"/>
      <c r="C109" s="38">
        <f>6+"10:30:00"</f>
        <v>6.4375</v>
      </c>
      <c r="D109" s="242">
        <f>6+"11:00:00"</f>
        <v>6.458333333333333</v>
      </c>
      <c r="E109" s="253"/>
      <c r="F109" s="31">
        <f t="shared" si="37"/>
        <v>2.0833333333333037E-2</v>
      </c>
      <c r="G109" s="31">
        <f t="shared" si="38"/>
        <v>0</v>
      </c>
      <c r="H109" s="31">
        <f t="shared" si="39"/>
        <v>0</v>
      </c>
      <c r="I109" s="32">
        <f t="shared" si="26"/>
        <v>0</v>
      </c>
      <c r="J109" s="236">
        <f t="shared" si="40"/>
        <v>0</v>
      </c>
      <c r="K109" s="26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62"/>
      <c r="X109" s="226"/>
      <c r="Y109" s="227"/>
      <c r="Z109" s="228"/>
      <c r="AA109" s="228"/>
      <c r="AB109" s="228"/>
      <c r="AC109" s="229"/>
      <c r="AD109" s="229"/>
      <c r="AE109" s="230"/>
    </row>
    <row r="110" spans="2:31" ht="24.95" customHeight="1" x14ac:dyDescent="0.25">
      <c r="B110" s="282"/>
      <c r="C110" s="57">
        <f>6+"11:00:00"</f>
        <v>6.458333333333333</v>
      </c>
      <c r="D110" s="243">
        <f>6+"11:30:00"</f>
        <v>6.479166666666667</v>
      </c>
      <c r="E110" s="253"/>
      <c r="F110" s="31">
        <f t="shared" si="37"/>
        <v>2.0833333333333925E-2</v>
      </c>
      <c r="G110" s="31">
        <f t="shared" si="38"/>
        <v>0</v>
      </c>
      <c r="H110" s="31">
        <f t="shared" si="39"/>
        <v>0</v>
      </c>
      <c r="I110" s="32">
        <f t="shared" si="26"/>
        <v>0</v>
      </c>
      <c r="J110" s="236">
        <f t="shared" si="40"/>
        <v>0</v>
      </c>
      <c r="K110" s="26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62"/>
    </row>
    <row r="111" spans="2:31" ht="24.95" customHeight="1" thickBot="1" x14ac:dyDescent="0.3">
      <c r="B111" s="283"/>
      <c r="C111" s="82">
        <f>6+"11:30:00"</f>
        <v>6.479166666666667</v>
      </c>
      <c r="D111" s="246">
        <f>6+"12:00:00"</f>
        <v>6.5</v>
      </c>
      <c r="E111" s="256"/>
      <c r="F111" s="83">
        <f t="shared" si="37"/>
        <v>2.0833333333333037E-2</v>
      </c>
      <c r="G111" s="83">
        <f t="shared" si="38"/>
        <v>0</v>
      </c>
      <c r="H111" s="83">
        <f t="shared" si="39"/>
        <v>0</v>
      </c>
      <c r="I111" s="84">
        <f t="shared" si="26"/>
        <v>0</v>
      </c>
      <c r="J111" s="239">
        <f t="shared" si="40"/>
        <v>0</v>
      </c>
      <c r="K111" s="269"/>
      <c r="L111" s="270"/>
      <c r="M111" s="270">
        <v>0</v>
      </c>
      <c r="N111" s="270"/>
      <c r="O111" s="270"/>
      <c r="P111" s="270"/>
      <c r="Q111" s="270"/>
      <c r="R111" s="270"/>
      <c r="S111" s="270"/>
      <c r="T111" s="270"/>
      <c r="U111" s="270"/>
      <c r="V111" s="271"/>
    </row>
    <row r="112" spans="2:31" ht="24.95" customHeight="1" thickTop="1" x14ac:dyDescent="0.25"/>
    <row r="113" ht="24.95" customHeight="1" x14ac:dyDescent="0.25"/>
  </sheetData>
  <mergeCells count="21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C1"/>
    <mergeCell ref="AD1:AE1"/>
    <mergeCell ref="B3:V4"/>
    <mergeCell ref="X3:Z4"/>
    <mergeCell ref="AA3:AA4"/>
    <mergeCell ref="AB3:AE3"/>
    <mergeCell ref="AB4:AE4"/>
  </mergeCells>
  <conditionalFormatting sqref="W59:W62">
    <cfRule type="cellIs" dxfId="87" priority="70" operator="greaterThan">
      <formula>0</formula>
    </cfRule>
    <cfRule type="cellIs" dxfId="86" priority="71" operator="lessThan">
      <formula>0</formula>
    </cfRule>
  </conditionalFormatting>
  <conditionalFormatting sqref="AA13">
    <cfRule type="cellIs" dxfId="85" priority="68" operator="greaterThanOrEqual">
      <formula>0</formula>
    </cfRule>
    <cfRule type="cellIs" dxfId="84" priority="69" operator="lessThan">
      <formula>0</formula>
    </cfRule>
  </conditionalFormatting>
  <conditionalFormatting sqref="AA42">
    <cfRule type="cellIs" dxfId="83" priority="66" operator="greaterThanOrEqual">
      <formula>0</formula>
    </cfRule>
    <cfRule type="cellIs" dxfId="82" priority="67" operator="lessThan">
      <formula>0</formula>
    </cfRule>
  </conditionalFormatting>
  <conditionalFormatting sqref="AA32">
    <cfRule type="cellIs" dxfId="81" priority="60" operator="greaterThanOrEqual">
      <formula>0</formula>
    </cfRule>
    <cfRule type="cellIs" dxfId="80" priority="61" operator="lessThan">
      <formula>0</formula>
    </cfRule>
  </conditionalFormatting>
  <conditionalFormatting sqref="AA51">
    <cfRule type="cellIs" dxfId="79" priority="64" operator="greaterThanOrEqual">
      <formula>0</formula>
    </cfRule>
    <cfRule type="cellIs" dxfId="78" priority="65" operator="lessThan">
      <formula>0</formula>
    </cfRule>
  </conditionalFormatting>
  <conditionalFormatting sqref="AA23">
    <cfRule type="cellIs" dxfId="77" priority="62" operator="greaterThanOrEqual">
      <formula>0</formula>
    </cfRule>
    <cfRule type="cellIs" dxfId="76" priority="63" operator="lessThan">
      <formula>0</formula>
    </cfRule>
  </conditionalFormatting>
  <conditionalFormatting sqref="AA61">
    <cfRule type="cellIs" dxfId="75" priority="58" operator="greaterThanOrEqual">
      <formula>0</formula>
    </cfRule>
    <cfRule type="cellIs" dxfId="74" priority="59" operator="lessThan">
      <formula>0</formula>
    </cfRule>
  </conditionalFormatting>
  <conditionalFormatting sqref="AA70">
    <cfRule type="cellIs" dxfId="73" priority="56" operator="greaterThanOrEqual">
      <formula>0</formula>
    </cfRule>
    <cfRule type="cellIs" dxfId="72" priority="57" operator="lessThan">
      <formula>0</formula>
    </cfRule>
  </conditionalFormatting>
  <conditionalFormatting sqref="AA80">
    <cfRule type="cellIs" dxfId="71" priority="54" operator="greaterThanOrEqual">
      <formula>0</formula>
    </cfRule>
    <cfRule type="cellIs" dxfId="70" priority="55" operator="lessThan">
      <formula>0</formula>
    </cfRule>
  </conditionalFormatting>
  <conditionalFormatting sqref="Z9:AA10 Z19:AA20 Z28:AA29 Z38:AA39 Z47:AA48 Z57:AA58 Z66:AA67 Z76:AA77 Z85:AA86 Z95:AA96">
    <cfRule type="expression" dxfId="69" priority="53">
      <formula>$Z9=""</formula>
    </cfRule>
  </conditionalFormatting>
  <conditionalFormatting sqref="AA89">
    <cfRule type="cellIs" dxfId="68" priority="51" operator="greaterThanOrEqual">
      <formula>0</formula>
    </cfRule>
    <cfRule type="cellIs" dxfId="67" priority="52" operator="lessThan">
      <formula>0</formula>
    </cfRule>
  </conditionalFormatting>
  <conditionalFormatting sqref="AA99">
    <cfRule type="cellIs" dxfId="66" priority="49" operator="greaterThanOrEqual">
      <formula>0</formula>
    </cfRule>
    <cfRule type="cellIs" dxfId="65" priority="50" operator="lessThan">
      <formula>0</formula>
    </cfRule>
  </conditionalFormatting>
  <conditionalFormatting sqref="AA104:AA105">
    <cfRule type="expression" dxfId="64" priority="48">
      <formula>$Z104=""</formula>
    </cfRule>
  </conditionalFormatting>
  <conditionalFormatting sqref="AA108">
    <cfRule type="cellIs" dxfId="63" priority="46" operator="greaterThanOrEqual">
      <formula>0</formula>
    </cfRule>
    <cfRule type="cellIs" dxfId="62" priority="47" operator="lessThan">
      <formula>0</formula>
    </cfRule>
  </conditionalFormatting>
  <conditionalFormatting sqref="E46:E53">
    <cfRule type="cellIs" dxfId="61" priority="27" operator="lessThan">
      <formula>J46</formula>
    </cfRule>
  </conditionalFormatting>
  <conditionalFormatting sqref="E65:E72">
    <cfRule type="cellIs" dxfId="60" priority="24" operator="lessThan">
      <formula>J65</formula>
    </cfRule>
  </conditionalFormatting>
  <conditionalFormatting sqref="E84:E91">
    <cfRule type="cellIs" dxfId="59" priority="21" operator="lessThan">
      <formula>J84</formula>
    </cfRule>
  </conditionalFormatting>
  <conditionalFormatting sqref="E103:E110">
    <cfRule type="cellIs" dxfId="58" priority="18" operator="lessThan">
      <formula>J103</formula>
    </cfRule>
  </conditionalFormatting>
  <conditionalFormatting sqref="E27:E34">
    <cfRule type="cellIs" dxfId="57" priority="15" operator="lessThan">
      <formula>J27</formula>
    </cfRule>
  </conditionalFormatting>
  <conditionalFormatting sqref="E35:E36">
    <cfRule type="cellIs" dxfId="56" priority="14" operator="lessThan">
      <formula>J35</formula>
    </cfRule>
  </conditionalFormatting>
  <conditionalFormatting sqref="Z104:Z105">
    <cfRule type="expression" dxfId="55" priority="45">
      <formula>$Z104=""</formula>
    </cfRule>
  </conditionalFormatting>
  <conditionalFormatting sqref="AA3">
    <cfRule type="expression" dxfId="54" priority="44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53" priority="72">
      <formula>$Z9=$AF$3</formula>
    </cfRule>
    <cfRule type="expression" dxfId="52" priority="73">
      <formula>$Z9=$AF$4</formula>
    </cfRule>
    <cfRule type="expression" dxfId="51" priority="74">
      <formula>$Z9=$AF$5</formula>
    </cfRule>
    <cfRule type="expression" dxfId="50" priority="75">
      <formula>$Z9=$AF$6</formula>
    </cfRule>
    <cfRule type="expression" dxfId="49" priority="76">
      <formula>$Z9=$AF$7</formula>
    </cfRule>
    <cfRule type="expression" dxfId="48" priority="77">
      <formula>$Z9=$AF$8</formula>
    </cfRule>
  </conditionalFormatting>
  <conditionalFormatting sqref="E18:E26">
    <cfRule type="cellIs" dxfId="47" priority="33" stopIfTrue="1" operator="lessThan">
      <formula>J18</formula>
    </cfRule>
  </conditionalFormatting>
  <conditionalFormatting sqref="E8:E15 E111">
    <cfRule type="cellIs" dxfId="46" priority="32" operator="lessThan">
      <formula>J8</formula>
    </cfRule>
  </conditionalFormatting>
  <conditionalFormatting sqref="E16:E17">
    <cfRule type="cellIs" dxfId="45" priority="31" operator="lessThan">
      <formula>J16</formula>
    </cfRule>
  </conditionalFormatting>
  <conditionalFormatting sqref="E35:E36">
    <cfRule type="cellIs" dxfId="44" priority="29" operator="lessThan">
      <formula>J35</formula>
    </cfRule>
  </conditionalFormatting>
  <conditionalFormatting sqref="E27:E34">
    <cfRule type="cellIs" dxfId="43" priority="30" operator="lessThan">
      <formula>J27</formula>
    </cfRule>
  </conditionalFormatting>
  <conditionalFormatting sqref="E37:E45">
    <cfRule type="cellIs" dxfId="42" priority="28" stopIfTrue="1" operator="lessThan">
      <formula>J37</formula>
    </cfRule>
  </conditionalFormatting>
  <conditionalFormatting sqref="E54:E55">
    <cfRule type="cellIs" dxfId="41" priority="26" operator="lessThan">
      <formula>J54</formula>
    </cfRule>
  </conditionalFormatting>
  <conditionalFormatting sqref="E56:E64">
    <cfRule type="cellIs" dxfId="40" priority="25" stopIfTrue="1" operator="lessThan">
      <formula>J56</formula>
    </cfRule>
  </conditionalFormatting>
  <conditionalFormatting sqref="E73:E74">
    <cfRule type="cellIs" dxfId="39" priority="23" operator="lessThan">
      <formula>J73</formula>
    </cfRule>
  </conditionalFormatting>
  <conditionalFormatting sqref="E75:E83">
    <cfRule type="cellIs" dxfId="38" priority="22" stopIfTrue="1" operator="lessThan">
      <formula>J75</formula>
    </cfRule>
  </conditionalFormatting>
  <conditionalFormatting sqref="E92:E93">
    <cfRule type="cellIs" dxfId="37" priority="20" operator="lessThan">
      <formula>J92</formula>
    </cfRule>
  </conditionalFormatting>
  <conditionalFormatting sqref="E94:E102">
    <cfRule type="cellIs" dxfId="36" priority="19" stopIfTrue="1" operator="lessThan">
      <formula>J94</formula>
    </cfRule>
  </conditionalFormatting>
  <conditionalFormatting sqref="E8:E111">
    <cfRule type="expression" dxfId="35" priority="17" stopIfTrue="1">
      <formula>AND($C8&gt;=($Z$7+$AA$7),$D8&lt;=($Z$8+$AA$8))</formula>
    </cfRule>
    <cfRule type="expression" dxfId="34" priority="34" stopIfTrue="1">
      <formula>AND($C8&gt;=($Z$17+$AA$17),$D8&lt;=($Z$18+$AA$18))</formula>
    </cfRule>
    <cfRule type="expression" dxfId="33" priority="35" stopIfTrue="1">
      <formula>AND($C8&gt;=($Z$26+$AA$26),$D8&lt;=($Z$27+$AA$27))</formula>
    </cfRule>
    <cfRule type="expression" dxfId="32" priority="36" stopIfTrue="1">
      <formula>AND($C8&gt;=($Z$36+$AA$36),$D8&lt;=($Z$37+$AA$37))</formula>
    </cfRule>
    <cfRule type="expression" dxfId="31" priority="37" stopIfTrue="1">
      <formula>AND($C8&gt;=($Z$45+$AA$45),$D8&lt;=($Z$46+$AA$46))</formula>
    </cfRule>
    <cfRule type="expression" dxfId="30" priority="38" stopIfTrue="1">
      <formula>AND($C8&gt;=($Z$55+$AA$55),$D8&lt;=($Z$56+$AA$56))</formula>
    </cfRule>
    <cfRule type="expression" dxfId="29" priority="39" stopIfTrue="1">
      <formula>AND($C8&gt;=($Z$64+$AA$64),$D8&lt;=($Z$65+$AA$65))</formula>
    </cfRule>
    <cfRule type="expression" dxfId="28" priority="40" stopIfTrue="1">
      <formula>AND($C8&gt;=($Z$74+$AA$74),$D8&lt;=($Z$75+$AA$75))</formula>
    </cfRule>
    <cfRule type="expression" dxfId="27" priority="41" stopIfTrue="1">
      <formula>AND($C8&gt;=($Z$83+$AA$83),$D8&lt;=($Z$84+$AA$84))</formula>
    </cfRule>
    <cfRule type="expression" dxfId="26" priority="42" stopIfTrue="1">
      <formula>AND($C8&gt;=($Z$93+$AA$93),$D8&lt;=($Z$94+$AA$94))</formula>
    </cfRule>
    <cfRule type="expression" dxfId="25" priority="43" stopIfTrue="1">
      <formula>AND($C8&gt;=($Z$102+$AA$102),$D8&lt;=($Z$103+$AA$103))</formula>
    </cfRule>
  </conditionalFormatting>
  <conditionalFormatting sqref="E37:E45">
    <cfRule type="cellIs" dxfId="24" priority="16" stopIfTrue="1" operator="lessThan">
      <formula>J37</formula>
    </cfRule>
  </conditionalFormatting>
  <conditionalFormatting sqref="E56:E64">
    <cfRule type="cellIs" dxfId="23" priority="13" stopIfTrue="1" operator="lessThan">
      <formula>J56</formula>
    </cfRule>
  </conditionalFormatting>
  <conditionalFormatting sqref="E46:E53">
    <cfRule type="cellIs" dxfId="22" priority="12" operator="lessThan">
      <formula>J46</formula>
    </cfRule>
  </conditionalFormatting>
  <conditionalFormatting sqref="E54:E55">
    <cfRule type="cellIs" dxfId="21" priority="11" operator="lessThan">
      <formula>J54</formula>
    </cfRule>
  </conditionalFormatting>
  <conditionalFormatting sqref="E75:E83">
    <cfRule type="cellIs" dxfId="20" priority="10" stopIfTrue="1" operator="lessThan">
      <formula>J75</formula>
    </cfRule>
  </conditionalFormatting>
  <conditionalFormatting sqref="E65:E72">
    <cfRule type="cellIs" dxfId="19" priority="9" operator="lessThan">
      <formula>J65</formula>
    </cfRule>
  </conditionalFormatting>
  <conditionalFormatting sqref="E73:E74">
    <cfRule type="cellIs" dxfId="18" priority="8" operator="lessThan">
      <formula>J73</formula>
    </cfRule>
  </conditionalFormatting>
  <conditionalFormatting sqref="E94:E102">
    <cfRule type="cellIs" dxfId="17" priority="7" stopIfTrue="1" operator="lessThan">
      <formula>J94</formula>
    </cfRule>
  </conditionalFormatting>
  <conditionalFormatting sqref="E84:E91">
    <cfRule type="cellIs" dxfId="16" priority="6" operator="lessThan">
      <formula>J84</formula>
    </cfRule>
  </conditionalFormatting>
  <conditionalFormatting sqref="E92:E93">
    <cfRule type="cellIs" dxfId="15" priority="5" operator="lessThan">
      <formula>J92</formula>
    </cfRule>
  </conditionalFormatting>
  <conditionalFormatting sqref="E16:E17">
    <cfRule type="cellIs" dxfId="14" priority="3" operator="lessThan">
      <formula>J16</formula>
    </cfRule>
  </conditionalFormatting>
  <conditionalFormatting sqref="E8:E15">
    <cfRule type="cellIs" dxfId="13" priority="4" operator="lessThan">
      <formula>J8</formula>
    </cfRule>
  </conditionalFormatting>
  <conditionalFormatting sqref="E8:E15">
    <cfRule type="cellIs" dxfId="12" priority="2" operator="lessThan">
      <formula>J8</formula>
    </cfRule>
  </conditionalFormatting>
  <conditionalFormatting sqref="E16:E17">
    <cfRule type="cellIs" dxfId="11" priority="1" operator="lessThan">
      <formula>J16</formula>
    </cfRule>
  </conditionalFormatting>
  <conditionalFormatting sqref="C8:D111 F8:V111">
    <cfRule type="expression" dxfId="10" priority="78" stopIfTrue="1">
      <formula>AND($C8&gt;=(MATCH($Z$9,$AF$3:$AF$8,0)+$AA$9),$D8&lt;=(MATCH($Z$10,$AF$3:$AF$8,0)+$AA$10))</formula>
    </cfRule>
    <cfRule type="expression" dxfId="9" priority="79" stopIfTrue="1">
      <formula>AND($C8&gt;=(MATCH($Z$19,$AF$3:$AF$8,0)+$AA$19),$D8&lt;=(MATCH($Z$20,$AF$3:$AF$8,0)+$AA$20))</formula>
    </cfRule>
    <cfRule type="expression" dxfId="8" priority="80" stopIfTrue="1">
      <formula>AND($C8&gt;=(MATCH($Z$28,$AF$3:$AF$8,0)+$AA$28),$D8&lt;=(MATCH($Z$29,$AF$3:$AF$8,0)+$AA$29))</formula>
    </cfRule>
    <cfRule type="expression" dxfId="7" priority="81" stopIfTrue="1">
      <formula>AND($C8&gt;=(MATCH($Z$38,$AF$3:$AF$8,0)+$AA$38),$D8&lt;=(MATCH($Z$39,$AF$3:$AF$8,0)+$AA$39))</formula>
    </cfRule>
    <cfRule type="expression" dxfId="6" priority="82" stopIfTrue="1">
      <formula>AND($C8&gt;=(MATCH($Z$47,$AF$3:$AF$8,0)+$AA$47),$D8&lt;=(MATCH($Z$48,$AF$3:$AF$8,0)+$AA$48))</formula>
    </cfRule>
    <cfRule type="expression" dxfId="5" priority="83" stopIfTrue="1">
      <formula>AND($C8&gt;=(MATCH($Z$57,$AF$3:$AF$8,0)+$AA$57),$D8&lt;=(MATCH($Z$58,$AF$3:$AF$8,0)+$AA$58))</formula>
    </cfRule>
    <cfRule type="expression" dxfId="4" priority="84" stopIfTrue="1">
      <formula>AND($C8&gt;=(MATCH($Z$66,$AF$3:$AF$8,0)+$AA$66),$D8&lt;=(MATCH($Z$67,$AF$3:$AF$8,0)+$AA$67))</formula>
    </cfRule>
    <cfRule type="expression" dxfId="3" priority="85" stopIfTrue="1">
      <formula>AND($C8&gt;=(MATCH($Z$76,$AF$3:$AF$8,0)+$AA$76),$D8&lt;=(MATCH($Z$77,$AF$3:$AF$8,0)+$AA$77))</formula>
    </cfRule>
    <cfRule type="expression" dxfId="2" priority="86" stopIfTrue="1">
      <formula>AND($C8&gt;=(MATCH($Z$85,$AF$3:$AF$8,0)+$AA$85),$D8&lt;=(MATCH($Z$86,$AF$3:$AF$8,0)+$AA$86))</formula>
    </cfRule>
    <cfRule type="expression" dxfId="1" priority="87" stopIfTrue="1">
      <formula>AND($C8&gt;=(MATCH($Z$95,$AF$3:$AF$8,0)+$AA$95),$D8&lt;=(MATCH($Z$96,$AF$3:$AF$8,0)+$AA$96))</formula>
    </cfRule>
    <cfRule type="expression" dxfId="0" priority="88" stopIfTrue="1">
      <formula>AND($C8&gt;=(MATCH($Z$104,$AF$3:$AF$8,0)+$AA$104),$D8&lt;=(MATCH($Z$105,$AF$3:$AF$8,0)+$AA$105))</formula>
    </cfRule>
  </conditionalFormatting>
  <dataValidations count="1">
    <dataValidation type="list" allowBlank="1" showInputMessage="1" showErrorMessage="1" sqref="Z9:Z10 Z38:Z39 Z28:Z29 Z95:Z96 Z19:Z20 Z47:Z48 Z57:Z58 Z66:Z67 Z76:Z77 Z85:Z8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</vt:lpstr>
      <vt:lpstr>S11</vt:lpstr>
      <vt:lpstr>S12</vt:lpstr>
      <vt:lpstr>Matrice!Zone_d_impression</vt:lpstr>
      <vt:lpstr>'S11'!Zone_d_impression</vt:lpstr>
      <vt:lpstr>'S12'!Zone_d_impression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maison</cp:lastModifiedBy>
  <cp:lastPrinted>2020-03-07T00:30:04Z</cp:lastPrinted>
  <dcterms:created xsi:type="dcterms:W3CDTF">2020-02-29T13:03:42Z</dcterms:created>
  <dcterms:modified xsi:type="dcterms:W3CDTF">2020-03-08T18:37:46Z</dcterms:modified>
</cp:coreProperties>
</file>