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trlProps/ctrlProp1.xml" ContentType="application/vnd.ms-excel.controlproperties+xml"/>
  <Override PartName="/xl/tables/table3.xml" ContentType="application/vnd.openxmlformats-officedocument.spreadsheetml.table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drawings/drawing3.xml" ContentType="application/vnd.openxmlformats-officedocument.drawing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harts/chart5.xml" ContentType="application/vnd.openxmlformats-officedocument.drawingml.chart+xml"/>
  <Override PartName="/xl/drawings/drawing4.xml" ContentType="application/vnd.openxmlformats-officedocument.drawing+xml"/>
  <Override PartName="/xl/ctrlProps/ctrlProp2.xml" ContentType="application/vnd.ms-excel.controlproperties+xml"/>
  <Override PartName="/xl/tables/table6.xml" ContentType="application/vnd.openxmlformats-officedocument.spreadsheetml.table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  <Override PartName="/xl/charts/colors2.xml" ContentType="application/vnd.ms-office.chartcolorstyle+xml"/>
  <Override PartName="/xl/charts/style2.xml" ContentType="application/vnd.ms-office.chartstyle+xml"/>
  <Override PartName="/xl/charts/colors3.xml" ContentType="application/vnd.ms-office.chartcolorstyle+xml"/>
  <Override PartName="/xl/charts/style3.xml" ContentType="application/vnd.ms-office.chartstyle+xml"/>
  <Override PartName="/xl/charts/colors4.xml" ContentType="application/vnd.ms-office.chartcolorstyle+xml"/>
  <Override PartName="/xl/charts/style4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05" yWindow="-105" windowWidth="20730" windowHeight="11760" activeTab="2"/>
  </bookViews>
  <sheets>
    <sheet name="S1_Vérif-normalité" sheetId="25" r:id="rId1"/>
    <sheet name="S1_Carte-de-contrôle" sheetId="9" r:id="rId2"/>
    <sheet name="S1_Vérif-normalité (2)" sheetId="26" r:id="rId3"/>
    <sheet name="S1_Carte-de-contrôle (2)" sheetId="27" r:id="rId4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5" i="26" l="1"/>
  <c r="E5" i="26" s="1"/>
  <c r="D6" i="26"/>
  <c r="E6" i="26" s="1"/>
  <c r="D7" i="26"/>
  <c r="E7" i="26" s="1"/>
  <c r="E4" i="26"/>
  <c r="D4" i="26"/>
  <c r="D5" i="25"/>
  <c r="E5" i="25" s="1"/>
  <c r="D6" i="25"/>
  <c r="E6" i="25" s="1"/>
  <c r="D7" i="25"/>
  <c r="E7" i="25" s="1"/>
  <c r="D8" i="25"/>
  <c r="E8" i="25" s="1"/>
  <c r="E4" i="25"/>
  <c r="D4" i="25"/>
  <c r="R98" i="27" l="1"/>
  <c r="O98" i="27"/>
  <c r="G98" i="27"/>
  <c r="H98" i="27" s="1"/>
  <c r="R97" i="27"/>
  <c r="O97" i="27"/>
  <c r="G97" i="27"/>
  <c r="H97" i="27" s="1"/>
  <c r="R96" i="27"/>
  <c r="O96" i="27"/>
  <c r="G96" i="27"/>
  <c r="H96" i="27" s="1"/>
  <c r="R95" i="27"/>
  <c r="O95" i="27"/>
  <c r="G95" i="27"/>
  <c r="H95" i="27" s="1"/>
  <c r="R94" i="27"/>
  <c r="O94" i="27"/>
  <c r="G94" i="27"/>
  <c r="H94" i="27" s="1"/>
  <c r="R93" i="27"/>
  <c r="O93" i="27"/>
  <c r="G93" i="27"/>
  <c r="H93" i="27" s="1"/>
  <c r="R92" i="27"/>
  <c r="O92" i="27"/>
  <c r="G92" i="27"/>
  <c r="H92" i="27" s="1"/>
  <c r="R91" i="27"/>
  <c r="O91" i="27"/>
  <c r="G91" i="27"/>
  <c r="H91" i="27" s="1"/>
  <c r="R90" i="27"/>
  <c r="O90" i="27"/>
  <c r="G90" i="27"/>
  <c r="H90" i="27" s="1"/>
  <c r="R89" i="27"/>
  <c r="O89" i="27"/>
  <c r="G89" i="27"/>
  <c r="H89" i="27" s="1"/>
  <c r="R88" i="27"/>
  <c r="O88" i="27"/>
  <c r="G88" i="27"/>
  <c r="H88" i="27" s="1"/>
  <c r="R87" i="27"/>
  <c r="O87" i="27"/>
  <c r="G87" i="27"/>
  <c r="H87" i="27" s="1"/>
  <c r="R86" i="27"/>
  <c r="O86" i="27"/>
  <c r="G86" i="27"/>
  <c r="H86" i="27" s="1"/>
  <c r="R85" i="27"/>
  <c r="O85" i="27"/>
  <c r="G85" i="27"/>
  <c r="H85" i="27" s="1"/>
  <c r="R84" i="27"/>
  <c r="B22" i="27" s="1"/>
  <c r="O84" i="27"/>
  <c r="P85" i="27" s="1"/>
  <c r="Q85" i="27" s="1"/>
  <c r="G84" i="27"/>
  <c r="M16" i="27"/>
  <c r="M15" i="27"/>
  <c r="I98" i="27" l="1"/>
  <c r="P84" i="27"/>
  <c r="Q84" i="27" s="1"/>
  <c r="B16" i="27" s="1"/>
  <c r="P86" i="27"/>
  <c r="Q86" i="27" s="1"/>
  <c r="P87" i="27"/>
  <c r="Q87" i="27" s="1"/>
  <c r="P88" i="27"/>
  <c r="Q88" i="27" s="1"/>
  <c r="P89" i="27"/>
  <c r="Q89" i="27" s="1"/>
  <c r="P90" i="27"/>
  <c r="Q90" i="27" s="1"/>
  <c r="P91" i="27"/>
  <c r="Q91" i="27" s="1"/>
  <c r="P92" i="27"/>
  <c r="Q92" i="27" s="1"/>
  <c r="P93" i="27"/>
  <c r="Q93" i="27" s="1"/>
  <c r="P94" i="27"/>
  <c r="Q94" i="27" s="1"/>
  <c r="P95" i="27"/>
  <c r="Q95" i="27" s="1"/>
  <c r="P96" i="27"/>
  <c r="Q96" i="27" s="1"/>
  <c r="P97" i="27"/>
  <c r="Q97" i="27" s="1"/>
  <c r="P98" i="27"/>
  <c r="Q98" i="27" s="1"/>
  <c r="H84" i="27"/>
  <c r="I84" i="27"/>
  <c r="I85" i="27"/>
  <c r="I86" i="27"/>
  <c r="I87" i="27"/>
  <c r="I88" i="27"/>
  <c r="I89" i="27"/>
  <c r="I90" i="27"/>
  <c r="I91" i="27"/>
  <c r="I92" i="27"/>
  <c r="I93" i="27"/>
  <c r="I94" i="27"/>
  <c r="I95" i="27"/>
  <c r="I96" i="27"/>
  <c r="I97" i="27"/>
  <c r="O8" i="26"/>
  <c r="G85" i="9"/>
  <c r="H85" i="9" s="1"/>
  <c r="G86" i="9"/>
  <c r="H86" i="9" s="1"/>
  <c r="G87" i="9"/>
  <c r="H87" i="9" s="1"/>
  <c r="G88" i="9"/>
  <c r="H88" i="9" s="1"/>
  <c r="G89" i="9"/>
  <c r="H89" i="9" s="1"/>
  <c r="G90" i="9"/>
  <c r="H90" i="9" s="1"/>
  <c r="G91" i="9"/>
  <c r="H91" i="9" s="1"/>
  <c r="G92" i="9"/>
  <c r="H92" i="9" s="1"/>
  <c r="G93" i="9"/>
  <c r="H93" i="9" s="1"/>
  <c r="G94" i="9"/>
  <c r="H94" i="9" s="1"/>
  <c r="G95" i="9"/>
  <c r="H95" i="9" s="1"/>
  <c r="G96" i="9"/>
  <c r="H96" i="9" s="1"/>
  <c r="G97" i="9"/>
  <c r="H97" i="9" s="1"/>
  <c r="E16" i="27" l="1"/>
  <c r="B27" i="27" s="1"/>
  <c r="J98" i="27"/>
  <c r="J97" i="27"/>
  <c r="J96" i="27"/>
  <c r="L96" i="27" s="1"/>
  <c r="J95" i="27"/>
  <c r="J94" i="27"/>
  <c r="L94" i="27" s="1"/>
  <c r="J93" i="27"/>
  <c r="K93" i="27" s="1"/>
  <c r="J91" i="27"/>
  <c r="L91" i="27" s="1"/>
  <c r="J88" i="27"/>
  <c r="K88" i="27" s="1"/>
  <c r="J87" i="27"/>
  <c r="K87" i="27" s="1"/>
  <c r="J84" i="27"/>
  <c r="L84" i="27" s="1"/>
  <c r="J92" i="27"/>
  <c r="J90" i="27"/>
  <c r="L90" i="27" s="1"/>
  <c r="J89" i="27"/>
  <c r="J86" i="27"/>
  <c r="J85" i="27"/>
  <c r="L85" i="27" s="1"/>
  <c r="E22" i="27"/>
  <c r="R84" i="9"/>
  <c r="R85" i="9"/>
  <c r="R86" i="9"/>
  <c r="R87" i="9"/>
  <c r="R88" i="9"/>
  <c r="R89" i="9"/>
  <c r="R90" i="9"/>
  <c r="R91" i="9"/>
  <c r="R92" i="9"/>
  <c r="R93" i="9"/>
  <c r="R94" i="9"/>
  <c r="R95" i="9"/>
  <c r="R96" i="9"/>
  <c r="R97" i="9"/>
  <c r="R98" i="9"/>
  <c r="O84" i="9"/>
  <c r="G98" i="9"/>
  <c r="H98" i="9" s="1"/>
  <c r="G84" i="9"/>
  <c r="O85" i="9"/>
  <c r="O86" i="9"/>
  <c r="O87" i="9"/>
  <c r="O88" i="9"/>
  <c r="O89" i="9"/>
  <c r="O90" i="9"/>
  <c r="O91" i="9"/>
  <c r="O92" i="9"/>
  <c r="O93" i="9"/>
  <c r="O94" i="9"/>
  <c r="O95" i="9"/>
  <c r="O96" i="9"/>
  <c r="O97" i="9"/>
  <c r="O98" i="9"/>
  <c r="M16" i="9"/>
  <c r="M15" i="9"/>
  <c r="K90" i="27" l="1"/>
  <c r="K91" i="27"/>
  <c r="M86" i="27"/>
  <c r="N86" i="27"/>
  <c r="K86" i="27"/>
  <c r="N98" i="27"/>
  <c r="M98" i="27"/>
  <c r="L98" i="27"/>
  <c r="K98" i="27"/>
  <c r="K96" i="27"/>
  <c r="K85" i="27"/>
  <c r="N97" i="27"/>
  <c r="M97" i="27"/>
  <c r="M89" i="27"/>
  <c r="N89" i="27"/>
  <c r="N94" i="27"/>
  <c r="M94" i="27"/>
  <c r="L86" i="27"/>
  <c r="K94" i="27"/>
  <c r="N90" i="27"/>
  <c r="M90" i="27"/>
  <c r="M88" i="27"/>
  <c r="N88" i="27"/>
  <c r="N95" i="27"/>
  <c r="M95" i="27"/>
  <c r="K95" i="27"/>
  <c r="K84" i="27"/>
  <c r="L88" i="27"/>
  <c r="N93" i="27"/>
  <c r="M93" i="27"/>
  <c r="M87" i="27"/>
  <c r="N87" i="27"/>
  <c r="M85" i="27"/>
  <c r="N85" i="27"/>
  <c r="N92" i="27"/>
  <c r="M92" i="27"/>
  <c r="N91" i="27"/>
  <c r="M91" i="27"/>
  <c r="N96" i="27"/>
  <c r="M96" i="27"/>
  <c r="L87" i="27"/>
  <c r="L95" i="27"/>
  <c r="K92" i="27"/>
  <c r="L89" i="27"/>
  <c r="K97" i="27"/>
  <c r="M84" i="27"/>
  <c r="N84" i="27"/>
  <c r="L93" i="27"/>
  <c r="L92" i="27"/>
  <c r="K89" i="27"/>
  <c r="L97" i="27"/>
  <c r="B22" i="9"/>
  <c r="P96" i="9"/>
  <c r="Q96" i="9" s="1"/>
  <c r="P86" i="9"/>
  <c r="Q86" i="9" s="1"/>
  <c r="P85" i="9"/>
  <c r="Q85" i="9" s="1"/>
  <c r="P84" i="9"/>
  <c r="Q84" i="9" s="1"/>
  <c r="P91" i="9"/>
  <c r="Q91" i="9" s="1"/>
  <c r="P93" i="9"/>
  <c r="Q93" i="9" s="1"/>
  <c r="P92" i="9"/>
  <c r="Q92" i="9" s="1"/>
  <c r="P98" i="9"/>
  <c r="Q98" i="9" s="1"/>
  <c r="P90" i="9"/>
  <c r="Q90" i="9" s="1"/>
  <c r="P89" i="9"/>
  <c r="Q89" i="9" s="1"/>
  <c r="P88" i="9"/>
  <c r="Q88" i="9" s="1"/>
  <c r="P95" i="9"/>
  <c r="Q95" i="9" s="1"/>
  <c r="P87" i="9"/>
  <c r="Q87" i="9" s="1"/>
  <c r="P97" i="9"/>
  <c r="Q97" i="9" s="1"/>
  <c r="P94" i="9"/>
  <c r="Q94" i="9" s="1"/>
  <c r="I84" i="9"/>
  <c r="I89" i="9"/>
  <c r="I85" i="9"/>
  <c r="I93" i="9"/>
  <c r="I91" i="9"/>
  <c r="I98" i="9"/>
  <c r="I90" i="9"/>
  <c r="I97" i="9"/>
  <c r="I96" i="9"/>
  <c r="I88" i="9"/>
  <c r="I95" i="9"/>
  <c r="I87" i="9"/>
  <c r="I94" i="9"/>
  <c r="I86" i="9"/>
  <c r="I92" i="9"/>
  <c r="H84" i="9"/>
  <c r="O8" i="25" l="1"/>
  <c r="B16" i="9"/>
  <c r="E22" i="9"/>
  <c r="J86" i="9"/>
  <c r="N86" i="9" s="1"/>
  <c r="J94" i="9"/>
  <c r="N94" i="9" s="1"/>
  <c r="J87" i="9"/>
  <c r="N87" i="9" s="1"/>
  <c r="J95" i="9"/>
  <c r="N95" i="9" s="1"/>
  <c r="J92" i="9"/>
  <c r="N92" i="9" s="1"/>
  <c r="J93" i="9"/>
  <c r="J88" i="9"/>
  <c r="J96" i="9"/>
  <c r="J89" i="9"/>
  <c r="J97" i="9"/>
  <c r="J85" i="9"/>
  <c r="J90" i="9"/>
  <c r="N90" i="9" s="1"/>
  <c r="J98" i="9"/>
  <c r="J91" i="9"/>
  <c r="J84" i="9"/>
  <c r="N84" i="9" s="1"/>
  <c r="E16" i="9"/>
  <c r="B27" i="9" s="1"/>
  <c r="M91" i="9" l="1"/>
  <c r="N91" i="9"/>
  <c r="M88" i="9"/>
  <c r="N88" i="9"/>
  <c r="M98" i="9"/>
  <c r="N98" i="9"/>
  <c r="M85" i="9"/>
  <c r="N85" i="9"/>
  <c r="L90" i="9"/>
  <c r="L97" i="9"/>
  <c r="N97" i="9"/>
  <c r="M93" i="9"/>
  <c r="N93" i="9"/>
  <c r="M89" i="9"/>
  <c r="N89" i="9"/>
  <c r="M96" i="9"/>
  <c r="N96" i="9"/>
  <c r="L84" i="9"/>
  <c r="M84" i="9"/>
  <c r="M87" i="9"/>
  <c r="K94" i="9"/>
  <c r="M94" i="9"/>
  <c r="L85" i="9"/>
  <c r="K97" i="9"/>
  <c r="M97" i="9"/>
  <c r="K86" i="9"/>
  <c r="M86" i="9"/>
  <c r="K95" i="9"/>
  <c r="M95" i="9"/>
  <c r="K90" i="9"/>
  <c r="M90" i="9"/>
  <c r="M92" i="9"/>
  <c r="K92" i="9"/>
  <c r="L95" i="9"/>
  <c r="L86" i="9"/>
  <c r="L98" i="9"/>
  <c r="L96" i="9"/>
  <c r="L92" i="9"/>
  <c r="L93" i="9"/>
  <c r="L87" i="9"/>
  <c r="L89" i="9"/>
  <c r="L94" i="9"/>
  <c r="L88" i="9"/>
  <c r="L91" i="9"/>
  <c r="K96" i="9"/>
  <c r="K85" i="9"/>
  <c r="K91" i="9"/>
  <c r="K84" i="9"/>
  <c r="K93" i="9"/>
  <c r="K98" i="9"/>
  <c r="K89" i="9"/>
  <c r="K88" i="9"/>
  <c r="K87" i="9"/>
</calcChain>
</file>

<file path=xl/sharedStrings.xml><?xml version="1.0" encoding="utf-8"?>
<sst xmlns="http://schemas.openxmlformats.org/spreadsheetml/2006/main" count="106" uniqueCount="49">
  <si>
    <t>Moyenne</t>
  </si>
  <si>
    <t>Etendue</t>
  </si>
  <si>
    <t>Capabilité</t>
  </si>
  <si>
    <t>IT</t>
  </si>
  <si>
    <t>Moyenne globale</t>
  </si>
  <si>
    <t>A2</t>
  </si>
  <si>
    <t>UCL (X)</t>
  </si>
  <si>
    <t>LCL (X)</t>
  </si>
  <si>
    <t>UCL ( R )</t>
  </si>
  <si>
    <t>LCL ( R )</t>
  </si>
  <si>
    <t>D3</t>
  </si>
  <si>
    <t>D4</t>
  </si>
  <si>
    <t>Moyenne écart type court terme</t>
  </si>
  <si>
    <t>Variabilité court terme corrigée</t>
  </si>
  <si>
    <t>Capabilité machine</t>
  </si>
  <si>
    <t>Ecart type long terme</t>
  </si>
  <si>
    <t>N° échantillon</t>
  </si>
  <si>
    <t>Carte de contrôle embout S cote 1</t>
  </si>
  <si>
    <t>Pièce 1</t>
  </si>
  <si>
    <t>Pièce 2</t>
  </si>
  <si>
    <t>Pièce 3</t>
  </si>
  <si>
    <t>Pièce 4</t>
  </si>
  <si>
    <t>Pièce 5</t>
  </si>
  <si>
    <t>A remplir</t>
  </si>
  <si>
    <t>Moyenne étendue</t>
  </si>
  <si>
    <t>Ecart type court terme</t>
  </si>
  <si>
    <t>Sans décentrage</t>
  </si>
  <si>
    <t>Capabilité processus</t>
  </si>
  <si>
    <t>Avec décentrage</t>
  </si>
  <si>
    <t>Données</t>
  </si>
  <si>
    <t>Carte de contrôle</t>
  </si>
  <si>
    <t>C4</t>
  </si>
  <si>
    <t>IT client</t>
  </si>
  <si>
    <t>Cote inférieure</t>
  </si>
  <si>
    <t>Cote supérieure</t>
  </si>
  <si>
    <t>Constantes pour capabilité</t>
  </si>
  <si>
    <t>Cote</t>
  </si>
  <si>
    <t>Capabilité court / long terme</t>
  </si>
  <si>
    <t>A étendre</t>
  </si>
  <si>
    <t>Décentrage maximum admis</t>
  </si>
  <si>
    <t>Décentrage choisi</t>
  </si>
  <si>
    <t>Constantes pour calculs carte de contrôle</t>
  </si>
  <si>
    <t>Rang des données</t>
  </si>
  <si>
    <t>Nombre de données</t>
  </si>
  <si>
    <t>Proportion de l'aire sous la courbe centrée réduite</t>
  </si>
  <si>
    <t>Quantile normalisé</t>
  </si>
  <si>
    <t>Coefficient de régression linéaire</t>
  </si>
  <si>
    <t>Cotes</t>
  </si>
  <si>
    <t>V1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</si>
</sst>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"/>
    <numFmt numFmtId="165" formatCode="0.000000"/>
    <numFmt numFmtId="166" formatCode="0.0000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6"/>
      <color theme="4" tint="-0.249977111117893"/>
      <name val="Calibri"/>
      <family val="2"/>
      <scheme val="minor"/>
    </font>
    <font>
      <sz val="20"/>
      <color rgb="FF000000"/>
      <name val="Calibri"/>
      <family val="2"/>
    </font>
    <font>
      <b/>
      <sz val="20"/>
      <color theme="4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22">
    <xf numFmtId="0" fontId="0" fillId="0" borderId="0" xfId="0"/>
    <xf numFmtId="0" fontId="1" fillId="0" borderId="0" xfId="0" applyFont="1" applyBorder="1" applyAlignment="1">
      <alignment horizontal="center" vertical="center" wrapText="1"/>
    </xf>
    <xf numFmtId="165" fontId="0" fillId="0" borderId="0" xfId="0" applyNumberFormat="1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vertical="center" wrapText="1"/>
    </xf>
    <xf numFmtId="164" fontId="0" fillId="0" borderId="0" xfId="0" applyNumberFormat="1" applyFill="1" applyBorder="1" applyAlignment="1">
      <alignment vertical="center" wrapText="1"/>
    </xf>
    <xf numFmtId="0" fontId="3" fillId="0" borderId="0" xfId="0" applyFont="1" applyAlignment="1">
      <alignment vertical="center" wrapText="1"/>
    </xf>
    <xf numFmtId="0" fontId="0" fillId="0" borderId="0" xfId="0" applyFont="1" applyAlignment="1">
      <alignment vertical="center" wrapText="1"/>
    </xf>
    <xf numFmtId="0" fontId="3" fillId="4" borderId="4" xfId="0" applyFont="1" applyFill="1" applyBorder="1" applyAlignment="1">
      <alignment horizontal="center" vertical="center" wrapText="1"/>
    </xf>
    <xf numFmtId="0" fontId="3" fillId="4" borderId="6" xfId="0" applyFont="1" applyFill="1" applyBorder="1" applyAlignment="1">
      <alignment horizontal="center" vertical="center" wrapText="1"/>
    </xf>
    <xf numFmtId="0" fontId="3" fillId="4" borderId="7" xfId="0" applyFont="1" applyFill="1" applyBorder="1" applyAlignment="1">
      <alignment horizontal="center" vertical="center" wrapText="1"/>
    </xf>
    <xf numFmtId="0" fontId="3" fillId="4" borderId="8" xfId="0" applyFont="1" applyFill="1" applyBorder="1" applyAlignment="1">
      <alignment horizontal="center" vertical="center" wrapText="1"/>
    </xf>
    <xf numFmtId="0" fontId="3" fillId="4" borderId="7" xfId="0" applyFont="1" applyFill="1" applyBorder="1" applyAlignment="1">
      <alignment vertical="center" wrapText="1"/>
    </xf>
    <xf numFmtId="0" fontId="3" fillId="4" borderId="8" xfId="0" applyFont="1" applyFill="1" applyBorder="1" applyAlignment="1">
      <alignment vertical="center" wrapText="1"/>
    </xf>
    <xf numFmtId="0" fontId="0" fillId="0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0" xfId="0" applyBorder="1" applyAlignment="1">
      <alignment vertical="center" wrapText="1"/>
    </xf>
    <xf numFmtId="0" fontId="0" fillId="0" borderId="8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3" fillId="0" borderId="7" xfId="0" applyFont="1" applyBorder="1" applyAlignment="1">
      <alignment horizontal="right" vertical="center" wrapText="1"/>
    </xf>
    <xf numFmtId="0" fontId="3" fillId="0" borderId="17" xfId="0" applyFont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3" fillId="0" borderId="9" xfId="0" applyFont="1" applyBorder="1" applyAlignment="1">
      <alignment horizontal="right" vertical="center" wrapText="1"/>
    </xf>
    <xf numFmtId="0" fontId="3" fillId="0" borderId="14" xfId="0" applyFont="1" applyBorder="1" applyAlignment="1">
      <alignment horizontal="center" vertical="center" wrapText="1"/>
    </xf>
    <xf numFmtId="0" fontId="4" fillId="0" borderId="0" xfId="0" applyFont="1" applyBorder="1" applyAlignment="1">
      <alignment vertical="center" wrapText="1"/>
    </xf>
    <xf numFmtId="0" fontId="0" fillId="0" borderId="0" xfId="0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66" fontId="3" fillId="0" borderId="0" xfId="0" applyNumberFormat="1" applyFont="1" applyBorder="1" applyAlignment="1">
      <alignment vertical="center"/>
    </xf>
    <xf numFmtId="166" fontId="8" fillId="0" borderId="1" xfId="0" applyNumberFormat="1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9" fillId="0" borderId="0" xfId="0" quotePrefix="1" applyFont="1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8" fillId="0" borderId="4" xfId="0" applyFont="1" applyBorder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8" fillId="0" borderId="9" xfId="0" applyFont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8" fillId="0" borderId="11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3" fillId="0" borderId="16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 wrapText="1"/>
    </xf>
    <xf numFmtId="0" fontId="4" fillId="0" borderId="10" xfId="0" applyFont="1" applyBorder="1" applyAlignment="1">
      <alignment horizontal="center" vertical="center" wrapText="1"/>
    </xf>
    <xf numFmtId="0" fontId="4" fillId="0" borderId="11" xfId="0" applyFont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 wrapText="1"/>
    </xf>
    <xf numFmtId="0" fontId="3" fillId="0" borderId="10" xfId="0" applyFont="1" applyBorder="1" applyAlignment="1">
      <alignment horizontal="center" vertical="center" wrapText="1"/>
    </xf>
    <xf numFmtId="0" fontId="3" fillId="0" borderId="11" xfId="0" applyFont="1" applyBorder="1" applyAlignment="1">
      <alignment horizontal="center" vertical="center" wrapText="1"/>
    </xf>
    <xf numFmtId="164" fontId="3" fillId="0" borderId="7" xfId="0" applyNumberFormat="1" applyFont="1" applyBorder="1" applyAlignment="1">
      <alignment horizontal="center" vertical="center" wrapText="1"/>
    </xf>
    <xf numFmtId="164" fontId="3" fillId="0" borderId="0" xfId="0" applyNumberFormat="1" applyFont="1" applyBorder="1" applyAlignment="1">
      <alignment horizontal="center" vertical="center" wrapText="1"/>
    </xf>
    <xf numFmtId="164" fontId="3" fillId="0" borderId="8" xfId="0" applyNumberFormat="1" applyFont="1" applyBorder="1" applyAlignment="1">
      <alignment horizontal="center" vertical="center" wrapText="1"/>
    </xf>
    <xf numFmtId="164" fontId="3" fillId="0" borderId="9" xfId="0" applyNumberFormat="1" applyFont="1" applyBorder="1" applyAlignment="1">
      <alignment horizontal="center" vertical="center" wrapText="1"/>
    </xf>
    <xf numFmtId="164" fontId="3" fillId="0" borderId="10" xfId="0" applyNumberFormat="1" applyFont="1" applyBorder="1" applyAlignment="1">
      <alignment horizontal="center" vertical="center" wrapText="1"/>
    </xf>
    <xf numFmtId="164" fontId="3" fillId="0" borderId="11" xfId="0" applyNumberFormat="1" applyFont="1" applyBorder="1" applyAlignment="1">
      <alignment horizontal="center" vertical="center" wrapText="1"/>
    </xf>
    <xf numFmtId="0" fontId="3" fillId="3" borderId="16" xfId="0" applyFont="1" applyFill="1" applyBorder="1" applyAlignment="1">
      <alignment horizontal="center" vertical="center" wrapText="1"/>
    </xf>
    <xf numFmtId="0" fontId="3" fillId="3" borderId="3" xfId="0" applyFont="1" applyFill="1" applyBorder="1" applyAlignment="1">
      <alignment horizontal="center" vertical="center" wrapText="1"/>
    </xf>
    <xf numFmtId="164" fontId="3" fillId="4" borderId="16" xfId="0" applyNumberFormat="1" applyFont="1" applyFill="1" applyBorder="1" applyAlignment="1">
      <alignment horizontal="center" vertical="center" wrapText="1"/>
    </xf>
    <xf numFmtId="164" fontId="3" fillId="4" borderId="3" xfId="0" applyNumberFormat="1" applyFont="1" applyFill="1" applyBorder="1" applyAlignment="1">
      <alignment horizontal="center" vertical="center" wrapText="1"/>
    </xf>
    <xf numFmtId="0" fontId="7" fillId="2" borderId="4" xfId="0" applyFont="1" applyFill="1" applyBorder="1" applyAlignment="1">
      <alignment horizontal="center" vertical="center" wrapText="1"/>
    </xf>
    <xf numFmtId="0" fontId="7" fillId="2" borderId="5" xfId="0" applyFont="1" applyFill="1" applyBorder="1" applyAlignment="1">
      <alignment horizontal="center" vertical="center" wrapText="1"/>
    </xf>
    <xf numFmtId="0" fontId="7" fillId="2" borderId="6" xfId="0" applyFont="1" applyFill="1" applyBorder="1" applyAlignment="1">
      <alignment horizontal="center" vertical="center" wrapText="1"/>
    </xf>
    <xf numFmtId="0" fontId="7" fillId="2" borderId="7" xfId="0" applyFont="1" applyFill="1" applyBorder="1" applyAlignment="1">
      <alignment horizontal="center" vertical="center" wrapText="1"/>
    </xf>
    <xf numFmtId="0" fontId="7" fillId="2" borderId="0" xfId="0" applyFont="1" applyFill="1" applyBorder="1" applyAlignment="1">
      <alignment horizontal="center" vertical="center" wrapText="1"/>
    </xf>
    <xf numFmtId="0" fontId="7" fillId="2" borderId="8" xfId="0" applyFont="1" applyFill="1" applyBorder="1" applyAlignment="1">
      <alignment horizontal="center" vertical="center" wrapText="1"/>
    </xf>
    <xf numFmtId="0" fontId="7" fillId="2" borderId="9" xfId="0" applyFont="1" applyFill="1" applyBorder="1" applyAlignment="1">
      <alignment horizontal="center" vertical="center" wrapText="1"/>
    </xf>
    <xf numFmtId="0" fontId="7" fillId="2" borderId="10" xfId="0" applyFont="1" applyFill="1" applyBorder="1" applyAlignment="1">
      <alignment horizontal="center" vertical="center" wrapText="1"/>
    </xf>
    <xf numFmtId="0" fontId="7" fillId="2" borderId="11" xfId="0" applyFont="1" applyFill="1" applyBorder="1" applyAlignment="1">
      <alignment horizontal="center" vertical="center" wrapText="1"/>
    </xf>
    <xf numFmtId="0" fontId="5" fillId="2" borderId="9" xfId="0" applyFont="1" applyFill="1" applyBorder="1" applyAlignment="1">
      <alignment horizontal="center" vertical="center" wrapText="1"/>
    </xf>
    <xf numFmtId="0" fontId="5" fillId="2" borderId="11" xfId="0" applyFont="1" applyFill="1" applyBorder="1" applyAlignment="1">
      <alignment horizontal="center" vertical="center" wrapText="1"/>
    </xf>
    <xf numFmtId="0" fontId="3" fillId="0" borderId="15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164" fontId="3" fillId="4" borderId="4" xfId="0" applyNumberFormat="1" applyFont="1" applyFill="1" applyBorder="1" applyAlignment="1">
      <alignment horizontal="center" vertical="center" wrapText="1"/>
    </xf>
    <xf numFmtId="164" fontId="3" fillId="4" borderId="6" xfId="0" applyNumberFormat="1" applyFont="1" applyFill="1" applyBorder="1" applyAlignment="1">
      <alignment horizontal="center" vertical="center" wrapText="1"/>
    </xf>
    <xf numFmtId="164" fontId="3" fillId="4" borderId="7" xfId="0" applyNumberFormat="1" applyFont="1" applyFill="1" applyBorder="1" applyAlignment="1">
      <alignment horizontal="center" vertical="center" wrapText="1"/>
    </xf>
    <xf numFmtId="164" fontId="3" fillId="4" borderId="8" xfId="0" applyNumberFormat="1" applyFont="1" applyFill="1" applyBorder="1" applyAlignment="1">
      <alignment horizontal="center" vertical="center" wrapText="1"/>
    </xf>
    <xf numFmtId="164" fontId="3" fillId="4" borderId="9" xfId="0" applyNumberFormat="1" applyFont="1" applyFill="1" applyBorder="1" applyAlignment="1">
      <alignment horizontal="center" vertical="center" wrapText="1"/>
    </xf>
    <xf numFmtId="164" fontId="3" fillId="4" borderId="11" xfId="0" applyNumberFormat="1" applyFont="1" applyFill="1" applyBorder="1" applyAlignment="1">
      <alignment horizontal="center" vertical="center" wrapText="1"/>
    </xf>
    <xf numFmtId="0" fontId="1" fillId="0" borderId="16" xfId="0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2" xfId="0" applyFont="1" applyBorder="1" applyAlignment="1">
      <alignment horizontal="center" vertical="center" wrapText="1"/>
    </xf>
    <xf numFmtId="0" fontId="0" fillId="0" borderId="3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</cellXfs>
  <cellStyles count="1">
    <cellStyle name="Normal" xfId="0" builtinId="0"/>
  </cellStyles>
  <dxfs count="76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0.00000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0.00000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Droite de Henry</a:t>
            </a:r>
          </a:p>
        </c:rich>
      </c:tx>
      <c:layout/>
      <c:overlay val="0"/>
      <c:spPr>
        <a:noFill/>
        <a:ln>
          <a:noFill/>
        </a:ln>
        <a:effectLst/>
      </c:spPr>
    </c:title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1"/>
            <c:dispEq val="0"/>
            <c:trendlineLbl>
              <c:layout/>
              <c:numFmt formatCode="General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trendlineLbl>
          </c:trendline>
          <c:xVal>
            <c:numRef>
              <c:f>'S1_Vérif-normalité'!$E$4:$E$8</c:f>
              <c:numCache>
                <c:formatCode>General</c:formatCode>
                <c:ptCount val="5"/>
                <c:pt idx="0">
                  <c:v>-0.96742156610170071</c:v>
                </c:pt>
                <c:pt idx="1">
                  <c:v>-0.43072729929545767</c:v>
                </c:pt>
                <c:pt idx="2">
                  <c:v>0</c:v>
                </c:pt>
                <c:pt idx="3">
                  <c:v>0.4307272992954575</c:v>
                </c:pt>
                <c:pt idx="4">
                  <c:v>0.96742156610170071</c:v>
                </c:pt>
              </c:numCache>
            </c:numRef>
          </c:xVal>
          <c:yVal>
            <c:numRef>
              <c:f>'S1_Vérif-normalité'!$F$4:$F$8</c:f>
              <c:numCache>
                <c:formatCode>General</c:formatCode>
                <c:ptCount val="5"/>
              </c:numCache>
            </c:numRef>
          </c:yVal>
          <c:smooth val="0"/>
          <c:extLst xmlns:c16r2="http://schemas.microsoft.com/office/drawing/2015/06/chart"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 </c15:sqref>
                        </c15:formulaRef>
                      </c:ext>
                    </c:extLst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1-DCEA-4188-A5A7-368271B350D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91775360"/>
        <c:axId val="91777280"/>
      </c:scatterChart>
      <c:valAx>
        <c:axId val="9177536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Quantile normalisé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1777280"/>
        <c:crosses val="autoZero"/>
        <c:crossBetween val="midCat"/>
      </c:valAx>
      <c:valAx>
        <c:axId val="917772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Cote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1775360"/>
        <c:crossesAt val="0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Variation</a:t>
            </a:r>
            <a:r>
              <a:rPr lang="fr-FR" baseline="0"/>
              <a:t> de la moyenne en fonction du temps</a:t>
            </a:r>
            <a:endParaRPr lang="fr-FR"/>
          </a:p>
        </c:rich>
      </c:tx>
      <c:layout/>
      <c:overlay val="0"/>
      <c:spPr>
        <a:noFill/>
        <a:ln>
          <a:noFill/>
        </a:ln>
        <a:effectLst/>
      </c:spPr>
    </c:title>
    <c:autoTitleDeleted val="0"/>
    <c:plotArea>
      <c:layout/>
      <c:lineChart>
        <c:grouping val="standard"/>
        <c:varyColors val="0"/>
        <c:ser>
          <c:idx val="1"/>
          <c:order val="0"/>
          <c:tx>
            <c:strRef>
              <c:f>'S1_Carte-de-contrôle'!$I$83</c:f>
              <c:strCache>
                <c:ptCount val="1"/>
                <c:pt idx="0">
                  <c:v>Moyenne globale</c:v>
                </c:pt>
              </c:strCache>
            </c:strRef>
          </c:tx>
          <c:spPr>
            <a:ln w="34925" cap="rnd">
              <a:solidFill>
                <a:schemeClr val="accent2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val>
            <c:numRef>
              <c:f>'S1_Carte-de-contrôle'!$I$84:$I$98</c:f>
              <c:numCache>
                <c:formatCode>General</c:formatCode>
                <c:ptCount val="1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C2ED-4FB1-90D1-59530756552F}"/>
            </c:ext>
          </c:extLst>
        </c:ser>
        <c:ser>
          <c:idx val="2"/>
          <c:order val="1"/>
          <c:tx>
            <c:strRef>
              <c:f>'S1_Carte-de-contrôle'!$K$83</c:f>
              <c:strCache>
                <c:ptCount val="1"/>
                <c:pt idx="0">
                  <c:v>UCL (X)</c:v>
                </c:pt>
              </c:strCache>
            </c:strRef>
          </c:tx>
          <c:spPr>
            <a:ln w="34925" cap="rnd">
              <a:solidFill>
                <a:srgbClr val="FF0000"/>
              </a:solidFill>
              <a:prstDash val="dash"/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val>
            <c:numRef>
              <c:f>'S1_Carte-de-contrôle'!$K$84:$K$98</c:f>
              <c:numCache>
                <c:formatCode>General</c:formatCode>
                <c:ptCount val="1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C2ED-4FB1-90D1-59530756552F}"/>
            </c:ext>
          </c:extLst>
        </c:ser>
        <c:ser>
          <c:idx val="3"/>
          <c:order val="2"/>
          <c:tx>
            <c:strRef>
              <c:f>'S1_Carte-de-contrôle'!$L$83</c:f>
              <c:strCache>
                <c:ptCount val="1"/>
                <c:pt idx="0">
                  <c:v>LCL (X)</c:v>
                </c:pt>
              </c:strCache>
            </c:strRef>
          </c:tx>
          <c:spPr>
            <a:ln w="34925" cap="rnd">
              <a:solidFill>
                <a:srgbClr val="FF0000"/>
              </a:solidFill>
              <a:prstDash val="dash"/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val>
            <c:numRef>
              <c:f>'S1_Carte-de-contrôle'!$L$84:$L$98</c:f>
              <c:numCache>
                <c:formatCode>General</c:formatCode>
                <c:ptCount val="1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2-C2ED-4FB1-90D1-59530756552F}"/>
            </c:ext>
          </c:extLst>
        </c:ser>
        <c:ser>
          <c:idx val="0"/>
          <c:order val="3"/>
          <c:tx>
            <c:strRef>
              <c:f>'S1_Carte-de-contrôle'!$G$83</c:f>
              <c:strCache>
                <c:ptCount val="1"/>
                <c:pt idx="0">
                  <c:v>Moyenne</c:v>
                </c:pt>
              </c:strCache>
            </c:strRef>
          </c:tx>
          <c:spPr>
            <a:ln w="34925" cap="rnd">
              <a:solidFill>
                <a:schemeClr val="accent1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val>
            <c:numRef>
              <c:f>'S1_Carte-de-contrôle'!$G$84:$G$98</c:f>
              <c:numCache>
                <c:formatCode>General</c:formatCode>
                <c:ptCount val="15"/>
                <c:pt idx="0">
                  <c:v>4.0999999999999996</c:v>
                </c:pt>
                <c:pt idx="1">
                  <c:v>1.0999999999999999</c:v>
                </c:pt>
                <c:pt idx="2">
                  <c:v>3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3-C2ED-4FB1-90D1-59530756552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0044800"/>
        <c:axId val="100046336"/>
      </c:lineChart>
      <c:catAx>
        <c:axId val="10004480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lt1">
                <a:lumMod val="95000"/>
                <a:alpha val="10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0046336"/>
        <c:crosses val="autoZero"/>
        <c:auto val="1"/>
        <c:lblAlgn val="ctr"/>
        <c:lblOffset val="100"/>
        <c:noMultiLvlLbl val="0"/>
      </c:catAx>
      <c:valAx>
        <c:axId val="1000463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004480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Variation</a:t>
            </a:r>
            <a:r>
              <a:rPr lang="fr-FR" baseline="0"/>
              <a:t> de l'étendue en fonction du temps</a:t>
            </a:r>
            <a:endParaRPr lang="fr-FR"/>
          </a:p>
        </c:rich>
      </c:tx>
      <c:layout/>
      <c:overlay val="0"/>
      <c:spPr>
        <a:noFill/>
        <a:ln>
          <a:noFill/>
        </a:ln>
        <a:effectLst/>
      </c:sp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'S1_Carte-de-contrôle'!$H$83</c:f>
              <c:strCache>
                <c:ptCount val="1"/>
                <c:pt idx="0">
                  <c:v>Etendue</c:v>
                </c:pt>
              </c:strCache>
            </c:strRef>
          </c:tx>
          <c:spPr>
            <a:ln w="34925" cap="rnd">
              <a:solidFill>
                <a:schemeClr val="accent1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val>
            <c:numRef>
              <c:f>'S1_Carte-de-contrôle'!$H$84:$H$98</c:f>
              <c:numCache>
                <c:formatCode>General</c:formatCode>
                <c:ptCount val="15"/>
                <c:pt idx="0">
                  <c:v>0</c:v>
                </c:pt>
                <c:pt idx="1">
                  <c:v>0.19999999999999996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3B6D-46CC-AD30-A31A71F75221}"/>
            </c:ext>
          </c:extLst>
        </c:ser>
        <c:ser>
          <c:idx val="1"/>
          <c:order val="1"/>
          <c:tx>
            <c:strRef>
              <c:f>'S1_Carte-de-contrôle'!$J$83</c:f>
              <c:strCache>
                <c:ptCount val="1"/>
                <c:pt idx="0">
                  <c:v>Moyenne étendue</c:v>
                </c:pt>
              </c:strCache>
            </c:strRef>
          </c:tx>
          <c:spPr>
            <a:ln w="34925" cap="rnd">
              <a:solidFill>
                <a:schemeClr val="accent2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val>
            <c:numRef>
              <c:f>'S1_Carte-de-contrôle'!$J$84:$J$98</c:f>
              <c:numCache>
                <c:formatCode>0\,000000</c:formatCode>
                <c:ptCount val="1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3B6D-46CC-AD30-A31A71F75221}"/>
            </c:ext>
          </c:extLst>
        </c:ser>
        <c:ser>
          <c:idx val="2"/>
          <c:order val="2"/>
          <c:tx>
            <c:strRef>
              <c:f>'S1_Carte-de-contrôle'!$M$83</c:f>
              <c:strCache>
                <c:ptCount val="1"/>
                <c:pt idx="0">
                  <c:v>UCL ( R )</c:v>
                </c:pt>
              </c:strCache>
            </c:strRef>
          </c:tx>
          <c:spPr>
            <a:ln w="34925" cap="rnd">
              <a:solidFill>
                <a:srgbClr val="FF0000"/>
              </a:solidFill>
              <a:prstDash val="dash"/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val>
            <c:numRef>
              <c:f>'S1_Carte-de-contrôle'!$M$84:$M$98</c:f>
              <c:numCache>
                <c:formatCode>General</c:formatCode>
                <c:ptCount val="1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2-3B6D-46CC-AD30-A31A71F75221}"/>
            </c:ext>
          </c:extLst>
        </c:ser>
        <c:ser>
          <c:idx val="3"/>
          <c:order val="3"/>
          <c:tx>
            <c:strRef>
              <c:f>'S1_Carte-de-contrôle'!$N$83</c:f>
              <c:strCache>
                <c:ptCount val="1"/>
                <c:pt idx="0">
                  <c:v>LCL ( R )</c:v>
                </c:pt>
              </c:strCache>
            </c:strRef>
          </c:tx>
          <c:spPr>
            <a:ln w="34925" cap="rnd">
              <a:solidFill>
                <a:srgbClr val="FF0000"/>
              </a:solidFill>
              <a:prstDash val="dash"/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val>
            <c:numRef>
              <c:f>'S1_Carte-de-contrôle'!$N$84:$N$98</c:f>
              <c:numCache>
                <c:formatCode>General</c:formatCode>
                <c:ptCount val="1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3-3B6D-46CC-AD30-A31A71F7522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1729792"/>
        <c:axId val="101731328"/>
      </c:lineChart>
      <c:catAx>
        <c:axId val="10172979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lt1">
                <a:lumMod val="95000"/>
                <a:alpha val="10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1731328"/>
        <c:crosses val="autoZero"/>
        <c:auto val="1"/>
        <c:lblAlgn val="ctr"/>
        <c:lblOffset val="100"/>
        <c:noMultiLvlLbl val="0"/>
      </c:catAx>
      <c:valAx>
        <c:axId val="1017313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172979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Variation</a:t>
            </a:r>
            <a:r>
              <a:rPr lang="fr-FR" baseline="0"/>
              <a:t> de la moyenne </a:t>
            </a:r>
            <a:endParaRPr lang="fr-FR"/>
          </a:p>
        </c:rich>
      </c:tx>
      <c:layout/>
      <c:overlay val="0"/>
      <c:spPr>
        <a:noFill/>
        <a:ln>
          <a:noFill/>
        </a:ln>
        <a:effectLst/>
      </c:spPr>
    </c:title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'S1_Carte-de-contrôle'!$A$84:$A$98</c:f>
              <c:numCache>
                <c:formatCode>General</c:formatCode>
                <c:ptCount val="15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</c:numCache>
            </c:numRef>
          </c:xVal>
          <c:yVal>
            <c:numRef>
              <c:f>'S1_Carte-de-contrôle'!$G$84:$G$98</c:f>
              <c:numCache>
                <c:formatCode>General</c:formatCode>
                <c:ptCount val="15"/>
                <c:pt idx="0">
                  <c:v>4.0999999999999996</c:v>
                </c:pt>
                <c:pt idx="1">
                  <c:v>1.0999999999999999</c:v>
                </c:pt>
                <c:pt idx="2">
                  <c:v>3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64F8-4971-9364-24A1945E781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01739520"/>
        <c:axId val="101770368"/>
      </c:scatterChart>
      <c:valAx>
        <c:axId val="10173952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1770368"/>
        <c:crosses val="autoZero"/>
        <c:crossBetween val="midCat"/>
      </c:valAx>
      <c:valAx>
        <c:axId val="1017703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1739520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Droite de Henry</a:t>
            </a:r>
          </a:p>
        </c:rich>
      </c:tx>
      <c:layout/>
      <c:overlay val="0"/>
      <c:spPr>
        <a:noFill/>
        <a:ln>
          <a:noFill/>
        </a:ln>
        <a:effectLst/>
      </c:spPr>
    </c:title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1"/>
            <c:dispEq val="0"/>
            <c:trendlineLbl>
              <c:layout/>
              <c:numFmt formatCode="General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trendlineLbl>
          </c:trendline>
          <c:xVal>
            <c:numRef>
              <c:f>'S1_Vérif-normalité (2)'!$E$4:$E$7</c:f>
              <c:numCache>
                <c:formatCode>General</c:formatCode>
                <c:ptCount val="4"/>
                <c:pt idx="0">
                  <c:v>-0.84162123357291452</c:v>
                </c:pt>
                <c:pt idx="1">
                  <c:v>-0.25334710313579978</c:v>
                </c:pt>
                <c:pt idx="2">
                  <c:v>0.25334710313579978</c:v>
                </c:pt>
                <c:pt idx="3">
                  <c:v>0.84162123357291474</c:v>
                </c:pt>
              </c:numCache>
            </c:numRef>
          </c:xVal>
          <c:yVal>
            <c:numRef>
              <c:f>'S1_Vérif-normalité (2)'!$F$4:$F$7</c:f>
              <c:numCache>
                <c:formatCode>General</c:formatCode>
                <c:ptCount val="4"/>
              </c:numCache>
            </c:numRef>
          </c:yVal>
          <c:smooth val="0"/>
          <c:extLst xmlns:c16r2="http://schemas.microsoft.com/office/drawing/2015/06/chart"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 </c15:sqref>
                        </c15:formulaRef>
                      </c:ext>
                    </c:extLst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1-DCEA-4188-A5A7-368271B350D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11925120"/>
        <c:axId val="111927296"/>
      </c:scatterChart>
      <c:valAx>
        <c:axId val="11192512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Quantile normalisé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1927296"/>
        <c:crosses val="autoZero"/>
        <c:crossBetween val="midCat"/>
      </c:valAx>
      <c:valAx>
        <c:axId val="1119272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Cote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1925120"/>
        <c:crossesAt val="0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Variation</a:t>
            </a:r>
            <a:r>
              <a:rPr lang="fr-FR" baseline="0"/>
              <a:t> de la moyenne en fonction du temps</a:t>
            </a:r>
            <a:endParaRPr lang="fr-FR"/>
          </a:p>
        </c:rich>
      </c:tx>
      <c:layout/>
      <c:overlay val="0"/>
      <c:spPr>
        <a:noFill/>
        <a:ln>
          <a:noFill/>
        </a:ln>
        <a:effectLst/>
      </c:spPr>
    </c:title>
    <c:autoTitleDeleted val="0"/>
    <c:plotArea>
      <c:layout/>
      <c:lineChart>
        <c:grouping val="standard"/>
        <c:varyColors val="0"/>
        <c:ser>
          <c:idx val="1"/>
          <c:order val="0"/>
          <c:tx>
            <c:strRef>
              <c:f>'S1_Carte-de-contrôle (2)'!$I$83</c:f>
              <c:strCache>
                <c:ptCount val="1"/>
                <c:pt idx="0">
                  <c:v>Moyenne globale</c:v>
                </c:pt>
              </c:strCache>
            </c:strRef>
          </c:tx>
          <c:spPr>
            <a:ln w="34925" cap="rnd">
              <a:solidFill>
                <a:schemeClr val="accent2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val>
            <c:numRef>
              <c:f>'S1_Carte-de-contrôle (2)'!$I$84:$I$98</c:f>
              <c:numCache>
                <c:formatCode>General</c:formatCode>
                <c:ptCount val="1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C2ED-4FB1-90D1-59530756552F}"/>
            </c:ext>
          </c:extLst>
        </c:ser>
        <c:ser>
          <c:idx val="2"/>
          <c:order val="1"/>
          <c:tx>
            <c:strRef>
              <c:f>'S1_Carte-de-contrôle (2)'!$K$83</c:f>
              <c:strCache>
                <c:ptCount val="1"/>
                <c:pt idx="0">
                  <c:v>UCL (X)</c:v>
                </c:pt>
              </c:strCache>
            </c:strRef>
          </c:tx>
          <c:spPr>
            <a:ln w="34925" cap="rnd">
              <a:solidFill>
                <a:srgbClr val="FF0000"/>
              </a:solidFill>
              <a:prstDash val="dash"/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val>
            <c:numRef>
              <c:f>'S1_Carte-de-contrôle (2)'!$K$84:$K$98</c:f>
              <c:numCache>
                <c:formatCode>General</c:formatCode>
                <c:ptCount val="1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C2ED-4FB1-90D1-59530756552F}"/>
            </c:ext>
          </c:extLst>
        </c:ser>
        <c:ser>
          <c:idx val="3"/>
          <c:order val="2"/>
          <c:tx>
            <c:strRef>
              <c:f>'S1_Carte-de-contrôle (2)'!$L$83</c:f>
              <c:strCache>
                <c:ptCount val="1"/>
                <c:pt idx="0">
                  <c:v>LCL (X)</c:v>
                </c:pt>
              </c:strCache>
            </c:strRef>
          </c:tx>
          <c:spPr>
            <a:ln w="34925" cap="rnd">
              <a:solidFill>
                <a:srgbClr val="FF0000"/>
              </a:solidFill>
              <a:prstDash val="dash"/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val>
            <c:numRef>
              <c:f>'S1_Carte-de-contrôle (2)'!$L$84:$L$98</c:f>
              <c:numCache>
                <c:formatCode>General</c:formatCode>
                <c:ptCount val="1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2-C2ED-4FB1-90D1-59530756552F}"/>
            </c:ext>
          </c:extLst>
        </c:ser>
        <c:ser>
          <c:idx val="0"/>
          <c:order val="3"/>
          <c:tx>
            <c:strRef>
              <c:f>'S1_Carte-de-contrôle (2)'!$G$83</c:f>
              <c:strCache>
                <c:ptCount val="1"/>
                <c:pt idx="0">
                  <c:v>Moyenne</c:v>
                </c:pt>
              </c:strCache>
            </c:strRef>
          </c:tx>
          <c:spPr>
            <a:ln w="34925" cap="rnd">
              <a:solidFill>
                <a:schemeClr val="accent1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val>
            <c:numRef>
              <c:f>'S1_Carte-de-contrôle (2)'!$G$84:$G$98</c:f>
              <c:numCache>
                <c:formatCode>General</c:formatCode>
                <c:ptCount val="15"/>
                <c:pt idx="0">
                  <c:v>8.5</c:v>
                </c:pt>
                <c:pt idx="1">
                  <c:v>6.5</c:v>
                </c:pt>
                <c:pt idx="2">
                  <c:v>5.55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3-C2ED-4FB1-90D1-59530756552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12124672"/>
        <c:axId val="112126208"/>
      </c:lineChart>
      <c:catAx>
        <c:axId val="1121246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lt1">
                <a:lumMod val="95000"/>
                <a:alpha val="10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2126208"/>
        <c:crosses val="autoZero"/>
        <c:auto val="1"/>
        <c:lblAlgn val="ctr"/>
        <c:lblOffset val="100"/>
        <c:noMultiLvlLbl val="0"/>
      </c:catAx>
      <c:valAx>
        <c:axId val="1121262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21246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Variation</a:t>
            </a:r>
            <a:r>
              <a:rPr lang="fr-FR" baseline="0"/>
              <a:t> de l'étendue en fonction du temps</a:t>
            </a:r>
            <a:endParaRPr lang="fr-FR"/>
          </a:p>
        </c:rich>
      </c:tx>
      <c:layout/>
      <c:overlay val="0"/>
      <c:spPr>
        <a:noFill/>
        <a:ln>
          <a:noFill/>
        </a:ln>
        <a:effectLst/>
      </c:sp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'S1_Carte-de-contrôle (2)'!$H$83</c:f>
              <c:strCache>
                <c:ptCount val="1"/>
                <c:pt idx="0">
                  <c:v>Etendue</c:v>
                </c:pt>
              </c:strCache>
            </c:strRef>
          </c:tx>
          <c:spPr>
            <a:ln w="34925" cap="rnd">
              <a:solidFill>
                <a:schemeClr val="accent1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val>
            <c:numRef>
              <c:f>'S1_Carte-de-contrôle (2)'!$H$84:$H$98</c:f>
              <c:numCache>
                <c:formatCode>General</c:formatCode>
                <c:ptCount val="15"/>
                <c:pt idx="0">
                  <c:v>0</c:v>
                </c:pt>
                <c:pt idx="1">
                  <c:v>0</c:v>
                </c:pt>
                <c:pt idx="2">
                  <c:v>9.9999999999999645E-2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3B6D-46CC-AD30-A31A71F75221}"/>
            </c:ext>
          </c:extLst>
        </c:ser>
        <c:ser>
          <c:idx val="1"/>
          <c:order val="1"/>
          <c:tx>
            <c:strRef>
              <c:f>'S1_Carte-de-contrôle (2)'!$J$83</c:f>
              <c:strCache>
                <c:ptCount val="1"/>
                <c:pt idx="0">
                  <c:v>Moyenne étendue</c:v>
                </c:pt>
              </c:strCache>
            </c:strRef>
          </c:tx>
          <c:spPr>
            <a:ln w="34925" cap="rnd">
              <a:solidFill>
                <a:schemeClr val="accent2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val>
            <c:numRef>
              <c:f>'S1_Carte-de-contrôle (2)'!$J$84:$J$98</c:f>
              <c:numCache>
                <c:formatCode>0\,000000</c:formatCode>
                <c:ptCount val="1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3B6D-46CC-AD30-A31A71F75221}"/>
            </c:ext>
          </c:extLst>
        </c:ser>
        <c:ser>
          <c:idx val="2"/>
          <c:order val="2"/>
          <c:tx>
            <c:strRef>
              <c:f>'S1_Carte-de-contrôle (2)'!$M$83</c:f>
              <c:strCache>
                <c:ptCount val="1"/>
                <c:pt idx="0">
                  <c:v>UCL ( R )</c:v>
                </c:pt>
              </c:strCache>
            </c:strRef>
          </c:tx>
          <c:spPr>
            <a:ln w="34925" cap="rnd">
              <a:solidFill>
                <a:srgbClr val="FF0000"/>
              </a:solidFill>
              <a:prstDash val="dash"/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val>
            <c:numRef>
              <c:f>'S1_Carte-de-contrôle (2)'!$M$84:$M$98</c:f>
              <c:numCache>
                <c:formatCode>General</c:formatCode>
                <c:ptCount val="1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2-3B6D-46CC-AD30-A31A71F75221}"/>
            </c:ext>
          </c:extLst>
        </c:ser>
        <c:ser>
          <c:idx val="3"/>
          <c:order val="3"/>
          <c:tx>
            <c:strRef>
              <c:f>'S1_Carte-de-contrôle (2)'!$N$83</c:f>
              <c:strCache>
                <c:ptCount val="1"/>
                <c:pt idx="0">
                  <c:v>LCL ( R )</c:v>
                </c:pt>
              </c:strCache>
            </c:strRef>
          </c:tx>
          <c:spPr>
            <a:ln w="34925" cap="rnd">
              <a:solidFill>
                <a:srgbClr val="FF0000"/>
              </a:solidFill>
              <a:prstDash val="dash"/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val>
            <c:numRef>
              <c:f>'S1_Carte-de-contrôle (2)'!$N$84:$N$98</c:f>
              <c:numCache>
                <c:formatCode>General</c:formatCode>
                <c:ptCount val="1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3-3B6D-46CC-AD30-A31A71F7522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11958272"/>
        <c:axId val="111976448"/>
      </c:lineChart>
      <c:catAx>
        <c:axId val="1119582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lt1">
                <a:lumMod val="95000"/>
                <a:alpha val="10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1976448"/>
        <c:crosses val="autoZero"/>
        <c:auto val="1"/>
        <c:lblAlgn val="ctr"/>
        <c:lblOffset val="100"/>
        <c:noMultiLvlLbl val="0"/>
      </c:catAx>
      <c:valAx>
        <c:axId val="1119764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19582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Variation</a:t>
            </a:r>
            <a:r>
              <a:rPr lang="fr-FR" baseline="0"/>
              <a:t> de la moyenne </a:t>
            </a:r>
            <a:endParaRPr lang="fr-FR"/>
          </a:p>
        </c:rich>
      </c:tx>
      <c:layout/>
      <c:overlay val="0"/>
      <c:spPr>
        <a:noFill/>
        <a:ln>
          <a:noFill/>
        </a:ln>
        <a:effectLst/>
      </c:spPr>
    </c:title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'S1_Carte-de-contrôle (2)'!$A$84:$A$98</c:f>
              <c:numCache>
                <c:formatCode>General</c:formatCode>
                <c:ptCount val="15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</c:numCache>
            </c:numRef>
          </c:xVal>
          <c:yVal>
            <c:numRef>
              <c:f>'S1_Carte-de-contrôle (2)'!$G$84:$G$98</c:f>
              <c:numCache>
                <c:formatCode>General</c:formatCode>
                <c:ptCount val="15"/>
                <c:pt idx="0">
                  <c:v>8.5</c:v>
                </c:pt>
                <c:pt idx="1">
                  <c:v>6.5</c:v>
                </c:pt>
                <c:pt idx="2">
                  <c:v>5.55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64F8-4971-9364-24A1945E781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11982848"/>
        <c:axId val="112144768"/>
      </c:scatterChart>
      <c:valAx>
        <c:axId val="11198284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2144768"/>
        <c:crosses val="autoZero"/>
        <c:crossBetween val="midCat"/>
      </c:valAx>
      <c:valAx>
        <c:axId val="1121447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1982848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33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33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7" Type="http://schemas.openxmlformats.org/officeDocument/2006/relationships/chart" Target="../charts/chart4.xml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chart" Target="../charts/chart3.xml"/><Relationship Id="rId5" Type="http://schemas.openxmlformats.org/officeDocument/2006/relationships/chart" Target="../charts/chart2.xml"/><Relationship Id="rId4" Type="http://schemas.openxmlformats.org/officeDocument/2006/relationships/image" Target="../media/image4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7" Type="http://schemas.openxmlformats.org/officeDocument/2006/relationships/chart" Target="../charts/chart8.xml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chart" Target="../charts/chart7.xml"/><Relationship Id="rId5" Type="http://schemas.openxmlformats.org/officeDocument/2006/relationships/chart" Target="../charts/chart6.xml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162197</xdr:colOff>
      <xdr:row>12</xdr:row>
      <xdr:rowOff>21770</xdr:rowOff>
    </xdr:from>
    <xdr:to>
      <xdr:col>17</xdr:col>
      <xdr:colOff>71846</xdr:colOff>
      <xdr:row>53</xdr:row>
      <xdr:rowOff>141514</xdr:rowOff>
    </xdr:to>
    <xdr:graphicFrame macro="">
      <xdr:nvGraphicFramePr>
        <xdr:cNvPr id="2" name="Graphique 1">
          <a:extLst>
            <a:ext uri="{FF2B5EF4-FFF2-40B4-BE49-F238E27FC236}">
              <a16:creationId xmlns="" xmlns:a16="http://schemas.microsoft.com/office/drawing/2014/main" id="{00000000-0008-0000-02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874176</xdr:colOff>
      <xdr:row>22</xdr:row>
      <xdr:rowOff>6838</xdr:rowOff>
    </xdr:from>
    <xdr:to>
      <xdr:col>10</xdr:col>
      <xdr:colOff>429491</xdr:colOff>
      <xdr:row>52</xdr:row>
      <xdr:rowOff>65299</xdr:rowOff>
    </xdr:to>
    <xdr:pic>
      <xdr:nvPicPr>
        <xdr:cNvPr id="3" name="Image 2">
          <a:extLst>
            <a:ext uri="{FF2B5EF4-FFF2-40B4-BE49-F238E27FC236}">
              <a16:creationId xmlns="" xmlns:a16="http://schemas.microsoft.com/office/drawing/2014/main" id="{00000000-0008-0000-03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0142867" y="6075129"/>
          <a:ext cx="4903169" cy="5544861"/>
        </a:xfrm>
        <a:prstGeom prst="rect">
          <a:avLst/>
        </a:prstGeom>
      </xdr:spPr>
    </xdr:pic>
    <xdr:clientData/>
  </xdr:twoCellAnchor>
  <xdr:twoCellAnchor editAs="oneCell">
    <xdr:from>
      <xdr:col>15</xdr:col>
      <xdr:colOff>2048391</xdr:colOff>
      <xdr:row>10</xdr:row>
      <xdr:rowOff>242454</xdr:rowOff>
    </xdr:from>
    <xdr:to>
      <xdr:col>16</xdr:col>
      <xdr:colOff>1233056</xdr:colOff>
      <xdr:row>33</xdr:row>
      <xdr:rowOff>168450</xdr:rowOff>
    </xdr:to>
    <xdr:pic>
      <xdr:nvPicPr>
        <xdr:cNvPr id="4" name="Image 3">
          <a:extLst>
            <a:ext uri="{FF2B5EF4-FFF2-40B4-BE49-F238E27FC236}">
              <a16:creationId xmlns="" xmlns:a16="http://schemas.microsoft.com/office/drawing/2014/main" id="{00000000-0008-0000-03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4243373" y="2763981"/>
          <a:ext cx="2315792" cy="5523233"/>
        </a:xfrm>
        <a:prstGeom prst="rect">
          <a:avLst/>
        </a:prstGeom>
      </xdr:spPr>
    </xdr:pic>
    <xdr:clientData/>
  </xdr:twoCellAnchor>
  <xdr:twoCellAnchor editAs="oneCell">
    <xdr:from>
      <xdr:col>11</xdr:col>
      <xdr:colOff>411651</xdr:colOff>
      <xdr:row>18</xdr:row>
      <xdr:rowOff>214443</xdr:rowOff>
    </xdr:from>
    <xdr:to>
      <xdr:col>13</xdr:col>
      <xdr:colOff>180108</xdr:colOff>
      <xdr:row>28</xdr:row>
      <xdr:rowOff>45354</xdr:rowOff>
    </xdr:to>
    <xdr:pic>
      <xdr:nvPicPr>
        <xdr:cNvPr id="5" name="Image 4">
          <a:extLst>
            <a:ext uri="{FF2B5EF4-FFF2-40B4-BE49-F238E27FC236}">
              <a16:creationId xmlns="" xmlns:a16="http://schemas.microsoft.com/office/drawing/2014/main" id="{00000000-0008-0000-03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6288960" y="5285207"/>
          <a:ext cx="2359257" cy="1950656"/>
        </a:xfrm>
        <a:prstGeom prst="rect">
          <a:avLst/>
        </a:prstGeom>
        <a:ln w="28575">
          <a:solidFill>
            <a:schemeClr val="tx1"/>
          </a:solidFill>
        </a:ln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0</xdr:colOff>
          <xdr:row>67</xdr:row>
          <xdr:rowOff>76200</xdr:rowOff>
        </xdr:from>
        <xdr:to>
          <xdr:col>14</xdr:col>
          <xdr:colOff>2314575</xdr:colOff>
          <xdr:row>70</xdr:row>
          <xdr:rowOff>123825</xdr:rowOff>
        </xdr:to>
        <xdr:sp macro="" textlink="">
          <xdr:nvSpPr>
            <xdr:cNvPr id="13313" name="Button 1" hidden="1">
              <a:extLst>
                <a:ext uri="{63B3BB69-23CF-44E3-9099-C40C66FF867C}">
                  <a14:compatExt spid="_x0000_s133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Calibri"/>
                </a:rPr>
                <a:t>Ajouter une ligne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1</xdr:col>
      <xdr:colOff>39585</xdr:colOff>
      <xdr:row>39</xdr:row>
      <xdr:rowOff>123529</xdr:rowOff>
    </xdr:from>
    <xdr:to>
      <xdr:col>5</xdr:col>
      <xdr:colOff>1119459</xdr:colOff>
      <xdr:row>49</xdr:row>
      <xdr:rowOff>83127</xdr:rowOff>
    </xdr:to>
    <xdr:pic>
      <xdr:nvPicPr>
        <xdr:cNvPr id="7" name="Image 6">
          <a:extLst>
            <a:ext uri="{FF2B5EF4-FFF2-40B4-BE49-F238E27FC236}">
              <a16:creationId xmlns="" xmlns:a16="http://schemas.microsoft.com/office/drawing/2014/main" id="{00000000-0008-0000-0300-000007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/>
        <a:srcRect t="7194"/>
        <a:stretch/>
      </xdr:blipFill>
      <xdr:spPr>
        <a:xfrm>
          <a:off x="1757549" y="9350656"/>
          <a:ext cx="6025946" cy="1760689"/>
        </a:xfrm>
        <a:prstGeom prst="rect">
          <a:avLst/>
        </a:prstGeom>
      </xdr:spPr>
    </xdr:pic>
    <xdr:clientData/>
  </xdr:twoCellAnchor>
  <xdr:twoCellAnchor>
    <xdr:from>
      <xdr:col>0</xdr:col>
      <xdr:colOff>708422</xdr:colOff>
      <xdr:row>59</xdr:row>
      <xdr:rowOff>140495</xdr:rowOff>
    </xdr:from>
    <xdr:to>
      <xdr:col>6</xdr:col>
      <xdr:colOff>583405</xdr:colOff>
      <xdr:row>78</xdr:row>
      <xdr:rowOff>58342</xdr:rowOff>
    </xdr:to>
    <xdr:graphicFrame macro="">
      <xdr:nvGraphicFramePr>
        <xdr:cNvPr id="9" name="Graphique 8">
          <a:extLst>
            <a:ext uri="{FF2B5EF4-FFF2-40B4-BE49-F238E27FC236}">
              <a16:creationId xmlns="" xmlns:a16="http://schemas.microsoft.com/office/drawing/2014/main" id="{00000000-0008-0000-0300-000009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6</xdr:col>
      <xdr:colOff>684610</xdr:colOff>
      <xdr:row>59</xdr:row>
      <xdr:rowOff>140494</xdr:rowOff>
    </xdr:from>
    <xdr:to>
      <xdr:col>13</xdr:col>
      <xdr:colOff>571500</xdr:colOff>
      <xdr:row>78</xdr:row>
      <xdr:rowOff>58341</xdr:rowOff>
    </xdr:to>
    <xdr:graphicFrame macro="">
      <xdr:nvGraphicFramePr>
        <xdr:cNvPr id="10" name="Graphique 9">
          <a:extLst>
            <a:ext uri="{FF2B5EF4-FFF2-40B4-BE49-F238E27FC236}">
              <a16:creationId xmlns="" xmlns:a16="http://schemas.microsoft.com/office/drawing/2014/main" id="{00000000-0008-0000-0300-00000A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15</xdr:col>
      <xdr:colOff>1669471</xdr:colOff>
      <xdr:row>39</xdr:row>
      <xdr:rowOff>41564</xdr:rowOff>
    </xdr:from>
    <xdr:to>
      <xdr:col>17</xdr:col>
      <xdr:colOff>1935018</xdr:colOff>
      <xdr:row>65</xdr:row>
      <xdr:rowOff>76201</xdr:rowOff>
    </xdr:to>
    <xdr:graphicFrame macro="">
      <xdr:nvGraphicFramePr>
        <xdr:cNvPr id="11" name="Graphique 10">
          <a:extLst>
            <a:ext uri="{FF2B5EF4-FFF2-40B4-BE49-F238E27FC236}">
              <a16:creationId xmlns="" xmlns:a16="http://schemas.microsoft.com/office/drawing/2014/main" id="{00000000-0008-0000-0300-00000B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162197</xdr:colOff>
      <xdr:row>12</xdr:row>
      <xdr:rowOff>21770</xdr:rowOff>
    </xdr:from>
    <xdr:to>
      <xdr:col>17</xdr:col>
      <xdr:colOff>71846</xdr:colOff>
      <xdr:row>53</xdr:row>
      <xdr:rowOff>141514</xdr:rowOff>
    </xdr:to>
    <xdr:graphicFrame macro="">
      <xdr:nvGraphicFramePr>
        <xdr:cNvPr id="2" name="Graphique 1">
          <a:extLst>
            <a:ext uri="{FF2B5EF4-FFF2-40B4-BE49-F238E27FC236}">
              <a16:creationId xmlns="" xmlns:a16="http://schemas.microsoft.com/office/drawing/2014/main" id="{00000000-0008-0000-02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874176</xdr:colOff>
      <xdr:row>22</xdr:row>
      <xdr:rowOff>6838</xdr:rowOff>
    </xdr:from>
    <xdr:to>
      <xdr:col>10</xdr:col>
      <xdr:colOff>429491</xdr:colOff>
      <xdr:row>52</xdr:row>
      <xdr:rowOff>65299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3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894351" y="6083788"/>
          <a:ext cx="4746440" cy="5544861"/>
        </a:xfrm>
        <a:prstGeom prst="rect">
          <a:avLst/>
        </a:prstGeom>
      </xdr:spPr>
    </xdr:pic>
    <xdr:clientData/>
  </xdr:twoCellAnchor>
  <xdr:twoCellAnchor editAs="oneCell">
    <xdr:from>
      <xdr:col>15</xdr:col>
      <xdr:colOff>2048391</xdr:colOff>
      <xdr:row>10</xdr:row>
      <xdr:rowOff>242454</xdr:rowOff>
    </xdr:from>
    <xdr:to>
      <xdr:col>16</xdr:col>
      <xdr:colOff>1233056</xdr:colOff>
      <xdr:row>33</xdr:row>
      <xdr:rowOff>168450</xdr:rowOff>
    </xdr:to>
    <xdr:pic>
      <xdr:nvPicPr>
        <xdr:cNvPr id="3" name="Image 2">
          <a:extLst>
            <a:ext uri="{FF2B5EF4-FFF2-40B4-BE49-F238E27FC236}">
              <a16:creationId xmlns="" xmlns:a16="http://schemas.microsoft.com/office/drawing/2014/main" id="{00000000-0008-0000-03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3603466" y="2757054"/>
          <a:ext cx="2223140" cy="5517171"/>
        </a:xfrm>
        <a:prstGeom prst="rect">
          <a:avLst/>
        </a:prstGeom>
      </xdr:spPr>
    </xdr:pic>
    <xdr:clientData/>
  </xdr:twoCellAnchor>
  <xdr:twoCellAnchor editAs="oneCell">
    <xdr:from>
      <xdr:col>11</xdr:col>
      <xdr:colOff>411651</xdr:colOff>
      <xdr:row>18</xdr:row>
      <xdr:rowOff>214443</xdr:rowOff>
    </xdr:from>
    <xdr:to>
      <xdr:col>13</xdr:col>
      <xdr:colOff>180108</xdr:colOff>
      <xdr:row>28</xdr:row>
      <xdr:rowOff>45354</xdr:rowOff>
    </xdr:to>
    <xdr:pic>
      <xdr:nvPicPr>
        <xdr:cNvPr id="4" name="Image 3">
          <a:extLst>
            <a:ext uri="{FF2B5EF4-FFF2-40B4-BE49-F238E27FC236}">
              <a16:creationId xmlns="" xmlns:a16="http://schemas.microsoft.com/office/drawing/2014/main" id="{00000000-0008-0000-03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5842151" y="5300793"/>
          <a:ext cx="2283057" cy="1926411"/>
        </a:xfrm>
        <a:prstGeom prst="rect">
          <a:avLst/>
        </a:prstGeom>
        <a:ln w="28575">
          <a:solidFill>
            <a:schemeClr val="tx1"/>
          </a:solidFill>
        </a:ln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0</xdr:colOff>
          <xdr:row>67</xdr:row>
          <xdr:rowOff>76200</xdr:rowOff>
        </xdr:from>
        <xdr:to>
          <xdr:col>14</xdr:col>
          <xdr:colOff>2314575</xdr:colOff>
          <xdr:row>70</xdr:row>
          <xdr:rowOff>123825</xdr:rowOff>
        </xdr:to>
        <xdr:sp macro="" textlink="">
          <xdr:nvSpPr>
            <xdr:cNvPr id="15361" name="Button 1" hidden="1">
              <a:extLst>
                <a:ext uri="{63B3BB69-23CF-44E3-9099-C40C66FF867C}">
                  <a14:compatExt spid="_x0000_s153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Calibri"/>
                </a:rPr>
                <a:t>Ajouter une ligne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1</xdr:col>
      <xdr:colOff>39585</xdr:colOff>
      <xdr:row>39</xdr:row>
      <xdr:rowOff>123529</xdr:rowOff>
    </xdr:from>
    <xdr:to>
      <xdr:col>5</xdr:col>
      <xdr:colOff>1119459</xdr:colOff>
      <xdr:row>49</xdr:row>
      <xdr:rowOff>83126</xdr:rowOff>
    </xdr:to>
    <xdr:pic>
      <xdr:nvPicPr>
        <xdr:cNvPr id="6" name="Image 5">
          <a:extLst>
            <a:ext uri="{FF2B5EF4-FFF2-40B4-BE49-F238E27FC236}">
              <a16:creationId xmlns="" xmlns:a16="http://schemas.microsoft.com/office/drawing/2014/main" id="{00000000-0008-0000-0300-000007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/>
        <a:srcRect t="7194"/>
        <a:stretch/>
      </xdr:blipFill>
      <xdr:spPr>
        <a:xfrm>
          <a:off x="1715985" y="9334204"/>
          <a:ext cx="5889999" cy="1769348"/>
        </a:xfrm>
        <a:prstGeom prst="rect">
          <a:avLst/>
        </a:prstGeom>
      </xdr:spPr>
    </xdr:pic>
    <xdr:clientData/>
  </xdr:twoCellAnchor>
  <xdr:twoCellAnchor>
    <xdr:from>
      <xdr:col>0</xdr:col>
      <xdr:colOff>708422</xdr:colOff>
      <xdr:row>59</xdr:row>
      <xdr:rowOff>140495</xdr:rowOff>
    </xdr:from>
    <xdr:to>
      <xdr:col>6</xdr:col>
      <xdr:colOff>583405</xdr:colOff>
      <xdr:row>78</xdr:row>
      <xdr:rowOff>58342</xdr:rowOff>
    </xdr:to>
    <xdr:graphicFrame macro="">
      <xdr:nvGraphicFramePr>
        <xdr:cNvPr id="7" name="Graphique 6">
          <a:extLst>
            <a:ext uri="{FF2B5EF4-FFF2-40B4-BE49-F238E27FC236}">
              <a16:creationId xmlns="" xmlns:a16="http://schemas.microsoft.com/office/drawing/2014/main" id="{00000000-0008-0000-0300-000009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6</xdr:col>
      <xdr:colOff>684610</xdr:colOff>
      <xdr:row>59</xdr:row>
      <xdr:rowOff>140494</xdr:rowOff>
    </xdr:from>
    <xdr:to>
      <xdr:col>13</xdr:col>
      <xdr:colOff>571500</xdr:colOff>
      <xdr:row>78</xdr:row>
      <xdr:rowOff>58341</xdr:rowOff>
    </xdr:to>
    <xdr:graphicFrame macro="">
      <xdr:nvGraphicFramePr>
        <xdr:cNvPr id="8" name="Graphique 7">
          <a:extLst>
            <a:ext uri="{FF2B5EF4-FFF2-40B4-BE49-F238E27FC236}">
              <a16:creationId xmlns="" xmlns:a16="http://schemas.microsoft.com/office/drawing/2014/main" id="{00000000-0008-0000-0300-00000A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15</xdr:col>
      <xdr:colOff>1669471</xdr:colOff>
      <xdr:row>39</xdr:row>
      <xdr:rowOff>41564</xdr:rowOff>
    </xdr:from>
    <xdr:to>
      <xdr:col>17</xdr:col>
      <xdr:colOff>1935018</xdr:colOff>
      <xdr:row>65</xdr:row>
      <xdr:rowOff>76201</xdr:rowOff>
    </xdr:to>
    <xdr:graphicFrame macro="">
      <xdr:nvGraphicFramePr>
        <xdr:cNvPr id="9" name="Graphique 8">
          <a:extLst>
            <a:ext uri="{FF2B5EF4-FFF2-40B4-BE49-F238E27FC236}">
              <a16:creationId xmlns="" xmlns:a16="http://schemas.microsoft.com/office/drawing/2014/main" id="{00000000-0008-0000-0300-00000B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3" name="Tableau44124" displayName="Tableau44124" ref="B3:F8" totalsRowShown="0" dataDxfId="75">
  <autoFilter ref="B3:F8"/>
  <tableColumns count="5">
    <tableColumn id="1" name="Nombre de données" dataDxfId="74"/>
    <tableColumn id="2" name="Rang des données" dataDxfId="73"/>
    <tableColumn id="3" name="Proportion de l'aire sous la courbe centrée réduite" dataDxfId="72">
      <calculatedColumnFormula>C4/($B$4+1)</calculatedColumnFormula>
    </tableColumn>
    <tableColumn id="4" name="Quantile normalisé" dataDxfId="71">
      <calculatedColumnFormula>IFERROR(_xlfn.NORM.S.INV(D4),0)</calculatedColumnFormula>
    </tableColumn>
    <tableColumn id="5" name="V1" dataDxfId="7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H3:H8" totalsRowShown="0" headerRowDxfId="69" dataDxfId="68">
  <autoFilter ref="H3:H8"/>
  <tableColumns count="1">
    <tableColumn id="1" name="Cotes" dataDxfId="67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ableau32" displayName="Tableau32" ref="A83:R98" totalsRowShown="0" headerRowDxfId="66" dataDxfId="65">
  <autoFilter ref="A83:R98"/>
  <sortState ref="A84:R98">
    <sortCondition ref="A83:A98"/>
  </sortState>
  <tableColumns count="18">
    <tableColumn id="1" name="N° échantillon" dataDxfId="64"/>
    <tableColumn id="2" name="Pièce 1" dataDxfId="63"/>
    <tableColumn id="3" name="Pièce 2" dataDxfId="62"/>
    <tableColumn id="4" name="Pièce 3" dataDxfId="61"/>
    <tableColumn id="5" name="Pièce 4" dataDxfId="60"/>
    <tableColumn id="6" name="Pièce 5" dataDxfId="59"/>
    <tableColumn id="8" name="Moyenne" dataDxfId="58">
      <calculatedColumnFormula>AVERAGE(Tableau32[[#This Row],[Pièce 1]:[Pièce 5]])</calculatedColumnFormula>
    </tableColumn>
    <tableColumn id="9" name="Etendue" dataDxfId="57">
      <calculatedColumnFormula>MAX(Tableau32[[#This Row],[Pièce 1]:[Moyenne]])-MIN(Tableau32[[#This Row],[Pièce 1]:[Moyenne]])</calculatedColumnFormula>
    </tableColumn>
    <tableColumn id="10" name="Moyenne globale" dataDxfId="56">
      <calculatedColumnFormula>AVERAGE(Tableau32[Moyenne])</calculatedColumnFormula>
    </tableColumn>
    <tableColumn id="11" name="Moyenne étendue" dataDxfId="55">
      <calculatedColumnFormula>AVERAGE(Tableau32[Etendue])</calculatedColumnFormula>
    </tableColumn>
    <tableColumn id="12" name="UCL (X)" dataDxfId="54">
      <calculatedColumnFormula>Tableau32[[#This Row],[Moyenne globale]]+$M$6*Tableau32[[#This Row],[Moyenne étendue]]</calculatedColumnFormula>
    </tableColumn>
    <tableColumn id="13" name="LCL (X)" dataDxfId="53">
      <calculatedColumnFormula>Tableau32[[#This Row],[Moyenne globale]]-$M$6*Tableau32[[#This Row],[Moyenne étendue]]</calculatedColumnFormula>
    </tableColumn>
    <tableColumn id="14" name="UCL ( R )" dataDxfId="52">
      <calculatedColumnFormula>$M$8*Tableau32[[#This Row],[Moyenne étendue]]</calculatedColumnFormula>
    </tableColumn>
    <tableColumn id="15" name="LCL ( R )" dataDxfId="51">
      <calculatedColumnFormula>$M$7*Tableau32[[#This Row],[Moyenne étendue]]</calculatedColumnFormula>
    </tableColumn>
    <tableColumn id="17" name="Ecart type court terme" dataDxfId="50">
      <calculatedColumnFormula>_xlfn.STDEV.S(Tableau32[[#This Row],[Pièce 1]:[Pièce 5]])</calculatedColumnFormula>
    </tableColumn>
    <tableColumn id="18" name="Moyenne écart type court terme" dataDxfId="49">
      <calculatedColumnFormula>AVERAGE(Tableau32[Ecart type court terme])</calculatedColumnFormula>
    </tableColumn>
    <tableColumn id="19" name="Variabilité court terme corrigée" dataDxfId="48">
      <calculatedColumnFormula>Tableau32[[#This Row],[Moyenne écart type court terme]]/$M$11</calculatedColumnFormula>
    </tableColumn>
    <tableColumn id="21" name="Ecart type long terme" dataDxfId="47">
      <calculatedColumnFormula>_xlfn.STDEV.S(Tableau32[[Pièce 1]:[Pièce 5]])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ableau441245" displayName="Tableau441245" ref="B3:F7" totalsRowShown="0" dataDxfId="46">
  <autoFilter ref="B3:F7"/>
  <tableColumns count="5">
    <tableColumn id="1" name="Nombre de données" dataDxfId="45"/>
    <tableColumn id="2" name="Rang des données" dataDxfId="44"/>
    <tableColumn id="3" name="Proportion de l'aire sous la courbe centrée réduite" dataDxfId="43">
      <calculatedColumnFormula>C4/($B$4+1)</calculatedColumnFormula>
    </tableColumn>
    <tableColumn id="4" name="Quantile normalisé" dataDxfId="42">
      <calculatedColumnFormula>IFERROR(_xlfn.NORM.S.INV(D4),0)</calculatedColumnFormula>
    </tableColumn>
    <tableColumn id="5" name="V1" dataDxfId="41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ableau26" displayName="Tableau26" ref="H3:H7" totalsRowShown="0" headerRowDxfId="40" dataDxfId="39">
  <autoFilter ref="H3:H7"/>
  <tableColumns count="1">
    <tableColumn id="1" name="Cotes" dataDxfId="38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6" name="Tableau327" displayName="Tableau327" ref="A83:R98" totalsRowShown="0" headerRowDxfId="37" dataDxfId="36">
  <autoFilter ref="A83:R98"/>
  <sortState ref="A84:R98">
    <sortCondition ref="A83:A98"/>
  </sortState>
  <tableColumns count="18">
    <tableColumn id="1" name="N° échantillon" dataDxfId="35"/>
    <tableColumn id="2" name="Pièce 1" dataDxfId="34"/>
    <tableColumn id="3" name="Pièce 2" dataDxfId="33"/>
    <tableColumn id="4" name="Pièce 3" dataDxfId="32"/>
    <tableColumn id="5" name="Pièce 4" dataDxfId="31"/>
    <tableColumn id="6" name="Pièce 5" dataDxfId="30"/>
    <tableColumn id="8" name="Moyenne" dataDxfId="29">
      <calculatedColumnFormula>AVERAGE(Tableau327[[#This Row],[Pièce 1]:[Pièce 5]])</calculatedColumnFormula>
    </tableColumn>
    <tableColumn id="9" name="Etendue" dataDxfId="28">
      <calculatedColumnFormula>MAX(Tableau327[[#This Row],[Pièce 1]:[Moyenne]])-MIN(Tableau327[[#This Row],[Pièce 1]:[Moyenne]])</calculatedColumnFormula>
    </tableColumn>
    <tableColumn id="10" name="Moyenne globale" dataDxfId="27">
      <calculatedColumnFormula>AVERAGE(Tableau327[Moyenne])</calculatedColumnFormula>
    </tableColumn>
    <tableColumn id="11" name="Moyenne étendue" dataDxfId="26">
      <calculatedColumnFormula>AVERAGE(Tableau327[Etendue])</calculatedColumnFormula>
    </tableColumn>
    <tableColumn id="12" name="UCL (X)" dataDxfId="25">
      <calculatedColumnFormula>Tableau327[[#This Row],[Moyenne globale]]+$M$6*Tableau327[[#This Row],[Moyenne étendue]]</calculatedColumnFormula>
    </tableColumn>
    <tableColumn id="13" name="LCL (X)" dataDxfId="24">
      <calculatedColumnFormula>Tableau327[[#This Row],[Moyenne globale]]-$M$6*Tableau327[[#This Row],[Moyenne étendue]]</calculatedColumnFormula>
    </tableColumn>
    <tableColumn id="14" name="UCL ( R )" dataDxfId="23">
      <calculatedColumnFormula>$M$8*Tableau327[[#This Row],[Moyenne étendue]]</calculatedColumnFormula>
    </tableColumn>
    <tableColumn id="15" name="LCL ( R )" dataDxfId="22">
      <calculatedColumnFormula>$M$7*Tableau327[[#This Row],[Moyenne étendue]]</calculatedColumnFormula>
    </tableColumn>
    <tableColumn id="17" name="Ecart type court terme" dataDxfId="21">
      <calculatedColumnFormula>_xlfn.STDEV.S(Tableau327[[#This Row],[Pièce 1]:[Pièce 5]])</calculatedColumnFormula>
    </tableColumn>
    <tableColumn id="18" name="Moyenne écart type court terme" dataDxfId="20">
      <calculatedColumnFormula>AVERAGE(Tableau327[Ecart type court terme])</calculatedColumnFormula>
    </tableColumn>
    <tableColumn id="19" name="Variabilité court terme corrigée" dataDxfId="19">
      <calculatedColumnFormula>Tableau327[[#This Row],[Moyenne écart type court terme]]/$M$11</calculatedColumnFormula>
    </tableColumn>
    <tableColumn id="21" name="Ecart type long terme" dataDxfId="18">
      <calculatedColumnFormula>_xlfn.STDEV.S(Tableau327[[Pièce 1]:[Pièce 5]])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3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table" Target="../tables/table5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table" Target="../tables/table6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B3:P11"/>
  <sheetViews>
    <sheetView zoomScale="70" zoomScaleNormal="70" workbookViewId="0">
      <selection activeCell="D27" sqref="D27"/>
    </sheetView>
  </sheetViews>
  <sheetFormatPr baseColWidth="10" defaultColWidth="11.5703125" defaultRowHeight="15" x14ac:dyDescent="0.25"/>
  <cols>
    <col min="1" max="1" width="11.5703125" style="37" customWidth="1"/>
    <col min="2" max="2" width="25.5703125" style="37" bestFit="1" customWidth="1"/>
    <col min="3" max="3" width="23" style="37" bestFit="1" customWidth="1"/>
    <col min="4" max="4" width="52.28515625" style="37" bestFit="1" customWidth="1"/>
    <col min="5" max="5" width="23.85546875" style="37" bestFit="1" customWidth="1"/>
    <col min="6" max="6" width="26.42578125" style="34" bestFit="1" customWidth="1"/>
    <col min="7" max="7" width="11.5703125" style="37"/>
    <col min="8" max="8" width="12.28515625" style="37" bestFit="1" customWidth="1"/>
    <col min="9" max="14" width="11.5703125" style="37"/>
    <col min="15" max="15" width="10.140625" style="37" bestFit="1" customWidth="1"/>
    <col min="16" max="16" width="11.5703125" style="37" customWidth="1"/>
    <col min="17" max="16384" width="11.5703125" style="37"/>
  </cols>
  <sheetData>
    <row r="3" spans="2:16" x14ac:dyDescent="0.25">
      <c r="B3" s="36" t="s">
        <v>43</v>
      </c>
      <c r="C3" s="37" t="s">
        <v>42</v>
      </c>
      <c r="D3" s="36" t="s">
        <v>44</v>
      </c>
      <c r="E3" s="37" t="s">
        <v>45</v>
      </c>
      <c r="F3" s="34" t="s">
        <v>48</v>
      </c>
      <c r="H3" s="37" t="s">
        <v>47</v>
      </c>
    </row>
    <row r="4" spans="2:16" x14ac:dyDescent="0.25">
      <c r="B4" s="37">
        <v>5</v>
      </c>
      <c r="C4" s="37">
        <v>1</v>
      </c>
      <c r="D4" s="37">
        <f>C4/($B$4+1)</f>
        <v>0.16666666666666666</v>
      </c>
      <c r="E4" s="37">
        <f>IFERROR(_xlfn.NORM.S.INV(D4),0)</f>
        <v>-0.96742156610170071</v>
      </c>
      <c r="F4" s="35"/>
      <c r="H4" s="37">
        <v>1</v>
      </c>
    </row>
    <row r="5" spans="2:16" ht="14.45" customHeight="1" thickBot="1" x14ac:dyDescent="0.3">
      <c r="C5" s="37">
        <v>2</v>
      </c>
      <c r="D5" s="37">
        <f t="shared" ref="D5:D8" si="0">C5/($B$4+1)</f>
        <v>0.33333333333333331</v>
      </c>
      <c r="E5" s="37">
        <f t="shared" ref="E5:E8" si="1">IFERROR(_xlfn.NORM.S.INV(D5),0)</f>
        <v>-0.43072729929545767</v>
      </c>
      <c r="F5" s="35"/>
      <c r="H5" s="37">
        <v>1.1000000000000001</v>
      </c>
    </row>
    <row r="6" spans="2:16" ht="15" customHeight="1" x14ac:dyDescent="0.25">
      <c r="C6" s="37">
        <v>3</v>
      </c>
      <c r="D6" s="37">
        <f t="shared" si="0"/>
        <v>0.5</v>
      </c>
      <c r="E6" s="37">
        <f t="shared" si="1"/>
        <v>0</v>
      </c>
      <c r="F6" s="35"/>
      <c r="H6" s="37">
        <v>1.2</v>
      </c>
      <c r="N6" s="54" t="s">
        <v>46</v>
      </c>
      <c r="O6" s="55"/>
      <c r="P6" s="56"/>
    </row>
    <row r="7" spans="2:16" ht="14.45" customHeight="1" thickBot="1" x14ac:dyDescent="0.3">
      <c r="C7" s="37">
        <v>4</v>
      </c>
      <c r="D7" s="37">
        <f t="shared" si="0"/>
        <v>0.66666666666666663</v>
      </c>
      <c r="E7" s="37">
        <f t="shared" si="1"/>
        <v>0.4307272992954575</v>
      </c>
      <c r="F7" s="35"/>
      <c r="H7" s="37">
        <v>3</v>
      </c>
      <c r="N7" s="57"/>
      <c r="O7" s="58"/>
      <c r="P7" s="59"/>
    </row>
    <row r="8" spans="2:16" ht="14.45" customHeight="1" thickBot="1" x14ac:dyDescent="0.3">
      <c r="C8" s="37">
        <v>5</v>
      </c>
      <c r="D8" s="37">
        <f t="shared" si="0"/>
        <v>0.83333333333333337</v>
      </c>
      <c r="E8" s="37">
        <f t="shared" si="1"/>
        <v>0.96742156610170071</v>
      </c>
      <c r="F8" s="35"/>
      <c r="H8" s="37">
        <v>4.0999999999999996</v>
      </c>
      <c r="O8" s="39" t="e">
        <f>RSQ(Tableau44124[V1],Tableau44124[Quantile normalisé])</f>
        <v>#DIV/0!</v>
      </c>
    </row>
    <row r="9" spans="2:16" ht="14.45" customHeight="1" x14ac:dyDescent="0.25">
      <c r="O9" s="38"/>
    </row>
    <row r="10" spans="2:16" ht="14.45" customHeight="1" x14ac:dyDescent="0.25"/>
    <row r="11" spans="2:16" ht="15" customHeight="1" x14ac:dyDescent="0.25"/>
  </sheetData>
  <sortState ref="H4:H8">
    <sortCondition ref="H4"/>
  </sortState>
  <mergeCells count="1">
    <mergeCell ref="N6:P7"/>
  </mergeCells>
  <conditionalFormatting sqref="O8">
    <cfRule type="cellIs" dxfId="17" priority="1" operator="lessThan">
      <formula>0.85</formula>
    </cfRule>
    <cfRule type="cellIs" dxfId="16" priority="2" operator="between">
      <formula>0.85</formula>
      <formula>0.9</formula>
    </cfRule>
    <cfRule type="cellIs" dxfId="15" priority="3" operator="greaterThan">
      <formula>0.9</formula>
    </cfRule>
  </conditionalFormatting>
  <pageMargins left="0.7" right="0.7" top="0.75" bottom="0.75" header="0.3" footer="0.3"/>
  <pageSetup paperSize="9" orientation="portrait" r:id="rId1"/>
  <drawing r:id="rId2"/>
  <tableParts count="2"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U98"/>
  <sheetViews>
    <sheetView topLeftCell="A58" zoomScale="55" zoomScaleNormal="55" workbookViewId="0">
      <selection activeCell="C93" sqref="C93"/>
    </sheetView>
  </sheetViews>
  <sheetFormatPr baseColWidth="10" defaultColWidth="11.5703125" defaultRowHeight="15" x14ac:dyDescent="0.25"/>
  <cols>
    <col min="1" max="1" width="25.140625" style="14" bestFit="1" customWidth="1"/>
    <col min="2" max="2" width="17.7109375" style="14" bestFit="1" customWidth="1"/>
    <col min="3" max="6" width="18.140625" style="14" bestFit="1" customWidth="1"/>
    <col min="7" max="7" width="19.85546875" style="14" bestFit="1" customWidth="1"/>
    <col min="8" max="8" width="19.140625" style="14" customWidth="1"/>
    <col min="9" max="9" width="29" style="14" bestFit="1" customWidth="1"/>
    <col min="10" max="10" width="29.7109375" style="14" bestFit="1" customWidth="1"/>
    <col min="11" max="11" width="18.28515625" style="14" bestFit="1" customWidth="1"/>
    <col min="12" max="12" width="18.140625" style="14" bestFit="1" customWidth="1"/>
    <col min="13" max="13" width="19.5703125" style="14" bestFit="1" customWidth="1"/>
    <col min="14" max="14" width="19.28515625" style="14" bestFit="1" customWidth="1"/>
    <col min="15" max="15" width="34.85546875" style="14" customWidth="1"/>
    <col min="16" max="16" width="45.5703125" style="14" bestFit="1" customWidth="1"/>
    <col min="17" max="17" width="44.7109375" style="14" customWidth="1"/>
    <col min="18" max="18" width="33.7109375" style="14" bestFit="1" customWidth="1"/>
    <col min="19" max="16384" width="11.5703125" style="14"/>
  </cols>
  <sheetData>
    <row r="1" spans="1:21" ht="14.45" customHeight="1" x14ac:dyDescent="0.25">
      <c r="A1" s="96" t="s">
        <v>17</v>
      </c>
      <c r="B1" s="97"/>
      <c r="C1" s="97"/>
      <c r="D1" s="97"/>
      <c r="E1" s="97"/>
      <c r="F1" s="98"/>
    </row>
    <row r="2" spans="1:21" ht="14.45" customHeight="1" thickBot="1" x14ac:dyDescent="0.3">
      <c r="A2" s="99"/>
      <c r="B2" s="100"/>
      <c r="C2" s="100"/>
      <c r="D2" s="100"/>
      <c r="E2" s="100"/>
      <c r="F2" s="101"/>
    </row>
    <row r="3" spans="1:21" ht="24" thickBot="1" x14ac:dyDescent="0.3">
      <c r="A3" s="99"/>
      <c r="B3" s="100"/>
      <c r="C3" s="100"/>
      <c r="D3" s="100"/>
      <c r="E3" s="100"/>
      <c r="F3" s="101"/>
      <c r="K3" s="60" t="s">
        <v>29</v>
      </c>
      <c r="L3" s="61"/>
      <c r="M3" s="61"/>
      <c r="N3" s="62"/>
      <c r="O3" s="24"/>
      <c r="P3" s="24"/>
      <c r="Q3" s="24"/>
      <c r="S3" s="63"/>
      <c r="T3" s="63"/>
      <c r="U3" s="63"/>
    </row>
    <row r="4" spans="1:21" ht="15" customHeight="1" thickBot="1" x14ac:dyDescent="0.3">
      <c r="A4" s="102"/>
      <c r="B4" s="103"/>
      <c r="C4" s="103"/>
      <c r="D4" s="103"/>
      <c r="E4" s="103"/>
      <c r="F4" s="104"/>
      <c r="K4" s="19"/>
      <c r="L4" s="22"/>
      <c r="M4" s="22"/>
      <c r="N4" s="23"/>
    </row>
    <row r="5" spans="1:21" ht="21.75" thickBot="1" x14ac:dyDescent="0.3">
      <c r="K5" s="21"/>
      <c r="L5" s="64" t="s">
        <v>30</v>
      </c>
      <c r="M5" s="65"/>
      <c r="N5" s="25"/>
    </row>
    <row r="6" spans="1:21" ht="21" x14ac:dyDescent="0.3">
      <c r="K6" s="21"/>
      <c r="L6" s="28" t="s">
        <v>5</v>
      </c>
      <c r="M6" s="29">
        <v>0.57699999999999996</v>
      </c>
      <c r="N6" s="25"/>
    </row>
    <row r="7" spans="1:21" ht="21" x14ac:dyDescent="0.3">
      <c r="K7" s="21"/>
      <c r="L7" s="28" t="s">
        <v>10</v>
      </c>
      <c r="M7" s="30">
        <v>0</v>
      </c>
      <c r="N7" s="25"/>
    </row>
    <row r="8" spans="1:21" ht="21.6" thickBot="1" x14ac:dyDescent="0.35">
      <c r="K8" s="21"/>
      <c r="L8" s="28" t="s">
        <v>11</v>
      </c>
      <c r="M8" s="30">
        <v>2.1139999999999999</v>
      </c>
      <c r="N8" s="25"/>
    </row>
    <row r="9" spans="1:21" ht="24" customHeight="1" thickBot="1" x14ac:dyDescent="0.3">
      <c r="K9" s="21"/>
      <c r="L9" s="16"/>
      <c r="M9" s="17"/>
      <c r="N9" s="25"/>
      <c r="P9" s="66" t="s">
        <v>35</v>
      </c>
      <c r="Q9" s="68"/>
    </row>
    <row r="10" spans="1:21" ht="21.75" thickBot="1" x14ac:dyDescent="0.3">
      <c r="K10" s="21"/>
      <c r="L10" s="64" t="s">
        <v>2</v>
      </c>
      <c r="M10" s="65"/>
      <c r="N10" s="25"/>
      <c r="O10" s="24"/>
      <c r="P10" s="69"/>
      <c r="Q10" s="71"/>
    </row>
    <row r="11" spans="1:21" ht="21" x14ac:dyDescent="0.25">
      <c r="B11" s="66" t="s">
        <v>2</v>
      </c>
      <c r="C11" s="67"/>
      <c r="D11" s="67"/>
      <c r="E11" s="67"/>
      <c r="F11" s="68"/>
      <c r="K11" s="21"/>
      <c r="L11" s="28" t="s">
        <v>31</v>
      </c>
      <c r="M11" s="29">
        <v>0.94</v>
      </c>
      <c r="N11" s="25"/>
      <c r="O11" s="24"/>
      <c r="P11" s="72"/>
      <c r="Q11" s="73"/>
    </row>
    <row r="12" spans="1:21" ht="21.75" thickBot="1" x14ac:dyDescent="0.3">
      <c r="B12" s="69"/>
      <c r="C12" s="70"/>
      <c r="D12" s="70"/>
      <c r="E12" s="70"/>
      <c r="F12" s="71"/>
      <c r="K12" s="21"/>
      <c r="L12" s="16"/>
      <c r="M12" s="17"/>
      <c r="N12" s="25"/>
      <c r="O12" s="24"/>
      <c r="P12" s="74"/>
      <c r="Q12" s="75"/>
    </row>
    <row r="13" spans="1:21" ht="21.75" thickBot="1" x14ac:dyDescent="0.3">
      <c r="B13" s="105" t="s">
        <v>26</v>
      </c>
      <c r="C13" s="106"/>
      <c r="D13" s="107"/>
      <c r="E13" s="105" t="s">
        <v>28</v>
      </c>
      <c r="F13" s="106"/>
      <c r="K13" s="21"/>
      <c r="L13" s="64" t="s">
        <v>32</v>
      </c>
      <c r="M13" s="65"/>
      <c r="N13" s="25"/>
      <c r="O13" s="24"/>
      <c r="P13" s="74"/>
      <c r="Q13" s="75"/>
    </row>
    <row r="14" spans="1:21" ht="21.75" thickBot="1" x14ac:dyDescent="0.3">
      <c r="B14" s="7"/>
      <c r="C14" s="8"/>
      <c r="D14" s="107"/>
      <c r="E14" s="9"/>
      <c r="F14" s="10"/>
      <c r="K14" s="21"/>
      <c r="L14" s="28" t="s">
        <v>3</v>
      </c>
      <c r="M14" s="29">
        <v>0.54</v>
      </c>
      <c r="N14" s="25"/>
      <c r="O14" s="24"/>
      <c r="P14" s="74"/>
      <c r="Q14" s="75"/>
    </row>
    <row r="15" spans="1:21" ht="42.75" thickBot="1" x14ac:dyDescent="0.3">
      <c r="B15" s="92" t="s">
        <v>14</v>
      </c>
      <c r="C15" s="93"/>
      <c r="D15" s="107"/>
      <c r="E15" s="92" t="s">
        <v>14</v>
      </c>
      <c r="F15" s="93"/>
      <c r="G15" s="5"/>
      <c r="H15" s="5"/>
      <c r="K15" s="21"/>
      <c r="L15" s="28" t="s">
        <v>33</v>
      </c>
      <c r="M15" s="30">
        <f>$B$82-($M$14/2)</f>
        <v>26.830000000000002</v>
      </c>
      <c r="N15" s="25"/>
      <c r="O15" s="24"/>
      <c r="P15" s="74"/>
      <c r="Q15" s="75"/>
    </row>
    <row r="16" spans="1:21" ht="42.75" thickBot="1" x14ac:dyDescent="0.3">
      <c r="B16" s="94" t="e">
        <f>$M$14/(6*$Q$84)</f>
        <v>#DIV/0!</v>
      </c>
      <c r="C16" s="95"/>
      <c r="D16" s="107"/>
      <c r="E16" s="94" t="e">
        <f>MIN(ABS($M$16-$I$84)/(3*$Q$84),ABS($M$15-$I$84)/(3*$Q$84))</f>
        <v>#DIV/0!</v>
      </c>
      <c r="F16" s="95"/>
      <c r="G16" s="5"/>
      <c r="H16" s="5"/>
      <c r="K16" s="21"/>
      <c r="L16" s="31" t="s">
        <v>34</v>
      </c>
      <c r="M16" s="32">
        <f>$B$82+($M$14/2)</f>
        <v>27.37</v>
      </c>
      <c r="N16" s="25"/>
      <c r="O16" s="24"/>
      <c r="P16" s="74"/>
      <c r="Q16" s="75"/>
    </row>
    <row r="17" spans="2:17" ht="15.75" thickBot="1" x14ac:dyDescent="0.3">
      <c r="B17" s="80"/>
      <c r="C17" s="82"/>
      <c r="D17" s="107"/>
      <c r="E17" s="80"/>
      <c r="F17" s="82"/>
      <c r="G17" s="6"/>
      <c r="H17" s="6"/>
      <c r="K17" s="20"/>
      <c r="L17" s="26"/>
      <c r="M17" s="26"/>
      <c r="N17" s="27"/>
      <c r="O17" s="24"/>
      <c r="P17" s="74"/>
      <c r="Q17" s="75"/>
    </row>
    <row r="18" spans="2:17" x14ac:dyDescent="0.25">
      <c r="B18" s="80"/>
      <c r="C18" s="82"/>
      <c r="D18" s="107"/>
      <c r="E18" s="80"/>
      <c r="F18" s="82"/>
      <c r="G18" s="6"/>
      <c r="H18" s="6"/>
      <c r="O18" s="24"/>
      <c r="P18" s="74"/>
      <c r="Q18" s="75"/>
    </row>
    <row r="19" spans="2:17" ht="21.75" thickBot="1" x14ac:dyDescent="0.3">
      <c r="B19" s="11"/>
      <c r="C19" s="12"/>
      <c r="D19" s="107"/>
      <c r="E19" s="9"/>
      <c r="F19" s="10"/>
      <c r="H19" s="6"/>
      <c r="I19" s="6"/>
      <c r="O19" s="24"/>
      <c r="P19" s="74"/>
      <c r="Q19" s="75"/>
    </row>
    <row r="20" spans="2:17" ht="21.6" customHeight="1" thickBot="1" x14ac:dyDescent="0.3">
      <c r="B20" s="9"/>
      <c r="C20" s="10"/>
      <c r="D20" s="107"/>
      <c r="E20" s="9"/>
      <c r="F20" s="10"/>
      <c r="G20" s="18"/>
      <c r="H20" s="33"/>
      <c r="I20" s="66" t="s">
        <v>41</v>
      </c>
      <c r="J20" s="68"/>
      <c r="O20" s="24"/>
      <c r="P20" s="74"/>
      <c r="Q20" s="75"/>
    </row>
    <row r="21" spans="2:17" ht="21.6" customHeight="1" thickBot="1" x14ac:dyDescent="0.3">
      <c r="B21" s="92" t="s">
        <v>27</v>
      </c>
      <c r="C21" s="93"/>
      <c r="D21" s="107"/>
      <c r="E21" s="92" t="s">
        <v>27</v>
      </c>
      <c r="F21" s="93"/>
      <c r="G21" s="18"/>
      <c r="H21" s="33"/>
      <c r="I21" s="69"/>
      <c r="J21" s="71"/>
      <c r="O21" s="24"/>
      <c r="P21" s="74"/>
      <c r="Q21" s="75"/>
    </row>
    <row r="22" spans="2:17" ht="14.45" customHeight="1" x14ac:dyDescent="0.25">
      <c r="B22" s="109">
        <f>$M$14/(6*$R$84)</f>
        <v>6.4334969086161223E-2</v>
      </c>
      <c r="C22" s="110"/>
      <c r="D22" s="107"/>
      <c r="E22" s="109" t="e">
        <f>(MIN(ABS($M$16-$I$84),ABS($M$15-$I$84)))/(3*$R$84)</f>
        <v>#DIV/0!</v>
      </c>
      <c r="F22" s="110"/>
      <c r="G22" s="24"/>
      <c r="H22" s="72"/>
      <c r="I22" s="78"/>
      <c r="J22" s="78"/>
      <c r="K22" s="73"/>
      <c r="O22" s="24"/>
      <c r="P22" s="74"/>
      <c r="Q22" s="75"/>
    </row>
    <row r="23" spans="2:17" ht="14.45" customHeight="1" x14ac:dyDescent="0.25">
      <c r="B23" s="111"/>
      <c r="C23" s="112"/>
      <c r="D23" s="107"/>
      <c r="E23" s="111"/>
      <c r="F23" s="112"/>
      <c r="G23" s="24"/>
      <c r="H23" s="74"/>
      <c r="I23" s="63"/>
      <c r="J23" s="63"/>
      <c r="K23" s="75"/>
      <c r="O23" s="24"/>
      <c r="P23" s="74"/>
      <c r="Q23" s="75"/>
    </row>
    <row r="24" spans="2:17" ht="15" customHeight="1" thickBot="1" x14ac:dyDescent="0.3">
      <c r="B24" s="113"/>
      <c r="C24" s="114"/>
      <c r="D24" s="108"/>
      <c r="E24" s="113"/>
      <c r="F24" s="114"/>
      <c r="G24" s="24"/>
      <c r="H24" s="74"/>
      <c r="I24" s="63"/>
      <c r="J24" s="63"/>
      <c r="K24" s="75"/>
      <c r="N24" s="3"/>
      <c r="O24" s="24"/>
      <c r="P24" s="74"/>
      <c r="Q24" s="75"/>
    </row>
    <row r="25" spans="2:17" ht="14.45" customHeight="1" x14ac:dyDescent="0.25">
      <c r="B25" s="66" t="s">
        <v>39</v>
      </c>
      <c r="C25" s="67"/>
      <c r="D25" s="67"/>
      <c r="E25" s="67"/>
      <c r="F25" s="68"/>
      <c r="G25" s="24"/>
      <c r="H25" s="74"/>
      <c r="I25" s="63"/>
      <c r="J25" s="63"/>
      <c r="K25" s="75"/>
      <c r="N25" s="3"/>
      <c r="O25" s="24"/>
      <c r="P25" s="74"/>
      <c r="Q25" s="75"/>
    </row>
    <row r="26" spans="2:17" ht="15" customHeight="1" thickBot="1" x14ac:dyDescent="0.3">
      <c r="B26" s="69"/>
      <c r="C26" s="70"/>
      <c r="D26" s="70"/>
      <c r="E26" s="70"/>
      <c r="F26" s="71"/>
      <c r="G26" s="24"/>
      <c r="H26" s="74"/>
      <c r="I26" s="63"/>
      <c r="J26" s="63"/>
      <c r="K26" s="75"/>
      <c r="N26" s="4"/>
      <c r="O26" s="24"/>
      <c r="P26" s="74"/>
      <c r="Q26" s="75"/>
    </row>
    <row r="27" spans="2:17" ht="14.45" customHeight="1" x14ac:dyDescent="0.25">
      <c r="B27" s="86" t="e">
        <f>3*($E$16-1)</f>
        <v>#DIV/0!</v>
      </c>
      <c r="C27" s="87"/>
      <c r="D27" s="87"/>
      <c r="E27" s="87"/>
      <c r="F27" s="88"/>
      <c r="G27" s="24"/>
      <c r="H27" s="74"/>
      <c r="I27" s="63"/>
      <c r="J27" s="63"/>
      <c r="K27" s="75"/>
      <c r="N27" s="4"/>
      <c r="O27" s="24"/>
      <c r="P27" s="74"/>
      <c r="Q27" s="75"/>
    </row>
    <row r="28" spans="2:17" ht="14.45" customHeight="1" x14ac:dyDescent="0.25">
      <c r="B28" s="86"/>
      <c r="C28" s="87"/>
      <c r="D28" s="87"/>
      <c r="E28" s="87"/>
      <c r="F28" s="88"/>
      <c r="G28" s="24"/>
      <c r="H28" s="74"/>
      <c r="I28" s="63"/>
      <c r="J28" s="63"/>
      <c r="K28" s="75"/>
      <c r="N28" s="4"/>
      <c r="O28" s="24"/>
      <c r="P28" s="74"/>
      <c r="Q28" s="75"/>
    </row>
    <row r="29" spans="2:17" ht="14.45" customHeight="1" x14ac:dyDescent="0.25">
      <c r="B29" s="86"/>
      <c r="C29" s="87"/>
      <c r="D29" s="87"/>
      <c r="E29" s="87"/>
      <c r="F29" s="88"/>
      <c r="G29" s="24"/>
      <c r="H29" s="74"/>
      <c r="I29" s="63"/>
      <c r="J29" s="63"/>
      <c r="K29" s="75"/>
      <c r="N29" s="4"/>
      <c r="O29" s="24"/>
      <c r="P29" s="74"/>
      <c r="Q29" s="75"/>
    </row>
    <row r="30" spans="2:17" ht="14.45" customHeight="1" x14ac:dyDescent="0.25">
      <c r="B30" s="86"/>
      <c r="C30" s="87"/>
      <c r="D30" s="87"/>
      <c r="E30" s="87"/>
      <c r="F30" s="88"/>
      <c r="G30" s="24"/>
      <c r="H30" s="74"/>
      <c r="I30" s="63"/>
      <c r="J30" s="63"/>
      <c r="K30" s="75"/>
      <c r="N30" s="4"/>
      <c r="O30" s="24"/>
      <c r="P30" s="74"/>
      <c r="Q30" s="75"/>
    </row>
    <row r="31" spans="2:17" ht="15" customHeight="1" thickBot="1" x14ac:dyDescent="0.3">
      <c r="B31" s="89"/>
      <c r="C31" s="90"/>
      <c r="D31" s="90"/>
      <c r="E31" s="90"/>
      <c r="F31" s="91"/>
      <c r="G31" s="24"/>
      <c r="H31" s="74"/>
      <c r="I31" s="63"/>
      <c r="J31" s="63"/>
      <c r="K31" s="75"/>
      <c r="O31" s="24"/>
      <c r="P31" s="74"/>
      <c r="Q31" s="75"/>
    </row>
    <row r="32" spans="2:17" ht="14.45" customHeight="1" x14ac:dyDescent="0.25">
      <c r="B32" s="66" t="s">
        <v>40</v>
      </c>
      <c r="C32" s="67"/>
      <c r="D32" s="67"/>
      <c r="E32" s="67"/>
      <c r="F32" s="68"/>
      <c r="G32" s="24"/>
      <c r="H32" s="74"/>
      <c r="I32" s="63"/>
      <c r="J32" s="63"/>
      <c r="K32" s="75"/>
      <c r="O32" s="24"/>
      <c r="P32" s="74"/>
      <c r="Q32" s="75"/>
    </row>
    <row r="33" spans="2:17" ht="15" customHeight="1" thickBot="1" x14ac:dyDescent="0.3">
      <c r="B33" s="69"/>
      <c r="C33" s="70"/>
      <c r="D33" s="70"/>
      <c r="E33" s="70"/>
      <c r="F33" s="71"/>
      <c r="G33" s="24"/>
      <c r="H33" s="74"/>
      <c r="I33" s="63"/>
      <c r="J33" s="63"/>
      <c r="K33" s="75"/>
      <c r="O33" s="24"/>
      <c r="P33" s="74"/>
      <c r="Q33" s="75"/>
    </row>
    <row r="34" spans="2:17" ht="14.45" customHeight="1" x14ac:dyDescent="0.25">
      <c r="B34" s="80">
        <v>2</v>
      </c>
      <c r="C34" s="81"/>
      <c r="D34" s="81"/>
      <c r="E34" s="81"/>
      <c r="F34" s="82"/>
      <c r="G34" s="24"/>
      <c r="H34" s="74"/>
      <c r="I34" s="63"/>
      <c r="J34" s="63"/>
      <c r="K34" s="75"/>
      <c r="P34" s="74"/>
      <c r="Q34" s="75"/>
    </row>
    <row r="35" spans="2:17" ht="14.45" customHeight="1" x14ac:dyDescent="0.25">
      <c r="B35" s="80"/>
      <c r="C35" s="81"/>
      <c r="D35" s="81"/>
      <c r="E35" s="81"/>
      <c r="F35" s="82"/>
      <c r="G35" s="24"/>
      <c r="H35" s="74"/>
      <c r="I35" s="63"/>
      <c r="J35" s="63"/>
      <c r="K35" s="75"/>
      <c r="P35" s="74"/>
      <c r="Q35" s="75"/>
    </row>
    <row r="36" spans="2:17" ht="15" customHeight="1" thickBot="1" x14ac:dyDescent="0.3">
      <c r="B36" s="80"/>
      <c r="C36" s="81"/>
      <c r="D36" s="81"/>
      <c r="E36" s="81"/>
      <c r="F36" s="82"/>
      <c r="G36" s="24"/>
      <c r="H36" s="74"/>
      <c r="I36" s="63"/>
      <c r="J36" s="63"/>
      <c r="K36" s="75"/>
      <c r="P36" s="76"/>
      <c r="Q36" s="77"/>
    </row>
    <row r="37" spans="2:17" ht="14.45" customHeight="1" x14ac:dyDescent="0.25">
      <c r="B37" s="80"/>
      <c r="C37" s="81"/>
      <c r="D37" s="81"/>
      <c r="E37" s="81"/>
      <c r="F37" s="82"/>
      <c r="G37" s="24"/>
      <c r="H37" s="74"/>
      <c r="I37" s="63"/>
      <c r="J37" s="63"/>
      <c r="K37" s="75"/>
    </row>
    <row r="38" spans="2:17" ht="15" customHeight="1" thickBot="1" x14ac:dyDescent="0.3">
      <c r="B38" s="83"/>
      <c r="C38" s="84"/>
      <c r="D38" s="84"/>
      <c r="E38" s="84"/>
      <c r="F38" s="85"/>
      <c r="G38" s="24"/>
      <c r="H38" s="74"/>
      <c r="I38" s="63"/>
      <c r="J38" s="63"/>
      <c r="K38" s="75"/>
    </row>
    <row r="39" spans="2:17" ht="14.45" customHeight="1" x14ac:dyDescent="0.25">
      <c r="G39" s="24"/>
      <c r="H39" s="74"/>
      <c r="I39" s="63"/>
      <c r="J39" s="63"/>
      <c r="K39" s="75"/>
    </row>
    <row r="40" spans="2:17" ht="14.45" customHeight="1" x14ac:dyDescent="0.25">
      <c r="G40" s="24"/>
      <c r="H40" s="74"/>
      <c r="I40" s="63"/>
      <c r="J40" s="63"/>
      <c r="K40" s="75"/>
    </row>
    <row r="41" spans="2:17" ht="14.45" customHeight="1" x14ac:dyDescent="0.25">
      <c r="G41" s="24"/>
      <c r="H41" s="74"/>
      <c r="I41" s="63"/>
      <c r="J41" s="63"/>
      <c r="K41" s="75"/>
    </row>
    <row r="42" spans="2:17" ht="14.45" customHeight="1" x14ac:dyDescent="0.25">
      <c r="G42" s="24"/>
      <c r="H42" s="74"/>
      <c r="I42" s="63"/>
      <c r="J42" s="63"/>
      <c r="K42" s="75"/>
    </row>
    <row r="43" spans="2:17" ht="14.45" customHeight="1" x14ac:dyDescent="0.25">
      <c r="G43" s="24"/>
      <c r="H43" s="74"/>
      <c r="I43" s="63"/>
      <c r="J43" s="63"/>
      <c r="K43" s="75"/>
    </row>
    <row r="44" spans="2:17" ht="14.45" customHeight="1" x14ac:dyDescent="0.25">
      <c r="G44" s="24"/>
      <c r="H44" s="74"/>
      <c r="I44" s="63"/>
      <c r="J44" s="63"/>
      <c r="K44" s="75"/>
    </row>
    <row r="45" spans="2:17" ht="14.45" customHeight="1" x14ac:dyDescent="0.25">
      <c r="G45" s="24"/>
      <c r="H45" s="74"/>
      <c r="I45" s="63"/>
      <c r="J45" s="63"/>
      <c r="K45" s="75"/>
    </row>
    <row r="46" spans="2:17" ht="14.45" customHeight="1" x14ac:dyDescent="0.25">
      <c r="G46" s="24"/>
      <c r="H46" s="74"/>
      <c r="I46" s="63"/>
      <c r="J46" s="63"/>
      <c r="K46" s="75"/>
    </row>
    <row r="47" spans="2:17" ht="14.45" customHeight="1" x14ac:dyDescent="0.25">
      <c r="G47" s="24"/>
      <c r="H47" s="74"/>
      <c r="I47" s="63"/>
      <c r="J47" s="63"/>
      <c r="K47" s="75"/>
    </row>
    <row r="48" spans="2:17" ht="14.45" customHeight="1" x14ac:dyDescent="0.25">
      <c r="G48" s="24"/>
      <c r="H48" s="74"/>
      <c r="I48" s="63"/>
      <c r="J48" s="63"/>
      <c r="K48" s="75"/>
    </row>
    <row r="49" spans="7:11" ht="14.45" customHeight="1" x14ac:dyDescent="0.25">
      <c r="G49" s="24"/>
      <c r="H49" s="74"/>
      <c r="I49" s="63"/>
      <c r="J49" s="63"/>
      <c r="K49" s="75"/>
    </row>
    <row r="50" spans="7:11" ht="14.45" customHeight="1" x14ac:dyDescent="0.25">
      <c r="G50" s="24"/>
      <c r="H50" s="74"/>
      <c r="I50" s="63"/>
      <c r="J50" s="63"/>
      <c r="K50" s="75"/>
    </row>
    <row r="51" spans="7:11" ht="14.45" customHeight="1" x14ac:dyDescent="0.25">
      <c r="G51" s="24"/>
      <c r="H51" s="74"/>
      <c r="I51" s="63"/>
      <c r="J51" s="63"/>
      <c r="K51" s="75"/>
    </row>
    <row r="52" spans="7:11" ht="14.45" customHeight="1" x14ac:dyDescent="0.25">
      <c r="G52" s="24"/>
      <c r="H52" s="74"/>
      <c r="I52" s="63"/>
      <c r="J52" s="63"/>
      <c r="K52" s="75"/>
    </row>
    <row r="53" spans="7:11" ht="14.45" customHeight="1" x14ac:dyDescent="0.25">
      <c r="G53" s="24"/>
      <c r="H53" s="74"/>
      <c r="I53" s="63"/>
      <c r="J53" s="63"/>
      <c r="K53" s="75"/>
    </row>
    <row r="54" spans="7:11" ht="14.45" customHeight="1" x14ac:dyDescent="0.25">
      <c r="G54" s="24"/>
      <c r="H54" s="74"/>
      <c r="I54" s="63"/>
      <c r="J54" s="63"/>
      <c r="K54" s="75"/>
    </row>
    <row r="55" spans="7:11" ht="15" customHeight="1" thickBot="1" x14ac:dyDescent="0.3">
      <c r="G55" s="24"/>
      <c r="H55" s="76"/>
      <c r="I55" s="79"/>
      <c r="J55" s="79"/>
      <c r="K55" s="77"/>
    </row>
    <row r="79" spans="1:18" x14ac:dyDescent="0.25">
      <c r="A79" s="18"/>
      <c r="B79" s="18"/>
      <c r="C79" s="18"/>
      <c r="D79" s="18"/>
      <c r="E79" s="18"/>
      <c r="F79" s="18"/>
      <c r="G79" s="18"/>
      <c r="H79" s="18"/>
      <c r="I79" s="18"/>
      <c r="J79" s="18"/>
      <c r="K79" s="18"/>
      <c r="L79" s="18"/>
      <c r="M79" s="18"/>
      <c r="N79" s="18"/>
      <c r="O79" s="18"/>
      <c r="P79" s="18"/>
      <c r="Q79" s="18"/>
      <c r="R79" s="18"/>
    </row>
    <row r="80" spans="1:18" ht="15.75" thickBot="1" x14ac:dyDescent="0.3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</row>
    <row r="81" spans="1:18" ht="15.75" thickBot="1" x14ac:dyDescent="0.3">
      <c r="A81" s="115" t="s">
        <v>23</v>
      </c>
      <c r="B81" s="116"/>
      <c r="C81" s="116"/>
      <c r="D81" s="116"/>
      <c r="E81" s="116"/>
      <c r="F81" s="116"/>
      <c r="G81" s="115" t="s">
        <v>38</v>
      </c>
      <c r="H81" s="117"/>
      <c r="I81" s="117"/>
      <c r="J81" s="117"/>
      <c r="K81" s="117"/>
      <c r="L81" s="117"/>
      <c r="M81" s="117"/>
      <c r="N81" s="118"/>
      <c r="O81" s="119"/>
      <c r="P81" s="119"/>
      <c r="Q81" s="119"/>
      <c r="R81" s="120"/>
    </row>
    <row r="82" spans="1:18" ht="27.6" customHeight="1" x14ac:dyDescent="0.25">
      <c r="A82" s="15" t="s">
        <v>36</v>
      </c>
      <c r="B82" s="121">
        <v>27.1</v>
      </c>
      <c r="C82" s="121"/>
      <c r="D82" s="121"/>
      <c r="E82" s="121"/>
      <c r="F82" s="121"/>
      <c r="G82" s="121" t="s">
        <v>30</v>
      </c>
      <c r="H82" s="121"/>
      <c r="I82" s="121"/>
      <c r="J82" s="121"/>
      <c r="K82" s="121"/>
      <c r="L82" s="121"/>
      <c r="M82" s="121"/>
      <c r="N82" s="121"/>
      <c r="O82" s="121" t="s">
        <v>37</v>
      </c>
      <c r="P82" s="121"/>
      <c r="Q82" s="121"/>
      <c r="R82" s="121"/>
    </row>
    <row r="83" spans="1:18" x14ac:dyDescent="0.25">
      <c r="A83" s="13" t="s">
        <v>16</v>
      </c>
      <c r="B83" s="13" t="s">
        <v>18</v>
      </c>
      <c r="C83" s="13" t="s">
        <v>19</v>
      </c>
      <c r="D83" s="13" t="s">
        <v>20</v>
      </c>
      <c r="E83" s="13" t="s">
        <v>21</v>
      </c>
      <c r="F83" s="13" t="s">
        <v>22</v>
      </c>
      <c r="G83" s="13" t="s">
        <v>0</v>
      </c>
      <c r="H83" s="13" t="s">
        <v>1</v>
      </c>
      <c r="I83" s="13" t="s">
        <v>4</v>
      </c>
      <c r="J83" s="13" t="s">
        <v>24</v>
      </c>
      <c r="K83" s="13" t="s">
        <v>6</v>
      </c>
      <c r="L83" s="13" t="s">
        <v>7</v>
      </c>
      <c r="M83" s="13" t="s">
        <v>8</v>
      </c>
      <c r="N83" s="13" t="s">
        <v>9</v>
      </c>
      <c r="O83" s="13" t="s">
        <v>25</v>
      </c>
      <c r="P83" s="13" t="s">
        <v>12</v>
      </c>
      <c r="Q83" s="13" t="s">
        <v>13</v>
      </c>
      <c r="R83" s="13" t="s">
        <v>15</v>
      </c>
    </row>
    <row r="84" spans="1:18" x14ac:dyDescent="0.25">
      <c r="A84" s="13">
        <v>1</v>
      </c>
      <c r="B84" s="40">
        <v>4.0999999999999996</v>
      </c>
      <c r="C84" s="40"/>
      <c r="D84" s="40"/>
      <c r="E84" s="40"/>
      <c r="F84" s="40"/>
      <c r="G84" s="13">
        <f>AVERAGE(Tableau32[[#This Row],[Pièce 1]:[Pièce 5]])</f>
        <v>4.0999999999999996</v>
      </c>
      <c r="H84" s="13">
        <f>MAX(Tableau32[[#This Row],[Pièce 1]:[Moyenne]])-MIN(Tableau32[[#This Row],[Pièce 1]:[Moyenne]])</f>
        <v>0</v>
      </c>
      <c r="I84" s="13" t="e">
        <f>AVERAGE(Tableau32[Moyenne])</f>
        <v>#DIV/0!</v>
      </c>
      <c r="J84" s="2" t="e">
        <f>AVERAGE(Tableau32[Etendue])</f>
        <v>#DIV/0!</v>
      </c>
      <c r="K84" s="13" t="e">
        <f>Tableau32[[#This Row],[Moyenne globale]]+$M$6*Tableau32[[#This Row],[Moyenne étendue]]</f>
        <v>#DIV/0!</v>
      </c>
      <c r="L84" s="13" t="e">
        <f>Tableau32[[#This Row],[Moyenne globale]]-$M$6*Tableau32[[#This Row],[Moyenne étendue]]</f>
        <v>#DIV/0!</v>
      </c>
      <c r="M84" s="13" t="e">
        <f>$M$8*Tableau32[[#This Row],[Moyenne étendue]]</f>
        <v>#DIV/0!</v>
      </c>
      <c r="N84" s="13" t="e">
        <f>$M$7*Tableau32[[#This Row],[Moyenne étendue]]</f>
        <v>#DIV/0!</v>
      </c>
      <c r="O84" s="13" t="e">
        <f>_xlfn.STDEV.S(Tableau32[[#This Row],[Pièce 1]:[Pièce 5]])</f>
        <v>#DIV/0!</v>
      </c>
      <c r="P84" s="13" t="e">
        <f>AVERAGE(Tableau32[Ecart type court terme])</f>
        <v>#DIV/0!</v>
      </c>
      <c r="Q84" s="13" t="e">
        <f>Tableau32[[#This Row],[Moyenne écart type court terme]]/$M$11</f>
        <v>#DIV/0!</v>
      </c>
      <c r="R84" s="13">
        <f>_xlfn.STDEV.S(Tableau32[[Pièce 1]:[Pièce 5]])</f>
        <v>1.3989281611290845</v>
      </c>
    </row>
    <row r="85" spans="1:18" x14ac:dyDescent="0.25">
      <c r="A85" s="13">
        <v>2</v>
      </c>
      <c r="B85" s="40">
        <v>1.1000000000000001</v>
      </c>
      <c r="C85" s="40">
        <v>1</v>
      </c>
      <c r="D85" s="40">
        <v>1.2</v>
      </c>
      <c r="E85" s="40"/>
      <c r="F85" s="40"/>
      <c r="G85" s="13">
        <f>AVERAGE(Tableau32[[#This Row],[Pièce 1]:[Pièce 5]])</f>
        <v>1.0999999999999999</v>
      </c>
      <c r="H85" s="13">
        <f>MAX(Tableau32[[#This Row],[Pièce 1]:[Moyenne]])-MIN(Tableau32[[#This Row],[Pièce 1]:[Moyenne]])</f>
        <v>0.19999999999999996</v>
      </c>
      <c r="I85" s="13" t="e">
        <f>AVERAGE(Tableau32[Moyenne])</f>
        <v>#DIV/0!</v>
      </c>
      <c r="J85" s="2" t="e">
        <f>AVERAGE(Tableau32[Etendue])</f>
        <v>#DIV/0!</v>
      </c>
      <c r="K85" s="13" t="e">
        <f>Tableau32[[#This Row],[Moyenne globale]]+$M$6*Tableau32[[#This Row],[Moyenne étendue]]</f>
        <v>#DIV/0!</v>
      </c>
      <c r="L85" s="13" t="e">
        <f>Tableau32[[#This Row],[Moyenne globale]]-$M$6*Tableau32[[#This Row],[Moyenne étendue]]</f>
        <v>#DIV/0!</v>
      </c>
      <c r="M85" s="13" t="e">
        <f>$M$8*Tableau32[[#This Row],[Moyenne étendue]]</f>
        <v>#DIV/0!</v>
      </c>
      <c r="N85" s="13" t="e">
        <f>$M$7*Tableau32[[#This Row],[Moyenne étendue]]</f>
        <v>#DIV/0!</v>
      </c>
      <c r="O85" s="13">
        <f>_xlfn.STDEV.S(Tableau32[[#This Row],[Pièce 1]:[Pièce 5]])</f>
        <v>9.9999999999999978E-2</v>
      </c>
      <c r="P85" s="13" t="e">
        <f>AVERAGE(Tableau32[Ecart type court terme])</f>
        <v>#DIV/0!</v>
      </c>
      <c r="Q85" s="13" t="e">
        <f>Tableau32[[#This Row],[Moyenne écart type court terme]]/$M$11</f>
        <v>#DIV/0!</v>
      </c>
      <c r="R85" s="13">
        <f>_xlfn.STDEV.S(Tableau32[[Pièce 1]:[Pièce 5]])</f>
        <v>1.3989281611290845</v>
      </c>
    </row>
    <row r="86" spans="1:18" x14ac:dyDescent="0.25">
      <c r="A86" s="13">
        <v>3</v>
      </c>
      <c r="B86" s="41">
        <v>3</v>
      </c>
      <c r="C86" s="40"/>
      <c r="D86" s="40"/>
      <c r="E86" s="40"/>
      <c r="F86" s="40"/>
      <c r="G86" s="13">
        <f>AVERAGE(Tableau32[[#This Row],[Pièce 1]:[Pièce 5]])</f>
        <v>3</v>
      </c>
      <c r="H86" s="13">
        <f>MAX(Tableau32[[#This Row],[Pièce 1]:[Moyenne]])-MIN(Tableau32[[#This Row],[Pièce 1]:[Moyenne]])</f>
        <v>0</v>
      </c>
      <c r="I86" s="13" t="e">
        <f>AVERAGE(Tableau32[Moyenne])</f>
        <v>#DIV/0!</v>
      </c>
      <c r="J86" s="2" t="e">
        <f>AVERAGE(Tableau32[Etendue])</f>
        <v>#DIV/0!</v>
      </c>
      <c r="K86" s="13" t="e">
        <f>Tableau32[[#This Row],[Moyenne globale]]+$M$6*Tableau32[[#This Row],[Moyenne étendue]]</f>
        <v>#DIV/0!</v>
      </c>
      <c r="L86" s="13" t="e">
        <f>Tableau32[[#This Row],[Moyenne globale]]-$M$6*Tableau32[[#This Row],[Moyenne étendue]]</f>
        <v>#DIV/0!</v>
      </c>
      <c r="M86" s="13" t="e">
        <f>$M$8*Tableau32[[#This Row],[Moyenne étendue]]</f>
        <v>#DIV/0!</v>
      </c>
      <c r="N86" s="13" t="e">
        <f>$M$7*Tableau32[[#This Row],[Moyenne étendue]]</f>
        <v>#DIV/0!</v>
      </c>
      <c r="O86" s="13" t="e">
        <f>_xlfn.STDEV.S(Tableau32[[#This Row],[Pièce 1]:[Pièce 5]])</f>
        <v>#DIV/0!</v>
      </c>
      <c r="P86" s="13" t="e">
        <f>AVERAGE(Tableau32[Ecart type court terme])</f>
        <v>#DIV/0!</v>
      </c>
      <c r="Q86" s="13" t="e">
        <f>Tableau32[[#This Row],[Moyenne écart type court terme]]/$M$11</f>
        <v>#DIV/0!</v>
      </c>
      <c r="R86" s="13">
        <f>_xlfn.STDEV.S(Tableau32[[Pièce 1]:[Pièce 5]])</f>
        <v>1.3989281611290845</v>
      </c>
    </row>
    <row r="87" spans="1:18" x14ac:dyDescent="0.25">
      <c r="A87" s="13">
        <v>4</v>
      </c>
      <c r="B87" s="40"/>
      <c r="C87" s="40"/>
      <c r="D87" s="40"/>
      <c r="E87" s="40"/>
      <c r="F87" s="40"/>
      <c r="G87" s="13" t="e">
        <f>AVERAGE(Tableau32[[#This Row],[Pièce 1]:[Pièce 5]])</f>
        <v>#DIV/0!</v>
      </c>
      <c r="H87" s="13" t="e">
        <f>MAX(Tableau32[[#This Row],[Pièce 1]:[Moyenne]])-MIN(Tableau32[[#This Row],[Pièce 1]:[Moyenne]])</f>
        <v>#DIV/0!</v>
      </c>
      <c r="I87" s="13" t="e">
        <f>AVERAGE(Tableau32[Moyenne])</f>
        <v>#DIV/0!</v>
      </c>
      <c r="J87" s="2" t="e">
        <f>AVERAGE(Tableau32[Etendue])</f>
        <v>#DIV/0!</v>
      </c>
      <c r="K87" s="13" t="e">
        <f>Tableau32[[#This Row],[Moyenne globale]]+$M$6*Tableau32[[#This Row],[Moyenne étendue]]</f>
        <v>#DIV/0!</v>
      </c>
      <c r="L87" s="13" t="e">
        <f>Tableau32[[#This Row],[Moyenne globale]]-$M$6*Tableau32[[#This Row],[Moyenne étendue]]</f>
        <v>#DIV/0!</v>
      </c>
      <c r="M87" s="13" t="e">
        <f>$M$8*Tableau32[[#This Row],[Moyenne étendue]]</f>
        <v>#DIV/0!</v>
      </c>
      <c r="N87" s="13" t="e">
        <f>$M$7*Tableau32[[#This Row],[Moyenne étendue]]</f>
        <v>#DIV/0!</v>
      </c>
      <c r="O87" s="13" t="e">
        <f>_xlfn.STDEV.S(Tableau32[[#This Row],[Pièce 1]:[Pièce 5]])</f>
        <v>#DIV/0!</v>
      </c>
      <c r="P87" s="13" t="e">
        <f>AVERAGE(Tableau32[Ecart type court terme])</f>
        <v>#DIV/0!</v>
      </c>
      <c r="Q87" s="13" t="e">
        <f>Tableau32[[#This Row],[Moyenne écart type court terme]]/$M$11</f>
        <v>#DIV/0!</v>
      </c>
      <c r="R87" s="13">
        <f>_xlfn.STDEV.S(Tableau32[[Pièce 1]:[Pièce 5]])</f>
        <v>1.3989281611290845</v>
      </c>
    </row>
    <row r="88" spans="1:18" x14ac:dyDescent="0.25">
      <c r="A88" s="13">
        <v>5</v>
      </c>
      <c r="B88" s="40"/>
      <c r="C88" s="40"/>
      <c r="D88" s="40"/>
      <c r="E88" s="40"/>
      <c r="F88" s="40"/>
      <c r="G88" s="13" t="e">
        <f>AVERAGE(Tableau32[[#This Row],[Pièce 1]:[Pièce 5]])</f>
        <v>#DIV/0!</v>
      </c>
      <c r="H88" s="13" t="e">
        <f>MAX(Tableau32[[#This Row],[Pièce 1]:[Moyenne]])-MIN(Tableau32[[#This Row],[Pièce 1]:[Moyenne]])</f>
        <v>#DIV/0!</v>
      </c>
      <c r="I88" s="13" t="e">
        <f>AVERAGE(Tableau32[Moyenne])</f>
        <v>#DIV/0!</v>
      </c>
      <c r="J88" s="2" t="e">
        <f>AVERAGE(Tableau32[Etendue])</f>
        <v>#DIV/0!</v>
      </c>
      <c r="K88" s="13" t="e">
        <f>Tableau32[[#This Row],[Moyenne globale]]+$M$6*Tableau32[[#This Row],[Moyenne étendue]]</f>
        <v>#DIV/0!</v>
      </c>
      <c r="L88" s="13" t="e">
        <f>Tableau32[[#This Row],[Moyenne globale]]-$M$6*Tableau32[[#This Row],[Moyenne étendue]]</f>
        <v>#DIV/0!</v>
      </c>
      <c r="M88" s="13" t="e">
        <f>$M$8*Tableau32[[#This Row],[Moyenne étendue]]</f>
        <v>#DIV/0!</v>
      </c>
      <c r="N88" s="13" t="e">
        <f>$M$7*Tableau32[[#This Row],[Moyenne étendue]]</f>
        <v>#DIV/0!</v>
      </c>
      <c r="O88" s="13" t="e">
        <f>_xlfn.STDEV.S(Tableau32[[#This Row],[Pièce 1]:[Pièce 5]])</f>
        <v>#DIV/0!</v>
      </c>
      <c r="P88" s="13" t="e">
        <f>AVERAGE(Tableau32[Ecart type court terme])</f>
        <v>#DIV/0!</v>
      </c>
      <c r="Q88" s="13" t="e">
        <f>Tableau32[[#This Row],[Moyenne écart type court terme]]/$M$11</f>
        <v>#DIV/0!</v>
      </c>
      <c r="R88" s="13">
        <f>_xlfn.STDEV.S(Tableau32[[Pièce 1]:[Pièce 5]])</f>
        <v>1.3989281611290845</v>
      </c>
    </row>
    <row r="89" spans="1:18" x14ac:dyDescent="0.25">
      <c r="A89" s="13">
        <v>6</v>
      </c>
      <c r="B89" s="40"/>
      <c r="C89" s="40"/>
      <c r="D89" s="40"/>
      <c r="E89" s="40"/>
      <c r="F89" s="40"/>
      <c r="G89" s="13" t="e">
        <f>AVERAGE(Tableau32[[#This Row],[Pièce 1]:[Pièce 5]])</f>
        <v>#DIV/0!</v>
      </c>
      <c r="H89" s="13" t="e">
        <f>MAX(Tableau32[[#This Row],[Pièce 1]:[Moyenne]])-MIN(Tableau32[[#This Row],[Pièce 1]:[Moyenne]])</f>
        <v>#DIV/0!</v>
      </c>
      <c r="I89" s="13" t="e">
        <f>AVERAGE(Tableau32[Moyenne])</f>
        <v>#DIV/0!</v>
      </c>
      <c r="J89" s="2" t="e">
        <f>AVERAGE(Tableau32[Etendue])</f>
        <v>#DIV/0!</v>
      </c>
      <c r="K89" s="13" t="e">
        <f>Tableau32[[#This Row],[Moyenne globale]]+$M$6*Tableau32[[#This Row],[Moyenne étendue]]</f>
        <v>#DIV/0!</v>
      </c>
      <c r="L89" s="13" t="e">
        <f>Tableau32[[#This Row],[Moyenne globale]]-$M$6*Tableau32[[#This Row],[Moyenne étendue]]</f>
        <v>#DIV/0!</v>
      </c>
      <c r="M89" s="13" t="e">
        <f>$M$8*Tableau32[[#This Row],[Moyenne étendue]]</f>
        <v>#DIV/0!</v>
      </c>
      <c r="N89" s="13" t="e">
        <f>$M$7*Tableau32[[#This Row],[Moyenne étendue]]</f>
        <v>#DIV/0!</v>
      </c>
      <c r="O89" s="13" t="e">
        <f>_xlfn.STDEV.S(Tableau32[[#This Row],[Pièce 1]:[Pièce 5]])</f>
        <v>#DIV/0!</v>
      </c>
      <c r="P89" s="13" t="e">
        <f>AVERAGE(Tableau32[Ecart type court terme])</f>
        <v>#DIV/0!</v>
      </c>
      <c r="Q89" s="13" t="e">
        <f>Tableau32[[#This Row],[Moyenne écart type court terme]]/$M$11</f>
        <v>#DIV/0!</v>
      </c>
      <c r="R89" s="13">
        <f>_xlfn.STDEV.S(Tableau32[[Pièce 1]:[Pièce 5]])</f>
        <v>1.3989281611290845</v>
      </c>
    </row>
    <row r="90" spans="1:18" x14ac:dyDescent="0.25">
      <c r="A90" s="13">
        <v>7</v>
      </c>
      <c r="B90" s="40"/>
      <c r="C90" s="40"/>
      <c r="D90" s="40"/>
      <c r="E90" s="40"/>
      <c r="F90" s="40"/>
      <c r="G90" s="13" t="e">
        <f>AVERAGE(Tableau32[[#This Row],[Pièce 1]:[Pièce 5]])</f>
        <v>#DIV/0!</v>
      </c>
      <c r="H90" s="13" t="e">
        <f>MAX(Tableau32[[#This Row],[Pièce 1]:[Moyenne]])-MIN(Tableau32[[#This Row],[Pièce 1]:[Moyenne]])</f>
        <v>#DIV/0!</v>
      </c>
      <c r="I90" s="13" t="e">
        <f>AVERAGE(Tableau32[Moyenne])</f>
        <v>#DIV/0!</v>
      </c>
      <c r="J90" s="2" t="e">
        <f>AVERAGE(Tableau32[Etendue])</f>
        <v>#DIV/0!</v>
      </c>
      <c r="K90" s="13" t="e">
        <f>Tableau32[[#This Row],[Moyenne globale]]+$M$6*Tableau32[[#This Row],[Moyenne étendue]]</f>
        <v>#DIV/0!</v>
      </c>
      <c r="L90" s="13" t="e">
        <f>Tableau32[[#This Row],[Moyenne globale]]-$M$6*Tableau32[[#This Row],[Moyenne étendue]]</f>
        <v>#DIV/0!</v>
      </c>
      <c r="M90" s="13" t="e">
        <f>$M$8*Tableau32[[#This Row],[Moyenne étendue]]</f>
        <v>#DIV/0!</v>
      </c>
      <c r="N90" s="13" t="e">
        <f>$M$7*Tableau32[[#This Row],[Moyenne étendue]]</f>
        <v>#DIV/0!</v>
      </c>
      <c r="O90" s="13" t="e">
        <f>_xlfn.STDEV.S(Tableau32[[#This Row],[Pièce 1]:[Pièce 5]])</f>
        <v>#DIV/0!</v>
      </c>
      <c r="P90" s="13" t="e">
        <f>AVERAGE(Tableau32[Ecart type court terme])</f>
        <v>#DIV/0!</v>
      </c>
      <c r="Q90" s="13" t="e">
        <f>Tableau32[[#This Row],[Moyenne écart type court terme]]/$M$11</f>
        <v>#DIV/0!</v>
      </c>
      <c r="R90" s="13">
        <f>_xlfn.STDEV.S(Tableau32[[Pièce 1]:[Pièce 5]])</f>
        <v>1.3989281611290845</v>
      </c>
    </row>
    <row r="91" spans="1:18" x14ac:dyDescent="0.25">
      <c r="A91" s="13">
        <v>8</v>
      </c>
      <c r="B91" s="40"/>
      <c r="C91" s="40"/>
      <c r="D91" s="40"/>
      <c r="E91" s="40"/>
      <c r="F91" s="40"/>
      <c r="G91" s="13" t="e">
        <f>AVERAGE(Tableau32[[#This Row],[Pièce 1]:[Pièce 5]])</f>
        <v>#DIV/0!</v>
      </c>
      <c r="H91" s="13" t="e">
        <f>MAX(Tableau32[[#This Row],[Pièce 1]:[Moyenne]])-MIN(Tableau32[[#This Row],[Pièce 1]:[Moyenne]])</f>
        <v>#DIV/0!</v>
      </c>
      <c r="I91" s="13" t="e">
        <f>AVERAGE(Tableau32[Moyenne])</f>
        <v>#DIV/0!</v>
      </c>
      <c r="J91" s="2" t="e">
        <f>AVERAGE(Tableau32[Etendue])</f>
        <v>#DIV/0!</v>
      </c>
      <c r="K91" s="13" t="e">
        <f>Tableau32[[#This Row],[Moyenne globale]]+$M$6*Tableau32[[#This Row],[Moyenne étendue]]</f>
        <v>#DIV/0!</v>
      </c>
      <c r="L91" s="13" t="e">
        <f>Tableau32[[#This Row],[Moyenne globale]]-$M$6*Tableau32[[#This Row],[Moyenne étendue]]</f>
        <v>#DIV/0!</v>
      </c>
      <c r="M91" s="13" t="e">
        <f>$M$8*Tableau32[[#This Row],[Moyenne étendue]]</f>
        <v>#DIV/0!</v>
      </c>
      <c r="N91" s="13" t="e">
        <f>$M$7*Tableau32[[#This Row],[Moyenne étendue]]</f>
        <v>#DIV/0!</v>
      </c>
      <c r="O91" s="13" t="e">
        <f>_xlfn.STDEV.S(Tableau32[[#This Row],[Pièce 1]:[Pièce 5]])</f>
        <v>#DIV/0!</v>
      </c>
      <c r="P91" s="13" t="e">
        <f>AVERAGE(Tableau32[Ecart type court terme])</f>
        <v>#DIV/0!</v>
      </c>
      <c r="Q91" s="13" t="e">
        <f>Tableau32[[#This Row],[Moyenne écart type court terme]]/$M$11</f>
        <v>#DIV/0!</v>
      </c>
      <c r="R91" s="13">
        <f>_xlfn.STDEV.S(Tableau32[[Pièce 1]:[Pièce 5]])</f>
        <v>1.3989281611290845</v>
      </c>
    </row>
    <row r="92" spans="1:18" x14ac:dyDescent="0.25">
      <c r="A92" s="13">
        <v>9</v>
      </c>
      <c r="B92" s="40"/>
      <c r="C92" s="40"/>
      <c r="D92" s="40"/>
      <c r="E92" s="40"/>
      <c r="F92" s="40"/>
      <c r="G92" s="13" t="e">
        <f>AVERAGE(Tableau32[[#This Row],[Pièce 1]:[Pièce 5]])</f>
        <v>#DIV/0!</v>
      </c>
      <c r="H92" s="13" t="e">
        <f>MAX(Tableau32[[#This Row],[Pièce 1]:[Moyenne]])-MIN(Tableau32[[#This Row],[Pièce 1]:[Moyenne]])</f>
        <v>#DIV/0!</v>
      </c>
      <c r="I92" s="13" t="e">
        <f>AVERAGE(Tableau32[Moyenne])</f>
        <v>#DIV/0!</v>
      </c>
      <c r="J92" s="2" t="e">
        <f>AVERAGE(Tableau32[Etendue])</f>
        <v>#DIV/0!</v>
      </c>
      <c r="K92" s="13" t="e">
        <f>Tableau32[[#This Row],[Moyenne globale]]+$M$6*Tableau32[[#This Row],[Moyenne étendue]]</f>
        <v>#DIV/0!</v>
      </c>
      <c r="L92" s="13" t="e">
        <f>Tableau32[[#This Row],[Moyenne globale]]-$M$6*Tableau32[[#This Row],[Moyenne étendue]]</f>
        <v>#DIV/0!</v>
      </c>
      <c r="M92" s="13" t="e">
        <f>$M$8*Tableau32[[#This Row],[Moyenne étendue]]</f>
        <v>#DIV/0!</v>
      </c>
      <c r="N92" s="13" t="e">
        <f>$M$7*Tableau32[[#This Row],[Moyenne étendue]]</f>
        <v>#DIV/0!</v>
      </c>
      <c r="O92" s="13" t="e">
        <f>_xlfn.STDEV.S(Tableau32[[#This Row],[Pièce 1]:[Pièce 5]])</f>
        <v>#DIV/0!</v>
      </c>
      <c r="P92" s="13" t="e">
        <f>AVERAGE(Tableau32[Ecart type court terme])</f>
        <v>#DIV/0!</v>
      </c>
      <c r="Q92" s="13" t="e">
        <f>Tableau32[[#This Row],[Moyenne écart type court terme]]/$M$11</f>
        <v>#DIV/0!</v>
      </c>
      <c r="R92" s="13">
        <f>_xlfn.STDEV.S(Tableau32[[Pièce 1]:[Pièce 5]])</f>
        <v>1.3989281611290845</v>
      </c>
    </row>
    <row r="93" spans="1:18" x14ac:dyDescent="0.25">
      <c r="A93" s="13">
        <v>10</v>
      </c>
      <c r="B93" s="40"/>
      <c r="C93" s="40"/>
      <c r="D93" s="40"/>
      <c r="E93" s="40"/>
      <c r="F93" s="40"/>
      <c r="G93" s="13" t="e">
        <f>AVERAGE(Tableau32[[#This Row],[Pièce 1]:[Pièce 5]])</f>
        <v>#DIV/0!</v>
      </c>
      <c r="H93" s="13" t="e">
        <f>MAX(Tableau32[[#This Row],[Pièce 1]:[Moyenne]])-MIN(Tableau32[[#This Row],[Pièce 1]:[Moyenne]])</f>
        <v>#DIV/0!</v>
      </c>
      <c r="I93" s="13" t="e">
        <f>AVERAGE(Tableau32[Moyenne])</f>
        <v>#DIV/0!</v>
      </c>
      <c r="J93" s="2" t="e">
        <f>AVERAGE(Tableau32[Etendue])</f>
        <v>#DIV/0!</v>
      </c>
      <c r="K93" s="13" t="e">
        <f>Tableau32[[#This Row],[Moyenne globale]]+$M$6*Tableau32[[#This Row],[Moyenne étendue]]</f>
        <v>#DIV/0!</v>
      </c>
      <c r="L93" s="13" t="e">
        <f>Tableau32[[#This Row],[Moyenne globale]]-$M$6*Tableau32[[#This Row],[Moyenne étendue]]</f>
        <v>#DIV/0!</v>
      </c>
      <c r="M93" s="13" t="e">
        <f>$M$8*Tableau32[[#This Row],[Moyenne étendue]]</f>
        <v>#DIV/0!</v>
      </c>
      <c r="N93" s="13" t="e">
        <f>$M$7*Tableau32[[#This Row],[Moyenne étendue]]</f>
        <v>#DIV/0!</v>
      </c>
      <c r="O93" s="13" t="e">
        <f>_xlfn.STDEV.S(Tableau32[[#This Row],[Pièce 1]:[Pièce 5]])</f>
        <v>#DIV/0!</v>
      </c>
      <c r="P93" s="13" t="e">
        <f>AVERAGE(Tableau32[Ecart type court terme])</f>
        <v>#DIV/0!</v>
      </c>
      <c r="Q93" s="13" t="e">
        <f>Tableau32[[#This Row],[Moyenne écart type court terme]]/$M$11</f>
        <v>#DIV/0!</v>
      </c>
      <c r="R93" s="13">
        <f>_xlfn.STDEV.S(Tableau32[[Pièce 1]:[Pièce 5]])</f>
        <v>1.3989281611290845</v>
      </c>
    </row>
    <row r="94" spans="1:18" x14ac:dyDescent="0.25">
      <c r="A94" s="13">
        <v>11</v>
      </c>
      <c r="B94" s="40"/>
      <c r="C94" s="40"/>
      <c r="D94" s="40"/>
      <c r="E94" s="40"/>
      <c r="F94" s="40"/>
      <c r="G94" s="13" t="e">
        <f>AVERAGE(Tableau32[[#This Row],[Pièce 1]:[Pièce 5]])</f>
        <v>#DIV/0!</v>
      </c>
      <c r="H94" s="13" t="e">
        <f>MAX(Tableau32[[#This Row],[Pièce 1]:[Moyenne]])-MIN(Tableau32[[#This Row],[Pièce 1]:[Moyenne]])</f>
        <v>#DIV/0!</v>
      </c>
      <c r="I94" s="13" t="e">
        <f>AVERAGE(Tableau32[Moyenne])</f>
        <v>#DIV/0!</v>
      </c>
      <c r="J94" s="2" t="e">
        <f>AVERAGE(Tableau32[Etendue])</f>
        <v>#DIV/0!</v>
      </c>
      <c r="K94" s="13" t="e">
        <f>Tableau32[[#This Row],[Moyenne globale]]+$M$6*Tableau32[[#This Row],[Moyenne étendue]]</f>
        <v>#DIV/0!</v>
      </c>
      <c r="L94" s="13" t="e">
        <f>Tableau32[[#This Row],[Moyenne globale]]-$M$6*Tableau32[[#This Row],[Moyenne étendue]]</f>
        <v>#DIV/0!</v>
      </c>
      <c r="M94" s="13" t="e">
        <f>$M$8*Tableau32[[#This Row],[Moyenne étendue]]</f>
        <v>#DIV/0!</v>
      </c>
      <c r="N94" s="13" t="e">
        <f>$M$7*Tableau32[[#This Row],[Moyenne étendue]]</f>
        <v>#DIV/0!</v>
      </c>
      <c r="O94" s="13" t="e">
        <f>_xlfn.STDEV.S(Tableau32[[#This Row],[Pièce 1]:[Pièce 5]])</f>
        <v>#DIV/0!</v>
      </c>
      <c r="P94" s="13" t="e">
        <f>AVERAGE(Tableau32[Ecart type court terme])</f>
        <v>#DIV/0!</v>
      </c>
      <c r="Q94" s="13" t="e">
        <f>Tableau32[[#This Row],[Moyenne écart type court terme]]/$M$11</f>
        <v>#DIV/0!</v>
      </c>
      <c r="R94" s="13">
        <f>_xlfn.STDEV.S(Tableau32[[Pièce 1]:[Pièce 5]])</f>
        <v>1.3989281611290845</v>
      </c>
    </row>
    <row r="95" spans="1:18" x14ac:dyDescent="0.25">
      <c r="A95" s="13">
        <v>12</v>
      </c>
      <c r="B95" s="40"/>
      <c r="C95" s="40"/>
      <c r="D95" s="40"/>
      <c r="E95" s="40"/>
      <c r="F95" s="40"/>
      <c r="G95" s="13" t="e">
        <f>AVERAGE(Tableau32[[#This Row],[Pièce 1]:[Pièce 5]])</f>
        <v>#DIV/0!</v>
      </c>
      <c r="H95" s="13" t="e">
        <f>MAX(Tableau32[[#This Row],[Pièce 1]:[Moyenne]])-MIN(Tableau32[[#This Row],[Pièce 1]:[Moyenne]])</f>
        <v>#DIV/0!</v>
      </c>
      <c r="I95" s="13" t="e">
        <f>AVERAGE(Tableau32[Moyenne])</f>
        <v>#DIV/0!</v>
      </c>
      <c r="J95" s="2" t="e">
        <f>AVERAGE(Tableau32[Etendue])</f>
        <v>#DIV/0!</v>
      </c>
      <c r="K95" s="13" t="e">
        <f>Tableau32[[#This Row],[Moyenne globale]]+$M$6*Tableau32[[#This Row],[Moyenne étendue]]</f>
        <v>#DIV/0!</v>
      </c>
      <c r="L95" s="13" t="e">
        <f>Tableau32[[#This Row],[Moyenne globale]]-$M$6*Tableau32[[#This Row],[Moyenne étendue]]</f>
        <v>#DIV/0!</v>
      </c>
      <c r="M95" s="13" t="e">
        <f>$M$8*Tableau32[[#This Row],[Moyenne étendue]]</f>
        <v>#DIV/0!</v>
      </c>
      <c r="N95" s="13" t="e">
        <f>$M$7*Tableau32[[#This Row],[Moyenne étendue]]</f>
        <v>#DIV/0!</v>
      </c>
      <c r="O95" s="13" t="e">
        <f>_xlfn.STDEV.S(Tableau32[[#This Row],[Pièce 1]:[Pièce 5]])</f>
        <v>#DIV/0!</v>
      </c>
      <c r="P95" s="13" t="e">
        <f>AVERAGE(Tableau32[Ecart type court terme])</f>
        <v>#DIV/0!</v>
      </c>
      <c r="Q95" s="13" t="e">
        <f>Tableau32[[#This Row],[Moyenne écart type court terme]]/$M$11</f>
        <v>#DIV/0!</v>
      </c>
      <c r="R95" s="13">
        <f>_xlfn.STDEV.S(Tableau32[[Pièce 1]:[Pièce 5]])</f>
        <v>1.3989281611290845</v>
      </c>
    </row>
    <row r="96" spans="1:18" x14ac:dyDescent="0.25">
      <c r="A96" s="13">
        <v>13</v>
      </c>
      <c r="B96" s="40"/>
      <c r="C96" s="40"/>
      <c r="D96" s="40"/>
      <c r="E96" s="40"/>
      <c r="F96" s="40"/>
      <c r="G96" s="13" t="e">
        <f>AVERAGE(Tableau32[[#This Row],[Pièce 1]:[Pièce 5]])</f>
        <v>#DIV/0!</v>
      </c>
      <c r="H96" s="13" t="e">
        <f>MAX(Tableau32[[#This Row],[Pièce 1]:[Moyenne]])-MIN(Tableau32[[#This Row],[Pièce 1]:[Moyenne]])</f>
        <v>#DIV/0!</v>
      </c>
      <c r="I96" s="13" t="e">
        <f>AVERAGE(Tableau32[Moyenne])</f>
        <v>#DIV/0!</v>
      </c>
      <c r="J96" s="2" t="e">
        <f>AVERAGE(Tableau32[Etendue])</f>
        <v>#DIV/0!</v>
      </c>
      <c r="K96" s="13" t="e">
        <f>Tableau32[[#This Row],[Moyenne globale]]+$M$6*Tableau32[[#This Row],[Moyenne étendue]]</f>
        <v>#DIV/0!</v>
      </c>
      <c r="L96" s="13" t="e">
        <f>Tableau32[[#This Row],[Moyenne globale]]-$M$6*Tableau32[[#This Row],[Moyenne étendue]]</f>
        <v>#DIV/0!</v>
      </c>
      <c r="M96" s="13" t="e">
        <f>$M$8*Tableau32[[#This Row],[Moyenne étendue]]</f>
        <v>#DIV/0!</v>
      </c>
      <c r="N96" s="13" t="e">
        <f>$M$7*Tableau32[[#This Row],[Moyenne étendue]]</f>
        <v>#DIV/0!</v>
      </c>
      <c r="O96" s="13" t="e">
        <f>_xlfn.STDEV.S(Tableau32[[#This Row],[Pièce 1]:[Pièce 5]])</f>
        <v>#DIV/0!</v>
      </c>
      <c r="P96" s="13" t="e">
        <f>AVERAGE(Tableau32[Ecart type court terme])</f>
        <v>#DIV/0!</v>
      </c>
      <c r="Q96" s="13" t="e">
        <f>Tableau32[[#This Row],[Moyenne écart type court terme]]/$M$11</f>
        <v>#DIV/0!</v>
      </c>
      <c r="R96" s="13">
        <f>_xlfn.STDEV.S(Tableau32[[Pièce 1]:[Pièce 5]])</f>
        <v>1.3989281611290845</v>
      </c>
    </row>
    <row r="97" spans="1:18" x14ac:dyDescent="0.25">
      <c r="A97" s="13">
        <v>14</v>
      </c>
      <c r="B97" s="40"/>
      <c r="C97" s="40"/>
      <c r="D97" s="40"/>
      <c r="E97" s="40"/>
      <c r="F97" s="40"/>
      <c r="G97" s="13" t="e">
        <f>AVERAGE(Tableau32[[#This Row],[Pièce 1]:[Pièce 5]])</f>
        <v>#DIV/0!</v>
      </c>
      <c r="H97" s="13" t="e">
        <f>MAX(Tableau32[[#This Row],[Pièce 1]:[Moyenne]])-MIN(Tableau32[[#This Row],[Pièce 1]:[Moyenne]])</f>
        <v>#DIV/0!</v>
      </c>
      <c r="I97" s="13" t="e">
        <f>AVERAGE(Tableau32[Moyenne])</f>
        <v>#DIV/0!</v>
      </c>
      <c r="J97" s="2" t="e">
        <f>AVERAGE(Tableau32[Etendue])</f>
        <v>#DIV/0!</v>
      </c>
      <c r="K97" s="13" t="e">
        <f>Tableau32[[#This Row],[Moyenne globale]]+$M$6*Tableau32[[#This Row],[Moyenne étendue]]</f>
        <v>#DIV/0!</v>
      </c>
      <c r="L97" s="13" t="e">
        <f>Tableau32[[#This Row],[Moyenne globale]]-$M$6*Tableau32[[#This Row],[Moyenne étendue]]</f>
        <v>#DIV/0!</v>
      </c>
      <c r="M97" s="13" t="e">
        <f>$M$8*Tableau32[[#This Row],[Moyenne étendue]]</f>
        <v>#DIV/0!</v>
      </c>
      <c r="N97" s="13" t="e">
        <f>$M$7*Tableau32[[#This Row],[Moyenne étendue]]</f>
        <v>#DIV/0!</v>
      </c>
      <c r="O97" s="13" t="e">
        <f>_xlfn.STDEV.S(Tableau32[[#This Row],[Pièce 1]:[Pièce 5]])</f>
        <v>#DIV/0!</v>
      </c>
      <c r="P97" s="13" t="e">
        <f>AVERAGE(Tableau32[Ecart type court terme])</f>
        <v>#DIV/0!</v>
      </c>
      <c r="Q97" s="13" t="e">
        <f>Tableau32[[#This Row],[Moyenne écart type court terme]]/$M$11</f>
        <v>#DIV/0!</v>
      </c>
      <c r="R97" s="13">
        <f>_xlfn.STDEV.S(Tableau32[[Pièce 1]:[Pièce 5]])</f>
        <v>1.3989281611290845</v>
      </c>
    </row>
    <row r="98" spans="1:18" x14ac:dyDescent="0.25">
      <c r="A98" s="13">
        <v>15</v>
      </c>
      <c r="B98" s="40"/>
      <c r="C98" s="40"/>
      <c r="D98" s="40"/>
      <c r="E98" s="40"/>
      <c r="F98" s="40"/>
      <c r="G98" s="13" t="e">
        <f>AVERAGE(Tableau32[[#This Row],[Pièce 1]:[Pièce 5]])</f>
        <v>#DIV/0!</v>
      </c>
      <c r="H98" s="13" t="e">
        <f>MAX(Tableau32[[#This Row],[Pièce 1]:[Moyenne]])-MIN(Tableau32[[#This Row],[Pièce 1]:[Moyenne]])</f>
        <v>#DIV/0!</v>
      </c>
      <c r="I98" s="13" t="e">
        <f>AVERAGE(Tableau32[Moyenne])</f>
        <v>#DIV/0!</v>
      </c>
      <c r="J98" s="2" t="e">
        <f>AVERAGE(Tableau32[Etendue])</f>
        <v>#DIV/0!</v>
      </c>
      <c r="K98" s="13" t="e">
        <f>Tableau32[[#This Row],[Moyenne globale]]+$M$6*Tableau32[[#This Row],[Moyenne étendue]]</f>
        <v>#DIV/0!</v>
      </c>
      <c r="L98" s="13" t="e">
        <f>Tableau32[[#This Row],[Moyenne globale]]-$M$6*Tableau32[[#This Row],[Moyenne étendue]]</f>
        <v>#DIV/0!</v>
      </c>
      <c r="M98" s="13" t="e">
        <f>$M$8*Tableau32[[#This Row],[Moyenne étendue]]</f>
        <v>#DIV/0!</v>
      </c>
      <c r="N98" s="13" t="e">
        <f>$M$7*Tableau32[[#This Row],[Moyenne étendue]]</f>
        <v>#DIV/0!</v>
      </c>
      <c r="O98" s="13" t="e">
        <f>_xlfn.STDEV.S(Tableau32[[#This Row],[Pièce 1]:[Pièce 5]])</f>
        <v>#DIV/0!</v>
      </c>
      <c r="P98" s="13" t="e">
        <f>AVERAGE(Tableau32[Ecart type court terme])</f>
        <v>#DIV/0!</v>
      </c>
      <c r="Q98" s="13" t="e">
        <f>Tableau32[[#This Row],[Moyenne écart type court terme]]/$M$11</f>
        <v>#DIV/0!</v>
      </c>
      <c r="R98" s="13">
        <f>_xlfn.STDEV.S(Tableau32[[Pièce 1]:[Pièce 5]])</f>
        <v>1.3989281611290845</v>
      </c>
    </row>
  </sheetData>
  <mergeCells count="34">
    <mergeCell ref="A81:F81"/>
    <mergeCell ref="G81:N81"/>
    <mergeCell ref="O81:R81"/>
    <mergeCell ref="B82:F82"/>
    <mergeCell ref="G82:N82"/>
    <mergeCell ref="O82:R82"/>
    <mergeCell ref="B16:C16"/>
    <mergeCell ref="E16:F16"/>
    <mergeCell ref="A1:F4"/>
    <mergeCell ref="B13:C13"/>
    <mergeCell ref="D13:D24"/>
    <mergeCell ref="B17:C18"/>
    <mergeCell ref="E17:F18"/>
    <mergeCell ref="B21:C21"/>
    <mergeCell ref="E21:F21"/>
    <mergeCell ref="B22:C24"/>
    <mergeCell ref="E22:F24"/>
    <mergeCell ref="E13:F13"/>
    <mergeCell ref="K3:N3"/>
    <mergeCell ref="S3:U3"/>
    <mergeCell ref="L5:M5"/>
    <mergeCell ref="L10:M10"/>
    <mergeCell ref="B11:F12"/>
    <mergeCell ref="P9:Q10"/>
    <mergeCell ref="P11:Q36"/>
    <mergeCell ref="I20:J21"/>
    <mergeCell ref="H22:K55"/>
    <mergeCell ref="B32:F33"/>
    <mergeCell ref="B34:F38"/>
    <mergeCell ref="B25:F26"/>
    <mergeCell ref="B27:F31"/>
    <mergeCell ref="L13:M13"/>
    <mergeCell ref="B15:C15"/>
    <mergeCell ref="E15:F15"/>
  </mergeCells>
  <conditionalFormatting sqref="B16 B22 E16 E22">
    <cfRule type="cellIs" dxfId="14" priority="1" operator="greaterThan">
      <formula>2</formula>
    </cfRule>
    <cfRule type="cellIs" dxfId="13" priority="2" operator="between">
      <formula>1.67</formula>
      <formula>2</formula>
    </cfRule>
    <cfRule type="cellIs" dxfId="12" priority="3" operator="between">
      <formula>1.33</formula>
      <formula>1.67</formula>
    </cfRule>
    <cfRule type="cellIs" dxfId="11" priority="4" operator="between">
      <formula>1</formula>
      <formula>1.33</formula>
    </cfRule>
    <cfRule type="cellIs" dxfId="10" priority="5" operator="between">
      <formula>0.67</formula>
      <formula>1</formula>
    </cfRule>
    <cfRule type="cellIs" dxfId="9" priority="6" operator="lessThan">
      <formula>0.67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3" r:id="rId4" name="Button 1">
              <controlPr defaultSize="0" print="0" autoFill="0" autoPict="0" macro="[0]!AjoutLigne">
                <anchor moveWithCells="1" sizeWithCells="1">
                  <from>
                    <xdr:col>14</xdr:col>
                    <xdr:colOff>0</xdr:colOff>
                    <xdr:row>67</xdr:row>
                    <xdr:rowOff>76200</xdr:rowOff>
                  </from>
                  <to>
                    <xdr:col>14</xdr:col>
                    <xdr:colOff>2314575</xdr:colOff>
                    <xdr:row>70</xdr:row>
                    <xdr:rowOff>123825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B3:P11"/>
  <sheetViews>
    <sheetView tabSelected="1" zoomScale="70" zoomScaleNormal="70" workbookViewId="0">
      <selection activeCell="D27" sqref="D27"/>
    </sheetView>
  </sheetViews>
  <sheetFormatPr baseColWidth="10" defaultColWidth="11.5703125" defaultRowHeight="15" x14ac:dyDescent="0.25"/>
  <cols>
    <col min="1" max="1" width="11.5703125" style="37" customWidth="1"/>
    <col min="2" max="2" width="25.5703125" style="37" bestFit="1" customWidth="1"/>
    <col min="3" max="3" width="23" style="37" bestFit="1" customWidth="1"/>
    <col min="4" max="4" width="52.28515625" style="37" bestFit="1" customWidth="1"/>
    <col min="5" max="5" width="23.85546875" style="37" bestFit="1" customWidth="1"/>
    <col min="6" max="6" width="26.42578125" style="34" bestFit="1" customWidth="1"/>
    <col min="7" max="7" width="11.5703125" style="37"/>
    <col min="8" max="8" width="12.28515625" style="37" bestFit="1" customWidth="1"/>
    <col min="9" max="14" width="11.5703125" style="37"/>
    <col min="15" max="15" width="10.140625" style="37" bestFit="1" customWidth="1"/>
    <col min="16" max="16" width="11.5703125" style="37" customWidth="1"/>
    <col min="17" max="16384" width="11.5703125" style="37"/>
  </cols>
  <sheetData>
    <row r="3" spans="2:16" x14ac:dyDescent="0.25">
      <c r="B3" s="36" t="s">
        <v>43</v>
      </c>
      <c r="C3" s="37" t="s">
        <v>42</v>
      </c>
      <c r="D3" s="36" t="s">
        <v>44</v>
      </c>
      <c r="E3" s="37" t="s">
        <v>45</v>
      </c>
      <c r="F3" s="34" t="s">
        <v>48</v>
      </c>
      <c r="H3" s="37" t="s">
        <v>47</v>
      </c>
    </row>
    <row r="4" spans="2:16" x14ac:dyDescent="0.25">
      <c r="B4" s="37">
        <v>4</v>
      </c>
      <c r="C4" s="37">
        <v>1</v>
      </c>
      <c r="D4" s="37">
        <f>C4/($B$4+1)</f>
        <v>0.2</v>
      </c>
      <c r="E4" s="37">
        <f>IFERROR(_xlfn.NORM.S.INV(D4),0)</f>
        <v>-0.84162123357291452</v>
      </c>
      <c r="F4" s="35"/>
      <c r="H4" s="37">
        <v>5.5</v>
      </c>
    </row>
    <row r="5" spans="2:16" ht="14.45" customHeight="1" thickBot="1" x14ac:dyDescent="0.3">
      <c r="C5" s="37">
        <v>2</v>
      </c>
      <c r="D5" s="37">
        <f t="shared" ref="D5:D7" si="0">C5/($B$4+1)</f>
        <v>0.4</v>
      </c>
      <c r="E5" s="37">
        <f t="shared" ref="E5:E7" si="1">IFERROR(_xlfn.NORM.S.INV(D5),0)</f>
        <v>-0.25334710313579978</v>
      </c>
      <c r="F5" s="35"/>
      <c r="H5" s="37">
        <v>5.6</v>
      </c>
    </row>
    <row r="6" spans="2:16" ht="15" customHeight="1" x14ac:dyDescent="0.25">
      <c r="C6" s="37">
        <v>3</v>
      </c>
      <c r="D6" s="37">
        <f t="shared" si="0"/>
        <v>0.6</v>
      </c>
      <c r="E6" s="37">
        <f t="shared" si="1"/>
        <v>0.25334710313579978</v>
      </c>
      <c r="F6" s="35"/>
      <c r="H6" s="37">
        <v>6.5</v>
      </c>
      <c r="N6" s="54" t="s">
        <v>46</v>
      </c>
      <c r="O6" s="55"/>
      <c r="P6" s="56"/>
    </row>
    <row r="7" spans="2:16" ht="14.45" customHeight="1" thickBot="1" x14ac:dyDescent="0.3">
      <c r="C7" s="37">
        <v>4</v>
      </c>
      <c r="D7" s="37">
        <f t="shared" si="0"/>
        <v>0.8</v>
      </c>
      <c r="E7" s="37">
        <f t="shared" si="1"/>
        <v>0.84162123357291474</v>
      </c>
      <c r="F7" s="35"/>
      <c r="H7" s="37">
        <v>8.5</v>
      </c>
      <c r="N7" s="57"/>
      <c r="O7" s="58"/>
      <c r="P7" s="59"/>
    </row>
    <row r="8" spans="2:16" ht="14.45" customHeight="1" thickBot="1" x14ac:dyDescent="0.3">
      <c r="O8" s="39" t="e">
        <f>RSQ(Tableau441245[V1],Tableau441245[Quantile normalisé])</f>
        <v>#DIV/0!</v>
      </c>
    </row>
    <row r="9" spans="2:16" ht="14.45" customHeight="1" x14ac:dyDescent="0.25">
      <c r="O9" s="38"/>
    </row>
    <row r="10" spans="2:16" ht="14.45" customHeight="1" x14ac:dyDescent="0.25"/>
    <row r="11" spans="2:16" ht="15" customHeight="1" x14ac:dyDescent="0.25"/>
  </sheetData>
  <sortState ref="H4:H7">
    <sortCondition ref="H4"/>
  </sortState>
  <mergeCells count="1">
    <mergeCell ref="N6:P7"/>
  </mergeCells>
  <conditionalFormatting sqref="O8">
    <cfRule type="cellIs" dxfId="8" priority="1" operator="lessThan">
      <formula>0.85</formula>
    </cfRule>
    <cfRule type="cellIs" dxfId="7" priority="2" operator="between">
      <formula>0.85</formula>
      <formula>0.9</formula>
    </cfRule>
    <cfRule type="cellIs" dxfId="6" priority="3" operator="greaterThan">
      <formula>0.9</formula>
    </cfRule>
  </conditionalFormatting>
  <pageMargins left="0.7" right="0.7" top="0.75" bottom="0.75" header="0.3" footer="0.3"/>
  <pageSetup paperSize="9" orientation="portrait" r:id="rId1"/>
  <drawing r:id="rId2"/>
  <tableParts count="2">
    <tablePart r:id="rId3"/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U98"/>
  <sheetViews>
    <sheetView topLeftCell="A58" zoomScale="55" zoomScaleNormal="55" workbookViewId="0">
      <selection activeCell="C87" sqref="C87"/>
    </sheetView>
  </sheetViews>
  <sheetFormatPr baseColWidth="10" defaultColWidth="11.5703125" defaultRowHeight="15" x14ac:dyDescent="0.25"/>
  <cols>
    <col min="1" max="1" width="25.140625" style="36" bestFit="1" customWidth="1"/>
    <col min="2" max="2" width="17.7109375" style="36" bestFit="1" customWidth="1"/>
    <col min="3" max="6" width="18.140625" style="36" bestFit="1" customWidth="1"/>
    <col min="7" max="7" width="19.85546875" style="36" bestFit="1" customWidth="1"/>
    <col min="8" max="8" width="19.140625" style="36" customWidth="1"/>
    <col min="9" max="9" width="29" style="36" bestFit="1" customWidth="1"/>
    <col min="10" max="10" width="29.7109375" style="36" bestFit="1" customWidth="1"/>
    <col min="11" max="11" width="18.28515625" style="36" bestFit="1" customWidth="1"/>
    <col min="12" max="12" width="18.140625" style="36" bestFit="1" customWidth="1"/>
    <col min="13" max="13" width="19.5703125" style="36" bestFit="1" customWidth="1"/>
    <col min="14" max="14" width="19.28515625" style="36" bestFit="1" customWidth="1"/>
    <col min="15" max="15" width="34.85546875" style="36" customWidth="1"/>
    <col min="16" max="16" width="45.5703125" style="36" bestFit="1" customWidth="1"/>
    <col min="17" max="17" width="44.7109375" style="36" customWidth="1"/>
    <col min="18" max="18" width="33.7109375" style="36" bestFit="1" customWidth="1"/>
    <col min="19" max="16384" width="11.5703125" style="36"/>
  </cols>
  <sheetData>
    <row r="1" spans="1:21" ht="14.45" customHeight="1" x14ac:dyDescent="0.25">
      <c r="A1" s="96" t="s">
        <v>17</v>
      </c>
      <c r="B1" s="97"/>
      <c r="C1" s="97"/>
      <c r="D1" s="97"/>
      <c r="E1" s="97"/>
      <c r="F1" s="98"/>
    </row>
    <row r="2" spans="1:21" ht="14.45" customHeight="1" thickBot="1" x14ac:dyDescent="0.3">
      <c r="A2" s="99"/>
      <c r="B2" s="100"/>
      <c r="C2" s="100"/>
      <c r="D2" s="100"/>
      <c r="E2" s="100"/>
      <c r="F2" s="101"/>
    </row>
    <row r="3" spans="1:21" ht="24" thickBot="1" x14ac:dyDescent="0.3">
      <c r="A3" s="99"/>
      <c r="B3" s="100"/>
      <c r="C3" s="100"/>
      <c r="D3" s="100"/>
      <c r="E3" s="100"/>
      <c r="F3" s="101"/>
      <c r="K3" s="60" t="s">
        <v>29</v>
      </c>
      <c r="L3" s="61"/>
      <c r="M3" s="61"/>
      <c r="N3" s="62"/>
      <c r="O3" s="24"/>
      <c r="P3" s="24"/>
      <c r="Q3" s="24"/>
      <c r="S3" s="63"/>
      <c r="T3" s="63"/>
      <c r="U3" s="63"/>
    </row>
    <row r="4" spans="1:21" ht="15" customHeight="1" thickBot="1" x14ac:dyDescent="0.3">
      <c r="A4" s="102"/>
      <c r="B4" s="103"/>
      <c r="C4" s="103"/>
      <c r="D4" s="103"/>
      <c r="E4" s="103"/>
      <c r="F4" s="104"/>
      <c r="K4" s="43"/>
      <c r="L4" s="49"/>
      <c r="M4" s="49"/>
      <c r="N4" s="44"/>
    </row>
    <row r="5" spans="1:21" ht="21.75" thickBot="1" x14ac:dyDescent="0.3">
      <c r="K5" s="45"/>
      <c r="L5" s="64" t="s">
        <v>30</v>
      </c>
      <c r="M5" s="65"/>
      <c r="N5" s="46"/>
    </row>
    <row r="6" spans="1:21" ht="21" x14ac:dyDescent="0.25">
      <c r="K6" s="45"/>
      <c r="L6" s="28" t="s">
        <v>5</v>
      </c>
      <c r="M6" s="29">
        <v>0.57699999999999996</v>
      </c>
      <c r="N6" s="46"/>
    </row>
    <row r="7" spans="1:21" ht="21" x14ac:dyDescent="0.25">
      <c r="K7" s="45"/>
      <c r="L7" s="28" t="s">
        <v>10</v>
      </c>
      <c r="M7" s="30">
        <v>0</v>
      </c>
      <c r="N7" s="46"/>
    </row>
    <row r="8" spans="1:21" ht="21.75" thickBot="1" x14ac:dyDescent="0.3">
      <c r="K8" s="45"/>
      <c r="L8" s="28" t="s">
        <v>11</v>
      </c>
      <c r="M8" s="30">
        <v>2.1139999999999999</v>
      </c>
      <c r="N8" s="46"/>
    </row>
    <row r="9" spans="1:21" ht="24" customHeight="1" thickBot="1" x14ac:dyDescent="0.3">
      <c r="K9" s="45"/>
      <c r="L9" s="51"/>
      <c r="M9" s="52"/>
      <c r="N9" s="46"/>
      <c r="P9" s="66" t="s">
        <v>35</v>
      </c>
      <c r="Q9" s="68"/>
    </row>
    <row r="10" spans="1:21" ht="21.75" thickBot="1" x14ac:dyDescent="0.3">
      <c r="K10" s="45"/>
      <c r="L10" s="64" t="s">
        <v>2</v>
      </c>
      <c r="M10" s="65"/>
      <c r="N10" s="46"/>
      <c r="O10" s="24"/>
      <c r="P10" s="69"/>
      <c r="Q10" s="71"/>
    </row>
    <row r="11" spans="1:21" ht="21" x14ac:dyDescent="0.25">
      <c r="B11" s="66" t="s">
        <v>2</v>
      </c>
      <c r="C11" s="67"/>
      <c r="D11" s="67"/>
      <c r="E11" s="67"/>
      <c r="F11" s="68"/>
      <c r="K11" s="45"/>
      <c r="L11" s="28" t="s">
        <v>31</v>
      </c>
      <c r="M11" s="29">
        <v>0.94</v>
      </c>
      <c r="N11" s="46"/>
      <c r="O11" s="24"/>
      <c r="P11" s="72"/>
      <c r="Q11" s="73"/>
    </row>
    <row r="12" spans="1:21" ht="21.75" thickBot="1" x14ac:dyDescent="0.3">
      <c r="B12" s="69"/>
      <c r="C12" s="70"/>
      <c r="D12" s="70"/>
      <c r="E12" s="70"/>
      <c r="F12" s="71"/>
      <c r="K12" s="45"/>
      <c r="L12" s="51"/>
      <c r="M12" s="52"/>
      <c r="N12" s="46"/>
      <c r="O12" s="24"/>
      <c r="P12" s="74"/>
      <c r="Q12" s="75"/>
    </row>
    <row r="13" spans="1:21" ht="21.75" thickBot="1" x14ac:dyDescent="0.3">
      <c r="B13" s="105" t="s">
        <v>26</v>
      </c>
      <c r="C13" s="106"/>
      <c r="D13" s="107"/>
      <c r="E13" s="105" t="s">
        <v>28</v>
      </c>
      <c r="F13" s="106"/>
      <c r="K13" s="45"/>
      <c r="L13" s="64" t="s">
        <v>32</v>
      </c>
      <c r="M13" s="65"/>
      <c r="N13" s="46"/>
      <c r="O13" s="24"/>
      <c r="P13" s="74"/>
      <c r="Q13" s="75"/>
    </row>
    <row r="14" spans="1:21" ht="21.75" thickBot="1" x14ac:dyDescent="0.3">
      <c r="B14" s="7"/>
      <c r="C14" s="8"/>
      <c r="D14" s="107"/>
      <c r="E14" s="9"/>
      <c r="F14" s="10"/>
      <c r="K14" s="45"/>
      <c r="L14" s="28" t="s">
        <v>3</v>
      </c>
      <c r="M14" s="29">
        <v>0.54</v>
      </c>
      <c r="N14" s="46"/>
      <c r="O14" s="24"/>
      <c r="P14" s="74"/>
      <c r="Q14" s="75"/>
    </row>
    <row r="15" spans="1:21" ht="42.75" thickBot="1" x14ac:dyDescent="0.3">
      <c r="B15" s="92" t="s">
        <v>14</v>
      </c>
      <c r="C15" s="93"/>
      <c r="D15" s="107"/>
      <c r="E15" s="92" t="s">
        <v>14</v>
      </c>
      <c r="F15" s="93"/>
      <c r="G15" s="5"/>
      <c r="H15" s="5"/>
      <c r="K15" s="45"/>
      <c r="L15" s="28" t="s">
        <v>33</v>
      </c>
      <c r="M15" s="30">
        <f>$B$82-($M$14/2)</f>
        <v>26.830000000000002</v>
      </c>
      <c r="N15" s="46"/>
      <c r="O15" s="24"/>
      <c r="P15" s="74"/>
      <c r="Q15" s="75"/>
    </row>
    <row r="16" spans="1:21" ht="42.75" thickBot="1" x14ac:dyDescent="0.3">
      <c r="B16" s="94" t="e">
        <f>$M$14/(6*$Q$84)</f>
        <v>#DIV/0!</v>
      </c>
      <c r="C16" s="95"/>
      <c r="D16" s="107"/>
      <c r="E16" s="94" t="e">
        <f>MIN(ABS($M$16-$I$84)/(3*$Q$84),ABS($M$15-$I$84)/(3*$Q$84))</f>
        <v>#DIV/0!</v>
      </c>
      <c r="F16" s="95"/>
      <c r="G16" s="5"/>
      <c r="H16" s="5"/>
      <c r="K16" s="45"/>
      <c r="L16" s="31" t="s">
        <v>34</v>
      </c>
      <c r="M16" s="32">
        <f>$B$82+($M$14/2)</f>
        <v>27.37</v>
      </c>
      <c r="N16" s="46"/>
      <c r="O16" s="24"/>
      <c r="P16" s="74"/>
      <c r="Q16" s="75"/>
    </row>
    <row r="17" spans="2:17" ht="15.75" thickBot="1" x14ac:dyDescent="0.3">
      <c r="B17" s="80"/>
      <c r="C17" s="82"/>
      <c r="D17" s="107"/>
      <c r="E17" s="80"/>
      <c r="F17" s="82"/>
      <c r="G17" s="6"/>
      <c r="H17" s="6"/>
      <c r="K17" s="47"/>
      <c r="L17" s="50"/>
      <c r="M17" s="50"/>
      <c r="N17" s="48"/>
      <c r="O17" s="24"/>
      <c r="P17" s="74"/>
      <c r="Q17" s="75"/>
    </row>
    <row r="18" spans="2:17" x14ac:dyDescent="0.25">
      <c r="B18" s="80"/>
      <c r="C18" s="82"/>
      <c r="D18" s="107"/>
      <c r="E18" s="80"/>
      <c r="F18" s="82"/>
      <c r="G18" s="6"/>
      <c r="H18" s="6"/>
      <c r="O18" s="24"/>
      <c r="P18" s="74"/>
      <c r="Q18" s="75"/>
    </row>
    <row r="19" spans="2:17" ht="21.75" thickBot="1" x14ac:dyDescent="0.3">
      <c r="B19" s="11"/>
      <c r="C19" s="12"/>
      <c r="D19" s="107"/>
      <c r="E19" s="9"/>
      <c r="F19" s="10"/>
      <c r="H19" s="6"/>
      <c r="I19" s="6"/>
      <c r="O19" s="24"/>
      <c r="P19" s="74"/>
      <c r="Q19" s="75"/>
    </row>
    <row r="20" spans="2:17" ht="21.6" customHeight="1" thickBot="1" x14ac:dyDescent="0.3">
      <c r="B20" s="9"/>
      <c r="C20" s="10"/>
      <c r="D20" s="107"/>
      <c r="E20" s="9"/>
      <c r="F20" s="10"/>
      <c r="G20" s="42"/>
      <c r="H20" s="33"/>
      <c r="I20" s="66" t="s">
        <v>41</v>
      </c>
      <c r="J20" s="68"/>
      <c r="O20" s="24"/>
      <c r="P20" s="74"/>
      <c r="Q20" s="75"/>
    </row>
    <row r="21" spans="2:17" ht="21.6" customHeight="1" thickBot="1" x14ac:dyDescent="0.3">
      <c r="B21" s="92" t="s">
        <v>27</v>
      </c>
      <c r="C21" s="93"/>
      <c r="D21" s="107"/>
      <c r="E21" s="92" t="s">
        <v>27</v>
      </c>
      <c r="F21" s="93"/>
      <c r="G21" s="42"/>
      <c r="H21" s="33"/>
      <c r="I21" s="69"/>
      <c r="J21" s="71"/>
      <c r="O21" s="24"/>
      <c r="P21" s="74"/>
      <c r="Q21" s="75"/>
    </row>
    <row r="22" spans="2:17" ht="14.45" customHeight="1" x14ac:dyDescent="0.25">
      <c r="B22" s="109">
        <f>$M$14/(6*$R$84)</f>
        <v>6.4685736537568164E-2</v>
      </c>
      <c r="C22" s="110"/>
      <c r="D22" s="107"/>
      <c r="E22" s="109" t="e">
        <f>(MIN(ABS($M$16-$I$84),ABS($M$15-$I$84)))/(3*$R$84)</f>
        <v>#DIV/0!</v>
      </c>
      <c r="F22" s="110"/>
      <c r="G22" s="24"/>
      <c r="H22" s="72"/>
      <c r="I22" s="78"/>
      <c r="J22" s="78"/>
      <c r="K22" s="73"/>
      <c r="O22" s="24"/>
      <c r="P22" s="74"/>
      <c r="Q22" s="75"/>
    </row>
    <row r="23" spans="2:17" ht="14.45" customHeight="1" x14ac:dyDescent="0.25">
      <c r="B23" s="111"/>
      <c r="C23" s="112"/>
      <c r="D23" s="107"/>
      <c r="E23" s="111"/>
      <c r="F23" s="112"/>
      <c r="G23" s="24"/>
      <c r="H23" s="74"/>
      <c r="I23" s="63"/>
      <c r="J23" s="63"/>
      <c r="K23" s="75"/>
      <c r="O23" s="24"/>
      <c r="P23" s="74"/>
      <c r="Q23" s="75"/>
    </row>
    <row r="24" spans="2:17" ht="15" customHeight="1" thickBot="1" x14ac:dyDescent="0.3">
      <c r="B24" s="113"/>
      <c r="C24" s="114"/>
      <c r="D24" s="108"/>
      <c r="E24" s="113"/>
      <c r="F24" s="114"/>
      <c r="G24" s="24"/>
      <c r="H24" s="74"/>
      <c r="I24" s="63"/>
      <c r="J24" s="63"/>
      <c r="K24" s="75"/>
      <c r="N24" s="3"/>
      <c r="O24" s="24"/>
      <c r="P24" s="74"/>
      <c r="Q24" s="75"/>
    </row>
    <row r="25" spans="2:17" ht="14.45" customHeight="1" x14ac:dyDescent="0.25">
      <c r="B25" s="66" t="s">
        <v>39</v>
      </c>
      <c r="C25" s="67"/>
      <c r="D25" s="67"/>
      <c r="E25" s="67"/>
      <c r="F25" s="68"/>
      <c r="G25" s="24"/>
      <c r="H25" s="74"/>
      <c r="I25" s="63"/>
      <c r="J25" s="63"/>
      <c r="K25" s="75"/>
      <c r="N25" s="3"/>
      <c r="O25" s="24"/>
      <c r="P25" s="74"/>
      <c r="Q25" s="75"/>
    </row>
    <row r="26" spans="2:17" ht="15" customHeight="1" thickBot="1" x14ac:dyDescent="0.3">
      <c r="B26" s="69"/>
      <c r="C26" s="70"/>
      <c r="D26" s="70"/>
      <c r="E26" s="70"/>
      <c r="F26" s="71"/>
      <c r="G26" s="24"/>
      <c r="H26" s="74"/>
      <c r="I26" s="63"/>
      <c r="J26" s="63"/>
      <c r="K26" s="75"/>
      <c r="N26" s="4"/>
      <c r="O26" s="24"/>
      <c r="P26" s="74"/>
      <c r="Q26" s="75"/>
    </row>
    <row r="27" spans="2:17" ht="14.45" customHeight="1" x14ac:dyDescent="0.25">
      <c r="B27" s="86" t="e">
        <f>3*($E$16-1)</f>
        <v>#DIV/0!</v>
      </c>
      <c r="C27" s="87"/>
      <c r="D27" s="87"/>
      <c r="E27" s="87"/>
      <c r="F27" s="88"/>
      <c r="G27" s="24"/>
      <c r="H27" s="74"/>
      <c r="I27" s="63"/>
      <c r="J27" s="63"/>
      <c r="K27" s="75"/>
      <c r="N27" s="4"/>
      <c r="O27" s="24"/>
      <c r="P27" s="74"/>
      <c r="Q27" s="75"/>
    </row>
    <row r="28" spans="2:17" ht="14.45" customHeight="1" x14ac:dyDescent="0.25">
      <c r="B28" s="86"/>
      <c r="C28" s="87"/>
      <c r="D28" s="87"/>
      <c r="E28" s="87"/>
      <c r="F28" s="88"/>
      <c r="G28" s="24"/>
      <c r="H28" s="74"/>
      <c r="I28" s="63"/>
      <c r="J28" s="63"/>
      <c r="K28" s="75"/>
      <c r="N28" s="4"/>
      <c r="O28" s="24"/>
      <c r="P28" s="74"/>
      <c r="Q28" s="75"/>
    </row>
    <row r="29" spans="2:17" ht="14.45" customHeight="1" x14ac:dyDescent="0.25">
      <c r="B29" s="86"/>
      <c r="C29" s="87"/>
      <c r="D29" s="87"/>
      <c r="E29" s="87"/>
      <c r="F29" s="88"/>
      <c r="G29" s="24"/>
      <c r="H29" s="74"/>
      <c r="I29" s="63"/>
      <c r="J29" s="63"/>
      <c r="K29" s="75"/>
      <c r="N29" s="4"/>
      <c r="O29" s="24"/>
      <c r="P29" s="74"/>
      <c r="Q29" s="75"/>
    </row>
    <row r="30" spans="2:17" ht="14.45" customHeight="1" x14ac:dyDescent="0.25">
      <c r="B30" s="86"/>
      <c r="C30" s="87"/>
      <c r="D30" s="87"/>
      <c r="E30" s="87"/>
      <c r="F30" s="88"/>
      <c r="G30" s="24"/>
      <c r="H30" s="74"/>
      <c r="I30" s="63"/>
      <c r="J30" s="63"/>
      <c r="K30" s="75"/>
      <c r="N30" s="4"/>
      <c r="O30" s="24"/>
      <c r="P30" s="74"/>
      <c r="Q30" s="75"/>
    </row>
    <row r="31" spans="2:17" ht="15" customHeight="1" thickBot="1" x14ac:dyDescent="0.3">
      <c r="B31" s="89"/>
      <c r="C31" s="90"/>
      <c r="D31" s="90"/>
      <c r="E31" s="90"/>
      <c r="F31" s="91"/>
      <c r="G31" s="24"/>
      <c r="H31" s="74"/>
      <c r="I31" s="63"/>
      <c r="J31" s="63"/>
      <c r="K31" s="75"/>
      <c r="O31" s="24"/>
      <c r="P31" s="74"/>
      <c r="Q31" s="75"/>
    </row>
    <row r="32" spans="2:17" ht="14.45" customHeight="1" x14ac:dyDescent="0.25">
      <c r="B32" s="66" t="s">
        <v>40</v>
      </c>
      <c r="C32" s="67"/>
      <c r="D32" s="67"/>
      <c r="E32" s="67"/>
      <c r="F32" s="68"/>
      <c r="G32" s="24"/>
      <c r="H32" s="74"/>
      <c r="I32" s="63"/>
      <c r="J32" s="63"/>
      <c r="K32" s="75"/>
      <c r="O32" s="24"/>
      <c r="P32" s="74"/>
      <c r="Q32" s="75"/>
    </row>
    <row r="33" spans="2:17" ht="15" customHeight="1" thickBot="1" x14ac:dyDescent="0.3">
      <c r="B33" s="69"/>
      <c r="C33" s="70"/>
      <c r="D33" s="70"/>
      <c r="E33" s="70"/>
      <c r="F33" s="71"/>
      <c r="G33" s="24"/>
      <c r="H33" s="74"/>
      <c r="I33" s="63"/>
      <c r="J33" s="63"/>
      <c r="K33" s="75"/>
      <c r="O33" s="24"/>
      <c r="P33" s="74"/>
      <c r="Q33" s="75"/>
    </row>
    <row r="34" spans="2:17" ht="14.45" customHeight="1" x14ac:dyDescent="0.25">
      <c r="B34" s="80">
        <v>2</v>
      </c>
      <c r="C34" s="81"/>
      <c r="D34" s="81"/>
      <c r="E34" s="81"/>
      <c r="F34" s="82"/>
      <c r="G34" s="24"/>
      <c r="H34" s="74"/>
      <c r="I34" s="63"/>
      <c r="J34" s="63"/>
      <c r="K34" s="75"/>
      <c r="P34" s="74"/>
      <c r="Q34" s="75"/>
    </row>
    <row r="35" spans="2:17" ht="14.45" customHeight="1" x14ac:dyDescent="0.25">
      <c r="B35" s="80"/>
      <c r="C35" s="81"/>
      <c r="D35" s="81"/>
      <c r="E35" s="81"/>
      <c r="F35" s="82"/>
      <c r="G35" s="24"/>
      <c r="H35" s="74"/>
      <c r="I35" s="63"/>
      <c r="J35" s="63"/>
      <c r="K35" s="75"/>
      <c r="P35" s="74"/>
      <c r="Q35" s="75"/>
    </row>
    <row r="36" spans="2:17" ht="15" customHeight="1" thickBot="1" x14ac:dyDescent="0.3">
      <c r="B36" s="80"/>
      <c r="C36" s="81"/>
      <c r="D36" s="81"/>
      <c r="E36" s="81"/>
      <c r="F36" s="82"/>
      <c r="G36" s="24"/>
      <c r="H36" s="74"/>
      <c r="I36" s="63"/>
      <c r="J36" s="63"/>
      <c r="K36" s="75"/>
      <c r="P36" s="76"/>
      <c r="Q36" s="77"/>
    </row>
    <row r="37" spans="2:17" ht="14.45" customHeight="1" x14ac:dyDescent="0.25">
      <c r="B37" s="80"/>
      <c r="C37" s="81"/>
      <c r="D37" s="81"/>
      <c r="E37" s="81"/>
      <c r="F37" s="82"/>
      <c r="G37" s="24"/>
      <c r="H37" s="74"/>
      <c r="I37" s="63"/>
      <c r="J37" s="63"/>
      <c r="K37" s="75"/>
    </row>
    <row r="38" spans="2:17" ht="15" customHeight="1" thickBot="1" x14ac:dyDescent="0.3">
      <c r="B38" s="83"/>
      <c r="C38" s="84"/>
      <c r="D38" s="84"/>
      <c r="E38" s="84"/>
      <c r="F38" s="85"/>
      <c r="G38" s="24"/>
      <c r="H38" s="74"/>
      <c r="I38" s="63"/>
      <c r="J38" s="63"/>
      <c r="K38" s="75"/>
    </row>
    <row r="39" spans="2:17" ht="14.45" customHeight="1" x14ac:dyDescent="0.25">
      <c r="G39" s="24"/>
      <c r="H39" s="74"/>
      <c r="I39" s="63"/>
      <c r="J39" s="63"/>
      <c r="K39" s="75"/>
    </row>
    <row r="40" spans="2:17" ht="14.45" customHeight="1" x14ac:dyDescent="0.25">
      <c r="G40" s="24"/>
      <c r="H40" s="74"/>
      <c r="I40" s="63"/>
      <c r="J40" s="63"/>
      <c r="K40" s="75"/>
    </row>
    <row r="41" spans="2:17" ht="14.45" customHeight="1" x14ac:dyDescent="0.25">
      <c r="G41" s="24"/>
      <c r="H41" s="74"/>
      <c r="I41" s="63"/>
      <c r="J41" s="63"/>
      <c r="K41" s="75"/>
    </row>
    <row r="42" spans="2:17" ht="14.45" customHeight="1" x14ac:dyDescent="0.25">
      <c r="G42" s="24"/>
      <c r="H42" s="74"/>
      <c r="I42" s="63"/>
      <c r="J42" s="63"/>
      <c r="K42" s="75"/>
    </row>
    <row r="43" spans="2:17" ht="14.45" customHeight="1" x14ac:dyDescent="0.25">
      <c r="G43" s="24"/>
      <c r="H43" s="74"/>
      <c r="I43" s="63"/>
      <c r="J43" s="63"/>
      <c r="K43" s="75"/>
    </row>
    <row r="44" spans="2:17" ht="14.45" customHeight="1" x14ac:dyDescent="0.25">
      <c r="G44" s="24"/>
      <c r="H44" s="74"/>
      <c r="I44" s="63"/>
      <c r="J44" s="63"/>
      <c r="K44" s="75"/>
    </row>
    <row r="45" spans="2:17" ht="14.45" customHeight="1" x14ac:dyDescent="0.25">
      <c r="G45" s="24"/>
      <c r="H45" s="74"/>
      <c r="I45" s="63"/>
      <c r="J45" s="63"/>
      <c r="K45" s="75"/>
    </row>
    <row r="46" spans="2:17" ht="14.45" customHeight="1" x14ac:dyDescent="0.25">
      <c r="G46" s="24"/>
      <c r="H46" s="74"/>
      <c r="I46" s="63"/>
      <c r="J46" s="63"/>
      <c r="K46" s="75"/>
    </row>
    <row r="47" spans="2:17" ht="14.45" customHeight="1" x14ac:dyDescent="0.25">
      <c r="G47" s="24"/>
      <c r="H47" s="74"/>
      <c r="I47" s="63"/>
      <c r="J47" s="63"/>
      <c r="K47" s="75"/>
    </row>
    <row r="48" spans="2:17" ht="14.45" customHeight="1" x14ac:dyDescent="0.25">
      <c r="G48" s="24"/>
      <c r="H48" s="74"/>
      <c r="I48" s="63"/>
      <c r="J48" s="63"/>
      <c r="K48" s="75"/>
    </row>
    <row r="49" spans="7:11" ht="14.45" customHeight="1" x14ac:dyDescent="0.25">
      <c r="G49" s="24"/>
      <c r="H49" s="74"/>
      <c r="I49" s="63"/>
      <c r="J49" s="63"/>
      <c r="K49" s="75"/>
    </row>
    <row r="50" spans="7:11" ht="14.45" customHeight="1" x14ac:dyDescent="0.25">
      <c r="G50" s="24"/>
      <c r="H50" s="74"/>
      <c r="I50" s="63"/>
      <c r="J50" s="63"/>
      <c r="K50" s="75"/>
    </row>
    <row r="51" spans="7:11" ht="14.45" customHeight="1" x14ac:dyDescent="0.25">
      <c r="G51" s="24"/>
      <c r="H51" s="74"/>
      <c r="I51" s="63"/>
      <c r="J51" s="63"/>
      <c r="K51" s="75"/>
    </row>
    <row r="52" spans="7:11" ht="14.45" customHeight="1" x14ac:dyDescent="0.25">
      <c r="G52" s="24"/>
      <c r="H52" s="74"/>
      <c r="I52" s="63"/>
      <c r="J52" s="63"/>
      <c r="K52" s="75"/>
    </row>
    <row r="53" spans="7:11" ht="14.45" customHeight="1" x14ac:dyDescent="0.25">
      <c r="G53" s="24"/>
      <c r="H53" s="74"/>
      <c r="I53" s="63"/>
      <c r="J53" s="63"/>
      <c r="K53" s="75"/>
    </row>
    <row r="54" spans="7:11" ht="14.45" customHeight="1" x14ac:dyDescent="0.25">
      <c r="G54" s="24"/>
      <c r="H54" s="74"/>
      <c r="I54" s="63"/>
      <c r="J54" s="63"/>
      <c r="K54" s="75"/>
    </row>
    <row r="55" spans="7:11" ht="15" customHeight="1" thickBot="1" x14ac:dyDescent="0.3">
      <c r="G55" s="24"/>
      <c r="H55" s="76"/>
      <c r="I55" s="79"/>
      <c r="J55" s="79"/>
      <c r="K55" s="77"/>
    </row>
    <row r="79" spans="1:18" x14ac:dyDescent="0.25">
      <c r="A79" s="42"/>
      <c r="B79" s="42"/>
      <c r="C79" s="42"/>
      <c r="D79" s="42"/>
      <c r="E79" s="42"/>
      <c r="F79" s="42"/>
      <c r="G79" s="42"/>
      <c r="H79" s="42"/>
      <c r="I79" s="42"/>
      <c r="J79" s="42"/>
      <c r="K79" s="42"/>
      <c r="L79" s="42"/>
      <c r="M79" s="42"/>
      <c r="N79" s="42"/>
      <c r="O79" s="42"/>
      <c r="P79" s="42"/>
      <c r="Q79" s="42"/>
      <c r="R79" s="42"/>
    </row>
    <row r="80" spans="1:18" ht="15.75" thickBot="1" x14ac:dyDescent="0.3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</row>
    <row r="81" spans="1:18" ht="15.75" thickBot="1" x14ac:dyDescent="0.3">
      <c r="A81" s="115" t="s">
        <v>23</v>
      </c>
      <c r="B81" s="116"/>
      <c r="C81" s="116"/>
      <c r="D81" s="116"/>
      <c r="E81" s="116"/>
      <c r="F81" s="116"/>
      <c r="G81" s="115" t="s">
        <v>38</v>
      </c>
      <c r="H81" s="117"/>
      <c r="I81" s="117"/>
      <c r="J81" s="117"/>
      <c r="K81" s="117"/>
      <c r="L81" s="117"/>
      <c r="M81" s="117"/>
      <c r="N81" s="118"/>
      <c r="O81" s="119"/>
      <c r="P81" s="119"/>
      <c r="Q81" s="119"/>
      <c r="R81" s="120"/>
    </row>
    <row r="82" spans="1:18" ht="27.6" customHeight="1" x14ac:dyDescent="0.25">
      <c r="A82" s="53" t="s">
        <v>36</v>
      </c>
      <c r="B82" s="121">
        <v>27.1</v>
      </c>
      <c r="C82" s="121"/>
      <c r="D82" s="121"/>
      <c r="E82" s="121"/>
      <c r="F82" s="121"/>
      <c r="G82" s="121" t="s">
        <v>30</v>
      </c>
      <c r="H82" s="121"/>
      <c r="I82" s="121"/>
      <c r="J82" s="121"/>
      <c r="K82" s="121"/>
      <c r="L82" s="121"/>
      <c r="M82" s="121"/>
      <c r="N82" s="121"/>
      <c r="O82" s="121" t="s">
        <v>37</v>
      </c>
      <c r="P82" s="121"/>
      <c r="Q82" s="121"/>
      <c r="R82" s="121"/>
    </row>
    <row r="83" spans="1:18" x14ac:dyDescent="0.25">
      <c r="A83" s="13" t="s">
        <v>16</v>
      </c>
      <c r="B83" s="13" t="s">
        <v>18</v>
      </c>
      <c r="C83" s="13" t="s">
        <v>19</v>
      </c>
      <c r="D83" s="13" t="s">
        <v>20</v>
      </c>
      <c r="E83" s="13" t="s">
        <v>21</v>
      </c>
      <c r="F83" s="13" t="s">
        <v>22</v>
      </c>
      <c r="G83" s="13" t="s">
        <v>0</v>
      </c>
      <c r="H83" s="13" t="s">
        <v>1</v>
      </c>
      <c r="I83" s="13" t="s">
        <v>4</v>
      </c>
      <c r="J83" s="13" t="s">
        <v>24</v>
      </c>
      <c r="K83" s="13" t="s">
        <v>6</v>
      </c>
      <c r="L83" s="13" t="s">
        <v>7</v>
      </c>
      <c r="M83" s="13" t="s">
        <v>8</v>
      </c>
      <c r="N83" s="13" t="s">
        <v>9</v>
      </c>
      <c r="O83" s="13" t="s">
        <v>25</v>
      </c>
      <c r="P83" s="13" t="s">
        <v>12</v>
      </c>
      <c r="Q83" s="13" t="s">
        <v>13</v>
      </c>
      <c r="R83" s="13" t="s">
        <v>15</v>
      </c>
    </row>
    <row r="84" spans="1:18" x14ac:dyDescent="0.25">
      <c r="A84" s="13">
        <v>1</v>
      </c>
      <c r="B84" s="40">
        <v>8.5</v>
      </c>
      <c r="C84" s="40"/>
      <c r="D84" s="40"/>
      <c r="E84" s="40"/>
      <c r="F84" s="40"/>
      <c r="G84" s="13">
        <f>AVERAGE(Tableau327[[#This Row],[Pièce 1]:[Pièce 5]])</f>
        <v>8.5</v>
      </c>
      <c r="H84" s="13">
        <f>MAX(Tableau327[[#This Row],[Pièce 1]:[Moyenne]])-MIN(Tableau327[[#This Row],[Pièce 1]:[Moyenne]])</f>
        <v>0</v>
      </c>
      <c r="I84" s="13" t="e">
        <f>AVERAGE(Tableau327[Moyenne])</f>
        <v>#DIV/0!</v>
      </c>
      <c r="J84" s="2" t="e">
        <f>AVERAGE(Tableau327[Etendue])</f>
        <v>#DIV/0!</v>
      </c>
      <c r="K84" s="13" t="e">
        <f>Tableau327[[#This Row],[Moyenne globale]]+$M$6*Tableau327[[#This Row],[Moyenne étendue]]</f>
        <v>#DIV/0!</v>
      </c>
      <c r="L84" s="13" t="e">
        <f>Tableau327[[#This Row],[Moyenne globale]]-$M$6*Tableau327[[#This Row],[Moyenne étendue]]</f>
        <v>#DIV/0!</v>
      </c>
      <c r="M84" s="13" t="e">
        <f>$M$8*Tableau327[[#This Row],[Moyenne étendue]]</f>
        <v>#DIV/0!</v>
      </c>
      <c r="N84" s="13" t="e">
        <f>$M$7*Tableau327[[#This Row],[Moyenne étendue]]</f>
        <v>#DIV/0!</v>
      </c>
      <c r="O84" s="13" t="e">
        <f>_xlfn.STDEV.S(Tableau327[[#This Row],[Pièce 1]:[Pièce 5]])</f>
        <v>#DIV/0!</v>
      </c>
      <c r="P84" s="13" t="e">
        <f>AVERAGE(Tableau327[Ecart type court terme])</f>
        <v>#DIV/0!</v>
      </c>
      <c r="Q84" s="13" t="e">
        <f>Tableau327[[#This Row],[Moyenne écart type court terme]]/$M$11</f>
        <v>#DIV/0!</v>
      </c>
      <c r="R84" s="13">
        <f>_xlfn.STDEV.S(Tableau327[[Pièce 1]:[Pièce 5]])</f>
        <v>1.3913422775626871</v>
      </c>
    </row>
    <row r="85" spans="1:18" x14ac:dyDescent="0.25">
      <c r="A85" s="13">
        <v>2</v>
      </c>
      <c r="B85" s="40">
        <v>6.5</v>
      </c>
      <c r="C85" s="40"/>
      <c r="D85" s="40"/>
      <c r="E85" s="40"/>
      <c r="F85" s="40"/>
      <c r="G85" s="13">
        <f>AVERAGE(Tableau327[[#This Row],[Pièce 1]:[Pièce 5]])</f>
        <v>6.5</v>
      </c>
      <c r="H85" s="13">
        <f>MAX(Tableau327[[#This Row],[Pièce 1]:[Moyenne]])-MIN(Tableau327[[#This Row],[Pièce 1]:[Moyenne]])</f>
        <v>0</v>
      </c>
      <c r="I85" s="13" t="e">
        <f>AVERAGE(Tableau327[Moyenne])</f>
        <v>#DIV/0!</v>
      </c>
      <c r="J85" s="2" t="e">
        <f>AVERAGE(Tableau327[Etendue])</f>
        <v>#DIV/0!</v>
      </c>
      <c r="K85" s="13" t="e">
        <f>Tableau327[[#This Row],[Moyenne globale]]+$M$6*Tableau327[[#This Row],[Moyenne étendue]]</f>
        <v>#DIV/0!</v>
      </c>
      <c r="L85" s="13" t="e">
        <f>Tableau327[[#This Row],[Moyenne globale]]-$M$6*Tableau327[[#This Row],[Moyenne étendue]]</f>
        <v>#DIV/0!</v>
      </c>
      <c r="M85" s="13" t="e">
        <f>$M$8*Tableau327[[#This Row],[Moyenne étendue]]</f>
        <v>#DIV/0!</v>
      </c>
      <c r="N85" s="13" t="e">
        <f>$M$7*Tableau327[[#This Row],[Moyenne étendue]]</f>
        <v>#DIV/0!</v>
      </c>
      <c r="O85" s="13" t="e">
        <f>_xlfn.STDEV.S(Tableau327[[#This Row],[Pièce 1]:[Pièce 5]])</f>
        <v>#DIV/0!</v>
      </c>
      <c r="P85" s="13" t="e">
        <f>AVERAGE(Tableau327[Ecart type court terme])</f>
        <v>#DIV/0!</v>
      </c>
      <c r="Q85" s="13" t="e">
        <f>Tableau327[[#This Row],[Moyenne écart type court terme]]/$M$11</f>
        <v>#DIV/0!</v>
      </c>
      <c r="R85" s="13">
        <f>_xlfn.STDEV.S(Tableau327[[Pièce 1]:[Pièce 5]])</f>
        <v>1.3913422775626871</v>
      </c>
    </row>
    <row r="86" spans="1:18" x14ac:dyDescent="0.25">
      <c r="A86" s="13">
        <v>3</v>
      </c>
      <c r="B86" s="41">
        <v>5.5</v>
      </c>
      <c r="C86" s="40">
        <v>5.6</v>
      </c>
      <c r="D86" s="40"/>
      <c r="E86" s="40"/>
      <c r="F86" s="40"/>
      <c r="G86" s="13">
        <f>AVERAGE(Tableau327[[#This Row],[Pièce 1]:[Pièce 5]])</f>
        <v>5.55</v>
      </c>
      <c r="H86" s="13">
        <f>MAX(Tableau327[[#This Row],[Pièce 1]:[Moyenne]])-MIN(Tableau327[[#This Row],[Pièce 1]:[Moyenne]])</f>
        <v>9.9999999999999645E-2</v>
      </c>
      <c r="I86" s="13" t="e">
        <f>AVERAGE(Tableau327[Moyenne])</f>
        <v>#DIV/0!</v>
      </c>
      <c r="J86" s="2" t="e">
        <f>AVERAGE(Tableau327[Etendue])</f>
        <v>#DIV/0!</v>
      </c>
      <c r="K86" s="13" t="e">
        <f>Tableau327[[#This Row],[Moyenne globale]]+$M$6*Tableau327[[#This Row],[Moyenne étendue]]</f>
        <v>#DIV/0!</v>
      </c>
      <c r="L86" s="13" t="e">
        <f>Tableau327[[#This Row],[Moyenne globale]]-$M$6*Tableau327[[#This Row],[Moyenne étendue]]</f>
        <v>#DIV/0!</v>
      </c>
      <c r="M86" s="13" t="e">
        <f>$M$8*Tableau327[[#This Row],[Moyenne étendue]]</f>
        <v>#DIV/0!</v>
      </c>
      <c r="N86" s="13" t="e">
        <f>$M$7*Tableau327[[#This Row],[Moyenne étendue]]</f>
        <v>#DIV/0!</v>
      </c>
      <c r="O86" s="13">
        <f>_xlfn.STDEV.S(Tableau327[[#This Row],[Pièce 1]:[Pièce 5]])</f>
        <v>7.0710678118654502E-2</v>
      </c>
      <c r="P86" s="13" t="e">
        <f>AVERAGE(Tableau327[Ecart type court terme])</f>
        <v>#DIV/0!</v>
      </c>
      <c r="Q86" s="13" t="e">
        <f>Tableau327[[#This Row],[Moyenne écart type court terme]]/$M$11</f>
        <v>#DIV/0!</v>
      </c>
      <c r="R86" s="13">
        <f>_xlfn.STDEV.S(Tableau327[[Pièce 1]:[Pièce 5]])</f>
        <v>1.3913422775626871</v>
      </c>
    </row>
    <row r="87" spans="1:18" x14ac:dyDescent="0.25">
      <c r="A87" s="13">
        <v>4</v>
      </c>
      <c r="B87" s="40"/>
      <c r="C87" s="40"/>
      <c r="D87" s="40"/>
      <c r="E87" s="40"/>
      <c r="F87" s="40"/>
      <c r="G87" s="13" t="e">
        <f>AVERAGE(Tableau327[[#This Row],[Pièce 1]:[Pièce 5]])</f>
        <v>#DIV/0!</v>
      </c>
      <c r="H87" s="13" t="e">
        <f>MAX(Tableau327[[#This Row],[Pièce 1]:[Moyenne]])-MIN(Tableau327[[#This Row],[Pièce 1]:[Moyenne]])</f>
        <v>#DIV/0!</v>
      </c>
      <c r="I87" s="13" t="e">
        <f>AVERAGE(Tableau327[Moyenne])</f>
        <v>#DIV/0!</v>
      </c>
      <c r="J87" s="2" t="e">
        <f>AVERAGE(Tableau327[Etendue])</f>
        <v>#DIV/0!</v>
      </c>
      <c r="K87" s="13" t="e">
        <f>Tableau327[[#This Row],[Moyenne globale]]+$M$6*Tableau327[[#This Row],[Moyenne étendue]]</f>
        <v>#DIV/0!</v>
      </c>
      <c r="L87" s="13" t="e">
        <f>Tableau327[[#This Row],[Moyenne globale]]-$M$6*Tableau327[[#This Row],[Moyenne étendue]]</f>
        <v>#DIV/0!</v>
      </c>
      <c r="M87" s="13" t="e">
        <f>$M$8*Tableau327[[#This Row],[Moyenne étendue]]</f>
        <v>#DIV/0!</v>
      </c>
      <c r="N87" s="13" t="e">
        <f>$M$7*Tableau327[[#This Row],[Moyenne étendue]]</f>
        <v>#DIV/0!</v>
      </c>
      <c r="O87" s="13" t="e">
        <f>_xlfn.STDEV.S(Tableau327[[#This Row],[Pièce 1]:[Pièce 5]])</f>
        <v>#DIV/0!</v>
      </c>
      <c r="P87" s="13" t="e">
        <f>AVERAGE(Tableau327[Ecart type court terme])</f>
        <v>#DIV/0!</v>
      </c>
      <c r="Q87" s="13" t="e">
        <f>Tableau327[[#This Row],[Moyenne écart type court terme]]/$M$11</f>
        <v>#DIV/0!</v>
      </c>
      <c r="R87" s="13">
        <f>_xlfn.STDEV.S(Tableau327[[Pièce 1]:[Pièce 5]])</f>
        <v>1.3913422775626871</v>
      </c>
    </row>
    <row r="88" spans="1:18" x14ac:dyDescent="0.25">
      <c r="A88" s="13">
        <v>5</v>
      </c>
      <c r="B88" s="40"/>
      <c r="C88" s="40"/>
      <c r="D88" s="40"/>
      <c r="E88" s="40"/>
      <c r="F88" s="40"/>
      <c r="G88" s="13" t="e">
        <f>AVERAGE(Tableau327[[#This Row],[Pièce 1]:[Pièce 5]])</f>
        <v>#DIV/0!</v>
      </c>
      <c r="H88" s="13" t="e">
        <f>MAX(Tableau327[[#This Row],[Pièce 1]:[Moyenne]])-MIN(Tableau327[[#This Row],[Pièce 1]:[Moyenne]])</f>
        <v>#DIV/0!</v>
      </c>
      <c r="I88" s="13" t="e">
        <f>AVERAGE(Tableau327[Moyenne])</f>
        <v>#DIV/0!</v>
      </c>
      <c r="J88" s="2" t="e">
        <f>AVERAGE(Tableau327[Etendue])</f>
        <v>#DIV/0!</v>
      </c>
      <c r="K88" s="13" t="e">
        <f>Tableau327[[#This Row],[Moyenne globale]]+$M$6*Tableau327[[#This Row],[Moyenne étendue]]</f>
        <v>#DIV/0!</v>
      </c>
      <c r="L88" s="13" t="e">
        <f>Tableau327[[#This Row],[Moyenne globale]]-$M$6*Tableau327[[#This Row],[Moyenne étendue]]</f>
        <v>#DIV/0!</v>
      </c>
      <c r="M88" s="13" t="e">
        <f>$M$8*Tableau327[[#This Row],[Moyenne étendue]]</f>
        <v>#DIV/0!</v>
      </c>
      <c r="N88" s="13" t="e">
        <f>$M$7*Tableau327[[#This Row],[Moyenne étendue]]</f>
        <v>#DIV/0!</v>
      </c>
      <c r="O88" s="13" t="e">
        <f>_xlfn.STDEV.S(Tableau327[[#This Row],[Pièce 1]:[Pièce 5]])</f>
        <v>#DIV/0!</v>
      </c>
      <c r="P88" s="13" t="e">
        <f>AVERAGE(Tableau327[Ecart type court terme])</f>
        <v>#DIV/0!</v>
      </c>
      <c r="Q88" s="13" t="e">
        <f>Tableau327[[#This Row],[Moyenne écart type court terme]]/$M$11</f>
        <v>#DIV/0!</v>
      </c>
      <c r="R88" s="13">
        <f>_xlfn.STDEV.S(Tableau327[[Pièce 1]:[Pièce 5]])</f>
        <v>1.3913422775626871</v>
      </c>
    </row>
    <row r="89" spans="1:18" x14ac:dyDescent="0.25">
      <c r="A89" s="13">
        <v>6</v>
      </c>
      <c r="B89" s="40"/>
      <c r="C89" s="40"/>
      <c r="D89" s="40"/>
      <c r="E89" s="40"/>
      <c r="F89" s="40"/>
      <c r="G89" s="13" t="e">
        <f>AVERAGE(Tableau327[[#This Row],[Pièce 1]:[Pièce 5]])</f>
        <v>#DIV/0!</v>
      </c>
      <c r="H89" s="13" t="e">
        <f>MAX(Tableau327[[#This Row],[Pièce 1]:[Moyenne]])-MIN(Tableau327[[#This Row],[Pièce 1]:[Moyenne]])</f>
        <v>#DIV/0!</v>
      </c>
      <c r="I89" s="13" t="e">
        <f>AVERAGE(Tableau327[Moyenne])</f>
        <v>#DIV/0!</v>
      </c>
      <c r="J89" s="2" t="e">
        <f>AVERAGE(Tableau327[Etendue])</f>
        <v>#DIV/0!</v>
      </c>
      <c r="K89" s="13" t="e">
        <f>Tableau327[[#This Row],[Moyenne globale]]+$M$6*Tableau327[[#This Row],[Moyenne étendue]]</f>
        <v>#DIV/0!</v>
      </c>
      <c r="L89" s="13" t="e">
        <f>Tableau327[[#This Row],[Moyenne globale]]-$M$6*Tableau327[[#This Row],[Moyenne étendue]]</f>
        <v>#DIV/0!</v>
      </c>
      <c r="M89" s="13" t="e">
        <f>$M$8*Tableau327[[#This Row],[Moyenne étendue]]</f>
        <v>#DIV/0!</v>
      </c>
      <c r="N89" s="13" t="e">
        <f>$M$7*Tableau327[[#This Row],[Moyenne étendue]]</f>
        <v>#DIV/0!</v>
      </c>
      <c r="O89" s="13" t="e">
        <f>_xlfn.STDEV.S(Tableau327[[#This Row],[Pièce 1]:[Pièce 5]])</f>
        <v>#DIV/0!</v>
      </c>
      <c r="P89" s="13" t="e">
        <f>AVERAGE(Tableau327[Ecart type court terme])</f>
        <v>#DIV/0!</v>
      </c>
      <c r="Q89" s="13" t="e">
        <f>Tableau327[[#This Row],[Moyenne écart type court terme]]/$M$11</f>
        <v>#DIV/0!</v>
      </c>
      <c r="R89" s="13">
        <f>_xlfn.STDEV.S(Tableau327[[Pièce 1]:[Pièce 5]])</f>
        <v>1.3913422775626871</v>
      </c>
    </row>
    <row r="90" spans="1:18" x14ac:dyDescent="0.25">
      <c r="A90" s="13">
        <v>7</v>
      </c>
      <c r="B90" s="40"/>
      <c r="C90" s="40"/>
      <c r="D90" s="40"/>
      <c r="E90" s="40"/>
      <c r="F90" s="40"/>
      <c r="G90" s="13" t="e">
        <f>AVERAGE(Tableau327[[#This Row],[Pièce 1]:[Pièce 5]])</f>
        <v>#DIV/0!</v>
      </c>
      <c r="H90" s="13" t="e">
        <f>MAX(Tableau327[[#This Row],[Pièce 1]:[Moyenne]])-MIN(Tableau327[[#This Row],[Pièce 1]:[Moyenne]])</f>
        <v>#DIV/0!</v>
      </c>
      <c r="I90" s="13" t="e">
        <f>AVERAGE(Tableau327[Moyenne])</f>
        <v>#DIV/0!</v>
      </c>
      <c r="J90" s="2" t="e">
        <f>AVERAGE(Tableau327[Etendue])</f>
        <v>#DIV/0!</v>
      </c>
      <c r="K90" s="13" t="e">
        <f>Tableau327[[#This Row],[Moyenne globale]]+$M$6*Tableau327[[#This Row],[Moyenne étendue]]</f>
        <v>#DIV/0!</v>
      </c>
      <c r="L90" s="13" t="e">
        <f>Tableau327[[#This Row],[Moyenne globale]]-$M$6*Tableau327[[#This Row],[Moyenne étendue]]</f>
        <v>#DIV/0!</v>
      </c>
      <c r="M90" s="13" t="e">
        <f>$M$8*Tableau327[[#This Row],[Moyenne étendue]]</f>
        <v>#DIV/0!</v>
      </c>
      <c r="N90" s="13" t="e">
        <f>$M$7*Tableau327[[#This Row],[Moyenne étendue]]</f>
        <v>#DIV/0!</v>
      </c>
      <c r="O90" s="13" t="e">
        <f>_xlfn.STDEV.S(Tableau327[[#This Row],[Pièce 1]:[Pièce 5]])</f>
        <v>#DIV/0!</v>
      </c>
      <c r="P90" s="13" t="e">
        <f>AVERAGE(Tableau327[Ecart type court terme])</f>
        <v>#DIV/0!</v>
      </c>
      <c r="Q90" s="13" t="e">
        <f>Tableau327[[#This Row],[Moyenne écart type court terme]]/$M$11</f>
        <v>#DIV/0!</v>
      </c>
      <c r="R90" s="13">
        <f>_xlfn.STDEV.S(Tableau327[[Pièce 1]:[Pièce 5]])</f>
        <v>1.3913422775626871</v>
      </c>
    </row>
    <row r="91" spans="1:18" x14ac:dyDescent="0.25">
      <c r="A91" s="13">
        <v>8</v>
      </c>
      <c r="B91" s="40"/>
      <c r="C91" s="40"/>
      <c r="D91" s="40"/>
      <c r="E91" s="40"/>
      <c r="F91" s="40"/>
      <c r="G91" s="13" t="e">
        <f>AVERAGE(Tableau327[[#This Row],[Pièce 1]:[Pièce 5]])</f>
        <v>#DIV/0!</v>
      </c>
      <c r="H91" s="13" t="e">
        <f>MAX(Tableau327[[#This Row],[Pièce 1]:[Moyenne]])-MIN(Tableau327[[#This Row],[Pièce 1]:[Moyenne]])</f>
        <v>#DIV/0!</v>
      </c>
      <c r="I91" s="13" t="e">
        <f>AVERAGE(Tableau327[Moyenne])</f>
        <v>#DIV/0!</v>
      </c>
      <c r="J91" s="2" t="e">
        <f>AVERAGE(Tableau327[Etendue])</f>
        <v>#DIV/0!</v>
      </c>
      <c r="K91" s="13" t="e">
        <f>Tableau327[[#This Row],[Moyenne globale]]+$M$6*Tableau327[[#This Row],[Moyenne étendue]]</f>
        <v>#DIV/0!</v>
      </c>
      <c r="L91" s="13" t="e">
        <f>Tableau327[[#This Row],[Moyenne globale]]-$M$6*Tableau327[[#This Row],[Moyenne étendue]]</f>
        <v>#DIV/0!</v>
      </c>
      <c r="M91" s="13" t="e">
        <f>$M$8*Tableau327[[#This Row],[Moyenne étendue]]</f>
        <v>#DIV/0!</v>
      </c>
      <c r="N91" s="13" t="e">
        <f>$M$7*Tableau327[[#This Row],[Moyenne étendue]]</f>
        <v>#DIV/0!</v>
      </c>
      <c r="O91" s="13" t="e">
        <f>_xlfn.STDEV.S(Tableau327[[#This Row],[Pièce 1]:[Pièce 5]])</f>
        <v>#DIV/0!</v>
      </c>
      <c r="P91" s="13" t="e">
        <f>AVERAGE(Tableau327[Ecart type court terme])</f>
        <v>#DIV/0!</v>
      </c>
      <c r="Q91" s="13" t="e">
        <f>Tableau327[[#This Row],[Moyenne écart type court terme]]/$M$11</f>
        <v>#DIV/0!</v>
      </c>
      <c r="R91" s="13">
        <f>_xlfn.STDEV.S(Tableau327[[Pièce 1]:[Pièce 5]])</f>
        <v>1.3913422775626871</v>
      </c>
    </row>
    <row r="92" spans="1:18" x14ac:dyDescent="0.25">
      <c r="A92" s="13">
        <v>9</v>
      </c>
      <c r="B92" s="40"/>
      <c r="C92" s="40"/>
      <c r="D92" s="40"/>
      <c r="E92" s="40"/>
      <c r="F92" s="40"/>
      <c r="G92" s="13" t="e">
        <f>AVERAGE(Tableau327[[#This Row],[Pièce 1]:[Pièce 5]])</f>
        <v>#DIV/0!</v>
      </c>
      <c r="H92" s="13" t="e">
        <f>MAX(Tableau327[[#This Row],[Pièce 1]:[Moyenne]])-MIN(Tableau327[[#This Row],[Pièce 1]:[Moyenne]])</f>
        <v>#DIV/0!</v>
      </c>
      <c r="I92" s="13" t="e">
        <f>AVERAGE(Tableau327[Moyenne])</f>
        <v>#DIV/0!</v>
      </c>
      <c r="J92" s="2" t="e">
        <f>AVERAGE(Tableau327[Etendue])</f>
        <v>#DIV/0!</v>
      </c>
      <c r="K92" s="13" t="e">
        <f>Tableau327[[#This Row],[Moyenne globale]]+$M$6*Tableau327[[#This Row],[Moyenne étendue]]</f>
        <v>#DIV/0!</v>
      </c>
      <c r="L92" s="13" t="e">
        <f>Tableau327[[#This Row],[Moyenne globale]]-$M$6*Tableau327[[#This Row],[Moyenne étendue]]</f>
        <v>#DIV/0!</v>
      </c>
      <c r="M92" s="13" t="e">
        <f>$M$8*Tableau327[[#This Row],[Moyenne étendue]]</f>
        <v>#DIV/0!</v>
      </c>
      <c r="N92" s="13" t="e">
        <f>$M$7*Tableau327[[#This Row],[Moyenne étendue]]</f>
        <v>#DIV/0!</v>
      </c>
      <c r="O92" s="13" t="e">
        <f>_xlfn.STDEV.S(Tableau327[[#This Row],[Pièce 1]:[Pièce 5]])</f>
        <v>#DIV/0!</v>
      </c>
      <c r="P92" s="13" t="e">
        <f>AVERAGE(Tableau327[Ecart type court terme])</f>
        <v>#DIV/0!</v>
      </c>
      <c r="Q92" s="13" t="e">
        <f>Tableau327[[#This Row],[Moyenne écart type court terme]]/$M$11</f>
        <v>#DIV/0!</v>
      </c>
      <c r="R92" s="13">
        <f>_xlfn.STDEV.S(Tableau327[[Pièce 1]:[Pièce 5]])</f>
        <v>1.3913422775626871</v>
      </c>
    </row>
    <row r="93" spans="1:18" x14ac:dyDescent="0.25">
      <c r="A93" s="13">
        <v>10</v>
      </c>
      <c r="B93" s="40"/>
      <c r="C93" s="40"/>
      <c r="D93" s="40"/>
      <c r="E93" s="40"/>
      <c r="F93" s="40"/>
      <c r="G93" s="13" t="e">
        <f>AVERAGE(Tableau327[[#This Row],[Pièce 1]:[Pièce 5]])</f>
        <v>#DIV/0!</v>
      </c>
      <c r="H93" s="13" t="e">
        <f>MAX(Tableau327[[#This Row],[Pièce 1]:[Moyenne]])-MIN(Tableau327[[#This Row],[Pièce 1]:[Moyenne]])</f>
        <v>#DIV/0!</v>
      </c>
      <c r="I93" s="13" t="e">
        <f>AVERAGE(Tableau327[Moyenne])</f>
        <v>#DIV/0!</v>
      </c>
      <c r="J93" s="2" t="e">
        <f>AVERAGE(Tableau327[Etendue])</f>
        <v>#DIV/0!</v>
      </c>
      <c r="K93" s="13" t="e">
        <f>Tableau327[[#This Row],[Moyenne globale]]+$M$6*Tableau327[[#This Row],[Moyenne étendue]]</f>
        <v>#DIV/0!</v>
      </c>
      <c r="L93" s="13" t="e">
        <f>Tableau327[[#This Row],[Moyenne globale]]-$M$6*Tableau327[[#This Row],[Moyenne étendue]]</f>
        <v>#DIV/0!</v>
      </c>
      <c r="M93" s="13" t="e">
        <f>$M$8*Tableau327[[#This Row],[Moyenne étendue]]</f>
        <v>#DIV/0!</v>
      </c>
      <c r="N93" s="13" t="e">
        <f>$M$7*Tableau327[[#This Row],[Moyenne étendue]]</f>
        <v>#DIV/0!</v>
      </c>
      <c r="O93" s="13" t="e">
        <f>_xlfn.STDEV.S(Tableau327[[#This Row],[Pièce 1]:[Pièce 5]])</f>
        <v>#DIV/0!</v>
      </c>
      <c r="P93" s="13" t="e">
        <f>AVERAGE(Tableau327[Ecart type court terme])</f>
        <v>#DIV/0!</v>
      </c>
      <c r="Q93" s="13" t="e">
        <f>Tableau327[[#This Row],[Moyenne écart type court terme]]/$M$11</f>
        <v>#DIV/0!</v>
      </c>
      <c r="R93" s="13">
        <f>_xlfn.STDEV.S(Tableau327[[Pièce 1]:[Pièce 5]])</f>
        <v>1.3913422775626871</v>
      </c>
    </row>
    <row r="94" spans="1:18" x14ac:dyDescent="0.25">
      <c r="A94" s="13">
        <v>11</v>
      </c>
      <c r="B94" s="40"/>
      <c r="C94" s="40"/>
      <c r="D94" s="40"/>
      <c r="E94" s="40"/>
      <c r="F94" s="40"/>
      <c r="G94" s="13" t="e">
        <f>AVERAGE(Tableau327[[#This Row],[Pièce 1]:[Pièce 5]])</f>
        <v>#DIV/0!</v>
      </c>
      <c r="H94" s="13" t="e">
        <f>MAX(Tableau327[[#This Row],[Pièce 1]:[Moyenne]])-MIN(Tableau327[[#This Row],[Pièce 1]:[Moyenne]])</f>
        <v>#DIV/0!</v>
      </c>
      <c r="I94" s="13" t="e">
        <f>AVERAGE(Tableau327[Moyenne])</f>
        <v>#DIV/0!</v>
      </c>
      <c r="J94" s="2" t="e">
        <f>AVERAGE(Tableau327[Etendue])</f>
        <v>#DIV/0!</v>
      </c>
      <c r="K94" s="13" t="e">
        <f>Tableau327[[#This Row],[Moyenne globale]]+$M$6*Tableau327[[#This Row],[Moyenne étendue]]</f>
        <v>#DIV/0!</v>
      </c>
      <c r="L94" s="13" t="e">
        <f>Tableau327[[#This Row],[Moyenne globale]]-$M$6*Tableau327[[#This Row],[Moyenne étendue]]</f>
        <v>#DIV/0!</v>
      </c>
      <c r="M94" s="13" t="e">
        <f>$M$8*Tableau327[[#This Row],[Moyenne étendue]]</f>
        <v>#DIV/0!</v>
      </c>
      <c r="N94" s="13" t="e">
        <f>$M$7*Tableau327[[#This Row],[Moyenne étendue]]</f>
        <v>#DIV/0!</v>
      </c>
      <c r="O94" s="13" t="e">
        <f>_xlfn.STDEV.S(Tableau327[[#This Row],[Pièce 1]:[Pièce 5]])</f>
        <v>#DIV/0!</v>
      </c>
      <c r="P94" s="13" t="e">
        <f>AVERAGE(Tableau327[Ecart type court terme])</f>
        <v>#DIV/0!</v>
      </c>
      <c r="Q94" s="13" t="e">
        <f>Tableau327[[#This Row],[Moyenne écart type court terme]]/$M$11</f>
        <v>#DIV/0!</v>
      </c>
      <c r="R94" s="13">
        <f>_xlfn.STDEV.S(Tableau327[[Pièce 1]:[Pièce 5]])</f>
        <v>1.3913422775626871</v>
      </c>
    </row>
    <row r="95" spans="1:18" x14ac:dyDescent="0.25">
      <c r="A95" s="13">
        <v>12</v>
      </c>
      <c r="B95" s="40"/>
      <c r="C95" s="40"/>
      <c r="D95" s="40"/>
      <c r="E95" s="40"/>
      <c r="F95" s="40"/>
      <c r="G95" s="13" t="e">
        <f>AVERAGE(Tableau327[[#This Row],[Pièce 1]:[Pièce 5]])</f>
        <v>#DIV/0!</v>
      </c>
      <c r="H95" s="13" t="e">
        <f>MAX(Tableau327[[#This Row],[Pièce 1]:[Moyenne]])-MIN(Tableau327[[#This Row],[Pièce 1]:[Moyenne]])</f>
        <v>#DIV/0!</v>
      </c>
      <c r="I95" s="13" t="e">
        <f>AVERAGE(Tableau327[Moyenne])</f>
        <v>#DIV/0!</v>
      </c>
      <c r="J95" s="2" t="e">
        <f>AVERAGE(Tableau327[Etendue])</f>
        <v>#DIV/0!</v>
      </c>
      <c r="K95" s="13" t="e">
        <f>Tableau327[[#This Row],[Moyenne globale]]+$M$6*Tableau327[[#This Row],[Moyenne étendue]]</f>
        <v>#DIV/0!</v>
      </c>
      <c r="L95" s="13" t="e">
        <f>Tableau327[[#This Row],[Moyenne globale]]-$M$6*Tableau327[[#This Row],[Moyenne étendue]]</f>
        <v>#DIV/0!</v>
      </c>
      <c r="M95" s="13" t="e">
        <f>$M$8*Tableau327[[#This Row],[Moyenne étendue]]</f>
        <v>#DIV/0!</v>
      </c>
      <c r="N95" s="13" t="e">
        <f>$M$7*Tableau327[[#This Row],[Moyenne étendue]]</f>
        <v>#DIV/0!</v>
      </c>
      <c r="O95" s="13" t="e">
        <f>_xlfn.STDEV.S(Tableau327[[#This Row],[Pièce 1]:[Pièce 5]])</f>
        <v>#DIV/0!</v>
      </c>
      <c r="P95" s="13" t="e">
        <f>AVERAGE(Tableau327[Ecart type court terme])</f>
        <v>#DIV/0!</v>
      </c>
      <c r="Q95" s="13" t="e">
        <f>Tableau327[[#This Row],[Moyenne écart type court terme]]/$M$11</f>
        <v>#DIV/0!</v>
      </c>
      <c r="R95" s="13">
        <f>_xlfn.STDEV.S(Tableau327[[Pièce 1]:[Pièce 5]])</f>
        <v>1.3913422775626871</v>
      </c>
    </row>
    <row r="96" spans="1:18" x14ac:dyDescent="0.25">
      <c r="A96" s="13">
        <v>13</v>
      </c>
      <c r="B96" s="40"/>
      <c r="C96" s="40"/>
      <c r="D96" s="40"/>
      <c r="E96" s="40"/>
      <c r="F96" s="40"/>
      <c r="G96" s="13" t="e">
        <f>AVERAGE(Tableau327[[#This Row],[Pièce 1]:[Pièce 5]])</f>
        <v>#DIV/0!</v>
      </c>
      <c r="H96" s="13" t="e">
        <f>MAX(Tableau327[[#This Row],[Pièce 1]:[Moyenne]])-MIN(Tableau327[[#This Row],[Pièce 1]:[Moyenne]])</f>
        <v>#DIV/0!</v>
      </c>
      <c r="I96" s="13" t="e">
        <f>AVERAGE(Tableau327[Moyenne])</f>
        <v>#DIV/0!</v>
      </c>
      <c r="J96" s="2" t="e">
        <f>AVERAGE(Tableau327[Etendue])</f>
        <v>#DIV/0!</v>
      </c>
      <c r="K96" s="13" t="e">
        <f>Tableau327[[#This Row],[Moyenne globale]]+$M$6*Tableau327[[#This Row],[Moyenne étendue]]</f>
        <v>#DIV/0!</v>
      </c>
      <c r="L96" s="13" t="e">
        <f>Tableau327[[#This Row],[Moyenne globale]]-$M$6*Tableau327[[#This Row],[Moyenne étendue]]</f>
        <v>#DIV/0!</v>
      </c>
      <c r="M96" s="13" t="e">
        <f>$M$8*Tableau327[[#This Row],[Moyenne étendue]]</f>
        <v>#DIV/0!</v>
      </c>
      <c r="N96" s="13" t="e">
        <f>$M$7*Tableau327[[#This Row],[Moyenne étendue]]</f>
        <v>#DIV/0!</v>
      </c>
      <c r="O96" s="13" t="e">
        <f>_xlfn.STDEV.S(Tableau327[[#This Row],[Pièce 1]:[Pièce 5]])</f>
        <v>#DIV/0!</v>
      </c>
      <c r="P96" s="13" t="e">
        <f>AVERAGE(Tableau327[Ecart type court terme])</f>
        <v>#DIV/0!</v>
      </c>
      <c r="Q96" s="13" t="e">
        <f>Tableau327[[#This Row],[Moyenne écart type court terme]]/$M$11</f>
        <v>#DIV/0!</v>
      </c>
      <c r="R96" s="13">
        <f>_xlfn.STDEV.S(Tableau327[[Pièce 1]:[Pièce 5]])</f>
        <v>1.3913422775626871</v>
      </c>
    </row>
    <row r="97" spans="1:18" x14ac:dyDescent="0.25">
      <c r="A97" s="13">
        <v>14</v>
      </c>
      <c r="B97" s="40"/>
      <c r="C97" s="40"/>
      <c r="D97" s="40"/>
      <c r="E97" s="40"/>
      <c r="F97" s="40"/>
      <c r="G97" s="13" t="e">
        <f>AVERAGE(Tableau327[[#This Row],[Pièce 1]:[Pièce 5]])</f>
        <v>#DIV/0!</v>
      </c>
      <c r="H97" s="13" t="e">
        <f>MAX(Tableau327[[#This Row],[Pièce 1]:[Moyenne]])-MIN(Tableau327[[#This Row],[Pièce 1]:[Moyenne]])</f>
        <v>#DIV/0!</v>
      </c>
      <c r="I97" s="13" t="e">
        <f>AVERAGE(Tableau327[Moyenne])</f>
        <v>#DIV/0!</v>
      </c>
      <c r="J97" s="2" t="e">
        <f>AVERAGE(Tableau327[Etendue])</f>
        <v>#DIV/0!</v>
      </c>
      <c r="K97" s="13" t="e">
        <f>Tableau327[[#This Row],[Moyenne globale]]+$M$6*Tableau327[[#This Row],[Moyenne étendue]]</f>
        <v>#DIV/0!</v>
      </c>
      <c r="L97" s="13" t="e">
        <f>Tableau327[[#This Row],[Moyenne globale]]-$M$6*Tableau327[[#This Row],[Moyenne étendue]]</f>
        <v>#DIV/0!</v>
      </c>
      <c r="M97" s="13" t="e">
        <f>$M$8*Tableau327[[#This Row],[Moyenne étendue]]</f>
        <v>#DIV/0!</v>
      </c>
      <c r="N97" s="13" t="e">
        <f>$M$7*Tableau327[[#This Row],[Moyenne étendue]]</f>
        <v>#DIV/0!</v>
      </c>
      <c r="O97" s="13" t="e">
        <f>_xlfn.STDEV.S(Tableau327[[#This Row],[Pièce 1]:[Pièce 5]])</f>
        <v>#DIV/0!</v>
      </c>
      <c r="P97" s="13" t="e">
        <f>AVERAGE(Tableau327[Ecart type court terme])</f>
        <v>#DIV/0!</v>
      </c>
      <c r="Q97" s="13" t="e">
        <f>Tableau327[[#This Row],[Moyenne écart type court terme]]/$M$11</f>
        <v>#DIV/0!</v>
      </c>
      <c r="R97" s="13">
        <f>_xlfn.STDEV.S(Tableau327[[Pièce 1]:[Pièce 5]])</f>
        <v>1.3913422775626871</v>
      </c>
    </row>
    <row r="98" spans="1:18" x14ac:dyDescent="0.25">
      <c r="A98" s="13">
        <v>15</v>
      </c>
      <c r="B98" s="40"/>
      <c r="C98" s="40"/>
      <c r="D98" s="40"/>
      <c r="E98" s="40"/>
      <c r="F98" s="40"/>
      <c r="G98" s="13" t="e">
        <f>AVERAGE(Tableau327[[#This Row],[Pièce 1]:[Pièce 5]])</f>
        <v>#DIV/0!</v>
      </c>
      <c r="H98" s="13" t="e">
        <f>MAX(Tableau327[[#This Row],[Pièce 1]:[Moyenne]])-MIN(Tableau327[[#This Row],[Pièce 1]:[Moyenne]])</f>
        <v>#DIV/0!</v>
      </c>
      <c r="I98" s="13" t="e">
        <f>AVERAGE(Tableau327[Moyenne])</f>
        <v>#DIV/0!</v>
      </c>
      <c r="J98" s="2" t="e">
        <f>AVERAGE(Tableau327[Etendue])</f>
        <v>#DIV/0!</v>
      </c>
      <c r="K98" s="13" t="e">
        <f>Tableau327[[#This Row],[Moyenne globale]]+$M$6*Tableau327[[#This Row],[Moyenne étendue]]</f>
        <v>#DIV/0!</v>
      </c>
      <c r="L98" s="13" t="e">
        <f>Tableau327[[#This Row],[Moyenne globale]]-$M$6*Tableau327[[#This Row],[Moyenne étendue]]</f>
        <v>#DIV/0!</v>
      </c>
      <c r="M98" s="13" t="e">
        <f>$M$8*Tableau327[[#This Row],[Moyenne étendue]]</f>
        <v>#DIV/0!</v>
      </c>
      <c r="N98" s="13" t="e">
        <f>$M$7*Tableau327[[#This Row],[Moyenne étendue]]</f>
        <v>#DIV/0!</v>
      </c>
      <c r="O98" s="13" t="e">
        <f>_xlfn.STDEV.S(Tableau327[[#This Row],[Pièce 1]:[Pièce 5]])</f>
        <v>#DIV/0!</v>
      </c>
      <c r="P98" s="13" t="e">
        <f>AVERAGE(Tableau327[Ecart type court terme])</f>
        <v>#DIV/0!</v>
      </c>
      <c r="Q98" s="13" t="e">
        <f>Tableau327[[#This Row],[Moyenne écart type court terme]]/$M$11</f>
        <v>#DIV/0!</v>
      </c>
      <c r="R98" s="13">
        <f>_xlfn.STDEV.S(Tableau327[[Pièce 1]:[Pièce 5]])</f>
        <v>1.3913422775626871</v>
      </c>
    </row>
  </sheetData>
  <mergeCells count="34">
    <mergeCell ref="A1:F4"/>
    <mergeCell ref="K3:N3"/>
    <mergeCell ref="S3:U3"/>
    <mergeCell ref="L5:M5"/>
    <mergeCell ref="P9:Q10"/>
    <mergeCell ref="L10:M10"/>
    <mergeCell ref="B11:F12"/>
    <mergeCell ref="P11:Q36"/>
    <mergeCell ref="B13:C13"/>
    <mergeCell ref="D13:D24"/>
    <mergeCell ref="E13:F13"/>
    <mergeCell ref="L13:M13"/>
    <mergeCell ref="B15:C15"/>
    <mergeCell ref="E15:F15"/>
    <mergeCell ref="B16:C16"/>
    <mergeCell ref="E16:F16"/>
    <mergeCell ref="B82:F82"/>
    <mergeCell ref="G82:N82"/>
    <mergeCell ref="O82:R82"/>
    <mergeCell ref="B17:C18"/>
    <mergeCell ref="E17:F18"/>
    <mergeCell ref="I20:J21"/>
    <mergeCell ref="B21:C21"/>
    <mergeCell ref="E21:F21"/>
    <mergeCell ref="B22:C24"/>
    <mergeCell ref="E22:F24"/>
    <mergeCell ref="H22:K55"/>
    <mergeCell ref="B25:F26"/>
    <mergeCell ref="B27:F31"/>
    <mergeCell ref="B32:F33"/>
    <mergeCell ref="B34:F38"/>
    <mergeCell ref="A81:F81"/>
    <mergeCell ref="G81:N81"/>
    <mergeCell ref="O81:R81"/>
  </mergeCells>
  <conditionalFormatting sqref="B16 B22 E16 E22">
    <cfRule type="cellIs" dxfId="5" priority="1" operator="greaterThan">
      <formula>2</formula>
    </cfRule>
    <cfRule type="cellIs" dxfId="4" priority="2" operator="between">
      <formula>1.67</formula>
      <formula>2</formula>
    </cfRule>
    <cfRule type="cellIs" dxfId="3" priority="3" operator="between">
      <formula>1.33</formula>
      <formula>1.67</formula>
    </cfRule>
    <cfRule type="cellIs" dxfId="2" priority="4" operator="between">
      <formula>1</formula>
      <formula>1.33</formula>
    </cfRule>
    <cfRule type="cellIs" dxfId="1" priority="5" operator="between">
      <formula>0.67</formula>
      <formula>1</formula>
    </cfRule>
    <cfRule type="cellIs" dxfId="0" priority="6" operator="lessThan">
      <formula>0.67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1" r:id="rId4" name="Button 1">
              <controlPr defaultSize="0" print="0" autoFill="0" autoPict="0" macro="[0]!AjoutLigne">
                <anchor moveWithCells="1" sizeWithCells="1">
                  <from>
                    <xdr:col>14</xdr:col>
                    <xdr:colOff>0</xdr:colOff>
                    <xdr:row>67</xdr:row>
                    <xdr:rowOff>76200</xdr:rowOff>
                  </from>
                  <to>
                    <xdr:col>14</xdr:col>
                    <xdr:colOff>2314575</xdr:colOff>
                    <xdr:row>70</xdr:row>
                    <xdr:rowOff>123825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S1_Vérif-normalité</vt:lpstr>
      <vt:lpstr>S1_Carte-de-contrôle</vt:lpstr>
      <vt:lpstr>S1_Vérif-normalité (2)</vt:lpstr>
      <vt:lpstr>S1_Carte-de-contrôle (2)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 Rossion</dc:creator>
  <cp:lastModifiedBy>maison</cp:lastModifiedBy>
  <cp:lastPrinted>2022-07-05T12:14:42Z</cp:lastPrinted>
  <dcterms:created xsi:type="dcterms:W3CDTF">2022-06-27T10:22:52Z</dcterms:created>
  <dcterms:modified xsi:type="dcterms:W3CDTF">2022-07-19T16:02:27Z</dcterms:modified>
</cp:coreProperties>
</file>