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760"/>
  </bookViews>
  <sheets>
    <sheet name="TRVX EN COURS" sheetId="1" r:id="rId1"/>
    <sheet name="STATISTIQUES" sheetId="2" r:id="rId2"/>
    <sheet name="STATISTIQUES 2" sheetId="3" r:id="rId3"/>
  </sheets>
  <externalReferences>
    <externalReference r:id="rId4"/>
    <externalReference r:id="rId5"/>
    <externalReference r:id="rId6"/>
    <externalReference r:id="rId7"/>
  </externalReferences>
  <definedNames>
    <definedName name="_xlnm._FilterDatabase" localSheetId="0" hidden="1">'TRVX EN COURS'!$A$1:$AB$17</definedName>
    <definedName name="Arret">[1]Données!$E$2:$E$4</definedName>
    <definedName name="atelier">[1]Données!$B$2:$B$33</definedName>
    <definedName name="col_ETAT">OFFSET(TVRX EN [2]COURS!$D$2, 0, 0, COUNTA(TVRX EN [2]COURS!$D:$D), 1)</definedName>
    <definedName name="col_FT">OFFSET(TVRX EN [2]COURS!$Q$2, 0, 0, COUNTA(TVRX EN [2]COURS!$Q:$Q), 1)</definedName>
    <definedName name="Domaine">[1]Données!$H$2:$H$14</definedName>
    <definedName name="Ecaillage">[3]Données!$B$2:$B$32</definedName>
    <definedName name="emetteur">[1]Données!$I$2:$I$21</definedName>
    <definedName name="Etat">[1]Données!$A$2:$A$7</definedName>
    <definedName name="Interv">[1]Données!$G$2:$G$113</definedName>
    <definedName name="suivi">[1]Données!$J$2:$J$11</definedName>
    <definedName name="Tableau1">" 'TRVX FINIS'!$A$1:$Z$6950"</definedName>
    <definedName name="Tableau200">'[4]Copie de TRAVAUX (1)'!#REF!</definedName>
    <definedName name="type">[1]Données!$F$2:$F$10</definedName>
    <definedName name="Urgence">[1]Données!$D$2:$D$4</definedName>
    <definedName name="Vestiaires">#REF!</definedName>
    <definedName name="Z_03E0A058_51DD_47E7_850B_4B917CE0B64F_.wvu.PrintArea" localSheetId="1" hidden="1">STATISTIQUES!$A$1:$R$37</definedName>
    <definedName name="Z_03E0A058_51DD_47E7_850B_4B917CE0B64F_.wvu.PrintArea" localSheetId="2" hidden="1">'STATISTIQUES 2'!$A$1:$R$50</definedName>
    <definedName name="Z_0821FAC4_E4ED_4E8F_8405_281B5C7D1E73_.wvu.PrintArea" localSheetId="1" hidden="1">STATISTIQUES!$A$1:$R$37</definedName>
    <definedName name="Z_0821FAC4_E4ED_4E8F_8405_281B5C7D1E73_.wvu.PrintArea" localSheetId="2" hidden="1">'STATISTIQUES 2'!$A$1:$R$50</definedName>
    <definedName name="Z_1780CC5A_BEE5_4873_B238_56BA667A2DB2_.wvu.PrintArea" localSheetId="1" hidden="1">STATISTIQUES!$A$1:$R$37</definedName>
    <definedName name="Z_1780CC5A_BEE5_4873_B238_56BA667A2DB2_.wvu.PrintArea" localSheetId="2" hidden="1">'STATISTIQUES 2'!$A$1:$R$50</definedName>
    <definedName name="Z_19198503_0930_474C_AD2B_06E4D42DB8CC_.wvu.Cols" localSheetId="1" hidden="1">STATISTIQUES!$AA:$AH,STATISTIQUES!$AL:$AO,STATISTIQUES!$AU:$AW</definedName>
    <definedName name="Z_19198503_0930_474C_AD2B_06E4D42DB8CC_.wvu.PrintArea" localSheetId="1" hidden="1">STATISTIQUES!$A$1:$R$37</definedName>
    <definedName name="Z_19198503_0930_474C_AD2B_06E4D42DB8CC_.wvu.PrintArea" localSheetId="2" hidden="1">'STATISTIQUES 2'!$A$1:$R$50</definedName>
    <definedName name="Z_1D0F5731_BCF5_46F6_81E5_AD906863024E_.wvu.PrintArea" localSheetId="1" hidden="1">STATISTIQUES!$A$1:$R$37</definedName>
    <definedName name="Z_1D0F5731_BCF5_46F6_81E5_AD906863024E_.wvu.PrintArea" localSheetId="2" hidden="1">'STATISTIQUES 2'!$A$1:$R$50</definedName>
    <definedName name="Z_25453EAD_106C_4A19_BDE5_0EBB8619DD07_.wvu.PrintArea" localSheetId="1" hidden="1">STATISTIQUES!$A$1:$R$37</definedName>
    <definedName name="Z_25453EAD_106C_4A19_BDE5_0EBB8619DD07_.wvu.PrintArea" localSheetId="2" hidden="1">'STATISTIQUES 2'!$A$1:$R$50</definedName>
    <definedName name="Z_282D4027_7739_441E_B857_CB41FA3D3A15_.wvu.Cols" localSheetId="1" hidden="1">STATISTIQUES!$AA:$AH,STATISTIQUES!$AL:$AO,STATISTIQUES!$AU:$AW</definedName>
    <definedName name="Z_282D4027_7739_441E_B857_CB41FA3D3A15_.wvu.PrintArea" localSheetId="1" hidden="1">STATISTIQUES!$A$1:$R$37</definedName>
    <definedName name="Z_282D4027_7739_441E_B857_CB41FA3D3A15_.wvu.PrintArea" localSheetId="2" hidden="1">'STATISTIQUES 2'!$A$1:$R$50</definedName>
    <definedName name="Z_299FBD9C_1BA7_4EA6_8D75_27A8D86C4DBC_.wvu.PrintArea" localSheetId="1" hidden="1">STATISTIQUES!$A$1:$R$37</definedName>
    <definedName name="Z_299FBD9C_1BA7_4EA6_8D75_27A8D86C4DBC_.wvu.PrintArea" localSheetId="2" hidden="1">'STATISTIQUES 2'!$A$1:$R$50</definedName>
    <definedName name="Z_2E2E3061_7C08_44B7_94E1_B5976042E300_.wvu.PrintArea" localSheetId="1" hidden="1">STATISTIQUES!$A$1:$R$37</definedName>
    <definedName name="Z_2E2E3061_7C08_44B7_94E1_B5976042E300_.wvu.PrintArea" localSheetId="2" hidden="1">'STATISTIQUES 2'!$A$1:$R$50</definedName>
    <definedName name="Z_2FA540D2_ECA6_4B65_B865_49FE76BC0642_.wvu.PrintArea" localSheetId="1" hidden="1">STATISTIQUES!$A$1:$R$37</definedName>
    <definedName name="Z_2FA540D2_ECA6_4B65_B865_49FE76BC0642_.wvu.PrintArea" localSheetId="2" hidden="1">'STATISTIQUES 2'!$A$1:$R$50</definedName>
    <definedName name="Z_350D8F57_E974_443E_9FEA_A486A20779E3_.wvu.PrintArea" localSheetId="1" hidden="1">STATISTIQUES!$A$1:$R$37</definedName>
    <definedName name="Z_350D8F57_E974_443E_9FEA_A486A20779E3_.wvu.PrintArea" localSheetId="2" hidden="1">'STATISTIQUES 2'!$A$1:$R$50</definedName>
    <definedName name="Z_38ECB1BD_60DE_4031_8D2E_77C9D4810905_.wvu.Cols" localSheetId="1" hidden="1">STATISTIQUES!$AA:$AH,STATISTIQUES!$AL:$AO,STATISTIQUES!$AU:$AW</definedName>
    <definedName name="Z_38ECB1BD_60DE_4031_8D2E_77C9D4810905_.wvu.PrintArea" localSheetId="1" hidden="1">STATISTIQUES!$A$1:$R$37</definedName>
    <definedName name="Z_38ECB1BD_60DE_4031_8D2E_77C9D4810905_.wvu.PrintArea" localSheetId="2" hidden="1">'STATISTIQUES 2'!$A$1:$R$50</definedName>
    <definedName name="Z_440266CE_ABB3_4C9D_B284_4FBF7A39C2DF_.wvu.PrintArea" localSheetId="1" hidden="1">STATISTIQUES!$A$1:$R$37</definedName>
    <definedName name="Z_440266CE_ABB3_4C9D_B284_4FBF7A39C2DF_.wvu.PrintArea" localSheetId="2" hidden="1">'STATISTIQUES 2'!$A$1:$R$50</definedName>
    <definedName name="Z_47C2A81F_BC72_450C_AC14_2200A74B6A4A_.wvu.PrintArea" localSheetId="1" hidden="1">STATISTIQUES!$A$1:$R$37</definedName>
    <definedName name="Z_47C2A81F_BC72_450C_AC14_2200A74B6A4A_.wvu.PrintArea" localSheetId="2" hidden="1">'STATISTIQUES 2'!$A$1:$R$50</definedName>
    <definedName name="Z_4AF948CA_CDF5_43C3_AD20_C3693C00C61B_.wvu.PrintArea" localSheetId="1" hidden="1">STATISTIQUES!$A$1:$R$37</definedName>
    <definedName name="Z_4AF948CA_CDF5_43C3_AD20_C3693C00C61B_.wvu.PrintArea" localSheetId="2" hidden="1">'STATISTIQUES 2'!$A$1:$R$50</definedName>
    <definedName name="Z_4B729E9B_3B72_4B18_83A6_0B1A47FEBA8B_.wvu.Cols" localSheetId="1" hidden="1">STATISTIQUES!$AA:$AH,STATISTIQUES!$AL:$AO,STATISTIQUES!$AU:$AW</definedName>
    <definedName name="Z_4B729E9B_3B72_4B18_83A6_0B1A47FEBA8B_.wvu.PrintArea" localSheetId="1" hidden="1">STATISTIQUES!$A$1:$R$37</definedName>
    <definedName name="Z_4B729E9B_3B72_4B18_83A6_0B1A47FEBA8B_.wvu.PrintArea" localSheetId="2" hidden="1">'STATISTIQUES 2'!$A$1:$R$50</definedName>
    <definedName name="Z_5216288C_F2BE_4DA8_9BD8_8371F052A97B_.wvu.Cols" localSheetId="1" hidden="1">STATISTIQUES!$AA:$AH,STATISTIQUES!$AL:$AO,STATISTIQUES!$AU:$AW</definedName>
    <definedName name="Z_5216288C_F2BE_4DA8_9BD8_8371F052A97B_.wvu.PrintArea" localSheetId="1" hidden="1">STATISTIQUES!$A$1:$R$37</definedName>
    <definedName name="Z_5216288C_F2BE_4DA8_9BD8_8371F052A97B_.wvu.PrintArea" localSheetId="2" hidden="1">'STATISTIQUES 2'!$A$1:$R$50</definedName>
    <definedName name="Z_55551E80_FDD2_4332_88D0_A660A46E9A71_.wvu.PrintArea" localSheetId="1" hidden="1">STATISTIQUES!$A$1:$R$37</definedName>
    <definedName name="Z_55551E80_FDD2_4332_88D0_A660A46E9A71_.wvu.PrintArea" localSheetId="2" hidden="1">'STATISTIQUES 2'!$A$1:$R$50</definedName>
    <definedName name="Z_5B98E012_2CAF_498A_BE4E_816B14C80C8C_.wvu.Cols" localSheetId="1" hidden="1">STATISTIQUES!$AA:$AH,STATISTIQUES!$AL:$AO,STATISTIQUES!$AU:$AW</definedName>
    <definedName name="Z_5B98E012_2CAF_498A_BE4E_816B14C80C8C_.wvu.PrintArea" localSheetId="1" hidden="1">STATISTIQUES!$A$1:$R$37</definedName>
    <definedName name="Z_5B98E012_2CAF_498A_BE4E_816B14C80C8C_.wvu.PrintArea" localSheetId="2" hidden="1">'STATISTIQUES 2'!$A$1:$R$50</definedName>
    <definedName name="Z_5BF95D98_1B53_44EE_8D86_47A0036BA23E_.wvu.PrintArea" localSheetId="1" hidden="1">STATISTIQUES!$A$1:$R$37</definedName>
    <definedName name="Z_5BF95D98_1B53_44EE_8D86_47A0036BA23E_.wvu.PrintArea" localSheetId="2" hidden="1">'STATISTIQUES 2'!$A$1:$R$50</definedName>
    <definedName name="Z_60215EA2_82B8_4ACF_B2DF_8EF8A82501D3_.wvu.PrintArea" localSheetId="1" hidden="1">STATISTIQUES!$A$1:$R$37</definedName>
    <definedName name="Z_60215EA2_82B8_4ACF_B2DF_8EF8A82501D3_.wvu.PrintArea" localSheetId="2" hidden="1">'STATISTIQUES 2'!$A$1:$R$50</definedName>
    <definedName name="Z_6035E5B6_7011_47EC_A28B_5DC0042C8674_.wvu.PrintArea" localSheetId="1" hidden="1">STATISTIQUES!$A$1:$R$37</definedName>
    <definedName name="Z_6035E5B6_7011_47EC_A28B_5DC0042C8674_.wvu.PrintArea" localSheetId="2" hidden="1">'STATISTIQUES 2'!$A$1:$R$50</definedName>
    <definedName name="Z_6D94BEFC_48C5_4027_BB0D_942A4AB3BDCF_.wvu.PrintArea" localSheetId="1" hidden="1">STATISTIQUES!$A$1:$R$37</definedName>
    <definedName name="Z_6D94BEFC_48C5_4027_BB0D_942A4AB3BDCF_.wvu.PrintArea" localSheetId="2" hidden="1">'STATISTIQUES 2'!$A$1:$R$50</definedName>
    <definedName name="Z_7CC30812_C6CC_458B_A5A0_AC91B37B4211_.wvu.Cols" localSheetId="1" hidden="1">STATISTIQUES!$AA:$AH,STATISTIQUES!$AL:$AO,STATISTIQUES!$AU:$AW</definedName>
    <definedName name="Z_7CC30812_C6CC_458B_A5A0_AC91B37B4211_.wvu.PrintArea" localSheetId="1" hidden="1">STATISTIQUES!$A$1:$R$37</definedName>
    <definedName name="Z_7CC30812_C6CC_458B_A5A0_AC91B37B4211_.wvu.PrintArea" localSheetId="2" hidden="1">'STATISTIQUES 2'!$A$1:$R$50</definedName>
    <definedName name="Z_816D4733_96AA_44C6_857D_6592B925CCD1_.wvu.PrintArea" localSheetId="1" hidden="1">STATISTIQUES!$A$1:$R$37</definedName>
    <definedName name="Z_816D4733_96AA_44C6_857D_6592B925CCD1_.wvu.PrintArea" localSheetId="2" hidden="1">'STATISTIQUES 2'!$A$1:$R$50</definedName>
    <definedName name="Z_855EFD24_0E9D_40A0_94E7_EB62C5A6A48B_.wvu.Cols" localSheetId="1" hidden="1">STATISTIQUES!$AA:$AH,STATISTIQUES!$AL:$AO,STATISTIQUES!$AU:$AW</definedName>
    <definedName name="Z_855EFD24_0E9D_40A0_94E7_EB62C5A6A48B_.wvu.PrintArea" localSheetId="1" hidden="1">STATISTIQUES!$A$1:$R$37</definedName>
    <definedName name="Z_855EFD24_0E9D_40A0_94E7_EB62C5A6A48B_.wvu.PrintArea" localSheetId="2" hidden="1">'STATISTIQUES 2'!$A$1:$R$50</definedName>
    <definedName name="Z_8945F716_5355_4262_ABEA_3E26FDE2AFC4_.wvu.PrintArea" localSheetId="1" hidden="1">STATISTIQUES!$A$1:$R$37</definedName>
    <definedName name="Z_8945F716_5355_4262_ABEA_3E26FDE2AFC4_.wvu.PrintArea" localSheetId="2" hidden="1">'STATISTIQUES 2'!$A$1:$R$50</definedName>
    <definedName name="Z_9A29DB95_5F71_4495_8EBD_FD91CBB56EC4_.wvu.PrintArea" localSheetId="1" hidden="1">STATISTIQUES!$A$1:$R$37</definedName>
    <definedName name="Z_9A29DB95_5F71_4495_8EBD_FD91CBB56EC4_.wvu.PrintArea" localSheetId="2" hidden="1">'STATISTIQUES 2'!$A$1:$R$50</definedName>
    <definedName name="Z_9AA42CBA_9112_4C71_B5C9_9E6331623A77_.wvu.PrintArea" localSheetId="1" hidden="1">STATISTIQUES!$A$1:$R$37</definedName>
    <definedName name="Z_9AA42CBA_9112_4C71_B5C9_9E6331623A77_.wvu.PrintArea" localSheetId="2" hidden="1">'STATISTIQUES 2'!$A$1:$R$50</definedName>
    <definedName name="Z_9E50FE77_5F51_4F29_A355_FEF8817E86FF_.wvu.PrintArea" localSheetId="1" hidden="1">STATISTIQUES!$A$1:$R$37</definedName>
    <definedName name="Z_9E50FE77_5F51_4F29_A355_FEF8817E86FF_.wvu.PrintArea" localSheetId="2" hidden="1">'STATISTIQUES 2'!$A$1:$R$50</definedName>
    <definedName name="Z_A31E69D0_4BAE_483A_B01B_FBF6B47469C6_.wvu.PrintArea" localSheetId="1" hidden="1">STATISTIQUES!$A$1:$R$37</definedName>
    <definedName name="Z_A31E69D0_4BAE_483A_B01B_FBF6B47469C6_.wvu.PrintArea" localSheetId="2" hidden="1">'STATISTIQUES 2'!$A$1:$R$50</definedName>
    <definedName name="Z_A47D659C_3C40_4FB5_B741_9F27E12CFAA3_.wvu.PrintArea" localSheetId="1" hidden="1">STATISTIQUES!$A$1:$R$37</definedName>
    <definedName name="Z_A47D659C_3C40_4FB5_B741_9F27E12CFAA3_.wvu.PrintArea" localSheetId="2" hidden="1">'STATISTIQUES 2'!$A$1:$R$50</definedName>
    <definedName name="Z_A5012F59_6777_4A6F_B7FF_C8CFB29B17F7_.wvu.PrintArea" localSheetId="1" hidden="1">STATISTIQUES!$A$1:$R$37</definedName>
    <definedName name="Z_A5012F59_6777_4A6F_B7FF_C8CFB29B17F7_.wvu.PrintArea" localSheetId="2" hidden="1">'STATISTIQUES 2'!$A$1:$R$50</definedName>
    <definedName name="Z_A6089BA3_F3D9_49A6_99A6_2AD1ECFA3449_.wvu.PrintArea" localSheetId="1" hidden="1">STATISTIQUES!$A$1:$R$37</definedName>
    <definedName name="Z_A6089BA3_F3D9_49A6_99A6_2AD1ECFA3449_.wvu.PrintArea" localSheetId="2" hidden="1">'STATISTIQUES 2'!$A$1:$R$50</definedName>
    <definedName name="Z_B5EB1F65_93B8_4A1E_B398_4147E0C8016E_.wvu.PrintArea" localSheetId="1" hidden="1">STATISTIQUES!$A$1:$R$37</definedName>
    <definedName name="Z_B5EB1F65_93B8_4A1E_B398_4147E0C8016E_.wvu.PrintArea" localSheetId="2" hidden="1">'STATISTIQUES 2'!$A$1:$R$50</definedName>
    <definedName name="Z_BA3EFD18_770E_4802_9AE8_A5FAB8F0198E_.wvu.PrintArea" localSheetId="1" hidden="1">STATISTIQUES!$A$1:$R$37</definedName>
    <definedName name="Z_BA3EFD18_770E_4802_9AE8_A5FAB8F0198E_.wvu.PrintArea" localSheetId="2" hidden="1">'STATISTIQUES 2'!$A$1:$R$50</definedName>
    <definedName name="Z_C21D13CB_DBC9_424F_BA5C_4269B228E1AF_.wvu.PrintArea" localSheetId="1" hidden="1">STATISTIQUES!$A$1:$R$37</definedName>
    <definedName name="Z_C21D13CB_DBC9_424F_BA5C_4269B228E1AF_.wvu.PrintArea" localSheetId="2" hidden="1">'STATISTIQUES 2'!$A$1:$R$50</definedName>
    <definedName name="Z_C240194D_1552_4CEB_B9CA_4EF97048EABA_.wvu.PrintArea" localSheetId="1" hidden="1">STATISTIQUES!$A$1:$R$37</definedName>
    <definedName name="Z_C240194D_1552_4CEB_B9CA_4EF97048EABA_.wvu.PrintArea" localSheetId="2" hidden="1">'STATISTIQUES 2'!$A$1:$R$50</definedName>
    <definedName name="Z_C395EAD8_E2E8_4CC0_AB4B_5EF14E23953E_.wvu.PrintArea" localSheetId="1" hidden="1">STATISTIQUES!$A$1:$R$37</definedName>
    <definedName name="Z_C395EAD8_E2E8_4CC0_AB4B_5EF14E23953E_.wvu.PrintArea" localSheetId="2" hidden="1">'STATISTIQUES 2'!$A$1:$R$50</definedName>
    <definedName name="Z_C51C6C08_8218_4647_A3AE_9555A3EBE4CF_.wvu.Cols" localSheetId="1" hidden="1">STATISTIQUES!$AA:$AH,STATISTIQUES!$AL:$AO,STATISTIQUES!$AU:$AW</definedName>
    <definedName name="Z_C51C6C08_8218_4647_A3AE_9555A3EBE4CF_.wvu.PrintArea" localSheetId="1" hidden="1">STATISTIQUES!$A$1:$R$37</definedName>
    <definedName name="Z_C51C6C08_8218_4647_A3AE_9555A3EBE4CF_.wvu.PrintArea" localSheetId="2" hidden="1">'STATISTIQUES 2'!$A$1:$R$50</definedName>
    <definedName name="Z_CF27C05B_2261_4B90_86D6_6D531F0ACE63_.wvu.PrintArea" localSheetId="1" hidden="1">STATISTIQUES!$A$1:$R$37</definedName>
    <definedName name="Z_CF27C05B_2261_4B90_86D6_6D531F0ACE63_.wvu.PrintArea" localSheetId="2" hidden="1">'STATISTIQUES 2'!$A$1:$R$50</definedName>
    <definedName name="Z_D0FE27C0_1BA2_4AAC_B1A6_0DF40C9B89AA_.wvu.PrintArea" localSheetId="1" hidden="1">STATISTIQUES!$A$1:$R$37</definedName>
    <definedName name="Z_D0FE27C0_1BA2_4AAC_B1A6_0DF40C9B89AA_.wvu.PrintArea" localSheetId="2" hidden="1">'STATISTIQUES 2'!$A$1:$R$50</definedName>
    <definedName name="Z_D2E01499_F603_4FA3_98C8_35BE02A41460_.wvu.Cols" localSheetId="1" hidden="1">STATISTIQUES!$AA:$AH,STATISTIQUES!$AL:$AO,STATISTIQUES!$AU:$AW</definedName>
    <definedName name="Z_D2E01499_F603_4FA3_98C8_35BE02A41460_.wvu.PrintArea" localSheetId="1" hidden="1">STATISTIQUES!$A$1:$R$37</definedName>
    <definedName name="Z_D2E01499_F603_4FA3_98C8_35BE02A41460_.wvu.PrintArea" localSheetId="2" hidden="1">'STATISTIQUES 2'!$A$1:$R$50</definedName>
    <definedName name="Z_D8097D7F_3A59_4558_B213_59AFF13D1B34_.wvu.PrintArea" localSheetId="1" hidden="1">STATISTIQUES!$A$1:$R$37</definedName>
    <definedName name="Z_D8097D7F_3A59_4558_B213_59AFF13D1B34_.wvu.PrintArea" localSheetId="2" hidden="1">'STATISTIQUES 2'!$A$1:$R$50</definedName>
    <definedName name="Z_DB4DD797_58EB_4ACE_83B4_FE6D7D4627A8_.wvu.PrintArea" localSheetId="1" hidden="1">STATISTIQUES!$A$1:$R$37</definedName>
    <definedName name="Z_DB4DD797_58EB_4ACE_83B4_FE6D7D4627A8_.wvu.PrintArea" localSheetId="2" hidden="1">'STATISTIQUES 2'!$A$1:$R$50</definedName>
    <definedName name="Z_DD03EF3B_D65D_4641_BBC3_2D606E548443_.wvu.PrintArea" localSheetId="1" hidden="1">STATISTIQUES!$A$1:$R$37</definedName>
    <definedName name="Z_DD03EF3B_D65D_4641_BBC3_2D606E548443_.wvu.PrintArea" localSheetId="2" hidden="1">'STATISTIQUES 2'!$A$1:$R$50</definedName>
    <definedName name="Z_DDFFA707_CFFE_4E9A_90F8_FFBB0C7D6F63_.wvu.PrintArea" localSheetId="1" hidden="1">STATISTIQUES!$A$1:$R$37</definedName>
    <definedName name="Z_DDFFA707_CFFE_4E9A_90F8_FFBB0C7D6F63_.wvu.PrintArea" localSheetId="2" hidden="1">'STATISTIQUES 2'!$A$1:$R$50</definedName>
    <definedName name="Z_E2F66A65_5B4A_49CB_9BC6_CB82782EB554_.wvu.PrintArea" localSheetId="1" hidden="1">STATISTIQUES!$A$1:$R$37</definedName>
    <definedName name="Z_E2F66A65_5B4A_49CB_9BC6_CB82782EB554_.wvu.PrintArea" localSheetId="2" hidden="1">'STATISTIQUES 2'!$A$1:$R$50</definedName>
    <definedName name="Z_EAE146FD_E15B_429C_AEAC_854BCFEC721B_.wvu.PrintArea" localSheetId="1" hidden="1">STATISTIQUES!$A$1:$R$37</definedName>
    <definedName name="Z_EAE146FD_E15B_429C_AEAC_854BCFEC721B_.wvu.PrintArea" localSheetId="2" hidden="1">'STATISTIQUES 2'!$A$1:$R$50</definedName>
    <definedName name="Z_F037B4DF_B03B_4D01_A7C1_D8771A924611_.wvu.PrintArea" localSheetId="1" hidden="1">STATISTIQUES!$A$1:$R$37</definedName>
    <definedName name="Z_F037B4DF_B03B_4D01_A7C1_D8771A924611_.wvu.PrintArea" localSheetId="2" hidden="1">'STATISTIQUES 2'!$A$1:$R$50</definedName>
    <definedName name="Z_F1FCEA9C_5EC6_4C89_8C04_4DBF848FEE3C_.wvu.PrintArea" localSheetId="1" hidden="1">STATISTIQUES!$A$1:$R$37</definedName>
    <definedName name="Z_F1FCEA9C_5EC6_4C89_8C04_4DBF848FEE3C_.wvu.PrintArea" localSheetId="2" hidden="1">'STATISTIQUES 2'!$A$1:$R$50</definedName>
    <definedName name="Z_F82BA765_3084_4490_890C_DA902ACFD975_.wvu.Cols" localSheetId="1" hidden="1">STATISTIQUES!$AA:$AH,STATISTIQUES!$AL:$AO,STATISTIQUES!$AU:$AW</definedName>
    <definedName name="Z_F82BA765_3084_4490_890C_DA902ACFD975_.wvu.PrintArea" localSheetId="1" hidden="1">STATISTIQUES!$A$1:$R$37</definedName>
    <definedName name="Z_F82BA765_3084_4490_890C_DA902ACFD975_.wvu.PrintArea" localSheetId="2" hidden="1">'STATISTIQUES 2'!$A$1:$R$50</definedName>
    <definedName name="_xlnm.Print_Area" localSheetId="1">STATISTIQUES!$A$1:$R$37</definedName>
    <definedName name="_xlnm.Print_Area" localSheetId="2">'STATISTIQUES 2'!$A$1:$R$50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40" i="3" l="1"/>
  <c r="M41" i="3" s="1"/>
  <c r="M42" i="3" s="1"/>
  <c r="M43" i="3" s="1"/>
  <c r="M44" i="3" s="1"/>
  <c r="M45" i="3" s="1"/>
  <c r="M46" i="3" s="1"/>
  <c r="M47" i="3" s="1"/>
  <c r="M48" i="3" s="1"/>
  <c r="M49" i="3" s="1"/>
  <c r="M50" i="3" s="1"/>
  <c r="M39" i="3"/>
  <c r="O31" i="3"/>
  <c r="R31" i="3" s="1"/>
  <c r="K31" i="3"/>
  <c r="N31" i="3" s="1"/>
  <c r="G31" i="3"/>
  <c r="J31" i="3" s="1"/>
  <c r="C31" i="3"/>
  <c r="F31" i="3" s="1"/>
  <c r="P30" i="3"/>
  <c r="L30" i="3"/>
  <c r="O29" i="3"/>
  <c r="R29" i="3" s="1"/>
  <c r="K29" i="3"/>
  <c r="N29" i="3" s="1"/>
  <c r="G29" i="3"/>
  <c r="J29" i="3" s="1"/>
  <c r="C29" i="3"/>
  <c r="F29" i="3" s="1"/>
  <c r="O22" i="3"/>
  <c r="R22" i="3" s="1"/>
  <c r="K22" i="3"/>
  <c r="N22" i="3" s="1"/>
  <c r="G22" i="3"/>
  <c r="J22" i="3" s="1"/>
  <c r="C22" i="3"/>
  <c r="D22" i="3" s="1"/>
  <c r="P21" i="3"/>
  <c r="L21" i="3"/>
  <c r="H21" i="3"/>
  <c r="D21" i="3"/>
  <c r="C46" i="3"/>
  <c r="K20" i="3"/>
  <c r="C45" i="3" s="1"/>
  <c r="G20" i="3"/>
  <c r="C44" i="3" s="1"/>
  <c r="K44" i="3" s="1"/>
  <c r="C20" i="3"/>
  <c r="C43" i="3" s="1"/>
  <c r="O13" i="3"/>
  <c r="P9" i="3" s="1"/>
  <c r="K13" i="3"/>
  <c r="L12" i="3" s="1"/>
  <c r="G13" i="3"/>
  <c r="H9" i="3" s="1"/>
  <c r="C13" i="3"/>
  <c r="D10" i="3" s="1"/>
  <c r="E12" i="3"/>
  <c r="I12" i="3" s="1"/>
  <c r="M12" i="3" s="1"/>
  <c r="Q12" i="3" s="1"/>
  <c r="E21" i="3" s="1"/>
  <c r="I21" i="3" s="1"/>
  <c r="M21" i="3" s="1"/>
  <c r="Q21" i="3" s="1"/>
  <c r="E30" i="3" s="1"/>
  <c r="I30" i="3" s="1"/>
  <c r="M30" i="3" s="1"/>
  <c r="Q30" i="3" s="1"/>
  <c r="O11" i="3"/>
  <c r="P11" i="3" s="1"/>
  <c r="K11" i="3"/>
  <c r="C41" i="3" s="1"/>
  <c r="G11" i="3"/>
  <c r="C11" i="3"/>
  <c r="E10" i="3"/>
  <c r="I10" i="3" s="1"/>
  <c r="M10" i="3" s="1"/>
  <c r="Q10" i="3" s="1"/>
  <c r="E19" i="3" s="1"/>
  <c r="I19" i="3" s="1"/>
  <c r="M19" i="3" s="1"/>
  <c r="Q19" i="3" s="1"/>
  <c r="E28" i="3" s="1"/>
  <c r="I28" i="3" s="1"/>
  <c r="M28" i="3" s="1"/>
  <c r="Q28" i="3" s="1"/>
  <c r="E9" i="3"/>
  <c r="A7" i="3"/>
  <c r="L1" i="3"/>
  <c r="A16" i="3" s="1"/>
  <c r="O37" i="2"/>
  <c r="R37" i="2" s="1"/>
  <c r="K37" i="2"/>
  <c r="N37" i="2" s="1"/>
  <c r="G37" i="2"/>
  <c r="J37" i="2" s="1"/>
  <c r="C37" i="2"/>
  <c r="F37" i="2" s="1"/>
  <c r="R36" i="2"/>
  <c r="P36" i="2"/>
  <c r="N36" i="2"/>
  <c r="L36" i="2"/>
  <c r="J36" i="2"/>
  <c r="H36" i="2"/>
  <c r="F36" i="2"/>
  <c r="D36" i="2"/>
  <c r="R35" i="2"/>
  <c r="P35" i="2"/>
  <c r="N35" i="2"/>
  <c r="L35" i="2"/>
  <c r="J35" i="2"/>
  <c r="H35" i="2"/>
  <c r="F35" i="2"/>
  <c r="D35" i="2"/>
  <c r="P34" i="2"/>
  <c r="L34" i="2"/>
  <c r="H34" i="2"/>
  <c r="D34" i="2"/>
  <c r="O29" i="2"/>
  <c r="P29" i="2" s="1"/>
  <c r="K29" i="2"/>
  <c r="N29" i="2" s="1"/>
  <c r="G29" i="2"/>
  <c r="H29" i="2" s="1"/>
  <c r="C29" i="2"/>
  <c r="R28" i="2"/>
  <c r="P28" i="2"/>
  <c r="N28" i="2"/>
  <c r="L28" i="2"/>
  <c r="J28" i="2"/>
  <c r="H28" i="2"/>
  <c r="F28" i="2"/>
  <c r="D28" i="2"/>
  <c r="R27" i="2"/>
  <c r="P27" i="2"/>
  <c r="N27" i="2"/>
  <c r="L27" i="2"/>
  <c r="J27" i="2"/>
  <c r="H27" i="2"/>
  <c r="F27" i="2"/>
  <c r="D27" i="2"/>
  <c r="O21" i="2"/>
  <c r="R21" i="2" s="1"/>
  <c r="K21" i="2"/>
  <c r="G21" i="2"/>
  <c r="C21" i="2"/>
  <c r="D18" i="2" s="1"/>
  <c r="R20" i="2"/>
  <c r="P20" i="2"/>
  <c r="N20" i="2"/>
  <c r="L20" i="2"/>
  <c r="J20" i="2"/>
  <c r="H20" i="2"/>
  <c r="F20" i="2"/>
  <c r="D20" i="2"/>
  <c r="R19" i="2"/>
  <c r="P19" i="2"/>
  <c r="N19" i="2"/>
  <c r="L19" i="2"/>
  <c r="J19" i="2"/>
  <c r="H19" i="2"/>
  <c r="F19" i="2"/>
  <c r="D19" i="2"/>
  <c r="E18" i="2"/>
  <c r="E21" i="2" s="1"/>
  <c r="F12" i="2"/>
  <c r="H6" i="2" s="1"/>
  <c r="D12" i="2"/>
  <c r="C12" i="2"/>
  <c r="AH11" i="2"/>
  <c r="AG11" i="2"/>
  <c r="H11" i="2"/>
  <c r="D11" i="2"/>
  <c r="AG10" i="2"/>
  <c r="H10" i="2"/>
  <c r="D10" i="2"/>
  <c r="AH10" i="2" s="1"/>
  <c r="H9" i="2"/>
  <c r="D9" i="2"/>
  <c r="AG9" i="2" s="1"/>
  <c r="AH9" i="2" s="1"/>
  <c r="H8" i="2"/>
  <c r="D8" i="2"/>
  <c r="AH8" i="2" s="1"/>
  <c r="AG7" i="2"/>
  <c r="AH7" i="2" s="1"/>
  <c r="J7" i="2"/>
  <c r="H7" i="2"/>
  <c r="D7" i="2"/>
  <c r="D6" i="2"/>
  <c r="AH6" i="2" s="1"/>
  <c r="F4" i="2"/>
  <c r="C4" i="2"/>
  <c r="J1" i="2"/>
  <c r="A24" i="2" s="1"/>
  <c r="AB16" i="1"/>
  <c r="AA16" i="1"/>
  <c r="Z16" i="1"/>
  <c r="AB15" i="1"/>
  <c r="AA15" i="1"/>
  <c r="Z15" i="1"/>
  <c r="AB14" i="1"/>
  <c r="AA14" i="1"/>
  <c r="Z14" i="1"/>
  <c r="AB13" i="1"/>
  <c r="AA13" i="1"/>
  <c r="Z13" i="1"/>
  <c r="AB12" i="1"/>
  <c r="AA12" i="1"/>
  <c r="Z12" i="1"/>
  <c r="AB11" i="1"/>
  <c r="AA11" i="1"/>
  <c r="Z11" i="1"/>
  <c r="AB10" i="1"/>
  <c r="AA10" i="1"/>
  <c r="Z10" i="1"/>
  <c r="AA9" i="1"/>
  <c r="AB8" i="1"/>
  <c r="AA8" i="1"/>
  <c r="Z8" i="1"/>
  <c r="AB7" i="1"/>
  <c r="AA7" i="1"/>
  <c r="Z7" i="1"/>
  <c r="AB6" i="1"/>
  <c r="AA6" i="1"/>
  <c r="Z6" i="1"/>
  <c r="AB5" i="1"/>
  <c r="AA5" i="1"/>
  <c r="Z5" i="1"/>
  <c r="AB4" i="1"/>
  <c r="AA4" i="1"/>
  <c r="Z4" i="1"/>
  <c r="AB3" i="1"/>
  <c r="AA3" i="1"/>
  <c r="Z3" i="1"/>
  <c r="AB2" i="1"/>
  <c r="AA2" i="1"/>
  <c r="Z2" i="1"/>
  <c r="AM18" i="2" a="1"/>
  <c r="AM16" i="2" a="1"/>
  <c r="AM17" i="2" a="1"/>
  <c r="H26" i="2" l="1"/>
  <c r="H19" i="3"/>
  <c r="H10" i="3"/>
  <c r="L27" i="3"/>
  <c r="L28" i="3"/>
  <c r="E11" i="3"/>
  <c r="P28" i="3"/>
  <c r="I9" i="3"/>
  <c r="M9" i="3" s="1"/>
  <c r="Q9" i="3" s="1"/>
  <c r="L26" i="2"/>
  <c r="L29" i="2"/>
  <c r="H11" i="3"/>
  <c r="H12" i="3"/>
  <c r="D26" i="2"/>
  <c r="D30" i="3"/>
  <c r="L29" i="3"/>
  <c r="L31" i="3"/>
  <c r="H27" i="3"/>
  <c r="D27" i="3"/>
  <c r="L19" i="3"/>
  <c r="D20" i="3"/>
  <c r="R13" i="3"/>
  <c r="D11" i="3"/>
  <c r="L37" i="2"/>
  <c r="P26" i="2"/>
  <c r="C50" i="3"/>
  <c r="O50" i="3" s="1"/>
  <c r="P31" i="3"/>
  <c r="P27" i="3"/>
  <c r="P29" i="3"/>
  <c r="H28" i="3"/>
  <c r="H30" i="3"/>
  <c r="C48" i="3"/>
  <c r="K48" i="3" s="1"/>
  <c r="H29" i="3"/>
  <c r="H31" i="3"/>
  <c r="D28" i="3"/>
  <c r="D31" i="3"/>
  <c r="D29" i="3"/>
  <c r="P19" i="3"/>
  <c r="P22" i="3"/>
  <c r="P18" i="3"/>
  <c r="O46" i="3"/>
  <c r="K46" i="3"/>
  <c r="P20" i="3"/>
  <c r="R20" i="3"/>
  <c r="N20" i="3"/>
  <c r="L20" i="3"/>
  <c r="L22" i="3"/>
  <c r="L18" i="3"/>
  <c r="H20" i="3"/>
  <c r="J20" i="3"/>
  <c r="H22" i="3"/>
  <c r="H18" i="3"/>
  <c r="D19" i="3"/>
  <c r="F22" i="3"/>
  <c r="D18" i="3"/>
  <c r="F20" i="3"/>
  <c r="P10" i="3"/>
  <c r="P12" i="3"/>
  <c r="R11" i="3"/>
  <c r="L10" i="3"/>
  <c r="L9" i="3"/>
  <c r="N11" i="3"/>
  <c r="D12" i="3"/>
  <c r="D9" i="3"/>
  <c r="I11" i="3"/>
  <c r="D37" i="2"/>
  <c r="R29" i="2"/>
  <c r="D29" i="2"/>
  <c r="H18" i="2"/>
  <c r="H21" i="2" s="1"/>
  <c r="F18" i="2"/>
  <c r="F21" i="2" s="1"/>
  <c r="J29" i="2"/>
  <c r="P18" i="2"/>
  <c r="L18" i="2"/>
  <c r="L21" i="2" s="1"/>
  <c r="AM16" i="2"/>
  <c r="AN16" i="2" s="1"/>
  <c r="AO16" i="2" s="1"/>
  <c r="AM17" i="2"/>
  <c r="AN17" i="2" s="1"/>
  <c r="AO17" i="2" s="1"/>
  <c r="AM18" i="2"/>
  <c r="AN18" i="2" s="1"/>
  <c r="AO18" i="2" s="1"/>
  <c r="D21" i="2"/>
  <c r="I18" i="2"/>
  <c r="K45" i="3"/>
  <c r="G45" i="3"/>
  <c r="O45" i="3"/>
  <c r="O43" i="3"/>
  <c r="K43" i="3"/>
  <c r="G43" i="3"/>
  <c r="K41" i="3"/>
  <c r="G41" i="3"/>
  <c r="O41" i="3"/>
  <c r="E13" i="3"/>
  <c r="C39" i="3"/>
  <c r="G44" i="3"/>
  <c r="C47" i="3"/>
  <c r="C42" i="3"/>
  <c r="L11" i="3"/>
  <c r="P13" i="3"/>
  <c r="A25" i="3"/>
  <c r="O44" i="3"/>
  <c r="G46" i="3"/>
  <c r="C49" i="3"/>
  <c r="C40" i="3"/>
  <c r="H12" i="2"/>
  <c r="J8" i="2" s="1"/>
  <c r="AG8" i="2"/>
  <c r="P21" i="2"/>
  <c r="A32" i="2"/>
  <c r="AG6" i="2"/>
  <c r="A16" i="2"/>
  <c r="H37" i="2"/>
  <c r="P37" i="2"/>
  <c r="H13" i="3" l="1"/>
  <c r="L13" i="3"/>
  <c r="F11" i="3"/>
  <c r="G48" i="3"/>
  <c r="G50" i="3"/>
  <c r="D13" i="3"/>
  <c r="K50" i="3"/>
  <c r="O48" i="3"/>
  <c r="M11" i="3"/>
  <c r="I13" i="3"/>
  <c r="J11" i="3" s="1"/>
  <c r="F12" i="3"/>
  <c r="F10" i="3"/>
  <c r="F9" i="3"/>
  <c r="M18" i="2"/>
  <c r="I21" i="2"/>
  <c r="J18" i="2" s="1"/>
  <c r="J21" i="2" s="1"/>
  <c r="E18" i="3"/>
  <c r="Q11" i="3"/>
  <c r="O42" i="3"/>
  <c r="K42" i="3"/>
  <c r="G42" i="3"/>
  <c r="O47" i="3"/>
  <c r="K47" i="3"/>
  <c r="G47" i="3"/>
  <c r="K40" i="3"/>
  <c r="K39" i="3"/>
  <c r="E39" i="3"/>
  <c r="G39" i="3" s="1"/>
  <c r="K49" i="3"/>
  <c r="G49" i="3"/>
  <c r="O49" i="3"/>
  <c r="J6" i="2"/>
  <c r="J10" i="2"/>
  <c r="J9" i="2"/>
  <c r="J11" i="2"/>
  <c r="F13" i="3" l="1"/>
  <c r="E40" i="3"/>
  <c r="G40" i="3" s="1"/>
  <c r="O39" i="3"/>
  <c r="J10" i="3"/>
  <c r="J12" i="3"/>
  <c r="M13" i="3"/>
  <c r="J9" i="3"/>
  <c r="M21" i="2"/>
  <c r="N18" i="2" s="1"/>
  <c r="N21" i="2" s="1"/>
  <c r="Q18" i="2"/>
  <c r="I18" i="3"/>
  <c r="E20" i="3"/>
  <c r="J12" i="2"/>
  <c r="J13" i="3" l="1"/>
  <c r="E41" i="3"/>
  <c r="E42" i="3" s="1"/>
  <c r="E43" i="3" s="1"/>
  <c r="E44" i="3" s="1"/>
  <c r="E45" i="3" s="1"/>
  <c r="E46" i="3" s="1"/>
  <c r="E47" i="3" s="1"/>
  <c r="E48" i="3" s="1"/>
  <c r="E49" i="3" s="1"/>
  <c r="E50" i="3" s="1"/>
  <c r="O40" i="3"/>
  <c r="N10" i="3"/>
  <c r="N12" i="3"/>
  <c r="Q13" i="3"/>
  <c r="N9" i="3"/>
  <c r="Q21" i="2"/>
  <c r="R18" i="2" s="1"/>
  <c r="E26" i="2"/>
  <c r="M18" i="3"/>
  <c r="I20" i="3"/>
  <c r="N13" i="3" l="1"/>
  <c r="R10" i="3"/>
  <c r="R12" i="3"/>
  <c r="E22" i="3"/>
  <c r="R9" i="3"/>
  <c r="I26" i="2"/>
  <c r="E29" i="2"/>
  <c r="F26" i="2" s="1"/>
  <c r="F29" i="2" s="1"/>
  <c r="M20" i="3"/>
  <c r="Q18" i="3"/>
  <c r="F19" i="3" l="1"/>
  <c r="F21" i="3"/>
  <c r="I22" i="3"/>
  <c r="F18" i="3"/>
  <c r="I29" i="2"/>
  <c r="J26" i="2" s="1"/>
  <c r="M26" i="2"/>
  <c r="E27" i="3"/>
  <c r="Q20" i="3"/>
  <c r="J19" i="3" l="1"/>
  <c r="J21" i="3"/>
  <c r="M22" i="3"/>
  <c r="J18" i="3"/>
  <c r="M29" i="2"/>
  <c r="N26" i="2" s="1"/>
  <c r="Q26" i="2"/>
  <c r="E29" i="3"/>
  <c r="I27" i="3"/>
  <c r="N19" i="3" l="1"/>
  <c r="N21" i="3"/>
  <c r="Q22" i="3"/>
  <c r="N18" i="3"/>
  <c r="E34" i="2"/>
  <c r="Q29" i="2"/>
  <c r="R26" i="2" s="1"/>
  <c r="M27" i="3"/>
  <c r="I29" i="3"/>
  <c r="R19" i="3" l="1"/>
  <c r="R21" i="3"/>
  <c r="E31" i="3"/>
  <c r="R18" i="3"/>
  <c r="I34" i="2"/>
  <c r="E37" i="2"/>
  <c r="F34" i="2" s="1"/>
  <c r="M29" i="3"/>
  <c r="Q27" i="3"/>
  <c r="Q29" i="3" l="1"/>
  <c r="F28" i="3"/>
  <c r="F30" i="3"/>
  <c r="I31" i="3"/>
  <c r="F27" i="3"/>
  <c r="M34" i="2"/>
  <c r="I37" i="2"/>
  <c r="J34" i="2" s="1"/>
  <c r="J28" i="3" l="1"/>
  <c r="J30" i="3"/>
  <c r="M31" i="3"/>
  <c r="J27" i="3"/>
  <c r="M37" i="2"/>
  <c r="N34" i="2" s="1"/>
  <c r="Q34" i="2"/>
  <c r="N28" i="3" l="1"/>
  <c r="N30" i="3"/>
  <c r="Q31" i="3"/>
  <c r="R30" i="3" s="1"/>
  <c r="N27" i="3"/>
  <c r="Q37" i="2"/>
  <c r="R34" i="2" s="1"/>
  <c r="R27" i="3" l="1"/>
  <c r="R28" i="3"/>
</calcChain>
</file>

<file path=xl/sharedStrings.xml><?xml version="1.0" encoding="utf-8"?>
<sst xmlns="http://schemas.openxmlformats.org/spreadsheetml/2006/main" count="247" uniqueCount="119">
  <si>
    <t>N°</t>
  </si>
  <si>
    <t>Urgence</t>
  </si>
  <si>
    <t>Arrêt production</t>
  </si>
  <si>
    <t>Etat</t>
  </si>
  <si>
    <t>Date</t>
  </si>
  <si>
    <t>Description intervention</t>
  </si>
  <si>
    <t>Emetteur</t>
  </si>
  <si>
    <t>suvi par</t>
  </si>
  <si>
    <t>Domaine</t>
  </si>
  <si>
    <t>Type intervention</t>
  </si>
  <si>
    <t>Intervenant</t>
  </si>
  <si>
    <t>Date prévue</t>
  </si>
  <si>
    <t>Atelier</t>
  </si>
  <si>
    <t>Machine</t>
  </si>
  <si>
    <t>MaJ Doc</t>
  </si>
  <si>
    <t>Remarques</t>
  </si>
  <si>
    <t>Date de fin de travaux</t>
  </si>
  <si>
    <t>temps d'arrêt machine</t>
  </si>
  <si>
    <t>consignation</t>
  </si>
  <si>
    <t>Etat cuve ou machine</t>
  </si>
  <si>
    <t>Imputation</t>
  </si>
  <si>
    <t>Temps hh</t>
  </si>
  <si>
    <t>PID</t>
  </si>
  <si>
    <t>An</t>
  </si>
  <si>
    <t>Mois</t>
  </si>
  <si>
    <t>Colonne1</t>
  </si>
  <si>
    <t>MM</t>
  </si>
  <si>
    <t>AAAA</t>
  </si>
  <si>
    <t>N</t>
  </si>
  <si>
    <t>At. Elec</t>
  </si>
  <si>
    <t>M1</t>
  </si>
  <si>
    <t/>
  </si>
  <si>
    <t>ec</t>
  </si>
  <si>
    <t>At. Méca</t>
  </si>
  <si>
    <t>12</t>
  </si>
  <si>
    <t>IP</t>
  </si>
  <si>
    <t>DPI</t>
  </si>
  <si>
    <t>AM</t>
  </si>
  <si>
    <t>T</t>
  </si>
  <si>
    <t>A</t>
  </si>
  <si>
    <t>TABLEAU DE BORD MAINTENANCE</t>
  </si>
  <si>
    <t>MISE A JOUR DU</t>
  </si>
  <si>
    <t>TRAVAUX DU MOIS EN COURS A PARTIR DU</t>
  </si>
  <si>
    <t>TRAVAUX TERMINES AU</t>
  </si>
  <si>
    <t>BILAN A CE JOUR</t>
  </si>
  <si>
    <t>EC</t>
  </si>
  <si>
    <t>Cu T</t>
  </si>
  <si>
    <t>Nombre</t>
  </si>
  <si>
    <t>%</t>
  </si>
  <si>
    <t>Cu non T</t>
  </si>
  <si>
    <t>Janvier</t>
  </si>
  <si>
    <t>TERMINES</t>
  </si>
  <si>
    <t>travaux terminés en 2022</t>
  </si>
  <si>
    <t>Am T</t>
  </si>
  <si>
    <t>Février</t>
  </si>
  <si>
    <t>ANNULES</t>
  </si>
  <si>
    <t>TIS</t>
  </si>
  <si>
    <t>Prev T du mois</t>
  </si>
  <si>
    <t>Mars</t>
  </si>
  <si>
    <t>EN COURS</t>
  </si>
  <si>
    <t>Autre</t>
  </si>
  <si>
    <t>Prev non T du mois</t>
  </si>
  <si>
    <t>Avril</t>
  </si>
  <si>
    <t>Info prod</t>
  </si>
  <si>
    <t>ip</t>
  </si>
  <si>
    <t>TOTAL</t>
  </si>
  <si>
    <t>Prev non T</t>
  </si>
  <si>
    <t>Mai</t>
  </si>
  <si>
    <t>Attente Matériel</t>
  </si>
  <si>
    <t>am</t>
  </si>
  <si>
    <t>Prev T en retard</t>
  </si>
  <si>
    <t>Juin</t>
  </si>
  <si>
    <t>Non commencé</t>
  </si>
  <si>
    <t>total Cu T</t>
  </si>
  <si>
    <t>Juillet</t>
  </si>
  <si>
    <t>TOTAUX</t>
  </si>
  <si>
    <t>total Pr</t>
  </si>
  <si>
    <t>Août</t>
  </si>
  <si>
    <t>Total T</t>
  </si>
  <si>
    <t>Septembre</t>
  </si>
  <si>
    <t>Prev retard 1 mois</t>
  </si>
  <si>
    <t>Octobre</t>
  </si>
  <si>
    <t>Version du</t>
  </si>
  <si>
    <t>SYNTHESE DE FIN DE MOIS DE</t>
  </si>
  <si>
    <t>Novembre</t>
  </si>
  <si>
    <t>Décembre</t>
  </si>
  <si>
    <t>Pour le mois</t>
  </si>
  <si>
    <t>Cumul</t>
  </si>
  <si>
    <t>EN ATTENTE</t>
  </si>
  <si>
    <t>Suivi mensuel des incidents enregistrés caractérisés par :</t>
  </si>
  <si>
    <t>ARRET DE PRODUCTION (A), GENE A LA PRODUCTION (G), AUCUNE INCIDENCE SUR LA PRODUCTION (N)</t>
  </si>
  <si>
    <t>ARRET DE PRODUCTION</t>
  </si>
  <si>
    <t>GENE A LA PRODUCTION</t>
  </si>
  <si>
    <t>G</t>
  </si>
  <si>
    <t>S/T ARRET + GENE</t>
  </si>
  <si>
    <t>SANS INCIDENCE</t>
  </si>
  <si>
    <t>Remarque :</t>
  </si>
  <si>
    <t>Objectif 2020 = 36- incidents enregistrés en 2020 - 44</t>
  </si>
  <si>
    <t>Objectif 2022 = 36 -</t>
  </si>
  <si>
    <t>BILAN ANNEE 2018 DES INCIDENTS OCCASIONNANT GENE OU ARRET DE PRODUCTION</t>
  </si>
  <si>
    <t>MOIS</t>
  </si>
  <si>
    <t>Nb du mois</t>
  </si>
  <si>
    <t>Moyenne</t>
  </si>
  <si>
    <t>Objectif mensuel</t>
  </si>
  <si>
    <t>Ecart / obj mensuel</t>
  </si>
  <si>
    <t>Objectif cumulé</t>
  </si>
  <si>
    <t>Ecart / obj cumulé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</si>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</sst>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0\ &quot;F&quot;"/>
    <numFmt numFmtId="165" formatCode="mmmm\ yyyy"/>
    <numFmt numFmtId="166" formatCode="dd/mm/yy"/>
    <numFmt numFmtId="167" formatCode="0.0%"/>
    <numFmt numFmtId="168" formatCode="0.0"/>
  </numFmts>
  <fonts count="29" x14ac:knownFonts="1">
    <font>
      <sz val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8"/>
      <color indexed="10"/>
      <name val="Arial"/>
      <family val="2"/>
    </font>
    <font>
      <b/>
      <sz val="8"/>
      <color indexed="12"/>
      <name val="Arial"/>
      <family val="2"/>
    </font>
    <font>
      <u/>
      <sz val="8"/>
      <color theme="10"/>
      <name val="Arial"/>
      <family val="2"/>
    </font>
    <font>
      <b/>
      <sz val="8"/>
      <color rgb="FF0000FF"/>
      <name val="Arial"/>
      <family val="2"/>
    </font>
    <font>
      <b/>
      <sz val="8"/>
      <color rgb="FFFF0000"/>
      <name val="Arial"/>
      <family val="2"/>
    </font>
    <font>
      <b/>
      <sz val="8"/>
      <color rgb="FF1B2CCB"/>
      <name val="Arial"/>
      <family val="2"/>
    </font>
    <font>
      <sz val="8"/>
      <color indexed="12"/>
      <name val="Arial"/>
      <family val="2"/>
    </font>
    <font>
      <sz val="8"/>
      <color rgb="FF1B2CCB"/>
      <name val="Arial"/>
      <family val="2"/>
    </font>
    <font>
      <sz val="8"/>
      <color rgb="FF0000FF"/>
      <name val="Arial"/>
      <family val="2"/>
    </font>
    <font>
      <sz val="8"/>
      <color rgb="FFFF0000"/>
      <name val="Arial"/>
      <family val="2"/>
    </font>
    <font>
      <sz val="8"/>
      <color indexed="56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sz val="8"/>
      <color indexed="10"/>
      <name val="Arial"/>
      <family val="2"/>
    </font>
    <font>
      <b/>
      <i/>
      <sz val="10"/>
      <name val="Arial"/>
      <family val="2"/>
    </font>
    <font>
      <b/>
      <sz val="10"/>
      <name val="Arial"/>
      <family val="2"/>
    </font>
    <font>
      <b/>
      <sz val="8"/>
      <color indexed="17"/>
      <name val="Arial"/>
      <family val="2"/>
    </font>
    <font>
      <b/>
      <sz val="12"/>
      <name val="Arial"/>
      <family val="2"/>
    </font>
    <font>
      <sz val="9"/>
      <name val="Arial"/>
      <family val="2"/>
    </font>
    <font>
      <sz val="8"/>
      <color indexed="9"/>
      <name val="Arial"/>
      <family val="2"/>
    </font>
    <font>
      <sz val="9"/>
      <color indexed="10"/>
      <name val="Arial"/>
      <family val="2"/>
    </font>
    <font>
      <b/>
      <i/>
      <sz val="12"/>
      <name val="Arial"/>
      <family val="2"/>
    </font>
    <font>
      <b/>
      <sz val="14"/>
      <name val="Arial"/>
      <family val="2"/>
    </font>
    <font>
      <b/>
      <sz val="10"/>
      <color rgb="FFFF0000"/>
      <name val="Arial"/>
      <family val="2"/>
    </font>
    <font>
      <sz val="14"/>
      <name val="Arial"/>
      <family val="2"/>
    </font>
    <font>
      <b/>
      <sz val="10"/>
      <color indexed="10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1"/>
        <bgColor indexed="8"/>
      </patternFill>
    </fill>
    <fill>
      <patternFill patternType="solid">
        <fgColor indexed="1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lightDown">
        <fgColor indexed="8"/>
      </patternFill>
    </fill>
    <fill>
      <patternFill patternType="solid">
        <fgColor indexed="65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5" fillId="0" borderId="0" applyNumberFormat="0" applyFill="0" applyBorder="0" applyAlignment="0" applyProtection="0"/>
    <xf numFmtId="0" fontId="14" fillId="0" borderId="0" applyNumberFormat="0" applyFill="0" applyBorder="0" applyAlignment="0" applyProtection="0">
      <alignment vertical="top"/>
      <protection locked="0"/>
    </xf>
    <xf numFmtId="9" fontId="1" fillId="0" borderId="0" applyFont="0" applyFill="0" applyBorder="0" applyAlignment="0" applyProtection="0"/>
  </cellStyleXfs>
  <cellXfs count="255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textRotation="90"/>
    </xf>
    <xf numFmtId="0" fontId="2" fillId="0" borderId="1" xfId="0" applyFont="1" applyBorder="1" applyAlignment="1">
      <alignment horizontal="center" vertical="center" textRotation="90"/>
    </xf>
    <xf numFmtId="0" fontId="4" fillId="0" borderId="1" xfId="0" applyFont="1" applyBorder="1" applyAlignment="1">
      <alignment horizontal="center" vertical="center" textRotation="90"/>
    </xf>
    <xf numFmtId="14" fontId="2" fillId="0" borderId="1" xfId="0" applyNumberFormat="1" applyFont="1" applyBorder="1" applyAlignment="1">
      <alignment horizontal="center" vertical="center"/>
    </xf>
    <xf numFmtId="0" fontId="5" fillId="0" borderId="1" xfId="1" applyBorder="1" applyAlignment="1">
      <alignment horizontal="center" vertical="center"/>
    </xf>
    <xf numFmtId="0" fontId="6" fillId="0" borderId="1" xfId="0" applyFont="1" applyBorder="1" applyAlignment="1">
      <alignment horizontal="center" vertical="center" textRotation="90"/>
    </xf>
    <xf numFmtId="0" fontId="7" fillId="0" borderId="1" xfId="0" applyFont="1" applyBorder="1" applyAlignment="1">
      <alignment horizontal="center" vertical="center" textRotation="90"/>
    </xf>
    <xf numFmtId="14" fontId="2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textRotation="90"/>
      <protection locked="0"/>
    </xf>
    <xf numFmtId="0" fontId="2" fillId="0" borderId="1" xfId="0" applyFon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textRotation="90"/>
    </xf>
    <xf numFmtId="164" fontId="0" fillId="0" borderId="1" xfId="0" applyNumberFormat="1" applyBorder="1" applyAlignment="1">
      <alignment horizontal="center" vertical="center" textRotation="90" wrapText="1"/>
    </xf>
    <xf numFmtId="14" fontId="0" fillId="0" borderId="1" xfId="0" applyNumberForma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textRotation="90" wrapText="1"/>
    </xf>
    <xf numFmtId="0" fontId="0" fillId="0" borderId="1" xfId="0" applyBorder="1" applyAlignment="1">
      <alignment horizontal="center" vertical="center" textRotation="90"/>
    </xf>
    <xf numFmtId="0" fontId="0" fillId="0" borderId="1" xfId="0" applyBorder="1" applyAlignment="1">
      <alignment vertical="center"/>
    </xf>
    <xf numFmtId="0" fontId="9" fillId="0" borderId="1" xfId="0" applyFont="1" applyBorder="1" applyAlignment="1">
      <alignment vertical="center"/>
    </xf>
    <xf numFmtId="0" fontId="0" fillId="0" borderId="2" xfId="0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2" borderId="0" xfId="0" applyFont="1" applyFill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horizontal="center" vertical="center"/>
      <protection locked="0"/>
    </xf>
    <xf numFmtId="14" fontId="1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>
      <alignment vertical="center"/>
    </xf>
    <xf numFmtId="0" fontId="1" fillId="0" borderId="0" xfId="0" applyFont="1" applyAlignment="1" applyProtection="1">
      <alignment horizontal="left" vertical="top" wrapText="1"/>
      <protection locked="0"/>
    </xf>
    <xf numFmtId="14" fontId="0" fillId="0" borderId="0" xfId="0" applyNumberFormat="1" applyAlignment="1" applyProtection="1">
      <alignment horizontal="center" vertical="center"/>
      <protection locked="0"/>
    </xf>
    <xf numFmtId="0" fontId="0" fillId="0" borderId="0" xfId="0" applyAlignment="1" applyProtection="1">
      <alignment vertical="center"/>
      <protection locked="0"/>
    </xf>
    <xf numFmtId="0" fontId="9" fillId="0" borderId="0" xfId="0" applyFont="1" applyAlignment="1">
      <alignment horizontal="center" vertical="center"/>
    </xf>
    <xf numFmtId="0" fontId="13" fillId="0" borderId="0" xfId="0" applyFont="1" applyAlignment="1" applyProtection="1">
      <alignment vertical="center"/>
      <protection locked="0"/>
    </xf>
    <xf numFmtId="0" fontId="9" fillId="0" borderId="0" xfId="0" applyFont="1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 applyProtection="1">
      <alignment horizontal="left" vertical="top" wrapText="1"/>
      <protection locked="0"/>
    </xf>
    <xf numFmtId="0" fontId="1" fillId="3" borderId="0" xfId="0" applyFont="1" applyFill="1" applyAlignment="1" applyProtection="1">
      <alignment horizontal="center" vertical="center"/>
      <protection locked="0"/>
    </xf>
    <xf numFmtId="0" fontId="7" fillId="3" borderId="0" xfId="0" applyFont="1" applyFill="1" applyAlignment="1" applyProtection="1">
      <alignment horizontal="center" vertical="center"/>
      <protection locked="0"/>
    </xf>
    <xf numFmtId="0" fontId="10" fillId="3" borderId="0" xfId="0" applyFont="1" applyFill="1" applyAlignment="1" applyProtection="1">
      <alignment horizontal="center" vertical="center"/>
      <protection locked="0"/>
    </xf>
    <xf numFmtId="14" fontId="1" fillId="3" borderId="0" xfId="0" applyNumberFormat="1" applyFont="1" applyFill="1" applyAlignment="1" applyProtection="1">
      <alignment horizontal="center" vertical="center"/>
      <protection locked="0"/>
    </xf>
    <xf numFmtId="0" fontId="1" fillId="3" borderId="0" xfId="0" applyFont="1" applyFill="1" applyAlignment="1">
      <alignment horizontal="left" vertical="center"/>
    </xf>
    <xf numFmtId="0" fontId="1" fillId="3" borderId="0" xfId="0" applyFont="1" applyFill="1" applyAlignment="1">
      <alignment horizontal="center" vertical="top"/>
    </xf>
    <xf numFmtId="0" fontId="11" fillId="3" borderId="0" xfId="0" applyFont="1" applyFill="1" applyAlignment="1">
      <alignment horizontal="center" vertical="center"/>
    </xf>
    <xf numFmtId="0" fontId="12" fillId="3" borderId="0" xfId="0" applyFont="1" applyFill="1" applyAlignment="1">
      <alignment horizontal="center" vertical="center"/>
    </xf>
    <xf numFmtId="0" fontId="0" fillId="3" borderId="0" xfId="0" applyFill="1" applyAlignment="1" applyProtection="1">
      <alignment horizontal="center" vertical="center"/>
      <protection locked="0"/>
    </xf>
    <xf numFmtId="14" fontId="1" fillId="3" borderId="0" xfId="0" applyNumberFormat="1" applyFont="1" applyFill="1" applyAlignment="1">
      <alignment horizontal="center" vertical="center"/>
    </xf>
    <xf numFmtId="0" fontId="1" fillId="3" borderId="0" xfId="0" applyFont="1" applyFill="1" applyAlignment="1">
      <alignment vertical="center"/>
    </xf>
    <xf numFmtId="0" fontId="0" fillId="3" borderId="0" xfId="0" applyFill="1" applyAlignment="1">
      <alignment horizontal="center" vertical="center"/>
    </xf>
    <xf numFmtId="0" fontId="0" fillId="0" borderId="0" xfId="0" applyAlignment="1">
      <alignment horizontal="left" vertical="top" wrapText="1"/>
    </xf>
    <xf numFmtId="14" fontId="0" fillId="0" borderId="0" xfId="0" applyNumberFormat="1" applyAlignment="1">
      <alignment horizontal="center" vertical="center"/>
    </xf>
    <xf numFmtId="14" fontId="1" fillId="4" borderId="0" xfId="0" applyNumberFormat="1" applyFont="1" applyFill="1" applyAlignment="1" applyProtection="1">
      <alignment horizontal="center" vertical="center"/>
      <protection locked="0"/>
    </xf>
    <xf numFmtId="0" fontId="1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9" fillId="0" borderId="0" xfId="0" applyFont="1" applyAlignment="1" applyProtection="1">
      <alignment horizontal="center" vertical="top"/>
      <protection locked="0"/>
    </xf>
    <xf numFmtId="0" fontId="0" fillId="0" borderId="0" xfId="0" applyAlignment="1">
      <alignment horizontal="center" vertical="center"/>
    </xf>
    <xf numFmtId="0" fontId="1" fillId="5" borderId="0" xfId="0" applyFont="1" applyFill="1" applyAlignment="1" applyProtection="1">
      <alignment horizontal="left" vertical="top" wrapText="1"/>
      <protection locked="0"/>
    </xf>
    <xf numFmtId="0" fontId="0" fillId="6" borderId="0" xfId="0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 applyProtection="1">
      <alignment horizontal="center"/>
      <protection locked="0"/>
    </xf>
    <xf numFmtId="0" fontId="1" fillId="0" borderId="0" xfId="0" applyFont="1" applyAlignment="1">
      <alignment horizontal="left" vertical="center" wrapText="1"/>
    </xf>
    <xf numFmtId="0" fontId="11" fillId="0" borderId="0" xfId="0" applyFont="1" applyAlignment="1" applyProtection="1">
      <alignment horizontal="center" vertical="center"/>
      <protection locked="0"/>
    </xf>
    <xf numFmtId="0" fontId="1" fillId="2" borderId="0" xfId="0" applyFont="1" applyFill="1" applyAlignment="1" applyProtection="1">
      <alignment horizontal="left" vertical="top" wrapText="1"/>
      <protection locked="0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 applyProtection="1">
      <alignment vertical="center"/>
      <protection locked="0"/>
    </xf>
    <xf numFmtId="14" fontId="18" fillId="0" borderId="0" xfId="0" applyNumberFormat="1" applyFont="1" applyAlignment="1">
      <alignment horizontal="center" vertical="center"/>
    </xf>
    <xf numFmtId="0" fontId="0" fillId="10" borderId="6" xfId="0" applyFill="1" applyBorder="1" applyAlignment="1">
      <alignment vertical="center"/>
    </xf>
    <xf numFmtId="0" fontId="0" fillId="10" borderId="7" xfId="0" applyFill="1" applyBorder="1" applyAlignment="1">
      <alignment vertical="center"/>
    </xf>
    <xf numFmtId="0" fontId="20" fillId="0" borderId="0" xfId="0" applyFont="1" applyAlignment="1">
      <alignment horizontal="center" vertical="center" wrapText="1"/>
    </xf>
    <xf numFmtId="0" fontId="0" fillId="10" borderId="9" xfId="0" applyFill="1" applyBorder="1" applyAlignment="1">
      <alignment vertical="center"/>
    </xf>
    <xf numFmtId="0" fontId="0" fillId="10" borderId="10" xfId="0" applyFill="1" applyBorder="1" applyAlignment="1">
      <alignment vertical="center"/>
    </xf>
    <xf numFmtId="0" fontId="19" fillId="0" borderId="11" xfId="0" applyFon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3" fillId="0" borderId="0" xfId="0" applyFont="1" applyAlignment="1">
      <alignment vertical="center"/>
    </xf>
    <xf numFmtId="1" fontId="0" fillId="0" borderId="0" xfId="0" applyNumberFormat="1" applyAlignment="1">
      <alignment vertical="center"/>
    </xf>
    <xf numFmtId="0" fontId="16" fillId="0" borderId="0" xfId="0" applyFont="1" applyAlignment="1">
      <alignment vertical="center"/>
    </xf>
    <xf numFmtId="14" fontId="0" fillId="0" borderId="0" xfId="0" applyNumberFormat="1" applyAlignment="1">
      <alignment vertical="center"/>
    </xf>
    <xf numFmtId="17" fontId="0" fillId="0" borderId="0" xfId="0" applyNumberFormat="1" applyAlignment="1">
      <alignment vertical="center"/>
    </xf>
    <xf numFmtId="0" fontId="0" fillId="10" borderId="11" xfId="0" applyFill="1" applyBorder="1" applyAlignment="1">
      <alignment vertical="center"/>
    </xf>
    <xf numFmtId="0" fontId="0" fillId="10" borderId="12" xfId="0" applyFill="1" applyBorder="1" applyAlignment="1">
      <alignment vertical="center"/>
    </xf>
    <xf numFmtId="0" fontId="2" fillId="0" borderId="1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2" fillId="8" borderId="18" xfId="0" applyFont="1" applyFill="1" applyBorder="1" applyAlignment="1">
      <alignment horizontal="left" vertical="center"/>
    </xf>
    <xf numFmtId="0" fontId="0" fillId="0" borderId="19" xfId="0" applyBorder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0" fontId="23" fillId="0" borderId="0" xfId="0" applyFont="1" applyAlignment="1">
      <alignment horizontal="left" vertical="center"/>
    </xf>
    <xf numFmtId="9" fontId="0" fillId="0" borderId="0" xfId="0" applyNumberFormat="1" applyAlignment="1">
      <alignment vertical="center"/>
    </xf>
    <xf numFmtId="0" fontId="2" fillId="0" borderId="22" xfId="0" applyFont="1" applyBorder="1" applyAlignment="1">
      <alignment horizontal="center" vertical="center"/>
    </xf>
    <xf numFmtId="0" fontId="22" fillId="8" borderId="23" xfId="0" applyFont="1" applyFill="1" applyBorder="1" applyAlignment="1">
      <alignment horizontal="left" vertical="center"/>
    </xf>
    <xf numFmtId="0" fontId="2" fillId="0" borderId="26" xfId="0" applyFont="1" applyBorder="1" applyAlignment="1">
      <alignment horizontal="center" vertical="center"/>
    </xf>
    <xf numFmtId="0" fontId="22" fillId="8" borderId="25" xfId="0" applyFont="1" applyFill="1" applyBorder="1" applyAlignment="1">
      <alignment horizontal="left" vertical="center"/>
    </xf>
    <xf numFmtId="0" fontId="2" fillId="0" borderId="11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167" fontId="0" fillId="0" borderId="0" xfId="3" applyNumberFormat="1" applyFont="1" applyAlignment="1">
      <alignment vertical="center"/>
    </xf>
    <xf numFmtId="0" fontId="0" fillId="10" borderId="3" xfId="0" applyFill="1" applyBorder="1" applyAlignment="1">
      <alignment vertical="center"/>
    </xf>
    <xf numFmtId="0" fontId="0" fillId="10" borderId="5" xfId="0" applyFill="1" applyBorder="1" applyAlignment="1">
      <alignment vertical="center"/>
    </xf>
    <xf numFmtId="167" fontId="0" fillId="0" borderId="0" xfId="0" applyNumberFormat="1" applyAlignment="1">
      <alignment vertical="center"/>
    </xf>
    <xf numFmtId="0" fontId="22" fillId="8" borderId="34" xfId="0" applyFont="1" applyFill="1" applyBorder="1" applyAlignment="1">
      <alignment horizontal="left" vertical="center"/>
    </xf>
    <xf numFmtId="0" fontId="0" fillId="7" borderId="19" xfId="0" applyFill="1" applyBorder="1" applyAlignment="1" applyProtection="1">
      <alignment horizontal="center" vertical="center"/>
      <protection locked="0"/>
    </xf>
    <xf numFmtId="167" fontId="0" fillId="0" borderId="34" xfId="0" applyNumberFormat="1" applyBorder="1" applyAlignment="1" applyProtection="1">
      <alignment horizontal="center" vertical="center"/>
      <protection locked="0"/>
    </xf>
    <xf numFmtId="0" fontId="0" fillId="0" borderId="35" xfId="0" applyBorder="1" applyAlignment="1">
      <alignment horizontal="center" vertical="center"/>
    </xf>
    <xf numFmtId="167" fontId="0" fillId="0" borderId="36" xfId="0" applyNumberFormat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7" borderId="21" xfId="0" applyFill="1" applyBorder="1" applyAlignment="1" applyProtection="1">
      <alignment horizontal="center" vertical="center"/>
      <protection locked="0"/>
    </xf>
    <xf numFmtId="0" fontId="22" fillId="8" borderId="38" xfId="0" applyFont="1" applyFill="1" applyBorder="1" applyAlignment="1">
      <alignment horizontal="left" vertical="center"/>
    </xf>
    <xf numFmtId="0" fontId="0" fillId="7" borderId="39" xfId="0" applyFill="1" applyBorder="1" applyAlignment="1" applyProtection="1">
      <alignment horizontal="center" vertical="center"/>
      <protection locked="0"/>
    </xf>
    <xf numFmtId="167" fontId="0" fillId="0" borderId="38" xfId="0" applyNumberFormat="1" applyBorder="1" applyAlignment="1" applyProtection="1">
      <alignment horizontal="center" vertical="center"/>
      <protection locked="0"/>
    </xf>
    <xf numFmtId="0" fontId="0" fillId="15" borderId="1" xfId="0" applyFill="1" applyBorder="1" applyAlignment="1">
      <alignment horizontal="center" vertical="center"/>
    </xf>
    <xf numFmtId="167" fontId="0" fillId="0" borderId="40" xfId="0" applyNumberFormat="1" applyBorder="1" applyAlignment="1">
      <alignment horizontal="center" vertical="center"/>
    </xf>
    <xf numFmtId="0" fontId="0" fillId="15" borderId="24" xfId="0" applyFill="1" applyBorder="1" applyAlignment="1">
      <alignment horizontal="center" vertical="center"/>
    </xf>
    <xf numFmtId="0" fontId="0" fillId="7" borderId="2" xfId="0" applyFill="1" applyBorder="1" applyAlignment="1" applyProtection="1">
      <alignment horizontal="center" vertical="center"/>
      <protection locked="0"/>
    </xf>
    <xf numFmtId="0" fontId="22" fillId="8" borderId="41" xfId="0" applyFont="1" applyFill="1" applyBorder="1" applyAlignment="1">
      <alignment horizontal="left" vertical="center"/>
    </xf>
    <xf numFmtId="167" fontId="0" fillId="0" borderId="38" xfId="0" applyNumberFormat="1" applyBorder="1" applyAlignment="1">
      <alignment horizontal="center" vertical="center"/>
    </xf>
    <xf numFmtId="167" fontId="0" fillId="0" borderId="23" xfId="0" applyNumberFormat="1" applyBorder="1" applyAlignment="1">
      <alignment horizontal="center" vertical="center"/>
    </xf>
    <xf numFmtId="167" fontId="0" fillId="0" borderId="42" xfId="0" applyNumberForma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9" fontId="0" fillId="0" borderId="44" xfId="0" applyNumberFormat="1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167" fontId="0" fillId="0" borderId="46" xfId="0" applyNumberFormat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5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1" fillId="0" borderId="17" xfId="0" applyFont="1" applyBorder="1" applyAlignment="1">
      <alignment horizontal="center" vertical="center"/>
    </xf>
    <xf numFmtId="0" fontId="16" fillId="8" borderId="18" xfId="0" applyFont="1" applyFill="1" applyBorder="1" applyAlignment="1">
      <alignment horizontal="left" vertical="center"/>
    </xf>
    <xf numFmtId="167" fontId="0" fillId="0" borderId="7" xfId="0" applyNumberFormat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 vertical="center"/>
    </xf>
    <xf numFmtId="167" fontId="0" fillId="0" borderId="36" xfId="0" applyNumberFormat="1" applyBorder="1" applyAlignment="1" applyProtection="1">
      <alignment horizontal="center" vertical="center"/>
      <protection locked="0"/>
    </xf>
    <xf numFmtId="0" fontId="1" fillId="0" borderId="26" xfId="0" applyFont="1" applyBorder="1" applyAlignment="1">
      <alignment horizontal="center" vertical="center"/>
    </xf>
    <xf numFmtId="0" fontId="16" fillId="8" borderId="25" xfId="0" applyFont="1" applyFill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167" fontId="0" fillId="0" borderId="0" xfId="0" applyNumberFormat="1" applyAlignment="1" applyProtection="1">
      <alignment horizontal="center" vertical="center"/>
      <protection locked="0"/>
    </xf>
    <xf numFmtId="167" fontId="0" fillId="0" borderId="48" xfId="0" applyNumberFormat="1" applyBorder="1" applyAlignment="1" applyProtection="1">
      <alignment horizontal="center" vertical="center"/>
      <protection locked="0"/>
    </xf>
    <xf numFmtId="0" fontId="16" fillId="8" borderId="23" xfId="0" applyFont="1" applyFill="1" applyBorder="1" applyAlignment="1">
      <alignment horizontal="left" vertical="center"/>
    </xf>
    <xf numFmtId="0" fontId="18" fillId="16" borderId="39" xfId="0" applyFont="1" applyFill="1" applyBorder="1" applyAlignment="1">
      <alignment horizontal="center" vertical="center"/>
    </xf>
    <xf numFmtId="167" fontId="18" fillId="0" borderId="38" xfId="0" applyNumberFormat="1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167" fontId="18" fillId="0" borderId="42" xfId="0" applyNumberFormat="1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167" fontId="0" fillId="0" borderId="49" xfId="0" applyNumberFormat="1" applyBorder="1" applyAlignment="1" applyProtection="1">
      <alignment horizontal="center" vertical="center"/>
      <protection locked="0"/>
    </xf>
    <xf numFmtId="167" fontId="0" fillId="0" borderId="44" xfId="0" applyNumberFormat="1" applyBorder="1" applyAlignment="1">
      <alignment horizontal="center" vertical="center"/>
    </xf>
    <xf numFmtId="0" fontId="26" fillId="0" borderId="0" xfId="0" applyFont="1" applyAlignment="1">
      <alignment vertical="center"/>
    </xf>
    <xf numFmtId="0" fontId="0" fillId="0" borderId="0" xfId="0" quotePrefix="1" applyAlignment="1">
      <alignment vertical="center"/>
    </xf>
    <xf numFmtId="0" fontId="26" fillId="0" borderId="0" xfId="0" quotePrefix="1" applyFont="1" applyAlignment="1">
      <alignment vertical="center"/>
    </xf>
    <xf numFmtId="0" fontId="20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15" fillId="0" borderId="21" xfId="0" applyFont="1" applyBorder="1" applyAlignment="1">
      <alignment vertical="center"/>
    </xf>
    <xf numFmtId="0" fontId="15" fillId="0" borderId="0" xfId="0" applyFont="1" applyAlignment="1">
      <alignment horizontal="center" vertical="center" wrapText="1"/>
    </xf>
    <xf numFmtId="0" fontId="0" fillId="0" borderId="0" xfId="0" applyAlignment="1" applyProtection="1">
      <alignment vertical="center" wrapText="1"/>
      <protection locked="0"/>
    </xf>
    <xf numFmtId="0" fontId="15" fillId="0" borderId="26" xfId="0" applyFont="1" applyBorder="1" applyAlignment="1">
      <alignment horizontal="center" vertical="center"/>
    </xf>
    <xf numFmtId="0" fontId="15" fillId="0" borderId="2" xfId="0" applyFont="1" applyBorder="1" applyAlignment="1">
      <alignment vertical="center"/>
    </xf>
    <xf numFmtId="0" fontId="28" fillId="0" borderId="0" xfId="0" applyFont="1" applyAlignment="1">
      <alignment horizontal="center" vertical="center"/>
    </xf>
    <xf numFmtId="0" fontId="15" fillId="0" borderId="50" xfId="0" applyFont="1" applyBorder="1" applyAlignment="1">
      <alignment horizontal="center" vertical="center"/>
    </xf>
    <xf numFmtId="0" fontId="15" fillId="0" borderId="51" xfId="0" applyFont="1" applyBorder="1" applyAlignment="1">
      <alignment vertical="center"/>
    </xf>
    <xf numFmtId="0" fontId="2" fillId="0" borderId="1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14" fontId="18" fillId="9" borderId="4" xfId="0" applyNumberFormat="1" applyFont="1" applyFill="1" applyBorder="1" applyAlignment="1">
      <alignment horizontal="center" vertical="center"/>
    </xf>
    <xf numFmtId="14" fontId="18" fillId="9" borderId="5" xfId="0" applyNumberFormat="1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 wrapText="1"/>
    </xf>
    <xf numFmtId="0" fontId="19" fillId="0" borderId="8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0" fontId="20" fillId="0" borderId="7" xfId="0" applyFont="1" applyBorder="1" applyAlignment="1">
      <alignment horizontal="center" vertical="center" wrapText="1"/>
    </xf>
    <xf numFmtId="0" fontId="20" fillId="0" borderId="8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19" fillId="0" borderId="9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9" fontId="0" fillId="0" borderId="20" xfId="0" applyNumberFormat="1" applyBorder="1" applyAlignment="1">
      <alignment horizontal="center" vertical="center"/>
    </xf>
    <xf numFmtId="9" fontId="0" fillId="0" borderId="8" xfId="0" applyNumberFormat="1" applyBorder="1" applyAlignment="1">
      <alignment horizontal="center" vertical="center"/>
    </xf>
    <xf numFmtId="0" fontId="0" fillId="11" borderId="6" xfId="0" applyFill="1" applyBorder="1" applyAlignment="1">
      <alignment horizontal="center" vertical="center" wrapText="1"/>
    </xf>
    <xf numFmtId="0" fontId="0" fillId="11" borderId="8" xfId="0" applyFill="1" applyBorder="1" applyAlignment="1">
      <alignment horizontal="center" vertical="center" wrapText="1"/>
    </xf>
    <xf numFmtId="0" fontId="0" fillId="11" borderId="9" xfId="0" applyFill="1" applyBorder="1" applyAlignment="1">
      <alignment horizontal="center" vertical="center" wrapText="1"/>
    </xf>
    <xf numFmtId="0" fontId="0" fillId="11" borderId="10" xfId="0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9" fontId="0" fillId="0" borderId="24" xfId="0" applyNumberFormat="1" applyBorder="1" applyAlignment="1">
      <alignment horizontal="center" vertical="center"/>
    </xf>
    <xf numFmtId="9" fontId="0" fillId="0" borderId="25" xfId="0" applyNumberForma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9" fontId="0" fillId="0" borderId="27" xfId="0" applyNumberFormat="1" applyBorder="1" applyAlignment="1">
      <alignment horizontal="center" vertical="center"/>
    </xf>
    <xf numFmtId="9" fontId="0" fillId="0" borderId="28" xfId="0" applyNumberFormat="1" applyBorder="1" applyAlignment="1">
      <alignment horizontal="center" vertical="center"/>
    </xf>
    <xf numFmtId="9" fontId="0" fillId="0" borderId="29" xfId="0" applyNumberFormat="1" applyBorder="1" applyAlignment="1">
      <alignment horizontal="center" vertical="center"/>
    </xf>
    <xf numFmtId="9" fontId="0" fillId="0" borderId="23" xfId="0" applyNumberFormat="1" applyBorder="1" applyAlignment="1">
      <alignment horizontal="center" vertical="center"/>
    </xf>
    <xf numFmtId="9" fontId="0" fillId="0" borderId="31" xfId="0" applyNumberFormat="1" applyBorder="1" applyAlignment="1">
      <alignment horizontal="center" vertical="center"/>
    </xf>
    <xf numFmtId="9" fontId="0" fillId="0" borderId="32" xfId="0" applyNumberFormat="1" applyBorder="1" applyAlignment="1">
      <alignment horizontal="center" vertical="center"/>
    </xf>
    <xf numFmtId="0" fontId="0" fillId="12" borderId="11" xfId="0" applyFill="1" applyBorder="1" applyAlignment="1">
      <alignment horizontal="center" vertical="center"/>
    </xf>
    <xf numFmtId="0" fontId="0" fillId="12" borderId="13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66" fontId="17" fillId="13" borderId="6" xfId="0" applyNumberFormat="1" applyFont="1" applyFill="1" applyBorder="1" applyAlignment="1">
      <alignment horizontal="center" vertical="center"/>
    </xf>
    <xf numFmtId="166" fontId="17" fillId="13" borderId="8" xfId="0" applyNumberFormat="1" applyFont="1" applyFill="1" applyBorder="1" applyAlignment="1">
      <alignment horizontal="center" vertical="center"/>
    </xf>
    <xf numFmtId="0" fontId="24" fillId="14" borderId="3" xfId="0" applyFont="1" applyFill="1" applyBorder="1" applyAlignment="1">
      <alignment horizontal="center" vertical="center"/>
    </xf>
    <xf numFmtId="0" fontId="24" fillId="14" borderId="4" xfId="0" applyFont="1" applyFill="1" applyBorder="1" applyAlignment="1">
      <alignment horizontal="center" vertical="center"/>
    </xf>
    <xf numFmtId="0" fontId="24" fillId="14" borderId="5" xfId="0" applyFont="1" applyFill="1" applyBorder="1" applyAlignment="1">
      <alignment horizontal="center" vertical="center"/>
    </xf>
    <xf numFmtId="166" fontId="24" fillId="13" borderId="11" xfId="0" applyNumberFormat="1" applyFont="1" applyFill="1" applyBorder="1" applyAlignment="1">
      <alignment horizontal="center" vertical="center"/>
    </xf>
    <xf numFmtId="166" fontId="24" fillId="13" borderId="13" xfId="0" applyNumberFormat="1" applyFont="1" applyFill="1" applyBorder="1" applyAlignment="1">
      <alignment horizontal="center" vertical="center"/>
    </xf>
    <xf numFmtId="165" fontId="25" fillId="0" borderId="3" xfId="0" applyNumberFormat="1" applyFont="1" applyBorder="1" applyAlignment="1">
      <alignment horizontal="center" vertical="center"/>
    </xf>
    <xf numFmtId="165" fontId="25" fillId="0" borderId="4" xfId="0" applyNumberFormat="1" applyFont="1" applyBorder="1" applyAlignment="1">
      <alignment horizontal="center" vertical="center"/>
    </xf>
    <xf numFmtId="165" fontId="25" fillId="0" borderId="5" xfId="0" applyNumberFormat="1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4" fillId="0" borderId="3" xfId="0" applyFont="1" applyBorder="1" applyAlignment="1">
      <alignment horizontal="center" vertical="center" wrapText="1"/>
    </xf>
    <xf numFmtId="0" fontId="24" fillId="0" borderId="4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0" fontId="15" fillId="0" borderId="37" xfId="0" applyFont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28" fillId="13" borderId="24" xfId="0" applyFont="1" applyFill="1" applyBorder="1" applyAlignment="1">
      <alignment horizontal="center" vertical="center"/>
    </xf>
    <xf numFmtId="0" fontId="28" fillId="13" borderId="25" xfId="0" applyFont="1" applyFill="1" applyBorder="1" applyAlignment="1">
      <alignment horizontal="center" vertical="center"/>
    </xf>
    <xf numFmtId="0" fontId="15" fillId="13" borderId="24" xfId="0" applyFont="1" applyFill="1" applyBorder="1" applyAlignment="1">
      <alignment horizontal="center" vertical="center"/>
    </xf>
    <xf numFmtId="0" fontId="15" fillId="13" borderId="2" xfId="0" applyFont="1" applyFill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168" fontId="15" fillId="13" borderId="24" xfId="0" applyNumberFormat="1" applyFont="1" applyFill="1" applyBorder="1" applyAlignment="1">
      <alignment horizontal="center" vertical="center"/>
    </xf>
    <xf numFmtId="168" fontId="15" fillId="13" borderId="2" xfId="0" applyNumberFormat="1" applyFont="1" applyFill="1" applyBorder="1" applyAlignment="1">
      <alignment horizontal="center" vertical="center"/>
    </xf>
    <xf numFmtId="1" fontId="15" fillId="0" borderId="24" xfId="0" applyNumberFormat="1" applyFont="1" applyBorder="1" applyAlignment="1">
      <alignment horizontal="center" vertical="center"/>
    </xf>
    <xf numFmtId="1" fontId="15" fillId="0" borderId="2" xfId="0" applyNumberFormat="1" applyFont="1" applyBorder="1" applyAlignment="1">
      <alignment horizontal="center" vertical="center"/>
    </xf>
    <xf numFmtId="0" fontId="28" fillId="13" borderId="2" xfId="0" applyFont="1" applyFill="1" applyBorder="1" applyAlignment="1">
      <alignment horizontal="center" vertical="center"/>
    </xf>
    <xf numFmtId="0" fontId="15" fillId="13" borderId="31" xfId="0" applyFont="1" applyFill="1" applyBorder="1" applyAlignment="1">
      <alignment horizontal="center" vertical="center"/>
    </xf>
    <xf numFmtId="0" fontId="15" fillId="13" borderId="51" xfId="0" applyFont="1" applyFill="1" applyBorder="1" applyAlignment="1">
      <alignment horizontal="center" vertical="center"/>
    </xf>
    <xf numFmtId="0" fontId="15" fillId="0" borderId="31" xfId="0" applyFont="1" applyBorder="1" applyAlignment="1">
      <alignment horizontal="center" vertical="center"/>
    </xf>
    <xf numFmtId="0" fontId="15" fillId="0" borderId="51" xfId="0" applyFont="1" applyBorder="1" applyAlignment="1">
      <alignment horizontal="center" vertical="center"/>
    </xf>
    <xf numFmtId="168" fontId="15" fillId="13" borderId="31" xfId="0" applyNumberFormat="1" applyFont="1" applyFill="1" applyBorder="1" applyAlignment="1">
      <alignment horizontal="center" vertical="center"/>
    </xf>
    <xf numFmtId="168" fontId="15" fillId="13" borderId="51" xfId="0" applyNumberFormat="1" applyFont="1" applyFill="1" applyBorder="1" applyAlignment="1">
      <alignment horizontal="center" vertical="center"/>
    </xf>
    <xf numFmtId="1" fontId="15" fillId="0" borderId="31" xfId="0" applyNumberFormat="1" applyFont="1" applyBorder="1" applyAlignment="1">
      <alignment horizontal="center" vertical="center"/>
    </xf>
    <xf numFmtId="1" fontId="15" fillId="0" borderId="51" xfId="0" applyNumberFormat="1" applyFont="1" applyBorder="1" applyAlignment="1">
      <alignment horizontal="center" vertical="center"/>
    </xf>
    <xf numFmtId="0" fontId="28" fillId="13" borderId="31" xfId="0" applyFont="1" applyFill="1" applyBorder="1" applyAlignment="1">
      <alignment horizontal="center" vertical="center"/>
    </xf>
    <xf numFmtId="0" fontId="28" fillId="13" borderId="51" xfId="0" applyFont="1" applyFill="1" applyBorder="1" applyAlignment="1">
      <alignment horizontal="center" vertical="center"/>
    </xf>
    <xf numFmtId="0" fontId="28" fillId="13" borderId="32" xfId="0" applyFont="1" applyFill="1" applyBorder="1" applyAlignment="1">
      <alignment horizontal="center" vertical="center"/>
    </xf>
  </cellXfs>
  <cellStyles count="4">
    <cellStyle name="Lien hypertexte 2" xfId="2"/>
    <cellStyle name="Lien hypertexte 5" xfId="1"/>
    <cellStyle name="Normal" xfId="0" builtinId="0"/>
    <cellStyle name="Pourcentag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2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1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276224</xdr:colOff>
      <xdr:row>19</xdr:row>
      <xdr:rowOff>104775</xdr:rowOff>
    </xdr:from>
    <xdr:to>
      <xdr:col>16</xdr:col>
      <xdr:colOff>628649</xdr:colOff>
      <xdr:row>30</xdr:row>
      <xdr:rowOff>57150</xdr:rowOff>
    </xdr:to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5E351251-1385-4C85-A761-F564CADB53BF}"/>
            </a:ext>
          </a:extLst>
        </xdr:cNvPr>
        <xdr:cNvSpPr txBox="1"/>
      </xdr:nvSpPr>
      <xdr:spPr>
        <a:xfrm>
          <a:off x="1476374" y="4133850"/>
          <a:ext cx="12696825" cy="1628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souhaite compter avec une macro qui s'éxecute</a:t>
          </a:r>
          <a:r>
            <a:rPr lang="fr-FR" sz="1100" baseline="0"/>
            <a:t> en automatique si modification dans l'onglet "TRVX EN COURS"</a:t>
          </a:r>
          <a:r>
            <a:rPr lang="fr-FR" sz="1100"/>
            <a:t>:</a:t>
          </a:r>
        </a:p>
        <a:p>
          <a:endParaRPr lang="fr-FR" sz="1100"/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le nombre de "</a:t>
          </a:r>
          <a:r>
            <a:rPr lang="fr-FR" sz="1100" b="1"/>
            <a:t>T</a:t>
          </a:r>
          <a:r>
            <a:rPr lang="fr-FR" sz="1100"/>
            <a:t>"</a:t>
          </a:r>
          <a:r>
            <a:rPr lang="fr-FR" sz="1100" baseline="0"/>
            <a:t> de la colonne </a:t>
          </a:r>
          <a:r>
            <a:rPr lang="fr-FR" sz="1100" b="1" baseline="0"/>
            <a:t>D</a:t>
          </a:r>
          <a:r>
            <a:rPr lang="fr-FR" sz="1100" baseline="0"/>
            <a:t> pour chaque mois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qui se trouvent dans la colonne 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</a:t>
          </a:r>
          <a:r>
            <a:rPr lang="fr-FR" sz="1100" baseline="0"/>
            <a:t>, puis a remettre dans l'onglet "STATISTIQUES" dans le cas du mois correspondant, case TERMINES </a:t>
          </a:r>
        </a:p>
        <a:p>
          <a:endParaRPr lang="fr-FR" sz="1100" baseline="0"/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 nombre de "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 la colonne 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pour chaque mois qui se trouvent dans la colonne 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puis a remettre dans l'onglet "STATISTIQUES 2" dans le cas du mois correspondant ,case ARRET DE PRODUCTION</a:t>
          </a:r>
          <a:endParaRPr lang="fr-FR"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 nombre de "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 la colonne 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pour chaque mois qui se trouvent dans la colonne 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puis a remettre dans l'onglet "STATISTIQUES 2" dans le cas du mois correspondant ,case GENE A LA PRODUCTION</a:t>
          </a:r>
          <a:endParaRPr lang="fr-FR"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 nombre de "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 la colonne 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pour chaque mois qui se trouvent dans la colonne 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puis a remettre dans l'onglet "STATISTIQUES 2" dans le cas du mois correspondant,case  SANS INCIDENCE</a:t>
          </a:r>
          <a:endParaRPr lang="fr-FR">
            <a:effectLst/>
          </a:endParaRPr>
        </a:p>
        <a:p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TRAVAUX012022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UR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Travaux\SUIVI\travaux%20-%20Backup\2018\TRAVAUX%20backup180302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Stagiaires\Maintenance\HAMAMOUCHE%20Imad\Fichier%20TRAVAUX\Copie%20de%20TRAVAUX%20(1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"/>
      <sheetName val="TRVX EN COURS"/>
      <sheetName val="TRVX FINIS"/>
      <sheetName val="RETARD NOK"/>
      <sheetName val="KPI hebdo"/>
      <sheetName val="Arrêt 2021 planning"/>
      <sheetName val="STATISTIQUES"/>
      <sheetName val="STATISTIQUES 2"/>
      <sheetName val="Preventif"/>
      <sheetName val="Données"/>
    </sheetNames>
    <sheetDataSet>
      <sheetData sheetId="0"/>
      <sheetData sheetId="1">
        <row r="1">
          <cell r="E1" t="str">
            <v>Date</v>
          </cell>
        </row>
        <row r="2">
          <cell r="E2">
            <v>43838</v>
          </cell>
        </row>
        <row r="3">
          <cell r="E3">
            <v>43937</v>
          </cell>
        </row>
        <row r="4">
          <cell r="E4">
            <v>44409</v>
          </cell>
        </row>
        <row r="5">
          <cell r="E5">
            <v>44409</v>
          </cell>
        </row>
        <row r="6">
          <cell r="E6">
            <v>44044</v>
          </cell>
        </row>
        <row r="7">
          <cell r="E7">
            <v>44138</v>
          </cell>
        </row>
        <row r="8">
          <cell r="E8">
            <v>44139</v>
          </cell>
        </row>
        <row r="9">
          <cell r="E9">
            <v>44053</v>
          </cell>
        </row>
        <row r="10">
          <cell r="E10">
            <v>44201</v>
          </cell>
        </row>
        <row r="11">
          <cell r="E11">
            <v>44216</v>
          </cell>
        </row>
        <row r="12">
          <cell r="E12">
            <v>44237</v>
          </cell>
        </row>
        <row r="13">
          <cell r="E13">
            <v>44243</v>
          </cell>
        </row>
        <row r="14">
          <cell r="E14">
            <v>44243</v>
          </cell>
        </row>
        <row r="15">
          <cell r="E15">
            <v>44245</v>
          </cell>
        </row>
        <row r="16">
          <cell r="E16">
            <v>44245</v>
          </cell>
        </row>
        <row r="17">
          <cell r="E17">
            <v>44245</v>
          </cell>
        </row>
        <row r="18">
          <cell r="E18">
            <v>44259</v>
          </cell>
        </row>
        <row r="19">
          <cell r="E19">
            <v>44266</v>
          </cell>
        </row>
        <row r="20">
          <cell r="E20">
            <v>44271</v>
          </cell>
        </row>
        <row r="21">
          <cell r="E21">
            <v>44271</v>
          </cell>
        </row>
        <row r="22">
          <cell r="E22">
            <v>44271</v>
          </cell>
        </row>
        <row r="23">
          <cell r="E23">
            <v>44277</v>
          </cell>
        </row>
        <row r="24">
          <cell r="E24">
            <v>44280</v>
          </cell>
        </row>
        <row r="25">
          <cell r="E25">
            <v>44280</v>
          </cell>
        </row>
        <row r="26">
          <cell r="E26">
            <v>44292</v>
          </cell>
        </row>
        <row r="27">
          <cell r="E27">
            <v>44292</v>
          </cell>
        </row>
        <row r="28">
          <cell r="E28">
            <v>44300</v>
          </cell>
        </row>
        <row r="29">
          <cell r="E29">
            <v>44307</v>
          </cell>
        </row>
        <row r="30">
          <cell r="E30">
            <v>44315</v>
          </cell>
        </row>
        <row r="31">
          <cell r="E31">
            <v>44319</v>
          </cell>
        </row>
        <row r="32">
          <cell r="E32">
            <v>44337</v>
          </cell>
        </row>
        <row r="33">
          <cell r="E33">
            <v>44349</v>
          </cell>
        </row>
        <row r="34">
          <cell r="E34">
            <v>44349</v>
          </cell>
        </row>
        <row r="35">
          <cell r="E35">
            <v>44355</v>
          </cell>
        </row>
        <row r="36">
          <cell r="E36">
            <v>44355</v>
          </cell>
        </row>
        <row r="37">
          <cell r="E37">
            <v>44355</v>
          </cell>
        </row>
        <row r="38">
          <cell r="E38">
            <v>44371</v>
          </cell>
        </row>
        <row r="39">
          <cell r="E39">
            <v>44372</v>
          </cell>
        </row>
        <row r="40">
          <cell r="E40" t="str">
            <v>LISTE AOUT</v>
          </cell>
        </row>
        <row r="41">
          <cell r="E41" t="str">
            <v>LISTE AOUT</v>
          </cell>
        </row>
        <row r="42">
          <cell r="E42" t="str">
            <v>LISTE AOUT</v>
          </cell>
        </row>
        <row r="43">
          <cell r="E43" t="str">
            <v>LISTE AOUT</v>
          </cell>
        </row>
        <row r="44">
          <cell r="E44" t="str">
            <v>LISTE AOUT</v>
          </cell>
        </row>
        <row r="45">
          <cell r="E45" t="str">
            <v>LISTE AOUT</v>
          </cell>
        </row>
        <row r="46">
          <cell r="E46" t="str">
            <v>LISTE AOUT</v>
          </cell>
        </row>
        <row r="47">
          <cell r="E47" t="str">
            <v>LISTE AOUT</v>
          </cell>
        </row>
        <row r="48">
          <cell r="E48" t="str">
            <v>LISTE AOUT</v>
          </cell>
        </row>
        <row r="49">
          <cell r="E49">
            <v>44378</v>
          </cell>
        </row>
        <row r="50">
          <cell r="E50" t="str">
            <v>LISTE AOUT</v>
          </cell>
        </row>
        <row r="51">
          <cell r="E51" t="str">
            <v>LISTE AOUT</v>
          </cell>
        </row>
        <row r="52">
          <cell r="E52" t="str">
            <v>LISTE AOUT</v>
          </cell>
        </row>
        <row r="53">
          <cell r="E53" t="str">
            <v>LISTE AOUT</v>
          </cell>
        </row>
        <row r="54">
          <cell r="E54" t="str">
            <v>LISTE AOUT</v>
          </cell>
        </row>
        <row r="55">
          <cell r="E55" t="str">
            <v>LISTE AOUT</v>
          </cell>
        </row>
        <row r="56">
          <cell r="E56" t="str">
            <v>LISTE AOUT</v>
          </cell>
        </row>
        <row r="57">
          <cell r="E57" t="str">
            <v>LISTE AOUT</v>
          </cell>
        </row>
        <row r="58">
          <cell r="E58" t="str">
            <v>LISTE AOUT</v>
          </cell>
        </row>
        <row r="59">
          <cell r="E59" t="str">
            <v>LISTE AOUT</v>
          </cell>
        </row>
        <row r="60">
          <cell r="E60" t="str">
            <v>LISTE AOUT</v>
          </cell>
        </row>
        <row r="61">
          <cell r="E61" t="str">
            <v>LISTE AOUT</v>
          </cell>
        </row>
        <row r="62">
          <cell r="E62">
            <v>44378</v>
          </cell>
        </row>
        <row r="63">
          <cell r="E63" t="str">
            <v>LISTE AOUT</v>
          </cell>
        </row>
        <row r="64">
          <cell r="E64" t="str">
            <v>LISTE AOUT</v>
          </cell>
        </row>
        <row r="65">
          <cell r="E65" t="str">
            <v>LISTE AOUT</v>
          </cell>
        </row>
        <row r="66">
          <cell r="E66" t="str">
            <v>LISTE AOUT</v>
          </cell>
        </row>
        <row r="67">
          <cell r="E67" t="str">
            <v>LISTE AOUT</v>
          </cell>
        </row>
        <row r="68">
          <cell r="E68" t="str">
            <v>LISTE AOUT</v>
          </cell>
        </row>
        <row r="69">
          <cell r="E69" t="str">
            <v>LISTE AOUT</v>
          </cell>
        </row>
        <row r="70">
          <cell r="E70">
            <v>44400</v>
          </cell>
        </row>
        <row r="71">
          <cell r="E71">
            <v>44400</v>
          </cell>
        </row>
        <row r="72">
          <cell r="E72">
            <v>44400</v>
          </cell>
        </row>
        <row r="73">
          <cell r="E73">
            <v>44378</v>
          </cell>
        </row>
        <row r="74">
          <cell r="E74">
            <v>44378</v>
          </cell>
        </row>
        <row r="75">
          <cell r="E75">
            <v>44378</v>
          </cell>
        </row>
        <row r="76">
          <cell r="E76">
            <v>44378</v>
          </cell>
        </row>
        <row r="77">
          <cell r="E77">
            <v>44404</v>
          </cell>
        </row>
        <row r="78">
          <cell r="E78">
            <v>44404</v>
          </cell>
        </row>
        <row r="79">
          <cell r="E79">
            <v>44410</v>
          </cell>
        </row>
        <row r="80">
          <cell r="E80">
            <v>44378</v>
          </cell>
        </row>
        <row r="81">
          <cell r="E81">
            <v>44378</v>
          </cell>
        </row>
        <row r="82">
          <cell r="E82">
            <v>44431</v>
          </cell>
        </row>
        <row r="83">
          <cell r="E83">
            <v>44434</v>
          </cell>
        </row>
        <row r="84">
          <cell r="E84">
            <v>44434</v>
          </cell>
        </row>
        <row r="85">
          <cell r="E85">
            <v>44435</v>
          </cell>
        </row>
        <row r="86">
          <cell r="E86">
            <v>44435</v>
          </cell>
        </row>
        <row r="87">
          <cell r="E87">
            <v>44438</v>
          </cell>
        </row>
        <row r="88">
          <cell r="E88">
            <v>44439</v>
          </cell>
        </row>
        <row r="89">
          <cell r="E89">
            <v>44440</v>
          </cell>
        </row>
        <row r="90">
          <cell r="E90">
            <v>44440</v>
          </cell>
        </row>
        <row r="91">
          <cell r="E91">
            <v>44440</v>
          </cell>
        </row>
        <row r="92">
          <cell r="E92">
            <v>44441</v>
          </cell>
        </row>
        <row r="93">
          <cell r="E93">
            <v>44441</v>
          </cell>
        </row>
        <row r="94">
          <cell r="E94">
            <v>44441</v>
          </cell>
        </row>
        <row r="95">
          <cell r="E95">
            <v>44441</v>
          </cell>
        </row>
        <row r="96">
          <cell r="E96">
            <v>44441</v>
          </cell>
        </row>
        <row r="97">
          <cell r="E97">
            <v>44442</v>
          </cell>
        </row>
        <row r="98">
          <cell r="E98">
            <v>44442</v>
          </cell>
        </row>
        <row r="99">
          <cell r="E99">
            <v>44440</v>
          </cell>
        </row>
        <row r="100">
          <cell r="E100">
            <v>44446</v>
          </cell>
        </row>
        <row r="101">
          <cell r="E101">
            <v>44446</v>
          </cell>
        </row>
        <row r="102">
          <cell r="E102">
            <v>44448</v>
          </cell>
        </row>
        <row r="103">
          <cell r="E103">
            <v>44455</v>
          </cell>
        </row>
        <row r="104">
          <cell r="E104">
            <v>44459</v>
          </cell>
        </row>
        <row r="105">
          <cell r="E105">
            <v>44459</v>
          </cell>
        </row>
        <row r="106">
          <cell r="E106">
            <v>44460</v>
          </cell>
        </row>
        <row r="107">
          <cell r="E107">
            <v>44461</v>
          </cell>
        </row>
        <row r="108">
          <cell r="E108" t="str">
            <v>28//09/2021</v>
          </cell>
        </row>
        <row r="109">
          <cell r="E109">
            <v>44468</v>
          </cell>
        </row>
        <row r="110">
          <cell r="E110">
            <v>44468</v>
          </cell>
        </row>
        <row r="111">
          <cell r="E111">
            <v>44475</v>
          </cell>
        </row>
        <row r="112">
          <cell r="E112">
            <v>44488</v>
          </cell>
        </row>
        <row r="113">
          <cell r="E113">
            <v>44489</v>
          </cell>
        </row>
        <row r="114">
          <cell r="E114">
            <v>44489</v>
          </cell>
        </row>
        <row r="115">
          <cell r="E115">
            <v>44489</v>
          </cell>
        </row>
        <row r="116">
          <cell r="E116">
            <v>44489</v>
          </cell>
        </row>
        <row r="117">
          <cell r="E117">
            <v>44489</v>
          </cell>
        </row>
        <row r="118">
          <cell r="E118">
            <v>44489</v>
          </cell>
        </row>
        <row r="119">
          <cell r="E119">
            <v>44489</v>
          </cell>
        </row>
        <row r="120">
          <cell r="E120">
            <v>44490</v>
          </cell>
        </row>
        <row r="121">
          <cell r="E121">
            <v>44490</v>
          </cell>
        </row>
        <row r="122">
          <cell r="E122">
            <v>44490</v>
          </cell>
        </row>
        <row r="123">
          <cell r="E123">
            <v>44495</v>
          </cell>
        </row>
        <row r="124">
          <cell r="E124">
            <v>44496</v>
          </cell>
        </row>
        <row r="125">
          <cell r="E125">
            <v>44501</v>
          </cell>
        </row>
        <row r="126">
          <cell r="E126">
            <v>44501</v>
          </cell>
        </row>
        <row r="127">
          <cell r="E127">
            <v>44501</v>
          </cell>
        </row>
        <row r="128">
          <cell r="E128">
            <v>44501</v>
          </cell>
        </row>
        <row r="129">
          <cell r="E129">
            <v>44502</v>
          </cell>
        </row>
        <row r="130">
          <cell r="E130">
            <v>44502</v>
          </cell>
        </row>
        <row r="131">
          <cell r="E131">
            <v>44502</v>
          </cell>
        </row>
        <row r="132">
          <cell r="E132">
            <v>44503</v>
          </cell>
        </row>
        <row r="133">
          <cell r="E133">
            <v>44503</v>
          </cell>
        </row>
        <row r="134">
          <cell r="E134">
            <v>44504</v>
          </cell>
        </row>
        <row r="135">
          <cell r="E135">
            <v>44508</v>
          </cell>
        </row>
        <row r="136">
          <cell r="E136">
            <v>44509</v>
          </cell>
        </row>
        <row r="137">
          <cell r="E137">
            <v>44518</v>
          </cell>
        </row>
        <row r="138">
          <cell r="E138">
            <v>44518</v>
          </cell>
        </row>
        <row r="139">
          <cell r="E139">
            <v>44519</v>
          </cell>
        </row>
        <row r="140">
          <cell r="E140">
            <v>44519</v>
          </cell>
        </row>
        <row r="141">
          <cell r="E141">
            <v>44522</v>
          </cell>
        </row>
        <row r="142">
          <cell r="E142">
            <v>44522</v>
          </cell>
        </row>
        <row r="143">
          <cell r="E143">
            <v>44523</v>
          </cell>
        </row>
        <row r="144">
          <cell r="E144">
            <v>44523</v>
          </cell>
        </row>
        <row r="145">
          <cell r="E145">
            <v>44525</v>
          </cell>
        </row>
        <row r="146">
          <cell r="E146">
            <v>44525</v>
          </cell>
        </row>
        <row r="147">
          <cell r="E147">
            <v>44525</v>
          </cell>
        </row>
        <row r="148">
          <cell r="E148">
            <v>44525</v>
          </cell>
        </row>
        <row r="149">
          <cell r="E149">
            <v>44525</v>
          </cell>
        </row>
        <row r="150">
          <cell r="E150">
            <v>44525</v>
          </cell>
        </row>
        <row r="151">
          <cell r="E151">
            <v>44525</v>
          </cell>
        </row>
        <row r="152">
          <cell r="E152">
            <v>44525</v>
          </cell>
        </row>
        <row r="153">
          <cell r="E153">
            <v>44525</v>
          </cell>
        </row>
        <row r="154">
          <cell r="E154">
            <v>44531</v>
          </cell>
        </row>
        <row r="155">
          <cell r="E155">
            <v>44531</v>
          </cell>
        </row>
        <row r="156">
          <cell r="E156">
            <v>44531</v>
          </cell>
        </row>
        <row r="157">
          <cell r="E157">
            <v>44531</v>
          </cell>
        </row>
        <row r="158">
          <cell r="E158">
            <v>44531</v>
          </cell>
        </row>
        <row r="159">
          <cell r="E159">
            <v>44531</v>
          </cell>
        </row>
        <row r="160">
          <cell r="E160">
            <v>44531</v>
          </cell>
        </row>
        <row r="161">
          <cell r="E161">
            <v>44531</v>
          </cell>
        </row>
        <row r="162">
          <cell r="E162">
            <v>44531</v>
          </cell>
        </row>
        <row r="163">
          <cell r="E163">
            <v>44531</v>
          </cell>
        </row>
        <row r="164">
          <cell r="E164">
            <v>44531</v>
          </cell>
        </row>
        <row r="165">
          <cell r="E165">
            <v>44531</v>
          </cell>
        </row>
        <row r="166">
          <cell r="E166">
            <v>44531</v>
          </cell>
        </row>
        <row r="167">
          <cell r="E167">
            <v>44531</v>
          </cell>
        </row>
        <row r="168">
          <cell r="E168">
            <v>44531</v>
          </cell>
        </row>
        <row r="169">
          <cell r="E169">
            <v>44532</v>
          </cell>
        </row>
        <row r="170">
          <cell r="E170">
            <v>44536</v>
          </cell>
        </row>
        <row r="171">
          <cell r="E171">
            <v>44536</v>
          </cell>
        </row>
        <row r="172">
          <cell r="E172">
            <v>44536</v>
          </cell>
        </row>
        <row r="173">
          <cell r="E173">
            <v>44537</v>
          </cell>
        </row>
        <row r="174">
          <cell r="E174">
            <v>44540</v>
          </cell>
        </row>
        <row r="175">
          <cell r="E175">
            <v>44540</v>
          </cell>
        </row>
        <row r="176">
          <cell r="E176">
            <v>44540</v>
          </cell>
        </row>
        <row r="177">
          <cell r="E177">
            <v>44543</v>
          </cell>
        </row>
        <row r="178">
          <cell r="E178">
            <v>44543</v>
          </cell>
        </row>
        <row r="179">
          <cell r="E179">
            <v>44544</v>
          </cell>
        </row>
        <row r="180">
          <cell r="E180">
            <v>44544</v>
          </cell>
        </row>
        <row r="181">
          <cell r="E181">
            <v>44545</v>
          </cell>
        </row>
        <row r="182">
          <cell r="E182">
            <v>44545</v>
          </cell>
        </row>
        <row r="183">
          <cell r="E183">
            <v>44545</v>
          </cell>
        </row>
        <row r="184">
          <cell r="E184">
            <v>44545</v>
          </cell>
        </row>
        <row r="185">
          <cell r="E185">
            <v>44543</v>
          </cell>
        </row>
        <row r="186">
          <cell r="E186">
            <v>44546</v>
          </cell>
        </row>
        <row r="187">
          <cell r="E187">
            <v>44546</v>
          </cell>
        </row>
        <row r="188">
          <cell r="E188">
            <v>44546</v>
          </cell>
        </row>
        <row r="189">
          <cell r="E189">
            <v>44546</v>
          </cell>
        </row>
        <row r="190">
          <cell r="E190">
            <v>44547</v>
          </cell>
        </row>
        <row r="191">
          <cell r="E191">
            <v>44547</v>
          </cell>
        </row>
        <row r="192">
          <cell r="E192">
            <v>44547</v>
          </cell>
        </row>
        <row r="193">
          <cell r="E193">
            <v>44547</v>
          </cell>
        </row>
        <row r="194">
          <cell r="E194">
            <v>44547</v>
          </cell>
        </row>
        <row r="195">
          <cell r="E195">
            <v>44550</v>
          </cell>
        </row>
        <row r="196">
          <cell r="E196">
            <v>44550</v>
          </cell>
        </row>
        <row r="197">
          <cell r="E197">
            <v>44550</v>
          </cell>
        </row>
        <row r="198">
          <cell r="E198">
            <v>44551</v>
          </cell>
        </row>
        <row r="199">
          <cell r="E199">
            <v>44552</v>
          </cell>
        </row>
        <row r="200">
          <cell r="E200">
            <v>44552</v>
          </cell>
        </row>
        <row r="201">
          <cell r="E201">
            <v>44552</v>
          </cell>
        </row>
        <row r="202">
          <cell r="E202">
            <v>44559</v>
          </cell>
        </row>
        <row r="203">
          <cell r="E203">
            <v>44559</v>
          </cell>
        </row>
        <row r="204">
          <cell r="E204">
            <v>44561</v>
          </cell>
        </row>
        <row r="205">
          <cell r="E205">
            <v>44561</v>
          </cell>
        </row>
        <row r="206">
          <cell r="E206">
            <v>44561</v>
          </cell>
        </row>
        <row r="207">
          <cell r="E207">
            <v>44561</v>
          </cell>
        </row>
        <row r="208">
          <cell r="E208">
            <v>44564</v>
          </cell>
        </row>
        <row r="209">
          <cell r="E209">
            <v>44564</v>
          </cell>
        </row>
        <row r="210">
          <cell r="E210">
            <v>44564</v>
          </cell>
        </row>
        <row r="211">
          <cell r="E211">
            <v>44564</v>
          </cell>
        </row>
        <row r="212">
          <cell r="E212">
            <v>44564</v>
          </cell>
        </row>
        <row r="213">
          <cell r="E213">
            <v>44564</v>
          </cell>
        </row>
        <row r="214">
          <cell r="E214">
            <v>44564</v>
          </cell>
        </row>
        <row r="215">
          <cell r="E215">
            <v>44564</v>
          </cell>
        </row>
        <row r="216">
          <cell r="E216">
            <v>44564</v>
          </cell>
        </row>
        <row r="217">
          <cell r="E217">
            <v>44564</v>
          </cell>
        </row>
        <row r="218">
          <cell r="E218">
            <v>44564</v>
          </cell>
        </row>
        <row r="219">
          <cell r="E219">
            <v>44564</v>
          </cell>
        </row>
        <row r="220">
          <cell r="E220">
            <v>44564</v>
          </cell>
        </row>
        <row r="221">
          <cell r="E221">
            <v>44564</v>
          </cell>
        </row>
        <row r="222">
          <cell r="E222">
            <v>44564</v>
          </cell>
        </row>
        <row r="223">
          <cell r="E223">
            <v>44564</v>
          </cell>
        </row>
        <row r="224">
          <cell r="E224">
            <v>44564</v>
          </cell>
        </row>
        <row r="225">
          <cell r="E225">
            <v>44564</v>
          </cell>
        </row>
        <row r="226">
          <cell r="E226">
            <v>44564</v>
          </cell>
        </row>
        <row r="227">
          <cell r="E227">
            <v>44564</v>
          </cell>
        </row>
        <row r="228">
          <cell r="E228">
            <v>44564</v>
          </cell>
        </row>
        <row r="229">
          <cell r="E229">
            <v>44564</v>
          </cell>
        </row>
        <row r="230">
          <cell r="E230">
            <v>44564</v>
          </cell>
        </row>
        <row r="231">
          <cell r="E231">
            <v>44564</v>
          </cell>
        </row>
        <row r="232">
          <cell r="E232">
            <v>44564</v>
          </cell>
        </row>
        <row r="233">
          <cell r="E233">
            <v>44564</v>
          </cell>
        </row>
        <row r="234">
          <cell r="E234">
            <v>44564</v>
          </cell>
        </row>
        <row r="235">
          <cell r="E235">
            <v>44564</v>
          </cell>
        </row>
        <row r="236">
          <cell r="E236">
            <v>44564</v>
          </cell>
        </row>
        <row r="237">
          <cell r="E237">
            <v>44564</v>
          </cell>
        </row>
        <row r="238">
          <cell r="E238">
            <v>44564</v>
          </cell>
        </row>
        <row r="239">
          <cell r="E239">
            <v>44564</v>
          </cell>
        </row>
        <row r="240">
          <cell r="E240">
            <v>44564</v>
          </cell>
        </row>
        <row r="241">
          <cell r="E241">
            <v>44564</v>
          </cell>
        </row>
        <row r="242">
          <cell r="E242">
            <v>44564</v>
          </cell>
        </row>
        <row r="243">
          <cell r="E243">
            <v>44564</v>
          </cell>
        </row>
        <row r="244">
          <cell r="E244">
            <v>44564</v>
          </cell>
        </row>
        <row r="245">
          <cell r="E245">
            <v>44564</v>
          </cell>
        </row>
        <row r="246">
          <cell r="E246">
            <v>44564</v>
          </cell>
        </row>
        <row r="247">
          <cell r="E247">
            <v>44564</v>
          </cell>
        </row>
        <row r="248">
          <cell r="E248">
            <v>44564</v>
          </cell>
        </row>
        <row r="249">
          <cell r="E249">
            <v>44564</v>
          </cell>
        </row>
        <row r="250">
          <cell r="E250">
            <v>44564</v>
          </cell>
        </row>
        <row r="251">
          <cell r="E251">
            <v>44564</v>
          </cell>
        </row>
        <row r="252">
          <cell r="E252">
            <v>44564</v>
          </cell>
        </row>
        <row r="253">
          <cell r="E253">
            <v>44564</v>
          </cell>
        </row>
        <row r="254">
          <cell r="E254">
            <v>44564</v>
          </cell>
        </row>
        <row r="255">
          <cell r="E255">
            <v>44564</v>
          </cell>
        </row>
        <row r="256">
          <cell r="E256">
            <v>44564</v>
          </cell>
        </row>
        <row r="257">
          <cell r="E257">
            <v>44564</v>
          </cell>
        </row>
        <row r="258">
          <cell r="E258">
            <v>44564</v>
          </cell>
        </row>
        <row r="259">
          <cell r="E259">
            <v>44564</v>
          </cell>
        </row>
        <row r="260">
          <cell r="E260">
            <v>44564</v>
          </cell>
        </row>
        <row r="261">
          <cell r="E261">
            <v>44564</v>
          </cell>
        </row>
        <row r="262">
          <cell r="E262">
            <v>44564</v>
          </cell>
        </row>
        <row r="263">
          <cell r="E263">
            <v>44564</v>
          </cell>
        </row>
        <row r="264">
          <cell r="E264">
            <v>44564</v>
          </cell>
        </row>
        <row r="265">
          <cell r="E265">
            <v>44564</v>
          </cell>
        </row>
        <row r="266">
          <cell r="E266">
            <v>44564</v>
          </cell>
        </row>
        <row r="267">
          <cell r="E267">
            <v>44564</v>
          </cell>
        </row>
        <row r="268">
          <cell r="E268">
            <v>44564</v>
          </cell>
        </row>
        <row r="269">
          <cell r="E269">
            <v>44564</v>
          </cell>
        </row>
        <row r="270">
          <cell r="E270">
            <v>44564</v>
          </cell>
        </row>
        <row r="271">
          <cell r="E271">
            <v>44564</v>
          </cell>
        </row>
        <row r="272">
          <cell r="E272">
            <v>44564</v>
          </cell>
        </row>
        <row r="273">
          <cell r="E273">
            <v>44564</v>
          </cell>
        </row>
        <row r="274">
          <cell r="E274">
            <v>44564</v>
          </cell>
        </row>
        <row r="275">
          <cell r="E275">
            <v>44564</v>
          </cell>
        </row>
        <row r="276">
          <cell r="E276">
            <v>44564</v>
          </cell>
        </row>
        <row r="277">
          <cell r="E277">
            <v>44564</v>
          </cell>
        </row>
        <row r="278">
          <cell r="E278">
            <v>44564</v>
          </cell>
        </row>
        <row r="279">
          <cell r="E279">
            <v>44564</v>
          </cell>
        </row>
        <row r="280">
          <cell r="E280">
            <v>44564</v>
          </cell>
        </row>
        <row r="281">
          <cell r="E281">
            <v>44564</v>
          </cell>
        </row>
        <row r="282">
          <cell r="E282">
            <v>44564</v>
          </cell>
        </row>
        <row r="283">
          <cell r="E283">
            <v>44564</v>
          </cell>
        </row>
        <row r="284">
          <cell r="E284">
            <v>44564</v>
          </cell>
        </row>
        <row r="285">
          <cell r="E285">
            <v>44564</v>
          </cell>
        </row>
        <row r="286">
          <cell r="E286">
            <v>44564</v>
          </cell>
        </row>
        <row r="287">
          <cell r="E287">
            <v>44564</v>
          </cell>
        </row>
        <row r="288">
          <cell r="E288">
            <v>44564</v>
          </cell>
        </row>
        <row r="289">
          <cell r="E289">
            <v>44564</v>
          </cell>
        </row>
        <row r="290">
          <cell r="E290">
            <v>44564</v>
          </cell>
        </row>
        <row r="291">
          <cell r="E291">
            <v>44564</v>
          </cell>
        </row>
        <row r="292">
          <cell r="E292">
            <v>44564</v>
          </cell>
        </row>
        <row r="293">
          <cell r="E293">
            <v>44564</v>
          </cell>
        </row>
        <row r="294">
          <cell r="E294">
            <v>44564</v>
          </cell>
        </row>
        <row r="295">
          <cell r="E295">
            <v>44564</v>
          </cell>
        </row>
        <row r="296">
          <cell r="E296">
            <v>44564</v>
          </cell>
        </row>
        <row r="297">
          <cell r="E297">
            <v>44564</v>
          </cell>
        </row>
        <row r="298">
          <cell r="E298">
            <v>44564</v>
          </cell>
        </row>
        <row r="299">
          <cell r="E299">
            <v>44564</v>
          </cell>
        </row>
        <row r="300">
          <cell r="E300">
            <v>44564</v>
          </cell>
        </row>
        <row r="301">
          <cell r="E301">
            <v>44564</v>
          </cell>
        </row>
        <row r="302">
          <cell r="E302">
            <v>44565</v>
          </cell>
        </row>
        <row r="303">
          <cell r="E303">
            <v>44565</v>
          </cell>
        </row>
        <row r="304">
          <cell r="E304">
            <v>44565</v>
          </cell>
        </row>
        <row r="305">
          <cell r="E305">
            <v>44565</v>
          </cell>
        </row>
        <row r="306">
          <cell r="E306">
            <v>44565</v>
          </cell>
        </row>
        <row r="307">
          <cell r="E307">
            <v>44565</v>
          </cell>
        </row>
        <row r="308">
          <cell r="E308">
            <v>44566</v>
          </cell>
        </row>
        <row r="309">
          <cell r="E309">
            <v>44566</v>
          </cell>
        </row>
        <row r="310">
          <cell r="E310">
            <v>44566</v>
          </cell>
        </row>
        <row r="311">
          <cell r="E311">
            <v>44566</v>
          </cell>
        </row>
        <row r="312">
          <cell r="E312">
            <v>44567</v>
          </cell>
        </row>
        <row r="313">
          <cell r="E313">
            <v>44567</v>
          </cell>
        </row>
        <row r="314">
          <cell r="E314">
            <v>44567</v>
          </cell>
        </row>
        <row r="315">
          <cell r="E315">
            <v>44567</v>
          </cell>
        </row>
        <row r="316">
          <cell r="E316">
            <v>44567</v>
          </cell>
        </row>
        <row r="317">
          <cell r="E317">
            <v>44202</v>
          </cell>
        </row>
        <row r="318">
          <cell r="E318">
            <v>44202</v>
          </cell>
        </row>
        <row r="319">
          <cell r="E319">
            <v>44202</v>
          </cell>
        </row>
        <row r="320">
          <cell r="E320">
            <v>44202</v>
          </cell>
        </row>
        <row r="321">
          <cell r="E321">
            <v>44202</v>
          </cell>
        </row>
        <row r="322">
          <cell r="E322">
            <v>44203</v>
          </cell>
        </row>
        <row r="323">
          <cell r="E323">
            <v>44568</v>
          </cell>
        </row>
        <row r="324">
          <cell r="E324">
            <v>44568</v>
          </cell>
        </row>
        <row r="325">
          <cell r="E325">
            <v>44568</v>
          </cell>
        </row>
        <row r="326">
          <cell r="E326">
            <v>44568</v>
          </cell>
        </row>
        <row r="327">
          <cell r="E327">
            <v>44568</v>
          </cell>
        </row>
        <row r="328">
          <cell r="E328">
            <v>44571</v>
          </cell>
        </row>
        <row r="329">
          <cell r="E329">
            <v>44571</v>
          </cell>
        </row>
        <row r="330">
          <cell r="E330">
            <v>44571</v>
          </cell>
        </row>
        <row r="331">
          <cell r="E331">
            <v>44571</v>
          </cell>
        </row>
        <row r="332">
          <cell r="E332">
            <v>44571</v>
          </cell>
        </row>
        <row r="333">
          <cell r="E333">
            <v>44571</v>
          </cell>
        </row>
        <row r="334">
          <cell r="E334">
            <v>44571</v>
          </cell>
        </row>
        <row r="335">
          <cell r="E335">
            <v>44571</v>
          </cell>
        </row>
        <row r="336">
          <cell r="E336">
            <v>44571</v>
          </cell>
        </row>
        <row r="337">
          <cell r="E337">
            <v>44571</v>
          </cell>
        </row>
        <row r="338">
          <cell r="E338">
            <v>44572</v>
          </cell>
        </row>
        <row r="339">
          <cell r="E339">
            <v>44572</v>
          </cell>
        </row>
        <row r="340">
          <cell r="E340">
            <v>44572</v>
          </cell>
        </row>
        <row r="341">
          <cell r="E341">
            <v>44572</v>
          </cell>
        </row>
        <row r="342">
          <cell r="E342">
            <v>44572</v>
          </cell>
        </row>
        <row r="343">
          <cell r="E343">
            <v>44572</v>
          </cell>
        </row>
        <row r="344">
          <cell r="E344">
            <v>44573</v>
          </cell>
        </row>
        <row r="345">
          <cell r="E345">
            <v>44573</v>
          </cell>
        </row>
        <row r="346">
          <cell r="E346">
            <v>44573</v>
          </cell>
        </row>
        <row r="347">
          <cell r="E347">
            <v>44573</v>
          </cell>
        </row>
        <row r="348">
          <cell r="E348">
            <v>44573</v>
          </cell>
        </row>
        <row r="349">
          <cell r="E349">
            <v>44573</v>
          </cell>
        </row>
        <row r="350">
          <cell r="E350">
            <v>44573</v>
          </cell>
        </row>
        <row r="351">
          <cell r="E351">
            <v>44573</v>
          </cell>
        </row>
        <row r="352">
          <cell r="E352">
            <v>44573</v>
          </cell>
        </row>
        <row r="353">
          <cell r="E353">
            <v>44573</v>
          </cell>
        </row>
        <row r="354">
          <cell r="E354">
            <v>44573</v>
          </cell>
        </row>
        <row r="355">
          <cell r="E355">
            <v>44574</v>
          </cell>
        </row>
        <row r="356">
          <cell r="E356">
            <v>44574</v>
          </cell>
        </row>
        <row r="357">
          <cell r="E357">
            <v>44575</v>
          </cell>
        </row>
        <row r="358">
          <cell r="E358">
            <v>44575</v>
          </cell>
        </row>
        <row r="359">
          <cell r="E359">
            <v>44575</v>
          </cell>
        </row>
        <row r="360">
          <cell r="E360">
            <v>44575</v>
          </cell>
        </row>
        <row r="361">
          <cell r="E361">
            <v>44575</v>
          </cell>
        </row>
        <row r="362">
          <cell r="E362">
            <v>44575</v>
          </cell>
        </row>
        <row r="363">
          <cell r="E363">
            <v>44575</v>
          </cell>
        </row>
        <row r="364">
          <cell r="E364">
            <v>44575</v>
          </cell>
        </row>
        <row r="365">
          <cell r="E365">
            <v>44575</v>
          </cell>
        </row>
        <row r="366">
          <cell r="E366">
            <v>44575</v>
          </cell>
        </row>
        <row r="367">
          <cell r="E367">
            <v>44575</v>
          </cell>
        </row>
        <row r="368">
          <cell r="E368">
            <v>44575</v>
          </cell>
        </row>
        <row r="369">
          <cell r="E369">
            <v>44575</v>
          </cell>
        </row>
        <row r="370">
          <cell r="E370">
            <v>44575</v>
          </cell>
        </row>
        <row r="371">
          <cell r="E371">
            <v>44575</v>
          </cell>
        </row>
        <row r="372">
          <cell r="E372">
            <v>44575</v>
          </cell>
        </row>
        <row r="373">
          <cell r="E373">
            <v>44575</v>
          </cell>
        </row>
        <row r="374">
          <cell r="E374">
            <v>44578</v>
          </cell>
        </row>
        <row r="375">
          <cell r="E375">
            <v>44578</v>
          </cell>
        </row>
        <row r="376">
          <cell r="E376">
            <v>44578</v>
          </cell>
        </row>
        <row r="377">
          <cell r="E377">
            <v>44578</v>
          </cell>
        </row>
        <row r="378">
          <cell r="E378">
            <v>44578</v>
          </cell>
        </row>
        <row r="379">
          <cell r="E379">
            <v>44578</v>
          </cell>
        </row>
        <row r="380">
          <cell r="E380">
            <v>44578</v>
          </cell>
        </row>
        <row r="381">
          <cell r="E381">
            <v>44579</v>
          </cell>
        </row>
        <row r="382">
          <cell r="E382">
            <v>44579</v>
          </cell>
        </row>
        <row r="383">
          <cell r="E383">
            <v>44579</v>
          </cell>
        </row>
        <row r="384">
          <cell r="E384">
            <v>44579</v>
          </cell>
        </row>
        <row r="385">
          <cell r="E385">
            <v>44580</v>
          </cell>
        </row>
        <row r="386">
          <cell r="E386">
            <v>44580</v>
          </cell>
        </row>
        <row r="387">
          <cell r="E387">
            <v>44580</v>
          </cell>
        </row>
        <row r="388">
          <cell r="E388">
            <v>44580</v>
          </cell>
        </row>
        <row r="389">
          <cell r="E389">
            <v>44580</v>
          </cell>
        </row>
        <row r="390">
          <cell r="E390">
            <v>44580</v>
          </cell>
        </row>
        <row r="391">
          <cell r="E391">
            <v>44581</v>
          </cell>
        </row>
        <row r="392">
          <cell r="E392">
            <v>44581</v>
          </cell>
        </row>
        <row r="393">
          <cell r="E393">
            <v>44581</v>
          </cell>
        </row>
        <row r="394">
          <cell r="E394">
            <v>44581</v>
          </cell>
        </row>
        <row r="395">
          <cell r="E395">
            <v>44581</v>
          </cell>
        </row>
        <row r="396">
          <cell r="E396">
            <v>44581</v>
          </cell>
        </row>
        <row r="397">
          <cell r="E397">
            <v>44581</v>
          </cell>
        </row>
        <row r="398">
          <cell r="E398">
            <v>44581</v>
          </cell>
        </row>
        <row r="399">
          <cell r="E399">
            <v>44581</v>
          </cell>
        </row>
        <row r="400">
          <cell r="E400">
            <v>44581</v>
          </cell>
        </row>
        <row r="401">
          <cell r="E401">
            <v>44581</v>
          </cell>
        </row>
        <row r="402">
          <cell r="E402">
            <v>44582</v>
          </cell>
        </row>
        <row r="403">
          <cell r="E403">
            <v>44582</v>
          </cell>
        </row>
        <row r="404">
          <cell r="E404">
            <v>44585</v>
          </cell>
        </row>
        <row r="405">
          <cell r="E405">
            <v>44585</v>
          </cell>
        </row>
        <row r="406">
          <cell r="E406">
            <v>44585</v>
          </cell>
        </row>
        <row r="407">
          <cell r="E407">
            <v>44585</v>
          </cell>
        </row>
        <row r="408">
          <cell r="E408">
            <v>44585</v>
          </cell>
        </row>
        <row r="409">
          <cell r="E409">
            <v>44585</v>
          </cell>
        </row>
        <row r="410">
          <cell r="E410">
            <v>44585</v>
          </cell>
        </row>
        <row r="411">
          <cell r="E411">
            <v>44586</v>
          </cell>
        </row>
        <row r="412">
          <cell r="E412">
            <v>44586</v>
          </cell>
        </row>
        <row r="413">
          <cell r="E413">
            <v>44586</v>
          </cell>
        </row>
        <row r="414">
          <cell r="E414">
            <v>44586</v>
          </cell>
        </row>
        <row r="415">
          <cell r="E415">
            <v>44586</v>
          </cell>
        </row>
        <row r="416">
          <cell r="E416">
            <v>44586</v>
          </cell>
        </row>
        <row r="417">
          <cell r="E417">
            <v>44586</v>
          </cell>
        </row>
        <row r="418">
          <cell r="E418">
            <v>44586</v>
          </cell>
        </row>
        <row r="419">
          <cell r="E419">
            <v>44586</v>
          </cell>
        </row>
        <row r="420">
          <cell r="E420">
            <v>44586</v>
          </cell>
        </row>
        <row r="421">
          <cell r="E421">
            <v>44586</v>
          </cell>
        </row>
        <row r="422">
          <cell r="E422">
            <v>44586</v>
          </cell>
        </row>
        <row r="423">
          <cell r="E423">
            <v>44587</v>
          </cell>
        </row>
        <row r="424">
          <cell r="E424">
            <v>44587</v>
          </cell>
        </row>
        <row r="425">
          <cell r="E425">
            <v>44587</v>
          </cell>
        </row>
        <row r="426">
          <cell r="E426">
            <v>44587</v>
          </cell>
        </row>
        <row r="427">
          <cell r="E427">
            <v>44587</v>
          </cell>
        </row>
        <row r="428">
          <cell r="E428">
            <v>44587</v>
          </cell>
        </row>
        <row r="429">
          <cell r="E429">
            <v>44588</v>
          </cell>
        </row>
        <row r="430">
          <cell r="E430">
            <v>44588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>
        <row r="2">
          <cell r="A2">
            <v>0</v>
          </cell>
          <cell r="B2" t="str">
            <v>At. Concrêtes</v>
          </cell>
          <cell r="D2">
            <v>1</v>
          </cell>
          <cell r="E2" t="str">
            <v>A</v>
          </cell>
          <cell r="F2" t="str">
            <v>Pr</v>
          </cell>
          <cell r="G2" t="str">
            <v>actemium</v>
          </cell>
          <cell r="H2" t="str">
            <v>AI</v>
          </cell>
          <cell r="I2" t="str">
            <v>ETN</v>
          </cell>
          <cell r="J2" t="str">
            <v>AL</v>
          </cell>
        </row>
        <row r="3">
          <cell r="A3" t="str">
            <v>ec</v>
          </cell>
          <cell r="B3" t="str">
            <v>At. Esters</v>
          </cell>
          <cell r="D3">
            <v>2</v>
          </cell>
          <cell r="E3" t="str">
            <v>G</v>
          </cell>
          <cell r="F3" t="str">
            <v>Cu</v>
          </cell>
          <cell r="G3" t="str">
            <v>ACTIWORK</v>
          </cell>
          <cell r="H3" t="str">
            <v>C</v>
          </cell>
          <cell r="I3" t="str">
            <v>Liste sécu</v>
          </cell>
          <cell r="J3" t="str">
            <v>AU</v>
          </cell>
        </row>
        <row r="4">
          <cell r="A4" t="str">
            <v>T</v>
          </cell>
          <cell r="B4" t="str">
            <v>At. Fluides</v>
          </cell>
          <cell r="D4">
            <v>3</v>
          </cell>
          <cell r="E4" t="str">
            <v>N</v>
          </cell>
          <cell r="F4" t="str">
            <v>Ex</v>
          </cell>
          <cell r="G4" t="str">
            <v>ADM IT</v>
          </cell>
          <cell r="H4" t="str">
            <v>D</v>
          </cell>
          <cell r="I4" t="str">
            <v>QUA</v>
          </cell>
          <cell r="J4" t="str">
            <v>ED</v>
          </cell>
        </row>
        <row r="5">
          <cell r="A5" t="str">
            <v>IP</v>
          </cell>
          <cell r="B5" t="str">
            <v>Bureaux</v>
          </cell>
          <cell r="F5" t="str">
            <v>Pp</v>
          </cell>
          <cell r="G5" t="str">
            <v>AEEM</v>
          </cell>
          <cell r="H5" t="str">
            <v>E</v>
          </cell>
          <cell r="I5" t="str">
            <v>J Kock</v>
          </cell>
          <cell r="J5" t="str">
            <v>JD</v>
          </cell>
        </row>
        <row r="6">
          <cell r="A6" t="str">
            <v>AM</v>
          </cell>
          <cell r="B6" t="str">
            <v>Château</v>
          </cell>
          <cell r="F6" t="str">
            <v>Sp</v>
          </cell>
          <cell r="G6" t="str">
            <v>AGGREKO</v>
          </cell>
          <cell r="H6" t="str">
            <v>F</v>
          </cell>
          <cell r="I6" t="str">
            <v>impact</v>
          </cell>
          <cell r="J6" t="str">
            <v>KD</v>
          </cell>
        </row>
        <row r="7">
          <cell r="A7" t="str">
            <v>An</v>
          </cell>
          <cell r="B7" t="str">
            <v>Cuverie</v>
          </cell>
          <cell r="F7" t="str">
            <v>Am</v>
          </cell>
          <cell r="G7" t="str">
            <v>AGILICE</v>
          </cell>
          <cell r="H7" t="str">
            <v>H</v>
          </cell>
          <cell r="I7" t="str">
            <v>AL</v>
          </cell>
          <cell r="J7" t="str">
            <v>MW</v>
          </cell>
        </row>
        <row r="8">
          <cell r="B8" t="str">
            <v>Eau</v>
          </cell>
          <cell r="F8" t="str">
            <v>TN</v>
          </cell>
          <cell r="G8" t="str">
            <v>AIR LIQUIDE</v>
          </cell>
          <cell r="H8" t="str">
            <v>L</v>
          </cell>
          <cell r="I8" t="str">
            <v>AU</v>
          </cell>
          <cell r="J8" t="str">
            <v>PR</v>
          </cell>
        </row>
        <row r="9">
          <cell r="B9" t="str">
            <v>Ecaillage</v>
          </cell>
          <cell r="F9" t="str">
            <v>Ree</v>
          </cell>
          <cell r="G9" t="str">
            <v>AITEC</v>
          </cell>
          <cell r="H9" t="str">
            <v>M</v>
          </cell>
          <cell r="I9" t="str">
            <v>ED</v>
          </cell>
          <cell r="J9" t="str">
            <v>TDu</v>
          </cell>
        </row>
        <row r="10">
          <cell r="B10" t="str">
            <v>Entretien</v>
          </cell>
          <cell r="F10" t="str">
            <v>AS</v>
          </cell>
          <cell r="G10" t="str">
            <v>ALSTOM</v>
          </cell>
          <cell r="H10" t="str">
            <v>P</v>
          </cell>
          <cell r="I10" t="str">
            <v>GL</v>
          </cell>
          <cell r="J10" t="str">
            <v>TL</v>
          </cell>
        </row>
        <row r="11">
          <cell r="B11" t="str">
            <v>Filtration fine</v>
          </cell>
          <cell r="G11" t="str">
            <v>APAVE</v>
          </cell>
          <cell r="H11" t="str">
            <v>V</v>
          </cell>
          <cell r="I11" t="str">
            <v>JD</v>
          </cell>
          <cell r="J11" t="str">
            <v>AV</v>
          </cell>
        </row>
        <row r="12">
          <cell r="B12" t="str">
            <v>Force</v>
          </cell>
          <cell r="G12" t="str">
            <v>ARTEBAT</v>
          </cell>
          <cell r="H12" t="str">
            <v>S</v>
          </cell>
          <cell r="I12" t="str">
            <v>KD</v>
          </cell>
        </row>
        <row r="13">
          <cell r="B13" t="str">
            <v>Laboratoire</v>
          </cell>
          <cell r="G13" t="str">
            <v>At. Elec</v>
          </cell>
          <cell r="H13" t="str">
            <v>B</v>
          </cell>
          <cell r="I13" t="str">
            <v>MW</v>
          </cell>
        </row>
        <row r="14">
          <cell r="B14" t="str">
            <v>Malaxage</v>
          </cell>
          <cell r="G14" t="str">
            <v>At. Méca</v>
          </cell>
          <cell r="H14" t="str">
            <v>N</v>
          </cell>
          <cell r="I14" t="str">
            <v>PROD</v>
          </cell>
        </row>
        <row r="15">
          <cell r="B15" t="str">
            <v>MG GMP2</v>
          </cell>
          <cell r="G15" t="str">
            <v>ATESYA</v>
          </cell>
          <cell r="I15" t="str">
            <v>Tdu</v>
          </cell>
        </row>
        <row r="16">
          <cell r="B16" t="str">
            <v>MG Raff. Spé.</v>
          </cell>
          <cell r="G16" t="str">
            <v>ATTILA NORD</v>
          </cell>
          <cell r="I16" t="str">
            <v>TL</v>
          </cell>
        </row>
        <row r="17">
          <cell r="B17" t="str">
            <v>MG1500</v>
          </cell>
          <cell r="G17" t="str">
            <v>ATTILA NORD</v>
          </cell>
          <cell r="I17" t="str">
            <v>EG</v>
          </cell>
        </row>
        <row r="18">
          <cell r="B18" t="str">
            <v>MG1600</v>
          </cell>
          <cell r="G18" t="str">
            <v>AVIME</v>
          </cell>
          <cell r="I18" t="str">
            <v>Informatique</v>
          </cell>
        </row>
        <row r="19">
          <cell r="B19" t="str">
            <v>MG1900</v>
          </cell>
          <cell r="G19" t="str">
            <v>AVIPUR</v>
          </cell>
          <cell r="I19" t="str">
            <v>GH</v>
          </cell>
        </row>
        <row r="20">
          <cell r="B20" t="str">
            <v>Pastillage</v>
          </cell>
          <cell r="G20" t="str">
            <v>BALBONI</v>
          </cell>
          <cell r="I20" t="str">
            <v>Labo</v>
          </cell>
        </row>
        <row r="21">
          <cell r="B21" t="str">
            <v>Raff Spéciale</v>
          </cell>
          <cell r="G21" t="str">
            <v>BASSERY</v>
          </cell>
          <cell r="I21" t="str">
            <v>AV</v>
          </cell>
        </row>
        <row r="22">
          <cell r="B22" t="str">
            <v>Raff. 2</v>
          </cell>
          <cell r="G22" t="str">
            <v>BCM</v>
          </cell>
        </row>
        <row r="23">
          <cell r="B23" t="str">
            <v>Savonnerie</v>
          </cell>
          <cell r="G23" t="str">
            <v>BE</v>
          </cell>
        </row>
        <row r="24">
          <cell r="B24" t="str">
            <v>Usine 1</v>
          </cell>
          <cell r="G24" t="str">
            <v>BRIDAULT SOLUTIONS</v>
          </cell>
        </row>
        <row r="25">
          <cell r="B25" t="str">
            <v>Usines 1&amp;2</v>
          </cell>
          <cell r="G25" t="str">
            <v>BT France</v>
          </cell>
        </row>
        <row r="26">
          <cell r="B26" t="str">
            <v>Usine 2</v>
          </cell>
          <cell r="G26" t="str">
            <v>C MENUISERIE</v>
          </cell>
        </row>
        <row r="27">
          <cell r="B27" t="str">
            <v>Vapeur</v>
          </cell>
          <cell r="G27" t="str">
            <v>CABINET ARES</v>
          </cell>
        </row>
        <row r="28">
          <cell r="G28" t="str">
            <v>CARAMIAUX</v>
          </cell>
        </row>
        <row r="29">
          <cell r="G29" t="str">
            <v>CARLIER</v>
          </cell>
        </row>
        <row r="30">
          <cell r="G30" t="str">
            <v>CATU</v>
          </cell>
        </row>
        <row r="31">
          <cell r="G31" t="str">
            <v>CEF</v>
          </cell>
        </row>
        <row r="32">
          <cell r="G32" t="str">
            <v>CLAUGER</v>
          </cell>
        </row>
        <row r="33">
          <cell r="G33" t="str">
            <v>CLINITEX</v>
          </cell>
        </row>
        <row r="34">
          <cell r="G34" t="str">
            <v>CLOTIBAT</v>
          </cell>
        </row>
        <row r="35">
          <cell r="G35" t="str">
            <v>CML</v>
          </cell>
        </row>
        <row r="36">
          <cell r="G36" t="str">
            <v>CMMI</v>
          </cell>
        </row>
        <row r="37">
          <cell r="G37" t="str">
            <v>COFELY</v>
          </cell>
        </row>
        <row r="38">
          <cell r="G38" t="str">
            <v>COVERGLASS</v>
          </cell>
        </row>
        <row r="39">
          <cell r="G39" t="str">
            <v>DELAHAY</v>
          </cell>
        </row>
        <row r="40">
          <cell r="G40" t="str">
            <v>DELTA 2S</v>
          </cell>
        </row>
        <row r="41">
          <cell r="G41" t="str">
            <v>DELTA NEU</v>
          </cell>
        </row>
        <row r="42">
          <cell r="G42" t="str">
            <v>DERCO</v>
          </cell>
        </row>
        <row r="43">
          <cell r="G43" t="str">
            <v>DESCAMPS VENTILATION</v>
          </cell>
        </row>
        <row r="44">
          <cell r="G44" t="str">
            <v>DIMACO</v>
          </cell>
        </row>
        <row r="45">
          <cell r="G45" t="str">
            <v>DPI</v>
          </cell>
        </row>
        <row r="46">
          <cell r="G46" t="str">
            <v>DUFOUR</v>
          </cell>
        </row>
        <row r="47">
          <cell r="G47" t="str">
            <v>EAUTEX</v>
          </cell>
        </row>
        <row r="48">
          <cell r="G48" t="str">
            <v>EDF</v>
          </cell>
        </row>
        <row r="49">
          <cell r="G49" t="str">
            <v>ELSCOLAB</v>
          </cell>
        </row>
        <row r="50">
          <cell r="G50" t="str">
            <v>ENERSYS</v>
          </cell>
        </row>
        <row r="51">
          <cell r="G51" t="str">
            <v>ENTREPOSE</v>
          </cell>
        </row>
        <row r="52">
          <cell r="G52" t="str">
            <v>etandex</v>
          </cell>
        </row>
        <row r="53">
          <cell r="G53" t="str">
            <v>EURISOL</v>
          </cell>
        </row>
        <row r="54">
          <cell r="G54" t="str">
            <v>EuroDB</v>
          </cell>
        </row>
        <row r="55">
          <cell r="G55" t="str">
            <v>FERMOTHERM</v>
          </cell>
        </row>
        <row r="56">
          <cell r="G56" t="str">
            <v>FLAMME</v>
          </cell>
        </row>
        <row r="57">
          <cell r="G57" t="str">
            <v>FLOURET</v>
          </cell>
        </row>
        <row r="58">
          <cell r="G58" t="str">
            <v>FORCLUM</v>
          </cell>
        </row>
        <row r="59">
          <cell r="G59" t="str">
            <v>GDF</v>
          </cell>
        </row>
        <row r="60">
          <cell r="G60" t="str">
            <v>GINGER</v>
          </cell>
        </row>
        <row r="61">
          <cell r="G61" t="str">
            <v>GOBEAUX</v>
          </cell>
        </row>
        <row r="62">
          <cell r="G62" t="str">
            <v>GRAVE RUFIN</v>
          </cell>
        </row>
        <row r="63">
          <cell r="G63" t="str">
            <v>GTI</v>
          </cell>
        </row>
        <row r="64">
          <cell r="G64" t="str">
            <v>HERAL</v>
          </cell>
        </row>
        <row r="65">
          <cell r="G65" t="str">
            <v>HERIPRET</v>
          </cell>
        </row>
        <row r="66">
          <cell r="G66" t="str">
            <v>HURE CHEV</v>
          </cell>
        </row>
        <row r="67">
          <cell r="G67" t="str">
            <v>HYDROMECA</v>
          </cell>
        </row>
        <row r="68">
          <cell r="G68" t="str">
            <v>IGIENAIR</v>
          </cell>
        </row>
        <row r="69">
          <cell r="G69" t="str">
            <v>IMPORT BUREAU</v>
          </cell>
        </row>
        <row r="70">
          <cell r="G70" t="str">
            <v>INDELEC</v>
          </cell>
        </row>
        <row r="71">
          <cell r="G71" t="str">
            <v>INEO</v>
          </cell>
        </row>
        <row r="72">
          <cell r="G72" t="str">
            <v>INITIAL SEC</v>
          </cell>
        </row>
        <row r="73">
          <cell r="G73" t="str">
            <v>ITT FLYGT</v>
          </cell>
        </row>
        <row r="74">
          <cell r="G74" t="str">
            <v>JCI</v>
          </cell>
        </row>
        <row r="75">
          <cell r="G75" t="str">
            <v>KIMO</v>
          </cell>
        </row>
        <row r="76">
          <cell r="G76" t="str">
            <v>LCI</v>
          </cell>
        </row>
        <row r="77">
          <cell r="G77" t="str">
            <v>LOCABIS</v>
          </cell>
        </row>
        <row r="78">
          <cell r="G78" t="str">
            <v>LUBRON</v>
          </cell>
        </row>
        <row r="79">
          <cell r="G79" t="str">
            <v>LUMPP</v>
          </cell>
        </row>
        <row r="80">
          <cell r="G80" t="str">
            <v>LVH</v>
          </cell>
        </row>
        <row r="81">
          <cell r="G81" t="str">
            <v>MD</v>
          </cell>
        </row>
        <row r="82">
          <cell r="G82" t="str">
            <v>METTLER TOLEDO</v>
          </cell>
        </row>
        <row r="83">
          <cell r="G83" t="str">
            <v>MTMI</v>
          </cell>
        </row>
        <row r="84">
          <cell r="G84" t="str">
            <v>MUNTERS</v>
          </cell>
        </row>
        <row r="85">
          <cell r="G85" t="str">
            <v>NLI</v>
          </cell>
        </row>
        <row r="86">
          <cell r="G86" t="str">
            <v>NORD ISOLATION</v>
          </cell>
        </row>
        <row r="87">
          <cell r="G87" t="str">
            <v>OLDHAM</v>
          </cell>
        </row>
        <row r="88">
          <cell r="G88" t="str">
            <v>OVIVE</v>
          </cell>
        </row>
        <row r="89">
          <cell r="G89" t="str">
            <v>PEME GOURDIN</v>
          </cell>
        </row>
        <row r="90">
          <cell r="G90" t="str">
            <v>PHOENIX EFFAROUCHEMENT</v>
          </cell>
        </row>
        <row r="91">
          <cell r="G91" t="str">
            <v>PMS Nergeco</v>
          </cell>
        </row>
        <row r="92">
          <cell r="G92" t="str">
            <v>PRECIA</v>
          </cell>
        </row>
        <row r="93">
          <cell r="G93" t="str">
            <v>PROTEC</v>
          </cell>
        </row>
        <row r="94">
          <cell r="G94" t="str">
            <v>PSD</v>
          </cell>
        </row>
        <row r="95">
          <cell r="G95" t="str">
            <v>RAYONOR</v>
          </cell>
        </row>
        <row r="96">
          <cell r="G96" t="str">
            <v>REATUB</v>
          </cell>
        </row>
        <row r="97">
          <cell r="G97" t="str">
            <v>SAUDEMONT</v>
          </cell>
        </row>
        <row r="98">
          <cell r="G98" t="str">
            <v>SCM</v>
          </cell>
        </row>
        <row r="99">
          <cell r="G99" t="str">
            <v>SDB</v>
          </cell>
        </row>
        <row r="100">
          <cell r="G100" t="str">
            <v>SETREM</v>
          </cell>
        </row>
        <row r="101">
          <cell r="G101" t="str">
            <v>SIGN PLUS</v>
          </cell>
        </row>
        <row r="102">
          <cell r="G102" t="str">
            <v>SIIN</v>
          </cell>
        </row>
        <row r="103">
          <cell r="G103" t="str">
            <v>SOCOFRI</v>
          </cell>
        </row>
        <row r="104">
          <cell r="G104" t="str">
            <v>SOCOTEC</v>
          </cell>
        </row>
        <row r="105">
          <cell r="G105" t="str">
            <v>SOGEA</v>
          </cell>
        </row>
        <row r="106">
          <cell r="G106" t="str">
            <v>SOLIMAN</v>
          </cell>
        </row>
        <row r="107">
          <cell r="G107" t="str">
            <v>SOMAFERM</v>
          </cell>
        </row>
        <row r="108">
          <cell r="G108" t="str">
            <v>SPIE</v>
          </cell>
        </row>
        <row r="109">
          <cell r="G109" t="str">
            <v>SPIRAX SARCO</v>
          </cell>
        </row>
        <row r="110">
          <cell r="G110" t="str">
            <v>SUEZ</v>
          </cell>
        </row>
        <row r="111">
          <cell r="G111" t="str">
            <v>THERMISOL</v>
          </cell>
        </row>
        <row r="112">
          <cell r="G112" t="str">
            <v>TIFLEX</v>
          </cell>
        </row>
        <row r="113">
          <cell r="G113" t="str">
            <v>TOYOTA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URS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VX EN COURS"/>
      <sheetName val="TRVX FINIS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17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 aout 2018"/>
      <sheetName val=" aout 2017"/>
      <sheetName val="Arrêt 2016"/>
      <sheetName val="aout 2016"/>
      <sheetName val="KPI Aout 16"/>
      <sheetName val="KPI Aout 17"/>
      <sheetName val="MaJ Doc"/>
      <sheetName val="STATISTIQUES"/>
      <sheetName val="STATISTIQUES 2"/>
      <sheetName val="Preventif"/>
      <sheetName val="Données"/>
      <sheetName val="test"/>
      <sheetName val="crtl permis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>
        <row r="2">
          <cell r="B2" t="str">
            <v>At. Concrêtes</v>
          </cell>
        </row>
        <row r="3">
          <cell r="B3" t="str">
            <v>At. Esters</v>
          </cell>
        </row>
        <row r="4">
          <cell r="B4" t="str">
            <v>At. Fluides</v>
          </cell>
        </row>
        <row r="5">
          <cell r="B5" t="str">
            <v>Bureaux</v>
          </cell>
        </row>
        <row r="6">
          <cell r="B6" t="str">
            <v>Château</v>
          </cell>
        </row>
        <row r="7">
          <cell r="B7" t="str">
            <v>Cuverie</v>
          </cell>
        </row>
        <row r="8">
          <cell r="B8" t="str">
            <v>Eau</v>
          </cell>
        </row>
        <row r="9">
          <cell r="B9" t="str">
            <v>Ecaillage</v>
          </cell>
        </row>
        <row r="10">
          <cell r="B10" t="str">
            <v>Entretien</v>
          </cell>
        </row>
        <row r="11">
          <cell r="B11" t="str">
            <v>Filtration fine</v>
          </cell>
        </row>
        <row r="12">
          <cell r="B12" t="str">
            <v>Force</v>
          </cell>
        </row>
        <row r="13">
          <cell r="B13" t="str">
            <v>Laboratoire</v>
          </cell>
        </row>
        <row r="14">
          <cell r="B14" t="str">
            <v>Malaxage</v>
          </cell>
        </row>
        <row r="15">
          <cell r="B15" t="str">
            <v>MG Raff. Spé.</v>
          </cell>
        </row>
        <row r="16">
          <cell r="B16" t="str">
            <v>MG1500</v>
          </cell>
        </row>
        <row r="17">
          <cell r="B17" t="str">
            <v>MG1600</v>
          </cell>
        </row>
        <row r="18">
          <cell r="B18" t="str">
            <v>MG1900</v>
          </cell>
        </row>
        <row r="19">
          <cell r="B19" t="str">
            <v>Pastillage</v>
          </cell>
        </row>
        <row r="20">
          <cell r="B20" t="str">
            <v>Raff Spéciale</v>
          </cell>
        </row>
        <row r="21">
          <cell r="B21" t="str">
            <v>Raff. 2</v>
          </cell>
        </row>
        <row r="22">
          <cell r="B22" t="str">
            <v>Savonnerie</v>
          </cell>
        </row>
        <row r="23">
          <cell r="B23" t="str">
            <v>Usine 1</v>
          </cell>
        </row>
        <row r="24">
          <cell r="B24" t="str">
            <v>Usines 1&amp;2</v>
          </cell>
        </row>
        <row r="25">
          <cell r="B25" t="str">
            <v>Usine 2</v>
          </cell>
        </row>
        <row r="26">
          <cell r="B26" t="str">
            <v>Vapeur</v>
          </cell>
        </row>
        <row r="27">
          <cell r="B27" t="str">
            <v>Vestiaires</v>
          </cell>
        </row>
        <row r="28">
          <cell r="B28" t="str">
            <v>Magasin refonte</v>
          </cell>
        </row>
        <row r="29">
          <cell r="B29" t="str">
            <v>Poste Air Liquide</v>
          </cell>
        </row>
        <row r="30">
          <cell r="B30" t="str">
            <v>Cantine</v>
          </cell>
        </row>
        <row r="31">
          <cell r="B31" t="str">
            <v>Magasin Concrêtes</v>
          </cell>
        </row>
        <row r="32">
          <cell r="B32" t="str">
            <v>Laboratoire application</v>
          </cell>
        </row>
      </sheetData>
      <sheetData sheetId="38"/>
      <sheetData sheetId="39"/>
      <sheetData sheetId="4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"/>
      <sheetName val="TRVX EN COURS"/>
      <sheetName val="TRVX FINIS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17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RETARD NOK"/>
      <sheetName val=" aout 2021"/>
      <sheetName val=" aout 2020"/>
      <sheetName val="Arrêt 2020"/>
      <sheetName val="KPI Aout 20 "/>
      <sheetName val="PM MaJ"/>
      <sheetName val="STATISTIQUES"/>
      <sheetName val="STATISTIQUES 2"/>
      <sheetName val="Preventif"/>
      <sheetName val="Données"/>
      <sheetName val="test"/>
      <sheetName val="crtl permis"/>
      <sheetName val="Feuil1"/>
      <sheetName val="Copie de TRAVAUX (1)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>
        <row r="2">
          <cell r="A2">
            <v>0</v>
          </cell>
        </row>
      </sheetData>
      <sheetData sheetId="38" refreshError="1"/>
      <sheetData sheetId="39" refreshError="1"/>
      <sheetData sheetId="40" refreshError="1"/>
      <sheetData sheetId="4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../AppData/Communs/Services%20Techniques/Securit&#233;/CONSIGNATION/Liste%20PSCE.xlsx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B20"/>
  <sheetViews>
    <sheetView tabSelected="1" workbookViewId="0">
      <selection activeCell="F12" sqref="F12"/>
    </sheetView>
  </sheetViews>
  <sheetFormatPr baseColWidth="10" defaultRowHeight="12" customHeight="1" x14ac:dyDescent="0.2"/>
  <cols>
    <col min="1" max="1" width="10.1640625" bestFit="1" customWidth="1"/>
    <col min="2" max="3" width="3.5" bestFit="1" customWidth="1"/>
    <col min="4" max="4" width="3.83203125" bestFit="1" customWidth="1"/>
    <col min="5" max="5" width="11" bestFit="1" customWidth="1"/>
    <col min="6" max="6" width="45.6640625" customWidth="1"/>
    <col min="7" max="7" width="7.1640625" bestFit="1" customWidth="1"/>
    <col min="8" max="8" width="5" bestFit="1" customWidth="1"/>
    <col min="9" max="9" width="3.5" bestFit="1" customWidth="1"/>
    <col min="10" max="10" width="4.33203125" bestFit="1" customWidth="1"/>
    <col min="11" max="11" width="14.83203125" bestFit="1" customWidth="1"/>
    <col min="12" max="12" width="10.5" bestFit="1" customWidth="1"/>
    <col min="13" max="13" width="13.5" bestFit="1" customWidth="1"/>
    <col min="14" max="14" width="18.1640625" customWidth="1"/>
    <col min="15" max="15" width="3.5" bestFit="1" customWidth="1"/>
    <col min="16" max="16" width="30.1640625" style="53" customWidth="1"/>
    <col min="17" max="17" width="13.5" customWidth="1"/>
    <col min="18" max="19" width="3.5" bestFit="1" customWidth="1"/>
    <col min="20" max="20" width="11.1640625" bestFit="1" customWidth="1"/>
    <col min="21" max="22" width="3.5" bestFit="1" customWidth="1"/>
    <col min="23" max="23" width="3.6640625" bestFit="1" customWidth="1"/>
    <col min="24" max="24" width="5.6640625" bestFit="1" customWidth="1"/>
    <col min="25" max="25" width="4.83203125" bestFit="1" customWidth="1"/>
    <col min="26" max="26" width="8" customWidth="1"/>
    <col min="27" max="28" width="9.5" bestFit="1" customWidth="1"/>
  </cols>
  <sheetData>
    <row r="1" spans="1:28" ht="101.25" customHeight="1" x14ac:dyDescent="0.2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3" t="s">
        <v>6</v>
      </c>
      <c r="H1" s="3" t="s">
        <v>7</v>
      </c>
      <c r="I1" s="7" t="s">
        <v>8</v>
      </c>
      <c r="J1" s="8" t="s">
        <v>9</v>
      </c>
      <c r="K1" s="3" t="s">
        <v>10</v>
      </c>
      <c r="L1" s="9" t="s">
        <v>11</v>
      </c>
      <c r="M1" s="10" t="s">
        <v>12</v>
      </c>
      <c r="N1" s="1" t="s">
        <v>13</v>
      </c>
      <c r="O1" s="11" t="s">
        <v>14</v>
      </c>
      <c r="P1" s="12" t="s">
        <v>15</v>
      </c>
      <c r="Q1" s="9" t="s">
        <v>16</v>
      </c>
      <c r="R1" s="13" t="s">
        <v>17</v>
      </c>
      <c r="S1" s="14" t="s">
        <v>18</v>
      </c>
      <c r="T1" s="15" t="s">
        <v>19</v>
      </c>
      <c r="U1" s="16" t="s">
        <v>20</v>
      </c>
      <c r="V1" s="17" t="s">
        <v>21</v>
      </c>
      <c r="W1" s="18" t="s">
        <v>22</v>
      </c>
      <c r="X1" s="4" t="s">
        <v>23</v>
      </c>
      <c r="Y1" s="19" t="s">
        <v>24</v>
      </c>
      <c r="Z1" s="19" t="s">
        <v>25</v>
      </c>
      <c r="AA1" s="20" t="s">
        <v>26</v>
      </c>
      <c r="AB1" s="21" t="s">
        <v>27</v>
      </c>
    </row>
    <row r="2" spans="1:28" ht="12" customHeight="1" x14ac:dyDescent="0.2">
      <c r="A2" s="22">
        <v>202001134</v>
      </c>
      <c r="B2" s="23">
        <v>2</v>
      </c>
      <c r="C2" s="24" t="s">
        <v>39</v>
      </c>
      <c r="D2" s="25" t="s">
        <v>38</v>
      </c>
      <c r="E2" s="26">
        <v>43838</v>
      </c>
      <c r="F2" s="27"/>
      <c r="G2" s="24"/>
      <c r="H2" s="28"/>
      <c r="I2" s="29"/>
      <c r="J2" s="30"/>
      <c r="K2" s="31"/>
      <c r="L2" s="26"/>
      <c r="M2" s="25"/>
      <c r="N2" s="32"/>
      <c r="O2" s="31"/>
      <c r="P2" s="33"/>
      <c r="Q2" s="34">
        <v>44563</v>
      </c>
      <c r="R2" s="26"/>
      <c r="S2" s="35"/>
      <c r="T2" s="35"/>
      <c r="U2" s="35"/>
      <c r="V2" s="35"/>
      <c r="W2" s="35" t="s">
        <v>30</v>
      </c>
      <c r="X2" s="36">
        <v>2020</v>
      </c>
      <c r="Y2" s="37" t="s">
        <v>31</v>
      </c>
      <c r="Z2" s="38" t="str">
        <f t="shared" ref="Z2:Z16" si="0">IF(Y2="","-",IF(D2="T",IF(Y2="1",IF(EOMONTH(Q2,0)-EOMONTH(L2,0)&gt;1,"NOK","OK"),IF(EOMONTH(Q2,0)-EOMONTH(L2,1)&gt;1,"NOK","OK")),"Retard"))</f>
        <v>-</v>
      </c>
      <c r="AA2" s="35">
        <f>MONTH(E2)</f>
        <v>1</v>
      </c>
      <c r="AB2" s="35">
        <f>YEAR(Q2)</f>
        <v>2022</v>
      </c>
    </row>
    <row r="3" spans="1:28" ht="12" customHeight="1" x14ac:dyDescent="0.2">
      <c r="A3" s="22">
        <v>202004127</v>
      </c>
      <c r="B3" s="23">
        <v>3</v>
      </c>
      <c r="C3" s="24" t="s">
        <v>93</v>
      </c>
      <c r="D3" s="25" t="s">
        <v>38</v>
      </c>
      <c r="E3" s="26">
        <v>43937</v>
      </c>
      <c r="F3" s="39"/>
      <c r="G3" s="24"/>
      <c r="H3" s="28"/>
      <c r="I3" s="29"/>
      <c r="J3" s="30"/>
      <c r="K3" s="31"/>
      <c r="L3" s="26"/>
      <c r="M3" s="25"/>
      <c r="N3" s="32"/>
      <c r="O3" s="31"/>
      <c r="P3" s="40"/>
      <c r="Q3" s="34">
        <v>44564</v>
      </c>
      <c r="R3" s="26"/>
      <c r="S3" s="35"/>
      <c r="T3" s="35"/>
      <c r="U3" s="35"/>
      <c r="V3" s="35"/>
      <c r="W3" s="35"/>
      <c r="X3" s="36">
        <v>2020</v>
      </c>
      <c r="Y3" s="37" t="s">
        <v>31</v>
      </c>
      <c r="Z3" s="38" t="str">
        <f t="shared" si="0"/>
        <v>-</v>
      </c>
      <c r="AA3" s="35">
        <f t="shared" ref="AA3:AA17" si="1">MONTH(E3)</f>
        <v>4</v>
      </c>
      <c r="AB3" s="35">
        <f t="shared" ref="AB3:AB17" si="2">YEAR(Q3)</f>
        <v>2022</v>
      </c>
    </row>
    <row r="4" spans="1:28" ht="12" customHeight="1" x14ac:dyDescent="0.2">
      <c r="A4" s="41">
        <v>202007293</v>
      </c>
      <c r="B4" s="42">
        <v>2</v>
      </c>
      <c r="C4" s="41" t="s">
        <v>28</v>
      </c>
      <c r="D4" s="43" t="s">
        <v>38</v>
      </c>
      <c r="E4" s="44">
        <v>44409</v>
      </c>
      <c r="F4" s="45"/>
      <c r="G4" s="46"/>
      <c r="H4" s="46"/>
      <c r="I4" s="47"/>
      <c r="J4" s="48"/>
      <c r="K4" s="49"/>
      <c r="L4" s="50"/>
      <c r="M4" s="43"/>
      <c r="N4" s="51"/>
      <c r="O4" s="52"/>
      <c r="Q4" s="34">
        <v>44565</v>
      </c>
      <c r="R4" s="26"/>
      <c r="S4" s="35"/>
      <c r="T4" s="35"/>
      <c r="U4" s="35"/>
      <c r="V4" s="35"/>
      <c r="W4" s="35"/>
      <c r="X4" s="36">
        <v>2020</v>
      </c>
      <c r="Y4" s="37" t="s">
        <v>31</v>
      </c>
      <c r="Z4" s="38" t="str">
        <f t="shared" si="0"/>
        <v>-</v>
      </c>
      <c r="AA4" s="35">
        <f t="shared" si="1"/>
        <v>8</v>
      </c>
      <c r="AB4" s="35">
        <f t="shared" si="2"/>
        <v>2022</v>
      </c>
    </row>
    <row r="5" spans="1:28" ht="12" customHeight="1" x14ac:dyDescent="0.2">
      <c r="A5" s="41">
        <v>202007294</v>
      </c>
      <c r="B5" s="42">
        <v>2</v>
      </c>
      <c r="C5" s="41" t="s">
        <v>28</v>
      </c>
      <c r="D5" s="43" t="s">
        <v>38</v>
      </c>
      <c r="E5" s="44">
        <v>44409</v>
      </c>
      <c r="F5" s="45"/>
      <c r="G5" s="46"/>
      <c r="H5" s="46"/>
      <c r="I5" s="47"/>
      <c r="J5" s="48"/>
      <c r="K5" s="49"/>
      <c r="L5" s="50"/>
      <c r="M5" s="43"/>
      <c r="N5" s="51"/>
      <c r="O5" s="52"/>
      <c r="Q5" s="34">
        <v>44566</v>
      </c>
      <c r="R5" s="26"/>
      <c r="S5" s="35"/>
      <c r="T5" s="35"/>
      <c r="U5" s="35"/>
      <c r="V5" s="35"/>
      <c r="W5" s="35"/>
      <c r="X5" s="36">
        <v>2020</v>
      </c>
      <c r="Y5" s="37" t="s">
        <v>31</v>
      </c>
      <c r="Z5" s="38" t="str">
        <f t="shared" si="0"/>
        <v>-</v>
      </c>
      <c r="AA5" s="35">
        <f t="shared" si="1"/>
        <v>8</v>
      </c>
      <c r="AB5" s="35">
        <f t="shared" si="2"/>
        <v>2022</v>
      </c>
    </row>
    <row r="6" spans="1:28" ht="12" customHeight="1" x14ac:dyDescent="0.2">
      <c r="A6" s="24">
        <v>202007355</v>
      </c>
      <c r="B6" s="23">
        <v>3</v>
      </c>
      <c r="C6" s="24" t="s">
        <v>28</v>
      </c>
      <c r="D6" s="25">
        <v>0</v>
      </c>
      <c r="E6" s="55">
        <v>44044</v>
      </c>
      <c r="F6" s="27"/>
      <c r="G6" s="56"/>
      <c r="H6" s="28"/>
      <c r="I6" s="29"/>
      <c r="J6" s="30"/>
      <c r="K6" s="56"/>
      <c r="L6" s="57"/>
      <c r="M6" s="58"/>
      <c r="N6" s="32"/>
      <c r="O6" s="59"/>
      <c r="P6" s="60"/>
      <c r="Q6" s="57">
        <v>44614</v>
      </c>
      <c r="R6" s="26"/>
      <c r="S6" s="35"/>
      <c r="T6" s="35"/>
      <c r="U6" s="35"/>
      <c r="V6" s="35"/>
      <c r="W6" s="35"/>
      <c r="X6" s="36">
        <v>2020</v>
      </c>
      <c r="Y6" s="37" t="s">
        <v>34</v>
      </c>
      <c r="Z6" s="38" t="str">
        <f t="shared" si="0"/>
        <v>Retard</v>
      </c>
      <c r="AA6" s="35">
        <f t="shared" si="1"/>
        <v>8</v>
      </c>
      <c r="AB6" s="35">
        <f t="shared" si="2"/>
        <v>2022</v>
      </c>
    </row>
    <row r="7" spans="1:28" ht="12" customHeight="1" x14ac:dyDescent="0.2">
      <c r="A7" s="22">
        <v>202011017</v>
      </c>
      <c r="B7" s="23">
        <v>3</v>
      </c>
      <c r="C7" s="24" t="s">
        <v>28</v>
      </c>
      <c r="D7" s="25" t="s">
        <v>35</v>
      </c>
      <c r="E7" s="26">
        <v>44138</v>
      </c>
      <c r="F7" s="39"/>
      <c r="G7" s="24"/>
      <c r="H7" s="28"/>
      <c r="I7" s="29"/>
      <c r="J7" s="30"/>
      <c r="K7" s="31"/>
      <c r="L7" s="26"/>
      <c r="M7" s="25"/>
      <c r="N7" s="32"/>
      <c r="O7" s="31"/>
      <c r="P7" s="40"/>
      <c r="Q7" s="57">
        <v>44615</v>
      </c>
      <c r="R7" s="26"/>
      <c r="S7" s="35"/>
      <c r="T7" s="35"/>
      <c r="U7" s="35"/>
      <c r="V7" s="35"/>
      <c r="W7" s="35"/>
      <c r="X7" s="36">
        <v>2020</v>
      </c>
      <c r="Y7" s="37" t="s">
        <v>31</v>
      </c>
      <c r="Z7" s="38" t="str">
        <f t="shared" si="0"/>
        <v>-</v>
      </c>
      <c r="AA7" s="35">
        <f t="shared" si="1"/>
        <v>11</v>
      </c>
      <c r="AB7" s="35">
        <f t="shared" si="2"/>
        <v>2022</v>
      </c>
    </row>
    <row r="8" spans="1:28" ht="12" customHeight="1" x14ac:dyDescent="0.2">
      <c r="A8" s="22">
        <v>202011019</v>
      </c>
      <c r="B8" s="23">
        <v>3</v>
      </c>
      <c r="C8" s="24" t="s">
        <v>39</v>
      </c>
      <c r="D8" s="25" t="s">
        <v>32</v>
      </c>
      <c r="E8" s="26">
        <v>44139</v>
      </c>
      <c r="F8" s="53"/>
      <c r="G8" s="24"/>
      <c r="H8" s="28"/>
      <c r="I8" s="29"/>
      <c r="J8" s="30"/>
      <c r="K8" s="31"/>
      <c r="L8" s="26"/>
      <c r="M8" s="25"/>
      <c r="N8" s="32"/>
      <c r="O8" s="31"/>
      <c r="P8" s="40"/>
      <c r="Q8" s="57">
        <v>44616</v>
      </c>
      <c r="R8" s="26"/>
      <c r="S8" s="35"/>
      <c r="T8" s="35"/>
      <c r="U8" s="35"/>
      <c r="V8" s="35"/>
      <c r="W8" s="35"/>
      <c r="X8" s="36">
        <v>2020</v>
      </c>
      <c r="Y8" s="37" t="s">
        <v>31</v>
      </c>
      <c r="Z8" s="38" t="str">
        <f t="shared" si="0"/>
        <v>-</v>
      </c>
      <c r="AA8" s="35">
        <f t="shared" si="1"/>
        <v>11</v>
      </c>
      <c r="AB8" s="35">
        <f t="shared" si="2"/>
        <v>2022</v>
      </c>
    </row>
    <row r="9" spans="1:28" ht="12" customHeight="1" x14ac:dyDescent="0.2">
      <c r="A9" s="61">
        <v>202008068</v>
      </c>
      <c r="B9" s="62">
        <v>3</v>
      </c>
      <c r="C9" s="59" t="s">
        <v>28</v>
      </c>
      <c r="D9" s="63" t="s">
        <v>37</v>
      </c>
      <c r="E9" s="54">
        <v>44053</v>
      </c>
      <c r="F9" s="39"/>
      <c r="G9" s="64"/>
      <c r="H9" s="64"/>
      <c r="I9" s="29"/>
      <c r="J9" s="30"/>
      <c r="K9" s="59"/>
      <c r="L9" s="54"/>
      <c r="M9" s="63"/>
      <c r="N9" s="32"/>
      <c r="O9" s="59"/>
      <c r="Q9" s="57">
        <v>44617</v>
      </c>
      <c r="R9" s="26"/>
      <c r="S9" s="35"/>
      <c r="T9" s="35"/>
      <c r="U9" s="35"/>
      <c r="V9" s="35"/>
      <c r="W9" s="35"/>
      <c r="X9" s="36"/>
      <c r="Y9" s="37"/>
      <c r="Z9" s="38"/>
      <c r="AA9" s="35">
        <f t="shared" si="1"/>
        <v>8</v>
      </c>
      <c r="AB9" s="35"/>
    </row>
    <row r="10" spans="1:28" ht="12" customHeight="1" x14ac:dyDescent="0.2">
      <c r="A10" s="22">
        <v>202101105</v>
      </c>
      <c r="B10" s="23">
        <v>3</v>
      </c>
      <c r="C10" s="24" t="s">
        <v>28</v>
      </c>
      <c r="D10" s="25" t="s">
        <v>32</v>
      </c>
      <c r="E10" s="26">
        <v>44201</v>
      </c>
      <c r="F10" s="39"/>
      <c r="G10" s="65"/>
      <c r="H10" s="28"/>
      <c r="I10" s="29"/>
      <c r="J10" s="30"/>
      <c r="K10" s="31"/>
      <c r="L10" s="26"/>
      <c r="M10" s="25"/>
      <c r="N10" s="32"/>
      <c r="O10" s="31"/>
      <c r="P10" s="40"/>
      <c r="Q10" s="34">
        <v>44564</v>
      </c>
      <c r="R10" s="26"/>
      <c r="S10" s="35"/>
      <c r="T10" s="35"/>
      <c r="U10" s="35"/>
      <c r="V10" s="35"/>
      <c r="W10" s="35"/>
      <c r="X10" s="36">
        <v>2021</v>
      </c>
      <c r="Y10" s="37" t="s">
        <v>31</v>
      </c>
      <c r="Z10" s="38" t="str">
        <f t="shared" si="0"/>
        <v>-</v>
      </c>
      <c r="AA10" s="35">
        <f t="shared" si="1"/>
        <v>1</v>
      </c>
      <c r="AB10" s="35">
        <f t="shared" si="2"/>
        <v>2022</v>
      </c>
    </row>
    <row r="11" spans="1:28" ht="12" customHeight="1" x14ac:dyDescent="0.2">
      <c r="A11" s="22">
        <v>202101210</v>
      </c>
      <c r="B11" s="23">
        <v>2</v>
      </c>
      <c r="C11" s="24" t="s">
        <v>28</v>
      </c>
      <c r="D11" s="25" t="s">
        <v>32</v>
      </c>
      <c r="E11" s="26">
        <v>44216</v>
      </c>
      <c r="F11" s="66"/>
      <c r="G11" s="24"/>
      <c r="H11" s="28"/>
      <c r="I11" s="29"/>
      <c r="J11" s="30"/>
      <c r="K11" s="31"/>
      <c r="L11" s="26"/>
      <c r="M11" s="25"/>
      <c r="N11" s="32"/>
      <c r="O11" s="31"/>
      <c r="P11" s="40"/>
      <c r="Q11" s="34">
        <v>44565</v>
      </c>
      <c r="R11" s="26"/>
      <c r="S11" s="35"/>
      <c r="T11" s="35"/>
      <c r="U11" s="35"/>
      <c r="V11" s="35"/>
      <c r="W11" s="35"/>
      <c r="X11" s="36">
        <v>2021</v>
      </c>
      <c r="Y11" s="37" t="s">
        <v>31</v>
      </c>
      <c r="Z11" s="38" t="str">
        <f t="shared" si="0"/>
        <v>-</v>
      </c>
      <c r="AA11" s="35">
        <f t="shared" si="1"/>
        <v>1</v>
      </c>
      <c r="AB11" s="35">
        <f t="shared" si="2"/>
        <v>2022</v>
      </c>
    </row>
    <row r="12" spans="1:28" ht="12" customHeight="1" x14ac:dyDescent="0.2">
      <c r="A12" s="22">
        <v>202102148</v>
      </c>
      <c r="B12" s="23">
        <v>3</v>
      </c>
      <c r="C12" s="24" t="s">
        <v>93</v>
      </c>
      <c r="D12" s="25">
        <v>0</v>
      </c>
      <c r="E12" s="26">
        <v>44237</v>
      </c>
      <c r="F12" s="39"/>
      <c r="G12" s="24"/>
      <c r="H12" s="28"/>
      <c r="I12" s="67"/>
      <c r="J12" s="30"/>
      <c r="K12" s="31"/>
      <c r="L12" s="26"/>
      <c r="M12" s="25"/>
      <c r="N12" s="32"/>
      <c r="O12" s="31"/>
      <c r="P12" s="40"/>
      <c r="Q12" s="34">
        <v>44566</v>
      </c>
      <c r="R12" s="26"/>
      <c r="S12" s="35"/>
      <c r="T12" s="35"/>
      <c r="U12" s="35"/>
      <c r="V12" s="35"/>
      <c r="W12" s="35"/>
      <c r="X12" s="36">
        <v>2021</v>
      </c>
      <c r="Y12" s="37" t="s">
        <v>31</v>
      </c>
      <c r="Z12" s="38" t="str">
        <f t="shared" si="0"/>
        <v>-</v>
      </c>
      <c r="AA12" s="35">
        <f t="shared" si="1"/>
        <v>2</v>
      </c>
      <c r="AB12" s="35">
        <f t="shared" si="2"/>
        <v>2022</v>
      </c>
    </row>
    <row r="13" spans="1:28" ht="12" customHeight="1" x14ac:dyDescent="0.2">
      <c r="A13" s="22">
        <v>202102186</v>
      </c>
      <c r="B13" s="23">
        <v>2</v>
      </c>
      <c r="C13" s="24" t="s">
        <v>28</v>
      </c>
      <c r="D13" s="25" t="s">
        <v>38</v>
      </c>
      <c r="E13" s="26">
        <v>44243</v>
      </c>
      <c r="F13" s="39"/>
      <c r="G13" s="24"/>
      <c r="H13" s="28"/>
      <c r="I13" s="29"/>
      <c r="J13" s="30"/>
      <c r="K13" s="31"/>
      <c r="L13" s="26"/>
      <c r="M13" s="25"/>
      <c r="N13" s="32"/>
      <c r="O13" s="31"/>
      <c r="P13" s="68"/>
      <c r="Q13" s="34">
        <v>44567</v>
      </c>
      <c r="R13" s="26"/>
      <c r="S13" s="35"/>
      <c r="T13" s="35"/>
      <c r="U13" s="35"/>
      <c r="V13" s="35"/>
      <c r="W13" s="35"/>
      <c r="X13" s="36">
        <v>2021</v>
      </c>
      <c r="Y13" s="37" t="s">
        <v>31</v>
      </c>
      <c r="Z13" s="38" t="str">
        <f t="shared" si="0"/>
        <v>-</v>
      </c>
      <c r="AA13" s="35">
        <f t="shared" si="1"/>
        <v>2</v>
      </c>
      <c r="AB13" s="35">
        <f t="shared" si="2"/>
        <v>2022</v>
      </c>
    </row>
    <row r="14" spans="1:28" ht="12" customHeight="1" x14ac:dyDescent="0.2">
      <c r="A14" s="22">
        <v>202102187</v>
      </c>
      <c r="B14" s="23">
        <v>2</v>
      </c>
      <c r="C14" s="24" t="s">
        <v>39</v>
      </c>
      <c r="D14" s="25" t="s">
        <v>38</v>
      </c>
      <c r="E14" s="26">
        <v>44243</v>
      </c>
      <c r="F14" s="39"/>
      <c r="G14" s="24"/>
      <c r="H14" s="28"/>
      <c r="I14" s="29"/>
      <c r="J14" s="30"/>
      <c r="K14" s="31"/>
      <c r="L14" s="26"/>
      <c r="M14" s="25"/>
      <c r="N14" s="32"/>
      <c r="O14" s="31"/>
      <c r="P14" s="68"/>
      <c r="Q14" s="34">
        <v>44568</v>
      </c>
      <c r="R14" s="26"/>
      <c r="S14" s="35"/>
      <c r="T14" s="35"/>
      <c r="U14" s="35"/>
      <c r="V14" s="35"/>
      <c r="W14" s="35"/>
      <c r="X14" s="36">
        <v>2021</v>
      </c>
      <c r="Y14" s="37" t="s">
        <v>31</v>
      </c>
      <c r="Z14" s="38" t="str">
        <f t="shared" si="0"/>
        <v>-</v>
      </c>
      <c r="AA14" s="35">
        <f t="shared" si="1"/>
        <v>2</v>
      </c>
      <c r="AB14" s="35">
        <f t="shared" si="2"/>
        <v>2022</v>
      </c>
    </row>
    <row r="15" spans="1:28" ht="12" customHeight="1" x14ac:dyDescent="0.2">
      <c r="A15" s="22">
        <v>202102200</v>
      </c>
      <c r="B15" s="69">
        <v>2</v>
      </c>
      <c r="C15" s="24" t="s">
        <v>28</v>
      </c>
      <c r="D15" s="25" t="s">
        <v>32</v>
      </c>
      <c r="E15" s="54">
        <v>44245</v>
      </c>
      <c r="F15" s="39"/>
      <c r="G15" s="56"/>
      <c r="H15" s="28"/>
      <c r="I15" s="29"/>
      <c r="J15" s="30"/>
      <c r="K15" s="31"/>
      <c r="L15" s="57"/>
      <c r="M15" s="25"/>
      <c r="N15" s="32"/>
      <c r="O15" s="31"/>
      <c r="P15" s="40"/>
      <c r="Q15" s="34">
        <v>44633</v>
      </c>
      <c r="R15" s="26"/>
      <c r="S15" s="35"/>
      <c r="T15" s="35"/>
      <c r="U15" s="35"/>
      <c r="V15" s="35"/>
      <c r="W15" s="35"/>
      <c r="X15" s="36">
        <v>2021</v>
      </c>
      <c r="Y15" s="37" t="s">
        <v>31</v>
      </c>
      <c r="Z15" s="38" t="str">
        <f t="shared" si="0"/>
        <v>-</v>
      </c>
      <c r="AA15" s="35">
        <f t="shared" si="1"/>
        <v>2</v>
      </c>
      <c r="AB15" s="35">
        <f t="shared" si="2"/>
        <v>2022</v>
      </c>
    </row>
    <row r="16" spans="1:28" ht="12" customHeight="1" x14ac:dyDescent="0.2">
      <c r="A16" s="24">
        <v>202102201</v>
      </c>
      <c r="B16" s="23">
        <v>3</v>
      </c>
      <c r="C16" s="24" t="s">
        <v>28</v>
      </c>
      <c r="D16" s="25">
        <v>0</v>
      </c>
      <c r="E16" s="34">
        <v>44245</v>
      </c>
      <c r="F16" s="39"/>
      <c r="G16" s="56"/>
      <c r="H16" s="28"/>
      <c r="I16" s="29"/>
      <c r="J16" s="30"/>
      <c r="K16" s="31"/>
      <c r="L16" s="26"/>
      <c r="M16" s="25"/>
      <c r="N16" s="32"/>
      <c r="O16" s="31"/>
      <c r="P16" s="40"/>
      <c r="Q16" s="34">
        <v>44634</v>
      </c>
      <c r="R16" s="26"/>
      <c r="S16" s="35"/>
      <c r="T16" s="35"/>
      <c r="U16" s="35"/>
      <c r="V16" s="35"/>
      <c r="W16" s="35"/>
      <c r="X16" s="36">
        <v>2021</v>
      </c>
      <c r="Y16" s="37" t="s">
        <v>31</v>
      </c>
      <c r="Z16" s="38" t="str">
        <f t="shared" si="0"/>
        <v>-</v>
      </c>
      <c r="AA16" s="35">
        <f t="shared" si="1"/>
        <v>2</v>
      </c>
      <c r="AB16" s="35">
        <f t="shared" si="2"/>
        <v>2022</v>
      </c>
    </row>
    <row r="17" spans="4:28" ht="12" customHeight="1" x14ac:dyDescent="0.2">
      <c r="D17" s="25"/>
      <c r="E17" s="34"/>
      <c r="Q17" s="34"/>
      <c r="AA17" s="35"/>
      <c r="AB17" s="35"/>
    </row>
    <row r="18" spans="4:28" ht="12" customHeight="1" x14ac:dyDescent="0.2">
      <c r="D18" s="25"/>
      <c r="E18" s="34"/>
      <c r="Q18" s="34"/>
    </row>
    <row r="19" spans="4:28" ht="12" customHeight="1" x14ac:dyDescent="0.2">
      <c r="D19" s="25"/>
      <c r="E19" s="34"/>
      <c r="Q19" s="34"/>
    </row>
    <row r="20" spans="4:28" ht="12" customHeight="1" x14ac:dyDescent="0.2">
      <c r="D20" s="25"/>
      <c r="E20" s="34"/>
      <c r="Q20" s="34"/>
    </row>
  </sheetData>
  <autoFilter ref="A1:AB17"/>
  <dataValidations count="9">
    <dataValidation type="date" operator="lessThan" allowBlank="1" showInputMessage="1" showErrorMessage="1" sqref="L2:L16">
      <formula1>TODAY()+730</formula1>
    </dataValidation>
    <dataValidation type="list" allowBlank="1" showInputMessage="1" showErrorMessage="1" sqref="M2:M16">
      <formula1>atelier</formula1>
    </dataValidation>
    <dataValidation type="list" allowBlank="1" showDropDown="1" showInputMessage="1" showErrorMessage="1" sqref="J2:J16">
      <formula1>type</formula1>
    </dataValidation>
    <dataValidation type="list" allowBlank="1" showDropDown="1" showInputMessage="1" showErrorMessage="1" sqref="I2:I16">
      <formula1>Domaine</formula1>
    </dataValidation>
    <dataValidation type="textLength" operator="equal" allowBlank="1" showInputMessage="1" showErrorMessage="1" sqref="A2:A6 A8:A16">
      <formula1>9</formula1>
    </dataValidation>
    <dataValidation operator="equal" allowBlank="1" showInputMessage="1" showErrorMessage="1" sqref="Q2:Q20"/>
    <dataValidation type="list" allowBlank="1" showDropDown="1" showInputMessage="1" showErrorMessage="1" sqref="C2:C16">
      <formula1>Arret</formula1>
    </dataValidation>
    <dataValidation type="list" allowBlank="1" showInputMessage="1" showErrorMessage="1" sqref="D2:D16">
      <formula1>Etat</formula1>
    </dataValidation>
    <dataValidation type="list" allowBlank="1" showDropDown="1" showInputMessage="1" showErrorMessage="1" sqref="B2:B16">
      <formula1>Urgence</formula1>
    </dataValidation>
  </dataValidations>
  <hyperlinks>
    <hyperlink ref="F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AW37"/>
  <sheetViews>
    <sheetView topLeftCell="A10" workbookViewId="0">
      <selection activeCell="Z22" sqref="Z22"/>
    </sheetView>
  </sheetViews>
  <sheetFormatPr baseColWidth="10" defaultColWidth="12" defaultRowHeight="11.25" x14ac:dyDescent="0.2"/>
  <cols>
    <col min="1" max="1" width="16.5" style="32" customWidth="1"/>
    <col min="2" max="2" width="7" style="32" customWidth="1"/>
    <col min="3" max="3" width="8" style="32" customWidth="1"/>
    <col min="4" max="4" width="7.83203125" style="32" customWidth="1"/>
    <col min="5" max="5" width="8" style="32" customWidth="1"/>
    <col min="6" max="6" width="7.83203125" style="32" customWidth="1"/>
    <col min="7" max="10" width="8" style="32" customWidth="1"/>
    <col min="11" max="11" width="10.1640625" style="32" bestFit="1" customWidth="1"/>
    <col min="12" max="15" width="8" style="32" customWidth="1"/>
    <col min="16" max="16" width="16.6640625" style="32" bestFit="1" customWidth="1"/>
    <col min="17" max="17" width="14" style="32" customWidth="1"/>
    <col min="18" max="18" width="7.83203125" style="32" customWidth="1"/>
    <col min="19" max="19" width="3.83203125" style="32" customWidth="1"/>
    <col min="20" max="20" width="9" style="32" customWidth="1"/>
    <col min="21" max="21" width="3.83203125" style="32" bestFit="1" customWidth="1"/>
    <col min="22" max="22" width="3.5" style="32" bestFit="1" customWidth="1"/>
    <col min="23" max="23" width="2.33203125" style="32" bestFit="1" customWidth="1"/>
    <col min="24" max="24" width="3.1640625" style="32" bestFit="1" customWidth="1"/>
    <col min="25" max="25" width="2.33203125" style="32" bestFit="1" customWidth="1"/>
    <col min="26" max="26" width="4.1640625" style="32" bestFit="1" customWidth="1"/>
    <col min="27" max="27" width="10.1640625" style="32" hidden="1" customWidth="1"/>
    <col min="28" max="28" width="3.5" style="32" hidden="1" customWidth="1"/>
    <col min="29" max="29" width="4.33203125" style="32" hidden="1" customWidth="1"/>
    <col min="30" max="30" width="3.33203125" style="32" hidden="1" customWidth="1"/>
    <col min="31" max="31" width="2.1640625" style="32" hidden="1" customWidth="1"/>
    <col min="32" max="32" width="3.33203125" style="32" hidden="1" customWidth="1"/>
    <col min="33" max="33" width="6.33203125" style="32" hidden="1" customWidth="1"/>
    <col min="34" max="34" width="10.1640625" style="32" hidden="1" customWidth="1"/>
    <col min="35" max="35" width="8" style="32" bestFit="1" customWidth="1"/>
    <col min="36" max="37" width="12" style="32"/>
    <col min="38" max="38" width="5.83203125" style="32" hidden="1" customWidth="1"/>
    <col min="39" max="41" width="12" style="32" hidden="1" customWidth="1"/>
    <col min="42" max="46" width="12" style="32"/>
    <col min="47" max="49" width="12" style="32" hidden="1" customWidth="1"/>
    <col min="50" max="16384" width="12" style="32"/>
  </cols>
  <sheetData>
    <row r="1" spans="1:48" ht="31.5" customHeight="1" thickBot="1" x14ac:dyDescent="0.25">
      <c r="A1" s="168" t="s">
        <v>40</v>
      </c>
      <c r="B1" s="169"/>
      <c r="C1" s="169"/>
      <c r="D1" s="169"/>
      <c r="E1" s="169"/>
      <c r="F1" s="169"/>
      <c r="G1" s="170"/>
      <c r="H1" s="168" t="s">
        <v>41</v>
      </c>
      <c r="I1" s="169"/>
      <c r="J1" s="171">
        <f>MAX('[1]TRVX EN COURS'!E:E)</f>
        <v>44588</v>
      </c>
      <c r="K1" s="172"/>
      <c r="L1" s="72"/>
    </row>
    <row r="2" spans="1:48" ht="4.5" customHeight="1" thickBot="1" x14ac:dyDescent="0.25">
      <c r="I2" s="59"/>
      <c r="J2" s="59"/>
      <c r="K2" s="54"/>
      <c r="L2" s="54"/>
    </row>
    <row r="3" spans="1:48" ht="54.75" customHeight="1" x14ac:dyDescent="0.2">
      <c r="A3" s="73"/>
      <c r="B3" s="74"/>
      <c r="C3" s="173" t="s">
        <v>42</v>
      </c>
      <c r="D3" s="174"/>
      <c r="E3" s="175"/>
      <c r="F3" s="176" t="s">
        <v>43</v>
      </c>
      <c r="G3" s="177"/>
      <c r="H3" s="178" t="s">
        <v>44</v>
      </c>
      <c r="I3" s="179"/>
      <c r="J3" s="179"/>
      <c r="K3" s="180"/>
      <c r="L3" s="75"/>
      <c r="N3" s="32" t="s">
        <v>45</v>
      </c>
      <c r="P3" s="32">
        <v>2022</v>
      </c>
      <c r="Q3" s="32">
        <v>202201001</v>
      </c>
    </row>
    <row r="4" spans="1:48" ht="12" thickBot="1" x14ac:dyDescent="0.25">
      <c r="A4" s="76"/>
      <c r="B4" s="77"/>
      <c r="C4" s="181" t="str">
        <f ca="1">CONCATENATE("1 / ",MONTH(TODAY())," / ",YEAR(TODAY()))</f>
        <v>1 / 2 / 2022</v>
      </c>
      <c r="D4" s="182"/>
      <c r="E4" s="183"/>
      <c r="F4" s="184" t="str">
        <f ca="1">CONCATENATE("1 / ",MONTH(TODAY())," / ",YEAR(TODAY()))</f>
        <v>1 / 2 / 2022</v>
      </c>
      <c r="G4" s="185"/>
      <c r="H4" s="78"/>
      <c r="I4" s="79"/>
      <c r="J4" s="79"/>
      <c r="K4" s="80"/>
      <c r="M4" s="32" t="s">
        <v>29</v>
      </c>
      <c r="N4" s="32">
        <v>95</v>
      </c>
      <c r="P4" s="32" t="s">
        <v>46</v>
      </c>
      <c r="Q4" s="32">
        <v>36</v>
      </c>
      <c r="X4" s="81"/>
      <c r="Y4" s="70"/>
      <c r="Z4" s="38"/>
      <c r="AA4" s="82">
        <v>65</v>
      </c>
      <c r="AE4" s="38"/>
      <c r="AF4" s="83"/>
      <c r="AH4" s="84"/>
      <c r="AI4" s="38"/>
      <c r="AJ4" s="85"/>
    </row>
    <row r="5" spans="1:48" ht="15.75" customHeight="1" thickBot="1" x14ac:dyDescent="0.25">
      <c r="A5" s="86"/>
      <c r="B5" s="87"/>
      <c r="C5" s="88" t="s">
        <v>47</v>
      </c>
      <c r="D5" s="166" t="s">
        <v>48</v>
      </c>
      <c r="E5" s="167"/>
      <c r="F5" s="186" t="s">
        <v>47</v>
      </c>
      <c r="G5" s="187"/>
      <c r="H5" s="186" t="s">
        <v>47</v>
      </c>
      <c r="I5" s="188"/>
      <c r="J5" s="166" t="s">
        <v>48</v>
      </c>
      <c r="K5" s="167"/>
      <c r="L5" s="89"/>
      <c r="M5" s="32" t="s">
        <v>33</v>
      </c>
      <c r="N5" s="32">
        <v>111</v>
      </c>
      <c r="O5" s="32">
        <v>0</v>
      </c>
      <c r="P5" s="32" t="s">
        <v>49</v>
      </c>
      <c r="Q5" s="32">
        <v>61</v>
      </c>
      <c r="V5" s="90"/>
      <c r="X5" s="81"/>
      <c r="Y5" s="70"/>
      <c r="Z5" s="38"/>
      <c r="AA5" s="82">
        <v>113</v>
      </c>
      <c r="AE5" s="38"/>
      <c r="AF5" s="83"/>
      <c r="AH5" s="84"/>
      <c r="AI5" s="38"/>
      <c r="AU5" s="70" t="s">
        <v>50</v>
      </c>
      <c r="AV5" s="32">
        <v>1</v>
      </c>
    </row>
    <row r="6" spans="1:48" ht="15.75" customHeight="1" thickBot="1" x14ac:dyDescent="0.25">
      <c r="A6" s="91" t="s">
        <v>51</v>
      </c>
      <c r="B6" s="92" t="s">
        <v>38</v>
      </c>
      <c r="C6" s="93">
        <v>174</v>
      </c>
      <c r="D6" s="189">
        <f t="shared" ref="D6:D12" si="0">C6/$C$12</f>
        <v>0.40559440559440557</v>
      </c>
      <c r="E6" s="190"/>
      <c r="F6" s="191" t="s">
        <v>52</v>
      </c>
      <c r="G6" s="192"/>
      <c r="H6" s="195">
        <f>F12</f>
        <v>7</v>
      </c>
      <c r="I6" s="196"/>
      <c r="J6" s="189">
        <f>H6/H12</f>
        <v>2.6717557251908396E-2</v>
      </c>
      <c r="K6" s="190"/>
      <c r="L6" s="94"/>
      <c r="M6" s="32" t="s">
        <v>36</v>
      </c>
      <c r="N6" s="32">
        <v>117</v>
      </c>
      <c r="P6" s="32" t="s">
        <v>53</v>
      </c>
      <c r="Q6" s="32">
        <v>29</v>
      </c>
      <c r="U6" s="95"/>
      <c r="V6" s="90"/>
      <c r="X6" s="81"/>
      <c r="Y6" s="70"/>
      <c r="Z6" s="38"/>
      <c r="AA6" s="82">
        <v>83</v>
      </c>
      <c r="AE6" s="38"/>
      <c r="AF6" s="83"/>
      <c r="AG6" s="96">
        <f>D6</f>
        <v>0.40559440559440557</v>
      </c>
      <c r="AH6" s="96">
        <f>1-D6</f>
        <v>0.59440559440559437</v>
      </c>
      <c r="AI6" s="38"/>
      <c r="AU6" s="70" t="s">
        <v>54</v>
      </c>
      <c r="AV6" s="32">
        <v>2</v>
      </c>
    </row>
    <row r="7" spans="1:48" ht="15.75" customHeight="1" thickBot="1" x14ac:dyDescent="0.25">
      <c r="A7" s="97" t="s">
        <v>55</v>
      </c>
      <c r="B7" s="98" t="s">
        <v>23</v>
      </c>
      <c r="C7" s="93">
        <v>2</v>
      </c>
      <c r="D7" s="197">
        <f t="shared" si="0"/>
        <v>4.662004662004662E-3</v>
      </c>
      <c r="E7" s="198"/>
      <c r="F7" s="193"/>
      <c r="G7" s="194"/>
      <c r="H7" s="199">
        <f>C7</f>
        <v>2</v>
      </c>
      <c r="I7" s="200"/>
      <c r="J7" s="201">
        <f>+H7/H11</f>
        <v>1.1764705882352941E-2</v>
      </c>
      <c r="K7" s="202"/>
      <c r="L7" s="94"/>
      <c r="M7" s="32" t="s">
        <v>56</v>
      </c>
      <c r="N7" s="32">
        <v>0</v>
      </c>
      <c r="P7" s="32" t="s">
        <v>57</v>
      </c>
      <c r="Q7" s="32">
        <v>96</v>
      </c>
      <c r="U7" s="95"/>
      <c r="V7" s="90"/>
      <c r="X7" s="81"/>
      <c r="Y7" s="70"/>
      <c r="Z7" s="38"/>
      <c r="AA7" s="82">
        <v>38</v>
      </c>
      <c r="AE7" s="38"/>
      <c r="AF7" s="83"/>
      <c r="AG7" s="96">
        <f>D7</f>
        <v>4.662004662004662E-3</v>
      </c>
      <c r="AH7" s="96">
        <f>1-AG7</f>
        <v>0.99533799533799538</v>
      </c>
      <c r="AI7" s="38"/>
      <c r="AU7" s="70" t="s">
        <v>58</v>
      </c>
      <c r="AV7" s="32">
        <v>3</v>
      </c>
    </row>
    <row r="8" spans="1:48" ht="15.75" customHeight="1" thickBot="1" x14ac:dyDescent="0.25">
      <c r="A8" s="99" t="s">
        <v>59</v>
      </c>
      <c r="B8" s="100" t="s">
        <v>32</v>
      </c>
      <c r="C8" s="93">
        <v>58</v>
      </c>
      <c r="D8" s="197">
        <f t="shared" si="0"/>
        <v>0.1351981351981352</v>
      </c>
      <c r="E8" s="198"/>
      <c r="F8" s="193"/>
      <c r="G8" s="194"/>
      <c r="H8" s="199">
        <f>C8</f>
        <v>58</v>
      </c>
      <c r="I8" s="200"/>
      <c r="J8" s="201">
        <f>+H8/H12</f>
        <v>0.22137404580152673</v>
      </c>
      <c r="K8" s="202"/>
      <c r="L8" s="94"/>
      <c r="M8" s="32" t="s">
        <v>60</v>
      </c>
      <c r="P8" s="32" t="s">
        <v>61</v>
      </c>
      <c r="Q8" s="32">
        <v>33</v>
      </c>
      <c r="U8" s="95"/>
      <c r="V8" s="90"/>
      <c r="X8" s="81"/>
      <c r="Y8" s="70"/>
      <c r="Z8" s="38"/>
      <c r="AA8" s="82">
        <v>19</v>
      </c>
      <c r="AE8" s="38"/>
      <c r="AF8" s="83"/>
      <c r="AG8" s="96">
        <f t="shared" ref="AG8:AG11" si="1">D8</f>
        <v>0.1351981351981352</v>
      </c>
      <c r="AH8" s="96">
        <f t="shared" ref="AH8:AH11" si="2">1-D8</f>
        <v>0.86480186480186483</v>
      </c>
      <c r="AI8" s="38"/>
      <c r="AU8" s="70" t="s">
        <v>62</v>
      </c>
      <c r="AV8" s="32">
        <v>4</v>
      </c>
    </row>
    <row r="9" spans="1:48" ht="15.75" customHeight="1" thickBot="1" x14ac:dyDescent="0.25">
      <c r="A9" s="97" t="s">
        <v>63</v>
      </c>
      <c r="B9" s="98" t="s">
        <v>64</v>
      </c>
      <c r="C9" s="93">
        <v>9</v>
      </c>
      <c r="D9" s="197">
        <f t="shared" si="0"/>
        <v>2.097902097902098E-2</v>
      </c>
      <c r="E9" s="198"/>
      <c r="F9" s="193"/>
      <c r="G9" s="194"/>
      <c r="H9" s="199">
        <f>+C9</f>
        <v>9</v>
      </c>
      <c r="I9" s="200"/>
      <c r="J9" s="197">
        <f>+H9/H12</f>
        <v>3.4351145038167941E-2</v>
      </c>
      <c r="K9" s="198"/>
      <c r="L9" s="94"/>
      <c r="M9" s="32" t="s">
        <v>65</v>
      </c>
      <c r="P9" s="32" t="s">
        <v>66</v>
      </c>
      <c r="Q9" s="32">
        <v>74</v>
      </c>
      <c r="U9" s="95"/>
      <c r="V9" s="90"/>
      <c r="X9" s="81"/>
      <c r="Y9" s="70"/>
      <c r="Z9" s="38"/>
      <c r="AA9" s="82">
        <v>95</v>
      </c>
      <c r="AE9" s="38"/>
      <c r="AF9" s="83"/>
      <c r="AG9" s="96">
        <f>D9</f>
        <v>2.097902097902098E-2</v>
      </c>
      <c r="AH9" s="96">
        <f>1-AG9</f>
        <v>0.97902097902097907</v>
      </c>
      <c r="AI9" s="38"/>
      <c r="AU9" s="70" t="s">
        <v>67</v>
      </c>
      <c r="AV9" s="32">
        <v>5</v>
      </c>
    </row>
    <row r="10" spans="1:48" ht="15.75" customHeight="1" thickBot="1" x14ac:dyDescent="0.25">
      <c r="A10" s="97" t="s">
        <v>68</v>
      </c>
      <c r="B10" s="98" t="s">
        <v>69</v>
      </c>
      <c r="C10" s="93">
        <v>16</v>
      </c>
      <c r="D10" s="197">
        <f t="shared" si="0"/>
        <v>3.7296037296037296E-2</v>
      </c>
      <c r="E10" s="198"/>
      <c r="F10" s="193"/>
      <c r="G10" s="194"/>
      <c r="H10" s="199">
        <f>+C10</f>
        <v>16</v>
      </c>
      <c r="I10" s="200"/>
      <c r="J10" s="203">
        <f>+H10/H12</f>
        <v>6.1068702290076333E-2</v>
      </c>
      <c r="K10" s="204"/>
      <c r="L10" s="94"/>
      <c r="P10" s="32" t="s">
        <v>70</v>
      </c>
      <c r="Q10" s="32">
        <v>13</v>
      </c>
      <c r="U10" s="95"/>
      <c r="V10" s="90"/>
      <c r="X10" s="81"/>
      <c r="Y10" s="70"/>
      <c r="Z10" s="38"/>
      <c r="AA10" s="82">
        <v>57</v>
      </c>
      <c r="AE10" s="38"/>
      <c r="AF10" s="83"/>
      <c r="AG10" s="96">
        <f t="shared" si="1"/>
        <v>3.7296037296037296E-2</v>
      </c>
      <c r="AH10" s="96">
        <f t="shared" si="2"/>
        <v>0.96270396270396275</v>
      </c>
      <c r="AI10" s="38"/>
      <c r="AU10" s="70" t="s">
        <v>71</v>
      </c>
      <c r="AV10" s="32">
        <v>6</v>
      </c>
    </row>
    <row r="11" spans="1:48" ht="15.75" customHeight="1" x14ac:dyDescent="0.2">
      <c r="A11" s="97" t="s">
        <v>72</v>
      </c>
      <c r="B11" s="98">
        <v>0</v>
      </c>
      <c r="C11" s="93">
        <v>170</v>
      </c>
      <c r="D11" s="197">
        <f t="shared" si="0"/>
        <v>0.39627039627039629</v>
      </c>
      <c r="E11" s="198"/>
      <c r="F11" s="193"/>
      <c r="G11" s="194"/>
      <c r="H11" s="199">
        <f>+C11</f>
        <v>170</v>
      </c>
      <c r="I11" s="200"/>
      <c r="J11" s="203">
        <f>+H11/H12</f>
        <v>0.64885496183206104</v>
      </c>
      <c r="K11" s="204"/>
      <c r="L11" s="94"/>
      <c r="P11" s="32" t="s">
        <v>73</v>
      </c>
      <c r="Q11" s="32">
        <v>36</v>
      </c>
      <c r="U11" s="95"/>
      <c r="V11" s="90"/>
      <c r="X11" s="81"/>
      <c r="Y11" s="70"/>
      <c r="Z11" s="38"/>
      <c r="AA11" s="82">
        <v>65</v>
      </c>
      <c r="AE11" s="38"/>
      <c r="AF11" s="83"/>
      <c r="AG11" s="96">
        <f t="shared" si="1"/>
        <v>0.39627039627039629</v>
      </c>
      <c r="AH11" s="96">
        <f t="shared" si="2"/>
        <v>0.60372960372960371</v>
      </c>
      <c r="AI11" s="38"/>
      <c r="AU11" s="70" t="s">
        <v>74</v>
      </c>
      <c r="AV11" s="32">
        <v>7</v>
      </c>
    </row>
    <row r="12" spans="1:48" ht="15.75" customHeight="1" thickBot="1" x14ac:dyDescent="0.25">
      <c r="A12" s="101" t="s">
        <v>75</v>
      </c>
      <c r="B12" s="80"/>
      <c r="C12" s="102">
        <f>SUM(C6:C11)</f>
        <v>429</v>
      </c>
      <c r="D12" s="205">
        <f t="shared" si="0"/>
        <v>1</v>
      </c>
      <c r="E12" s="206"/>
      <c r="F12" s="207">
        <f>C18+G18+K18+O18+C26+G26+K26+O26+C34+G34+K34+O34</f>
        <v>7</v>
      </c>
      <c r="G12" s="208"/>
      <c r="H12" s="209">
        <f>SUM(H6:H11)</f>
        <v>262</v>
      </c>
      <c r="I12" s="210"/>
      <c r="J12" s="205">
        <f>+SUM(J6:K11)</f>
        <v>1.0041311180960935</v>
      </c>
      <c r="K12" s="206"/>
      <c r="L12" s="94"/>
      <c r="P12" s="32" t="s">
        <v>76</v>
      </c>
      <c r="Q12" s="32">
        <v>109</v>
      </c>
      <c r="AA12" s="82">
        <v>95</v>
      </c>
      <c r="AH12" s="96"/>
      <c r="AU12" s="70" t="s">
        <v>77</v>
      </c>
      <c r="AV12" s="32">
        <v>8</v>
      </c>
    </row>
    <row r="13" spans="1:48" x14ac:dyDescent="0.2">
      <c r="P13" s="32" t="s">
        <v>78</v>
      </c>
      <c r="Q13" s="32">
        <v>174</v>
      </c>
      <c r="AA13" s="82">
        <v>244</v>
      </c>
      <c r="AH13" s="96"/>
      <c r="AU13" s="70" t="s">
        <v>79</v>
      </c>
      <c r="AV13" s="32">
        <v>9</v>
      </c>
    </row>
    <row r="14" spans="1:48" ht="12" thickBot="1" x14ac:dyDescent="0.25">
      <c r="P14" s="32" t="s">
        <v>80</v>
      </c>
      <c r="Q14" s="32">
        <v>0</v>
      </c>
      <c r="AA14" s="82">
        <v>34</v>
      </c>
      <c r="AH14" s="96"/>
      <c r="AU14" s="70" t="s">
        <v>81</v>
      </c>
      <c r="AV14" s="32">
        <v>10</v>
      </c>
    </row>
    <row r="15" spans="1:48" ht="18.75" customHeight="1" thickBot="1" x14ac:dyDescent="0.25">
      <c r="A15" s="211" t="s">
        <v>82</v>
      </c>
      <c r="B15" s="212"/>
      <c r="C15" s="213" t="s">
        <v>83</v>
      </c>
      <c r="D15" s="214"/>
      <c r="E15" s="214"/>
      <c r="F15" s="214"/>
      <c r="G15" s="214"/>
      <c r="H15" s="214"/>
      <c r="I15" s="214"/>
      <c r="J15" s="214"/>
      <c r="K15" s="214"/>
      <c r="L15" s="214"/>
      <c r="M15" s="214"/>
      <c r="N15" s="214"/>
      <c r="O15" s="214"/>
      <c r="P15" s="214"/>
      <c r="Q15" s="214"/>
      <c r="R15" s="215"/>
      <c r="AU15" s="70" t="s">
        <v>84</v>
      </c>
      <c r="AV15" s="32">
        <v>11</v>
      </c>
    </row>
    <row r="16" spans="1:48" ht="18.75" thickBot="1" x14ac:dyDescent="0.25">
      <c r="A16" s="216">
        <f>J1</f>
        <v>44588</v>
      </c>
      <c r="B16" s="217"/>
      <c r="C16" s="218">
        <v>44562</v>
      </c>
      <c r="D16" s="219"/>
      <c r="E16" s="219"/>
      <c r="F16" s="220"/>
      <c r="G16" s="218">
        <v>44593</v>
      </c>
      <c r="H16" s="219"/>
      <c r="I16" s="219"/>
      <c r="J16" s="220"/>
      <c r="K16" s="218">
        <v>44621</v>
      </c>
      <c r="L16" s="219"/>
      <c r="M16" s="219"/>
      <c r="N16" s="220"/>
      <c r="O16" s="218">
        <v>44652</v>
      </c>
      <c r="P16" s="219"/>
      <c r="Q16" s="219"/>
      <c r="R16" s="220"/>
      <c r="AL16" s="32">
        <v>2</v>
      </c>
      <c r="AM16" s="103" t="e">
        <f t="array" aca="1" ref="AM16" ca="1">_xlfn.IFS(AL16=1,D18,AL16=2,H18,AL16=3,L18,AL16=4,P18,AL16=5,D26,AL16=6,H26,AL16=7,L26,AL16=8,P26,AL16=9,D34,AL16=10,H34,AL16=11,L34,AL16=12,P34)</f>
        <v>#NAME?</v>
      </c>
      <c r="AN16" s="103" t="e">
        <f ca="1">AM16</f>
        <v>#NAME?</v>
      </c>
      <c r="AO16" s="103" t="e">
        <f ca="1">1-AN16</f>
        <v>#NAME?</v>
      </c>
      <c r="AU16" s="70" t="s">
        <v>85</v>
      </c>
      <c r="AV16" s="32">
        <v>12</v>
      </c>
    </row>
    <row r="17" spans="1:41" ht="16.5" customHeight="1" thickBot="1" x14ac:dyDescent="0.25">
      <c r="A17" s="104"/>
      <c r="B17" s="105"/>
      <c r="C17" s="186" t="s">
        <v>86</v>
      </c>
      <c r="D17" s="188"/>
      <c r="E17" s="221" t="s">
        <v>87</v>
      </c>
      <c r="F17" s="187"/>
      <c r="G17" s="186" t="s">
        <v>86</v>
      </c>
      <c r="H17" s="188"/>
      <c r="I17" s="221" t="s">
        <v>87</v>
      </c>
      <c r="J17" s="187"/>
      <c r="K17" s="186" t="s">
        <v>86</v>
      </c>
      <c r="L17" s="188"/>
      <c r="M17" s="221" t="s">
        <v>87</v>
      </c>
      <c r="N17" s="187"/>
      <c r="O17" s="186" t="s">
        <v>86</v>
      </c>
      <c r="P17" s="188"/>
      <c r="Q17" s="221" t="s">
        <v>87</v>
      </c>
      <c r="R17" s="187"/>
      <c r="AM17" s="103" t="e">
        <f t="array" aca="1" ref="AM17" ca="1">_xlfn.IFS(AL16=1,D19,AL16=2,H19,AL16=3,L19,AL16=4,P19,AL16=5,D27,AL16=6,H27,AL16=7,L27,AL16=8,P27,AL16=9,D35,AL17=10,H35,AL16=11,L35,AL16=12,P35)</f>
        <v>#NAME?</v>
      </c>
      <c r="AN17" s="106" t="e">
        <f ca="1">AM17</f>
        <v>#NAME?</v>
      </c>
      <c r="AO17" s="106" t="e">
        <f ca="1">1-AN17</f>
        <v>#NAME?</v>
      </c>
    </row>
    <row r="18" spans="1:41" ht="16.5" customHeight="1" x14ac:dyDescent="0.2">
      <c r="A18" s="91" t="s">
        <v>51</v>
      </c>
      <c r="B18" s="107"/>
      <c r="C18" s="108">
        <v>6</v>
      </c>
      <c r="D18" s="109">
        <f>IF(C18="","",C18/C21)</f>
        <v>1</v>
      </c>
      <c r="E18" s="110">
        <f>C18</f>
        <v>6</v>
      </c>
      <c r="F18" s="111">
        <f>IF(C18="","",E18/E21)</f>
        <v>1</v>
      </c>
      <c r="G18" s="108">
        <v>1</v>
      </c>
      <c r="H18" s="109">
        <f>IF(G18="","",G18/G21)</f>
        <v>1</v>
      </c>
      <c r="I18" s="112">
        <f>G18+E18</f>
        <v>7</v>
      </c>
      <c r="J18" s="111">
        <f>IF(G18="","",I18/I21)</f>
        <v>1</v>
      </c>
      <c r="K18" s="108"/>
      <c r="L18" s="109" t="str">
        <f>IF(K18="","",K18/K21)</f>
        <v/>
      </c>
      <c r="M18" s="112">
        <f>K18+I18</f>
        <v>7</v>
      </c>
      <c r="N18" s="111" t="str">
        <f>IF(K18="","",M18/M21)</f>
        <v/>
      </c>
      <c r="O18" s="113"/>
      <c r="P18" s="109" t="str">
        <f>IF(O18="","",O18/O21)</f>
        <v/>
      </c>
      <c r="Q18" s="112">
        <f>O18+M18</f>
        <v>7</v>
      </c>
      <c r="R18" s="111" t="str">
        <f>IF(O18="","",Q18/Q21)</f>
        <v/>
      </c>
      <c r="AM18" s="103" t="e">
        <f t="array" aca="1" ref="AM18" ca="1">_xlfn.IFS(AL16=1,D20,AL16=2,H20,AL16=3,L20,AL16=4,P20,AL16=5,D28,AL16=6,H28,AL16=7,L28,AL16=8,P28,AL16=9,D36,AL16=10,H36,AL16=11,L36,AL16=12,P36)</f>
        <v>#NAME?</v>
      </c>
      <c r="AN18" s="106" t="e">
        <f ca="1">AM18</f>
        <v>#NAME?</v>
      </c>
      <c r="AO18" s="106" t="e">
        <f ca="1">1-AN18</f>
        <v>#NAME?</v>
      </c>
    </row>
    <row r="19" spans="1:41" ht="16.5" customHeight="1" x14ac:dyDescent="0.2">
      <c r="A19" s="99" t="s">
        <v>59</v>
      </c>
      <c r="B19" s="114"/>
      <c r="C19" s="115"/>
      <c r="D19" s="116" t="str">
        <f>IF(C19="","",C19/C21)</f>
        <v/>
      </c>
      <c r="E19" s="117"/>
      <c r="F19" s="118" t="str">
        <f>IF(C19="","",C19/E21)</f>
        <v/>
      </c>
      <c r="G19" s="115"/>
      <c r="H19" s="116" t="str">
        <f>IF(G19="","",G19/G21)</f>
        <v/>
      </c>
      <c r="I19" s="119"/>
      <c r="J19" s="118" t="str">
        <f>IF(G19="","",G19/I21)</f>
        <v/>
      </c>
      <c r="K19" s="115"/>
      <c r="L19" s="116" t="str">
        <f>IF(K19="","",K19/K21)</f>
        <v/>
      </c>
      <c r="M19" s="119"/>
      <c r="N19" s="118" t="str">
        <f>IF(K19="","",K19/M21)</f>
        <v/>
      </c>
      <c r="O19" s="120"/>
      <c r="P19" s="116" t="str">
        <f>IF(O19="","",O19/O21)</f>
        <v/>
      </c>
      <c r="Q19" s="119"/>
      <c r="R19" s="118" t="str">
        <f>IF(O19="","",O19/Q21)</f>
        <v/>
      </c>
    </row>
    <row r="20" spans="1:41" ht="16.5" customHeight="1" x14ac:dyDescent="0.2">
      <c r="A20" s="97" t="s">
        <v>88</v>
      </c>
      <c r="B20" s="121"/>
      <c r="C20" s="115"/>
      <c r="D20" s="122" t="str">
        <f>IF(C20="","",C20/C21)</f>
        <v/>
      </c>
      <c r="E20" s="117"/>
      <c r="F20" s="123" t="str">
        <f>IF(C20="","",C20/E21)</f>
        <v/>
      </c>
      <c r="G20" s="115"/>
      <c r="H20" s="116" t="str">
        <f>IF(G20="","",G20/G21)</f>
        <v/>
      </c>
      <c r="I20" s="119"/>
      <c r="J20" s="124" t="str">
        <f>IF(G20="","",G20/I21)</f>
        <v/>
      </c>
      <c r="K20" s="115"/>
      <c r="L20" s="116" t="str">
        <f>IF(K20="","",K20/K21)</f>
        <v/>
      </c>
      <c r="M20" s="119"/>
      <c r="N20" s="124" t="str">
        <f>IF(K20="","",K20/M21)</f>
        <v/>
      </c>
      <c r="O20" s="120"/>
      <c r="P20" s="116" t="str">
        <f>IF(O20="","",O20/O21)</f>
        <v/>
      </c>
      <c r="Q20" s="119"/>
      <c r="R20" s="124" t="str">
        <f>IF(O20="","",O20/Q21)</f>
        <v/>
      </c>
    </row>
    <row r="21" spans="1:41" ht="16.5" customHeight="1" thickBot="1" x14ac:dyDescent="0.25">
      <c r="A21" s="101" t="s">
        <v>75</v>
      </c>
      <c r="B21" s="79"/>
      <c r="C21" s="125">
        <f>SUM(C18:C20)</f>
        <v>6</v>
      </c>
      <c r="D21" s="126">
        <f>IF(C21=0,"",SUM(D18:D20))</f>
        <v>1</v>
      </c>
      <c r="E21" s="127">
        <f>E18+C19+C20</f>
        <v>6</v>
      </c>
      <c r="F21" s="128">
        <f>IF(C21=0,"",SUM(F18:F20))</f>
        <v>1</v>
      </c>
      <c r="G21" s="125">
        <f>SUM(G18:G20)</f>
        <v>1</v>
      </c>
      <c r="H21" s="126">
        <f>IF(G21=0,"",SUM(H18:H20))</f>
        <v>1</v>
      </c>
      <c r="I21" s="129">
        <f>I18+G19+G20</f>
        <v>7</v>
      </c>
      <c r="J21" s="128">
        <f>IF(G21=0,"",SUM(J18:J20))</f>
        <v>1</v>
      </c>
      <c r="K21" s="125">
        <f>SUM(K18:K20)</f>
        <v>0</v>
      </c>
      <c r="L21" s="126" t="str">
        <f>IF(K21=0,"",SUM(L18:L20))</f>
        <v/>
      </c>
      <c r="M21" s="129">
        <f>M18+K19+K20</f>
        <v>7</v>
      </c>
      <c r="N21" s="128" t="str">
        <f>IF(K21=0,"",SUM(N18:N20))</f>
        <v/>
      </c>
      <c r="O21" s="125">
        <f>SUM(O18:O20)</f>
        <v>0</v>
      </c>
      <c r="P21" s="126" t="str">
        <f>IF(O21=0,"",SUM(P18:P20))</f>
        <v/>
      </c>
      <c r="Q21" s="129">
        <f>Q18+O19+O20</f>
        <v>7</v>
      </c>
      <c r="R21" s="128" t="str">
        <f>IF(O21=0,"",SUM(R18:R20))</f>
        <v/>
      </c>
    </row>
    <row r="22" spans="1:41" ht="12" thickBot="1" x14ac:dyDescent="0.25"/>
    <row r="23" spans="1:41" ht="19.5" customHeight="1" thickBot="1" x14ac:dyDescent="0.25">
      <c r="A23" s="211" t="s">
        <v>82</v>
      </c>
      <c r="B23" s="212"/>
      <c r="C23" s="213" t="s">
        <v>83</v>
      </c>
      <c r="D23" s="214"/>
      <c r="E23" s="214"/>
      <c r="F23" s="214"/>
      <c r="G23" s="214"/>
      <c r="H23" s="214"/>
      <c r="I23" s="214"/>
      <c r="J23" s="214"/>
      <c r="K23" s="214"/>
      <c r="L23" s="214"/>
      <c r="M23" s="214"/>
      <c r="N23" s="214"/>
      <c r="O23" s="214"/>
      <c r="P23" s="214"/>
      <c r="Q23" s="214"/>
      <c r="R23" s="215"/>
    </row>
    <row r="24" spans="1:41" ht="18.75" thickBot="1" x14ac:dyDescent="0.25">
      <c r="A24" s="216">
        <f>J1</f>
        <v>44588</v>
      </c>
      <c r="B24" s="217"/>
      <c r="C24" s="218">
        <v>44682</v>
      </c>
      <c r="D24" s="219"/>
      <c r="E24" s="219"/>
      <c r="F24" s="220"/>
      <c r="G24" s="218">
        <v>44713</v>
      </c>
      <c r="H24" s="219"/>
      <c r="I24" s="219"/>
      <c r="J24" s="220"/>
      <c r="K24" s="218">
        <v>44743</v>
      </c>
      <c r="L24" s="219"/>
      <c r="M24" s="219"/>
      <c r="N24" s="220"/>
      <c r="O24" s="218">
        <v>44774</v>
      </c>
      <c r="P24" s="219"/>
      <c r="Q24" s="219"/>
      <c r="R24" s="220"/>
    </row>
    <row r="25" spans="1:41" ht="16.5" customHeight="1" thickBot="1" x14ac:dyDescent="0.25">
      <c r="A25" s="104"/>
      <c r="B25" s="105"/>
      <c r="C25" s="186" t="s">
        <v>86</v>
      </c>
      <c r="D25" s="188"/>
      <c r="E25" s="221" t="s">
        <v>87</v>
      </c>
      <c r="F25" s="187"/>
      <c r="G25" s="186" t="s">
        <v>86</v>
      </c>
      <c r="H25" s="188"/>
      <c r="I25" s="221" t="s">
        <v>87</v>
      </c>
      <c r="J25" s="187"/>
      <c r="K25" s="186" t="s">
        <v>86</v>
      </c>
      <c r="L25" s="188"/>
      <c r="M25" s="221" t="s">
        <v>87</v>
      </c>
      <c r="N25" s="187"/>
      <c r="O25" s="186" t="s">
        <v>86</v>
      </c>
      <c r="P25" s="188"/>
      <c r="Q25" s="221" t="s">
        <v>87</v>
      </c>
      <c r="R25" s="187"/>
      <c r="T25" s="85"/>
    </row>
    <row r="26" spans="1:41" ht="16.5" customHeight="1" x14ac:dyDescent="0.2">
      <c r="A26" s="91" t="s">
        <v>51</v>
      </c>
      <c r="B26" s="107"/>
      <c r="C26" s="108"/>
      <c r="D26" s="109" t="str">
        <f>IF(C26="","",C26/C29)</f>
        <v/>
      </c>
      <c r="E26" s="112">
        <f>C26+Q18</f>
        <v>7</v>
      </c>
      <c r="F26" s="111" t="str">
        <f>IF(C26="","",E26/E29)</f>
        <v/>
      </c>
      <c r="G26" s="108"/>
      <c r="H26" s="109" t="str">
        <f>IF(G26="","",G26/G29)</f>
        <v/>
      </c>
      <c r="I26" s="112">
        <f>G26+E26</f>
        <v>7</v>
      </c>
      <c r="J26" s="111" t="str">
        <f>IF(G26="","",I26/I29)</f>
        <v/>
      </c>
      <c r="K26" s="108"/>
      <c r="L26" s="109" t="str">
        <f>IF(K26="","",K26/K29)</f>
        <v/>
      </c>
      <c r="M26" s="112">
        <f>K26+I26</f>
        <v>7</v>
      </c>
      <c r="N26" s="111" t="str">
        <f>IF(K26="","",M26/M29)</f>
        <v/>
      </c>
      <c r="O26" s="113"/>
      <c r="P26" s="109" t="str">
        <f>IF(O26="","",O26/O29)</f>
        <v/>
      </c>
      <c r="Q26" s="112">
        <f>O26+M26</f>
        <v>7</v>
      </c>
      <c r="R26" s="111" t="str">
        <f>IF(O26="","",Q26/Q29)</f>
        <v/>
      </c>
    </row>
    <row r="27" spans="1:41" ht="16.5" customHeight="1" x14ac:dyDescent="0.2">
      <c r="A27" s="99" t="s">
        <v>59</v>
      </c>
      <c r="B27" s="114"/>
      <c r="C27" s="115"/>
      <c r="D27" s="116" t="str">
        <f>IF(C27="","",C27/C29)</f>
        <v/>
      </c>
      <c r="E27" s="119"/>
      <c r="F27" s="118" t="str">
        <f>IF(C27="","",C27/E29)</f>
        <v/>
      </c>
      <c r="G27" s="115"/>
      <c r="H27" s="116" t="str">
        <f>IF(G27="","",G27/G29)</f>
        <v/>
      </c>
      <c r="I27" s="119"/>
      <c r="J27" s="118" t="str">
        <f>IF(G27="","",G27/I29)</f>
        <v/>
      </c>
      <c r="K27" s="115"/>
      <c r="L27" s="116" t="str">
        <f>IF(K27="","",K27/K29)</f>
        <v/>
      </c>
      <c r="M27" s="119"/>
      <c r="N27" s="118" t="str">
        <f>IF(K27="","",K27/M29)</f>
        <v/>
      </c>
      <c r="O27" s="120"/>
      <c r="P27" s="116" t="str">
        <f>IF(O27="","",O27/O29)</f>
        <v/>
      </c>
      <c r="Q27" s="119"/>
      <c r="R27" s="118" t="str">
        <f>IF(O27="","",O27/Q29)</f>
        <v/>
      </c>
    </row>
    <row r="28" spans="1:41" ht="16.5" customHeight="1" x14ac:dyDescent="0.2">
      <c r="A28" s="97" t="s">
        <v>88</v>
      </c>
      <c r="B28" s="121"/>
      <c r="C28" s="115"/>
      <c r="D28" s="116" t="str">
        <f>IF(C28="","",C28/C29)</f>
        <v/>
      </c>
      <c r="E28" s="119"/>
      <c r="F28" s="124" t="str">
        <f>IF(C28="","",C28/E29)</f>
        <v/>
      </c>
      <c r="G28" s="115"/>
      <c r="H28" s="116" t="str">
        <f>IF(G28="","",G28/G29)</f>
        <v/>
      </c>
      <c r="I28" s="119"/>
      <c r="J28" s="124" t="str">
        <f>IF(G28="","",G28/I29)</f>
        <v/>
      </c>
      <c r="K28" s="115"/>
      <c r="L28" s="116" t="str">
        <f>IF(K28="","",K28/K29)</f>
        <v/>
      </c>
      <c r="M28" s="119"/>
      <c r="N28" s="124" t="str">
        <f>IF(K28="","",K28/M29)</f>
        <v/>
      </c>
      <c r="O28" s="120"/>
      <c r="P28" s="116" t="str">
        <f>IF(O28="","",O28/O29)</f>
        <v/>
      </c>
      <c r="Q28" s="119"/>
      <c r="R28" s="124" t="str">
        <f>IF(O28="","",O28/Q29)</f>
        <v/>
      </c>
    </row>
    <row r="29" spans="1:41" ht="16.5" customHeight="1" thickBot="1" x14ac:dyDescent="0.25">
      <c r="A29" s="101" t="s">
        <v>75</v>
      </c>
      <c r="B29" s="79"/>
      <c r="C29" s="125">
        <f>SUM(C26:C28)</f>
        <v>0</v>
      </c>
      <c r="D29" s="126" t="str">
        <f>IF(C29=0,"",SUM(D26:D28))</f>
        <v/>
      </c>
      <c r="E29" s="129">
        <f>E26+C27+C28</f>
        <v>7</v>
      </c>
      <c r="F29" s="128" t="str">
        <f>IF(C29=0,"",SUM(F26:F28))</f>
        <v/>
      </c>
      <c r="G29" s="125">
        <f>SUM(G26:G28)</f>
        <v>0</v>
      </c>
      <c r="H29" s="126" t="str">
        <f>IF(G29=0,"",SUM(H26:H28))</f>
        <v/>
      </c>
      <c r="I29" s="129">
        <f>I26+G27+G28</f>
        <v>7</v>
      </c>
      <c r="J29" s="128" t="str">
        <f>IF(G29=0,"",SUM(J26:J28))</f>
        <v/>
      </c>
      <c r="K29" s="125">
        <f>SUM(K26:K28)</f>
        <v>0</v>
      </c>
      <c r="L29" s="126" t="str">
        <f>IF(K29=0,"",SUM(L26:L28))</f>
        <v/>
      </c>
      <c r="M29" s="129">
        <f>M26+K27+K28</f>
        <v>7</v>
      </c>
      <c r="N29" s="128" t="str">
        <f>IF(K29=0,"",SUM(N26:N28))</f>
        <v/>
      </c>
      <c r="O29" s="125">
        <f>SUM(O26:O28)</f>
        <v>0</v>
      </c>
      <c r="P29" s="126" t="str">
        <f>IF(O29=0,"",SUM(P26:P28))</f>
        <v/>
      </c>
      <c r="Q29" s="129">
        <f>Q26+O27+O28</f>
        <v>7</v>
      </c>
      <c r="R29" s="128" t="str">
        <f>IF(O29=0,"",SUM(R26:R28))</f>
        <v/>
      </c>
    </row>
    <row r="30" spans="1:41" ht="12" thickBot="1" x14ac:dyDescent="0.25"/>
    <row r="31" spans="1:41" ht="19.5" customHeight="1" thickBot="1" x14ac:dyDescent="0.25">
      <c r="A31" s="211" t="s">
        <v>82</v>
      </c>
      <c r="B31" s="212"/>
      <c r="C31" s="213" t="s">
        <v>83</v>
      </c>
      <c r="D31" s="214"/>
      <c r="E31" s="214"/>
      <c r="F31" s="214"/>
      <c r="G31" s="214"/>
      <c r="H31" s="214"/>
      <c r="I31" s="214"/>
      <c r="J31" s="214"/>
      <c r="K31" s="214"/>
      <c r="L31" s="214"/>
      <c r="M31" s="214"/>
      <c r="N31" s="214"/>
      <c r="O31" s="214"/>
      <c r="P31" s="214"/>
      <c r="Q31" s="214"/>
      <c r="R31" s="215"/>
    </row>
    <row r="32" spans="1:41" ht="18.75" thickBot="1" x14ac:dyDescent="0.25">
      <c r="A32" s="216">
        <f>J1</f>
        <v>44588</v>
      </c>
      <c r="B32" s="217"/>
      <c r="C32" s="218">
        <v>44805</v>
      </c>
      <c r="D32" s="219"/>
      <c r="E32" s="219"/>
      <c r="F32" s="220"/>
      <c r="G32" s="218">
        <v>44835</v>
      </c>
      <c r="H32" s="219"/>
      <c r="I32" s="219"/>
      <c r="J32" s="220"/>
      <c r="K32" s="218">
        <v>44866</v>
      </c>
      <c r="L32" s="219"/>
      <c r="M32" s="219"/>
      <c r="N32" s="220"/>
      <c r="O32" s="218">
        <v>44896</v>
      </c>
      <c r="P32" s="219"/>
      <c r="Q32" s="219"/>
      <c r="R32" s="220"/>
    </row>
    <row r="33" spans="1:18" ht="16.5" customHeight="1" thickBot="1" x14ac:dyDescent="0.25">
      <c r="A33" s="104"/>
      <c r="B33" s="105"/>
      <c r="C33" s="186" t="s">
        <v>86</v>
      </c>
      <c r="D33" s="188"/>
      <c r="E33" s="221" t="s">
        <v>87</v>
      </c>
      <c r="F33" s="187"/>
      <c r="G33" s="186" t="s">
        <v>86</v>
      </c>
      <c r="H33" s="188"/>
      <c r="I33" s="130" t="s">
        <v>87</v>
      </c>
      <c r="J33" s="131"/>
      <c r="K33" s="186" t="s">
        <v>86</v>
      </c>
      <c r="L33" s="188"/>
      <c r="M33" s="221" t="s">
        <v>87</v>
      </c>
      <c r="N33" s="187"/>
      <c r="O33" s="186" t="s">
        <v>86</v>
      </c>
      <c r="P33" s="188"/>
      <c r="Q33" s="221" t="s">
        <v>87</v>
      </c>
      <c r="R33" s="187"/>
    </row>
    <row r="34" spans="1:18" ht="16.5" customHeight="1" x14ac:dyDescent="0.2">
      <c r="A34" s="91" t="s">
        <v>51</v>
      </c>
      <c r="B34" s="107"/>
      <c r="C34" s="108"/>
      <c r="D34" s="109" t="str">
        <f>IF(C34="","",C34/C37)</f>
        <v/>
      </c>
      <c r="E34" s="112">
        <f>C34+Q26</f>
        <v>7</v>
      </c>
      <c r="F34" s="111" t="str">
        <f>IF(C34="","",E34/E37)</f>
        <v/>
      </c>
      <c r="G34" s="108"/>
      <c r="H34" s="109" t="str">
        <f>IF(G34="","",G34/G37)</f>
        <v/>
      </c>
      <c r="I34" s="112">
        <f>G34+E34</f>
        <v>7</v>
      </c>
      <c r="J34" s="111" t="str">
        <f>IF(G34="","",I34/I37)</f>
        <v/>
      </c>
      <c r="K34" s="108"/>
      <c r="L34" s="109" t="str">
        <f>IF(K34="","",K34/K37)</f>
        <v/>
      </c>
      <c r="M34" s="112">
        <f>K34+I34</f>
        <v>7</v>
      </c>
      <c r="N34" s="111" t="str">
        <f>IF(K34="","",M34/M37)</f>
        <v/>
      </c>
      <c r="O34" s="113"/>
      <c r="P34" s="109" t="str">
        <f>IF(O34="","",O34/O37)</f>
        <v/>
      </c>
      <c r="Q34" s="112">
        <f>O34+M34</f>
        <v>7</v>
      </c>
      <c r="R34" s="111" t="str">
        <f>IF(O34="","",Q34/Q37)</f>
        <v/>
      </c>
    </row>
    <row r="35" spans="1:18" ht="16.5" customHeight="1" x14ac:dyDescent="0.2">
      <c r="A35" s="99" t="s">
        <v>59</v>
      </c>
      <c r="B35" s="114"/>
      <c r="C35" s="115"/>
      <c r="D35" s="116" t="str">
        <f>IF(C35="","",C35/C37)</f>
        <v/>
      </c>
      <c r="E35" s="119"/>
      <c r="F35" s="118" t="str">
        <f>IF(C35="","",C35/E37)</f>
        <v/>
      </c>
      <c r="G35" s="115"/>
      <c r="H35" s="116" t="str">
        <f>IF(G35="","",G35/G37)</f>
        <v/>
      </c>
      <c r="I35" s="119"/>
      <c r="J35" s="118" t="str">
        <f>IF(G35="","",G35/I37)</f>
        <v/>
      </c>
      <c r="K35" s="115"/>
      <c r="L35" s="116" t="str">
        <f>IF(K35="","",K35/K37)</f>
        <v/>
      </c>
      <c r="M35" s="119"/>
      <c r="N35" s="118" t="str">
        <f>IF(K35="","",K35/M37)</f>
        <v/>
      </c>
      <c r="O35" s="120"/>
      <c r="P35" s="116" t="str">
        <f>IF(O35="","",O35/O37)</f>
        <v/>
      </c>
      <c r="Q35" s="119"/>
      <c r="R35" s="118" t="str">
        <f>IF(O35="","",O35/Q37)</f>
        <v/>
      </c>
    </row>
    <row r="36" spans="1:18" ht="16.5" customHeight="1" x14ac:dyDescent="0.2">
      <c r="A36" s="97" t="s">
        <v>88</v>
      </c>
      <c r="B36" s="121"/>
      <c r="C36" s="115"/>
      <c r="D36" s="116" t="str">
        <f>IF(C36="","",C36/C37)</f>
        <v/>
      </c>
      <c r="E36" s="119"/>
      <c r="F36" s="124" t="str">
        <f>IF(C36="","",C36/E37)</f>
        <v/>
      </c>
      <c r="G36" s="115"/>
      <c r="H36" s="116" t="str">
        <f>IF(G36="","",G36/G37)</f>
        <v/>
      </c>
      <c r="I36" s="119"/>
      <c r="J36" s="124" t="str">
        <f>IF(G36="","",G36/I37)</f>
        <v/>
      </c>
      <c r="K36" s="115"/>
      <c r="L36" s="116" t="str">
        <f>IF(K36="","",K36/K37)</f>
        <v/>
      </c>
      <c r="M36" s="119"/>
      <c r="N36" s="124" t="str">
        <f>IF(K36="","",K36/M37)</f>
        <v/>
      </c>
      <c r="O36" s="120"/>
      <c r="P36" s="116" t="str">
        <f>IF(O36="","",O36/O37)</f>
        <v/>
      </c>
      <c r="Q36" s="119"/>
      <c r="R36" s="124" t="str">
        <f>IF(O36="","",O36/Q37)</f>
        <v/>
      </c>
    </row>
    <row r="37" spans="1:18" ht="16.5" customHeight="1" thickBot="1" x14ac:dyDescent="0.25">
      <c r="A37" s="101" t="s">
        <v>75</v>
      </c>
      <c r="B37" s="79"/>
      <c r="C37" s="125">
        <f>SUM(C34:C36)</f>
        <v>0</v>
      </c>
      <c r="D37" s="126" t="str">
        <f>IF(C37=0,"",SUM(D34:D36))</f>
        <v/>
      </c>
      <c r="E37" s="129">
        <f>E34+C35+C36</f>
        <v>7</v>
      </c>
      <c r="F37" s="128" t="str">
        <f>IF(C37=0,"",SUM(F34:F36))</f>
        <v/>
      </c>
      <c r="G37" s="125">
        <f>SUM(G34:G36)</f>
        <v>0</v>
      </c>
      <c r="H37" s="126" t="str">
        <f>IF(G37=0,"",SUM(H34:H36))</f>
        <v/>
      </c>
      <c r="I37" s="129">
        <f>I34+G35+G36</f>
        <v>7</v>
      </c>
      <c r="J37" s="128" t="str">
        <f>IF(G37=0,"",SUM(J34:J36))</f>
        <v/>
      </c>
      <c r="K37" s="125">
        <f>SUM(K34:K36)</f>
        <v>0</v>
      </c>
      <c r="L37" s="126" t="str">
        <f>IF(K37=0,"",SUM(L34:L36))</f>
        <v/>
      </c>
      <c r="M37" s="129">
        <f>M34+K35+K36</f>
        <v>7</v>
      </c>
      <c r="N37" s="128" t="str">
        <f>IF(K37=0,"",SUM(N34:N36))</f>
        <v/>
      </c>
      <c r="O37" s="125">
        <f>SUM(O34:O36)</f>
        <v>0</v>
      </c>
      <c r="P37" s="126" t="str">
        <f>IF(O37=0,"",SUM(P34:P36))</f>
        <v/>
      </c>
      <c r="Q37" s="129">
        <f>Q34+O35+O36</f>
        <v>7</v>
      </c>
      <c r="R37" s="128" t="str">
        <f>IF(O37=0,"",SUM(R34:R36))</f>
        <v/>
      </c>
    </row>
  </sheetData>
  <mergeCells count="79">
    <mergeCell ref="Q33:R33"/>
    <mergeCell ref="C33:D33"/>
    <mergeCell ref="E33:F33"/>
    <mergeCell ref="G33:H33"/>
    <mergeCell ref="K33:L33"/>
    <mergeCell ref="M33:N33"/>
    <mergeCell ref="O33:P33"/>
    <mergeCell ref="O25:P25"/>
    <mergeCell ref="Q25:R25"/>
    <mergeCell ref="A31:B31"/>
    <mergeCell ref="C31:R31"/>
    <mergeCell ref="A32:B32"/>
    <mergeCell ref="C32:F32"/>
    <mergeCell ref="G32:J32"/>
    <mergeCell ref="K32:N32"/>
    <mergeCell ref="O32:R32"/>
    <mergeCell ref="C25:D25"/>
    <mergeCell ref="E25:F25"/>
    <mergeCell ref="G25:H25"/>
    <mergeCell ref="I25:J25"/>
    <mergeCell ref="K25:L25"/>
    <mergeCell ref="M25:N25"/>
    <mergeCell ref="O17:P17"/>
    <mergeCell ref="Q17:R17"/>
    <mergeCell ref="A23:B23"/>
    <mergeCell ref="C23:R23"/>
    <mergeCell ref="A24:B24"/>
    <mergeCell ref="C24:F24"/>
    <mergeCell ref="G24:J24"/>
    <mergeCell ref="K24:N24"/>
    <mergeCell ref="O24:R24"/>
    <mergeCell ref="C17:D17"/>
    <mergeCell ref="E17:F17"/>
    <mergeCell ref="G17:H17"/>
    <mergeCell ref="I17:J17"/>
    <mergeCell ref="K17:L17"/>
    <mergeCell ref="M17:N17"/>
    <mergeCell ref="A15:B15"/>
    <mergeCell ref="C15:R15"/>
    <mergeCell ref="A16:B16"/>
    <mergeCell ref="C16:F16"/>
    <mergeCell ref="G16:J16"/>
    <mergeCell ref="K16:N16"/>
    <mergeCell ref="O16:R16"/>
    <mergeCell ref="D11:E11"/>
    <mergeCell ref="H11:I11"/>
    <mergeCell ref="J11:K11"/>
    <mergeCell ref="D12:E12"/>
    <mergeCell ref="F12:G12"/>
    <mergeCell ref="H12:I12"/>
    <mergeCell ref="J12:K12"/>
    <mergeCell ref="D6:E6"/>
    <mergeCell ref="F6:G11"/>
    <mergeCell ref="H6:I6"/>
    <mergeCell ref="J6:K6"/>
    <mergeCell ref="D7:E7"/>
    <mergeCell ref="H7:I7"/>
    <mergeCell ref="J7:K7"/>
    <mergeCell ref="D8:E8"/>
    <mergeCell ref="H8:I8"/>
    <mergeCell ref="J8:K8"/>
    <mergeCell ref="D9:E9"/>
    <mergeCell ref="H9:I9"/>
    <mergeCell ref="J9:K9"/>
    <mergeCell ref="D10:E10"/>
    <mergeCell ref="H10:I10"/>
    <mergeCell ref="J10:K10"/>
    <mergeCell ref="J5:K5"/>
    <mergeCell ref="A1:G1"/>
    <mergeCell ref="H1:I1"/>
    <mergeCell ref="J1:K1"/>
    <mergeCell ref="C3:E3"/>
    <mergeCell ref="F3:G3"/>
    <mergeCell ref="H3:K3"/>
    <mergeCell ref="C4:E4"/>
    <mergeCell ref="F4:G4"/>
    <mergeCell ref="D5:E5"/>
    <mergeCell ref="F5:G5"/>
    <mergeCell ref="H5:I5"/>
  </mergeCells>
  <dataValidations count="7">
    <dataValidation type="list" allowBlank="1" showInputMessage="1" showErrorMessage="1" sqref="AL16">
      <formula1>$AV$5:$AV$16</formula1>
    </dataValidation>
    <dataValidation type="list" allowBlank="1" showInputMessage="1" showErrorMessage="1" sqref="AI4:AI11">
      <formula1>$AE$2:$AE$26</formula1>
    </dataValidation>
    <dataValidation type="list" allowBlank="1" showInputMessage="1" showErrorMessage="1" sqref="AF4:AF11">
      <formula1>$AI$2:$AI$13</formula1>
    </dataValidation>
    <dataValidation type="list" allowBlank="1" showInputMessage="1" showErrorMessage="1" sqref="AE4:AE11">
      <formula1>$AK$2:$AK$17</formula1>
    </dataValidation>
    <dataValidation type="list" allowBlank="1" showInputMessage="1" showErrorMessage="1" sqref="Z4:Z11">
      <formula1>$AD$2:$AD$8</formula1>
    </dataValidation>
    <dataValidation type="list" allowBlank="1" showInputMessage="1" showErrorMessage="1" sqref="Y4:Y11">
      <formula1>$AH$2:$AH$5</formula1>
    </dataValidation>
    <dataValidation type="list" allowBlank="1" showInputMessage="1" showErrorMessage="1" sqref="X4:X11">
      <formula1>$AG$2:$AG$5</formula1>
    </dataValidation>
  </dataValidations>
  <printOptions horizontalCentered="1"/>
  <pageMargins left="0.39370078740157483" right="0.39370078740157483" top="0.59055118110236227" bottom="0.59055118110236227" header="0.39370078740157483" footer="0.39370078740157483"/>
  <pageSetup paperSize="9" scale="88" orientation="landscape" r:id="rId1"/>
  <headerFooter alignWithMargins="0">
    <oddFooter>&amp;L&amp;A&amp;C&amp;D&amp;R&amp;F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pageSetUpPr fitToPage="1"/>
  </sheetPr>
  <dimension ref="A1:T50"/>
  <sheetViews>
    <sheetView workbookViewId="0">
      <selection activeCell="U8" sqref="U8"/>
    </sheetView>
  </sheetViews>
  <sheetFormatPr baseColWidth="10" defaultColWidth="12" defaultRowHeight="11.25" x14ac:dyDescent="0.2"/>
  <cols>
    <col min="1" max="1" width="27.33203125" style="35" customWidth="1"/>
    <col min="2" max="2" width="3.6640625" style="35" customWidth="1"/>
    <col min="3" max="18" width="7.83203125" style="35" customWidth="1"/>
    <col min="19" max="16384" width="12" style="35"/>
  </cols>
  <sheetData>
    <row r="1" spans="1:18" ht="31.5" customHeight="1" thickBot="1" x14ac:dyDescent="0.25">
      <c r="A1" s="222" t="s">
        <v>40</v>
      </c>
      <c r="B1" s="223"/>
      <c r="C1" s="223"/>
      <c r="D1" s="223"/>
      <c r="E1" s="223"/>
      <c r="F1" s="223"/>
      <c r="G1" s="223"/>
      <c r="H1" s="224"/>
      <c r="I1" s="168" t="s">
        <v>41</v>
      </c>
      <c r="J1" s="169"/>
      <c r="K1" s="169"/>
      <c r="L1" s="171">
        <f>MAX('[1]TRVX EN COURS'!E:E)</f>
        <v>44588</v>
      </c>
      <c r="M1" s="171"/>
      <c r="N1" s="172"/>
      <c r="O1" s="32"/>
      <c r="P1" s="32"/>
      <c r="Q1" s="32"/>
      <c r="R1" s="32"/>
    </row>
    <row r="2" spans="1:18" ht="11.25" customHeight="1" x14ac:dyDescent="0.2">
      <c r="A2" s="32"/>
      <c r="B2" s="32"/>
      <c r="C2" s="32"/>
      <c r="D2" s="32"/>
      <c r="E2" s="32"/>
      <c r="F2" s="32"/>
      <c r="G2" s="32"/>
      <c r="H2" s="32"/>
      <c r="I2" s="59"/>
      <c r="J2" s="59"/>
      <c r="K2" s="54"/>
      <c r="L2" s="54"/>
      <c r="M2" s="32"/>
      <c r="N2" s="32"/>
      <c r="O2" s="32"/>
      <c r="P2" s="32"/>
      <c r="Q2" s="32"/>
      <c r="R2" s="32"/>
    </row>
    <row r="3" spans="1:18" ht="18" x14ac:dyDescent="0.2">
      <c r="A3" s="132" t="s">
        <v>89</v>
      </c>
      <c r="B3" s="32"/>
      <c r="C3" s="32"/>
      <c r="D3" s="32"/>
      <c r="E3" s="32"/>
      <c r="F3" s="32"/>
      <c r="G3" s="32"/>
      <c r="H3" s="32"/>
      <c r="I3" s="59"/>
      <c r="J3" s="59"/>
      <c r="K3" s="54"/>
      <c r="L3" s="54"/>
      <c r="M3" s="32"/>
      <c r="N3" s="32"/>
      <c r="O3" s="32"/>
      <c r="P3" s="32"/>
      <c r="Q3" s="32"/>
      <c r="R3" s="32"/>
    </row>
    <row r="4" spans="1:18" ht="11.25" customHeight="1" x14ac:dyDescent="0.2">
      <c r="A4" s="133" t="s">
        <v>90</v>
      </c>
      <c r="B4" s="32"/>
      <c r="C4" s="32"/>
      <c r="D4" s="32"/>
      <c r="E4" s="32"/>
      <c r="F4" s="32"/>
      <c r="G4" s="32"/>
      <c r="H4" s="32"/>
      <c r="I4" s="59"/>
      <c r="J4" s="59"/>
      <c r="K4" s="54"/>
      <c r="L4" s="54"/>
      <c r="M4" s="32"/>
      <c r="N4" s="32"/>
      <c r="O4" s="32"/>
      <c r="P4" s="32"/>
      <c r="Q4" s="32"/>
      <c r="R4" s="32"/>
    </row>
    <row r="5" spans="1:18" ht="12" thickBot="1" x14ac:dyDescent="0.25">
      <c r="A5" s="32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</row>
    <row r="6" spans="1:18" ht="18.75" customHeight="1" thickBot="1" x14ac:dyDescent="0.25">
      <c r="A6" s="211" t="s">
        <v>82</v>
      </c>
      <c r="B6" s="212"/>
      <c r="C6" s="213" t="s">
        <v>83</v>
      </c>
      <c r="D6" s="214"/>
      <c r="E6" s="214"/>
      <c r="F6" s="214"/>
      <c r="G6" s="214"/>
      <c r="H6" s="214"/>
      <c r="I6" s="214"/>
      <c r="J6" s="214"/>
      <c r="K6" s="214"/>
      <c r="L6" s="214"/>
      <c r="M6" s="214"/>
      <c r="N6" s="214"/>
      <c r="O6" s="214"/>
      <c r="P6" s="214"/>
      <c r="Q6" s="214"/>
      <c r="R6" s="215"/>
    </row>
    <row r="7" spans="1:18" ht="18.75" thickBot="1" x14ac:dyDescent="0.25">
      <c r="A7" s="216">
        <f>L1</f>
        <v>44588</v>
      </c>
      <c r="B7" s="217"/>
      <c r="C7" s="218">
        <v>44562</v>
      </c>
      <c r="D7" s="219"/>
      <c r="E7" s="219"/>
      <c r="F7" s="220"/>
      <c r="G7" s="218">
        <v>44593</v>
      </c>
      <c r="H7" s="219"/>
      <c r="I7" s="219"/>
      <c r="J7" s="220"/>
      <c r="K7" s="218">
        <v>44621</v>
      </c>
      <c r="L7" s="219"/>
      <c r="M7" s="219"/>
      <c r="N7" s="220"/>
      <c r="O7" s="218">
        <v>44652</v>
      </c>
      <c r="P7" s="219"/>
      <c r="Q7" s="219"/>
      <c r="R7" s="220"/>
    </row>
    <row r="8" spans="1:18" ht="16.5" customHeight="1" thickBot="1" x14ac:dyDescent="0.25">
      <c r="A8" s="104"/>
      <c r="B8" s="105"/>
      <c r="C8" s="186" t="s">
        <v>86</v>
      </c>
      <c r="D8" s="188"/>
      <c r="E8" s="221" t="s">
        <v>87</v>
      </c>
      <c r="F8" s="187"/>
      <c r="G8" s="186" t="s">
        <v>86</v>
      </c>
      <c r="H8" s="188"/>
      <c r="I8" s="221" t="s">
        <v>87</v>
      </c>
      <c r="J8" s="187"/>
      <c r="K8" s="186" t="s">
        <v>86</v>
      </c>
      <c r="L8" s="188"/>
      <c r="M8" s="221" t="s">
        <v>87</v>
      </c>
      <c r="N8" s="187"/>
      <c r="O8" s="186" t="s">
        <v>86</v>
      </c>
      <c r="P8" s="188"/>
      <c r="Q8" s="221" t="s">
        <v>87</v>
      </c>
      <c r="R8" s="187"/>
    </row>
    <row r="9" spans="1:18" ht="16.5" customHeight="1" x14ac:dyDescent="0.2">
      <c r="A9" s="134" t="s">
        <v>91</v>
      </c>
      <c r="B9" s="135" t="s">
        <v>39</v>
      </c>
      <c r="C9" s="108">
        <v>2</v>
      </c>
      <c r="D9" s="136">
        <f>IF(C9="","",C9/C13)</f>
        <v>0.22222222222222221</v>
      </c>
      <c r="E9" s="137">
        <f>C9</f>
        <v>2</v>
      </c>
      <c r="F9" s="138">
        <f>IF(C9="","",E9/E13)</f>
        <v>0.22222222222222221</v>
      </c>
      <c r="G9" s="108">
        <v>1</v>
      </c>
      <c r="H9" s="136">
        <f>IF(G9="","",G9/G13)</f>
        <v>0.25</v>
      </c>
      <c r="I9" s="137">
        <f>G9+E9</f>
        <v>3</v>
      </c>
      <c r="J9" s="138">
        <f>IF(G9="","",I9/I13)</f>
        <v>0.23076923076923078</v>
      </c>
      <c r="K9" s="108"/>
      <c r="L9" s="136" t="str">
        <f>IF(K9="","",K9/K13)</f>
        <v/>
      </c>
      <c r="M9" s="137">
        <f>K9+I9</f>
        <v>3</v>
      </c>
      <c r="N9" s="138" t="str">
        <f>IF(K9="","",M9/M13)</f>
        <v/>
      </c>
      <c r="O9" s="108"/>
      <c r="P9" s="136" t="str">
        <f>IF(O9="","",O9/O13)</f>
        <v/>
      </c>
      <c r="Q9" s="137">
        <f>O9+M9</f>
        <v>3</v>
      </c>
      <c r="R9" s="138" t="str">
        <f>IF(O9="","",Q9/Q13)</f>
        <v/>
      </c>
    </row>
    <row r="10" spans="1:18" ht="16.5" customHeight="1" x14ac:dyDescent="0.2">
      <c r="A10" s="139" t="s">
        <v>92</v>
      </c>
      <c r="B10" s="140" t="s">
        <v>93</v>
      </c>
      <c r="C10" s="115">
        <v>2</v>
      </c>
      <c r="D10" s="116">
        <f>IF(C10="","",C10/C13)</f>
        <v>0.22222222222222221</v>
      </c>
      <c r="E10" s="141">
        <f>C10</f>
        <v>2</v>
      </c>
      <c r="F10" s="142">
        <f>IF(C10="","",E10/E13)</f>
        <v>0.22222222222222221</v>
      </c>
      <c r="G10" s="115">
        <v>0</v>
      </c>
      <c r="H10" s="116">
        <f>IF(G10="","",G10/G13)</f>
        <v>0</v>
      </c>
      <c r="I10" s="141">
        <f>G10+E10</f>
        <v>2</v>
      </c>
      <c r="J10" s="142">
        <f>IF(G10="","",I10/I13)</f>
        <v>0.15384615384615385</v>
      </c>
      <c r="K10" s="115"/>
      <c r="L10" s="116" t="str">
        <f>IF(K10="","",K10/K13)</f>
        <v/>
      </c>
      <c r="M10" s="141">
        <f>K10+I10</f>
        <v>2</v>
      </c>
      <c r="N10" s="142" t="str">
        <f>IF(K10="","",M10/M13)</f>
        <v/>
      </c>
      <c r="O10" s="115"/>
      <c r="P10" s="116" t="str">
        <f>IF(O10="","",O10/O13)</f>
        <v/>
      </c>
      <c r="Q10" s="141">
        <f>O10+M10</f>
        <v>2</v>
      </c>
      <c r="R10" s="143" t="str">
        <f>IF(O10="","",Q10/Q13)</f>
        <v/>
      </c>
    </row>
    <row r="11" spans="1:18" ht="16.5" customHeight="1" x14ac:dyDescent="0.2">
      <c r="A11" s="97" t="s">
        <v>94</v>
      </c>
      <c r="B11" s="144"/>
      <c r="C11" s="145">
        <f>C9+C10</f>
        <v>4</v>
      </c>
      <c r="D11" s="146">
        <f>IF(C11=0,"",C11/C13)</f>
        <v>0.44444444444444442</v>
      </c>
      <c r="E11" s="147">
        <f>E9+E10</f>
        <v>4</v>
      </c>
      <c r="F11" s="146">
        <f>IF(C11=0,"",E11/E13)</f>
        <v>0.44444444444444442</v>
      </c>
      <c r="G11" s="145">
        <f>G9+G10</f>
        <v>1</v>
      </c>
      <c r="H11" s="146">
        <f>IF(G11=0,"",G11/G13)</f>
        <v>0.25</v>
      </c>
      <c r="I11" s="147">
        <f>I9+I10</f>
        <v>5</v>
      </c>
      <c r="J11" s="146">
        <f>IF(G11=0,"",I11/I13)</f>
        <v>0.38461538461538464</v>
      </c>
      <c r="K11" s="145">
        <f>K9+K10</f>
        <v>0</v>
      </c>
      <c r="L11" s="146" t="str">
        <f>IF(K11=0,"",K11/K13)</f>
        <v/>
      </c>
      <c r="M11" s="147">
        <f>M9+M10</f>
        <v>5</v>
      </c>
      <c r="N11" s="146" t="str">
        <f>IF(K11=0,"",M11/M13)</f>
        <v/>
      </c>
      <c r="O11" s="145">
        <f>O9+O10</f>
        <v>0</v>
      </c>
      <c r="P11" s="146" t="str">
        <f>IF(O11=0,"",O11/O13)</f>
        <v/>
      </c>
      <c r="Q11" s="147">
        <f>Q9+Q10</f>
        <v>5</v>
      </c>
      <c r="R11" s="148" t="str">
        <f>IF(O11=0,"",Q11/Q13)</f>
        <v/>
      </c>
    </row>
    <row r="12" spans="1:18" ht="16.5" customHeight="1" x14ac:dyDescent="0.2">
      <c r="A12" s="149" t="s">
        <v>95</v>
      </c>
      <c r="B12" s="144" t="s">
        <v>28</v>
      </c>
      <c r="C12" s="115">
        <v>5</v>
      </c>
      <c r="D12" s="116">
        <f>IF(C12="","",C12/C13)</f>
        <v>0.55555555555555558</v>
      </c>
      <c r="E12" s="141">
        <f>C12</f>
        <v>5</v>
      </c>
      <c r="F12" s="142">
        <f>IF(C12="","",E12/E13)</f>
        <v>0.55555555555555558</v>
      </c>
      <c r="G12" s="115">
        <v>3</v>
      </c>
      <c r="H12" s="116">
        <f>IF(G12="","",G12/G13)</f>
        <v>0.75</v>
      </c>
      <c r="I12" s="141">
        <f>G12+E12</f>
        <v>8</v>
      </c>
      <c r="J12" s="142">
        <f>IF(G12="","",I12/I13)</f>
        <v>0.61538461538461542</v>
      </c>
      <c r="K12" s="115"/>
      <c r="L12" s="116" t="str">
        <f>IF(K12="","",K12/K13)</f>
        <v/>
      </c>
      <c r="M12" s="141">
        <f>K12+I12</f>
        <v>8</v>
      </c>
      <c r="N12" s="142" t="str">
        <f>IF(K12="","",M12/M13)</f>
        <v/>
      </c>
      <c r="O12" s="115"/>
      <c r="P12" s="116" t="str">
        <f>IF(O12="","",O12/O13)</f>
        <v/>
      </c>
      <c r="Q12" s="141">
        <f>O12+M12</f>
        <v>8</v>
      </c>
      <c r="R12" s="150" t="str">
        <f>IF(O12="","",Q12/Q13)</f>
        <v/>
      </c>
    </row>
    <row r="13" spans="1:18" ht="16.5" customHeight="1" thickBot="1" x14ac:dyDescent="0.25">
      <c r="A13" s="101" t="s">
        <v>75</v>
      </c>
      <c r="B13" s="79"/>
      <c r="C13" s="125">
        <f>C9+C10+C12</f>
        <v>9</v>
      </c>
      <c r="D13" s="151">
        <f>IF(C13=0,"",D9+D10+D12)</f>
        <v>1</v>
      </c>
      <c r="E13" s="127">
        <f>C13</f>
        <v>9</v>
      </c>
      <c r="F13" s="151">
        <f>IF(C13=0,"",F9+F10+F12)</f>
        <v>1</v>
      </c>
      <c r="G13" s="125">
        <f>G9+G10+G12</f>
        <v>4</v>
      </c>
      <c r="H13" s="151">
        <f>IF(G13=0,"",H9+H10+H12)</f>
        <v>1</v>
      </c>
      <c r="I13" s="127">
        <f>G13+E13</f>
        <v>13</v>
      </c>
      <c r="J13" s="151">
        <f>IF(G13=0,"",J9+J10+J12)</f>
        <v>1</v>
      </c>
      <c r="K13" s="125">
        <f>K9+K10+K12</f>
        <v>0</v>
      </c>
      <c r="L13" s="151" t="str">
        <f>IF(K13=0,"",L9+L10+L12)</f>
        <v/>
      </c>
      <c r="M13" s="127">
        <f>K13+I13</f>
        <v>13</v>
      </c>
      <c r="N13" s="151" t="str">
        <f>IF(K13=0,"",N9+N10+N12)</f>
        <v/>
      </c>
      <c r="O13" s="125">
        <f>O9+O10+O12</f>
        <v>0</v>
      </c>
      <c r="P13" s="151" t="str">
        <f>IF(O13=0,"",P9+P10+P12)</f>
        <v/>
      </c>
      <c r="Q13" s="127">
        <f>O13+M13</f>
        <v>13</v>
      </c>
      <c r="R13" s="128" t="str">
        <f>IF(O13=0,"",R9+R10+R12)</f>
        <v/>
      </c>
    </row>
    <row r="14" spans="1:18" ht="12" thickBot="1" x14ac:dyDescent="0.25">
      <c r="A14" s="32"/>
      <c r="B14" s="32"/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</row>
    <row r="15" spans="1:18" ht="19.5" customHeight="1" thickBot="1" x14ac:dyDescent="0.25">
      <c r="A15" s="211" t="s">
        <v>82</v>
      </c>
      <c r="B15" s="212"/>
      <c r="C15" s="213" t="s">
        <v>83</v>
      </c>
      <c r="D15" s="214"/>
      <c r="E15" s="214"/>
      <c r="F15" s="214"/>
      <c r="G15" s="214"/>
      <c r="H15" s="214"/>
      <c r="I15" s="214"/>
      <c r="J15" s="214"/>
      <c r="K15" s="214"/>
      <c r="L15" s="214"/>
      <c r="M15" s="214"/>
      <c r="N15" s="214"/>
      <c r="O15" s="214"/>
      <c r="P15" s="214"/>
      <c r="Q15" s="214"/>
      <c r="R15" s="215"/>
    </row>
    <row r="16" spans="1:18" ht="18.75" thickBot="1" x14ac:dyDescent="0.25">
      <c r="A16" s="216">
        <f>L1</f>
        <v>44588</v>
      </c>
      <c r="B16" s="217"/>
      <c r="C16" s="218">
        <v>44682</v>
      </c>
      <c r="D16" s="219"/>
      <c r="E16" s="219"/>
      <c r="F16" s="220"/>
      <c r="G16" s="218">
        <v>44713</v>
      </c>
      <c r="H16" s="219"/>
      <c r="I16" s="219"/>
      <c r="J16" s="220"/>
      <c r="K16" s="218">
        <v>44743</v>
      </c>
      <c r="L16" s="219"/>
      <c r="M16" s="219"/>
      <c r="N16" s="220"/>
      <c r="O16" s="218">
        <v>44774</v>
      </c>
      <c r="P16" s="219"/>
      <c r="Q16" s="219"/>
      <c r="R16" s="220"/>
    </row>
    <row r="17" spans="1:20" ht="16.5" customHeight="1" thickBot="1" x14ac:dyDescent="0.25">
      <c r="A17" s="104"/>
      <c r="B17" s="105"/>
      <c r="C17" s="186" t="s">
        <v>86</v>
      </c>
      <c r="D17" s="188"/>
      <c r="E17" s="221" t="s">
        <v>87</v>
      </c>
      <c r="F17" s="187"/>
      <c r="G17" s="186" t="s">
        <v>86</v>
      </c>
      <c r="H17" s="188"/>
      <c r="I17" s="130" t="s">
        <v>87</v>
      </c>
      <c r="J17" s="131"/>
      <c r="K17" s="186" t="s">
        <v>86</v>
      </c>
      <c r="L17" s="188"/>
      <c r="M17" s="130" t="s">
        <v>87</v>
      </c>
      <c r="N17" s="131"/>
      <c r="O17" s="186" t="s">
        <v>86</v>
      </c>
      <c r="P17" s="188"/>
      <c r="Q17" s="221" t="s">
        <v>87</v>
      </c>
      <c r="R17" s="187"/>
    </row>
    <row r="18" spans="1:20" ht="16.5" customHeight="1" x14ac:dyDescent="0.2">
      <c r="A18" s="134" t="s">
        <v>91</v>
      </c>
      <c r="B18" s="135" t="s">
        <v>39</v>
      </c>
      <c r="C18" s="108"/>
      <c r="D18" s="136" t="str">
        <f>IF(C18="","",C18/C22)</f>
        <v/>
      </c>
      <c r="E18" s="137">
        <f>C18+Q9</f>
        <v>3</v>
      </c>
      <c r="F18" s="138" t="str">
        <f>IF(C18="","",E18/E22)</f>
        <v/>
      </c>
      <c r="G18" s="108"/>
      <c r="H18" s="136" t="str">
        <f>IF(G18="","",G18/G22)</f>
        <v/>
      </c>
      <c r="I18" s="137">
        <f>G18+E18</f>
        <v>3</v>
      </c>
      <c r="J18" s="138" t="str">
        <f>IF(G18="","",I18/I22)</f>
        <v/>
      </c>
      <c r="K18" s="108"/>
      <c r="L18" s="136" t="str">
        <f>IF(K18="","",K18/K22)</f>
        <v/>
      </c>
      <c r="M18" s="137">
        <f>K18+I18</f>
        <v>3</v>
      </c>
      <c r="N18" s="138" t="str">
        <f>IF(K18="","",M18/M22)</f>
        <v/>
      </c>
      <c r="O18" s="108"/>
      <c r="P18" s="136" t="str">
        <f>IF(O18="","",O18/O22)</f>
        <v/>
      </c>
      <c r="Q18" s="137">
        <f>O18+M18</f>
        <v>3</v>
      </c>
      <c r="R18" s="138" t="str">
        <f>IF(O18="","",Q18/Q22)</f>
        <v/>
      </c>
    </row>
    <row r="19" spans="1:20" ht="16.5" customHeight="1" x14ac:dyDescent="0.2">
      <c r="A19" s="139" t="s">
        <v>92</v>
      </c>
      <c r="B19" s="140" t="s">
        <v>93</v>
      </c>
      <c r="C19" s="115"/>
      <c r="D19" s="116" t="str">
        <f>IF(C19="","",C19/C22)</f>
        <v/>
      </c>
      <c r="E19" s="141">
        <f>Q10+C19</f>
        <v>2</v>
      </c>
      <c r="F19" s="142" t="str">
        <f>IF(C19="","",E19/E22)</f>
        <v/>
      </c>
      <c r="G19" s="115"/>
      <c r="H19" s="116" t="str">
        <f>IF(G19="","",G19/G22)</f>
        <v/>
      </c>
      <c r="I19" s="141">
        <f>G19+E19</f>
        <v>2</v>
      </c>
      <c r="J19" s="142" t="str">
        <f>IF(G19="","",I19/I22)</f>
        <v/>
      </c>
      <c r="K19" s="115"/>
      <c r="L19" s="116" t="str">
        <f>IF(K19="","",K19/K22)</f>
        <v/>
      </c>
      <c r="M19" s="141">
        <f>K19+I19</f>
        <v>2</v>
      </c>
      <c r="N19" s="142" t="str">
        <f>IF(K19="","",M19/M22)</f>
        <v/>
      </c>
      <c r="O19" s="115"/>
      <c r="P19" s="116" t="str">
        <f>IF(O19="","",O19/O22)</f>
        <v/>
      </c>
      <c r="Q19" s="141">
        <f>O19+M19</f>
        <v>2</v>
      </c>
      <c r="R19" s="143" t="str">
        <f>IF(O19="","",Q19/Q22)</f>
        <v/>
      </c>
    </row>
    <row r="20" spans="1:20" ht="16.5" customHeight="1" x14ac:dyDescent="0.2">
      <c r="A20" s="97" t="s">
        <v>94</v>
      </c>
      <c r="B20" s="144"/>
      <c r="C20" s="145">
        <f>C18+C19</f>
        <v>0</v>
      </c>
      <c r="D20" s="146" t="str">
        <f>IF(C20=0,"",C20/C22)</f>
        <v/>
      </c>
      <c r="E20" s="147">
        <f>E18+E19</f>
        <v>5</v>
      </c>
      <c r="F20" s="146" t="str">
        <f>IF(C20=0,"",E20/E22)</f>
        <v/>
      </c>
      <c r="G20" s="145">
        <f>G18+G19</f>
        <v>0</v>
      </c>
      <c r="H20" s="146" t="str">
        <f>IF(G20=0,"",G20/G22)</f>
        <v/>
      </c>
      <c r="I20" s="147">
        <f>I18+I19</f>
        <v>5</v>
      </c>
      <c r="J20" s="146" t="str">
        <f>IF(G20=0,"",I20/I22)</f>
        <v/>
      </c>
      <c r="K20" s="145">
        <f>K18+K19</f>
        <v>0</v>
      </c>
      <c r="L20" s="146" t="str">
        <f>IF(K20=0,"",K20/K22)</f>
        <v/>
      </c>
      <c r="M20" s="147">
        <f>M18+M19</f>
        <v>5</v>
      </c>
      <c r="N20" s="146" t="str">
        <f>IF(K20=0,"",M20/M22)</f>
        <v/>
      </c>
      <c r="O20" s="145"/>
      <c r="P20" s="146" t="str">
        <f>IF(O20=0,"",O20/O22)</f>
        <v/>
      </c>
      <c r="Q20" s="147">
        <f>Q18+Q19</f>
        <v>5</v>
      </c>
      <c r="R20" s="148" t="str">
        <f>IF(O20=0,"",Q20/Q22)</f>
        <v/>
      </c>
    </row>
    <row r="21" spans="1:20" ht="16.5" customHeight="1" x14ac:dyDescent="0.2">
      <c r="A21" s="149" t="s">
        <v>95</v>
      </c>
      <c r="B21" s="144" t="s">
        <v>28</v>
      </c>
      <c r="C21" s="115"/>
      <c r="D21" s="116" t="str">
        <f>IF(C21="","",C21/C22)</f>
        <v/>
      </c>
      <c r="E21" s="141">
        <f>Q12+C21</f>
        <v>8</v>
      </c>
      <c r="F21" s="142" t="str">
        <f>IF(C21="","",E21/E22)</f>
        <v/>
      </c>
      <c r="G21" s="115"/>
      <c r="H21" s="116" t="str">
        <f>IF(G21="","",G21/G22)</f>
        <v/>
      </c>
      <c r="I21" s="141">
        <f>G21+E21</f>
        <v>8</v>
      </c>
      <c r="J21" s="142" t="str">
        <f>IF(G21="","",I21/I22)</f>
        <v/>
      </c>
      <c r="K21" s="115"/>
      <c r="L21" s="116" t="str">
        <f>IF(K21="","",K21/K22)</f>
        <v/>
      </c>
      <c r="M21" s="141">
        <f>K21+I21</f>
        <v>8</v>
      </c>
      <c r="N21" s="142" t="str">
        <f>IF(K21="","",M21/M22)</f>
        <v/>
      </c>
      <c r="O21" s="115"/>
      <c r="P21" s="116" t="str">
        <f>IF(O21="","",O21/O22)</f>
        <v/>
      </c>
      <c r="Q21" s="141">
        <f>O21+M21</f>
        <v>8</v>
      </c>
      <c r="R21" s="150" t="str">
        <f>IF(O21="","",Q21/Q22)</f>
        <v/>
      </c>
    </row>
    <row r="22" spans="1:20" ht="16.5" customHeight="1" thickBot="1" x14ac:dyDescent="0.25">
      <c r="A22" s="101" t="s">
        <v>75</v>
      </c>
      <c r="B22" s="79"/>
      <c r="C22" s="125">
        <f>C18+C19+C21</f>
        <v>0</v>
      </c>
      <c r="D22" s="151" t="str">
        <f>IF(C22=0,"",D18+D19+D21)</f>
        <v/>
      </c>
      <c r="E22" s="127">
        <f>Q13+C22</f>
        <v>13</v>
      </c>
      <c r="F22" s="151" t="str">
        <f>IF(C22=0,"",F18+F19+F21)</f>
        <v/>
      </c>
      <c r="G22" s="125">
        <f>G18+G19+G21</f>
        <v>0</v>
      </c>
      <c r="H22" s="151" t="str">
        <f>IF(G22=0,"",H18+H19+H21)</f>
        <v/>
      </c>
      <c r="I22" s="127">
        <f>G22+E22</f>
        <v>13</v>
      </c>
      <c r="J22" s="151" t="str">
        <f>IF(G22=0,"",J18+J19+J21)</f>
        <v/>
      </c>
      <c r="K22" s="125">
        <f>K18+K19+K21</f>
        <v>0</v>
      </c>
      <c r="L22" s="151" t="str">
        <f>IF(K22=0,"",L18+L19+L21)</f>
        <v/>
      </c>
      <c r="M22" s="127">
        <f>K22+I22</f>
        <v>13</v>
      </c>
      <c r="N22" s="151" t="str">
        <f>IF(K22=0,"",N18+N19+N21)</f>
        <v/>
      </c>
      <c r="O22" s="125">
        <f>O18+O19+O21</f>
        <v>0</v>
      </c>
      <c r="P22" s="151" t="str">
        <f>IF(O22=0,"",P18+P19+P21)</f>
        <v/>
      </c>
      <c r="Q22" s="127">
        <f>O22+M22</f>
        <v>13</v>
      </c>
      <c r="R22" s="128" t="str">
        <f>IF(O22=0,"",R18+R19+R21)</f>
        <v/>
      </c>
    </row>
    <row r="23" spans="1:20" ht="12" thickBot="1" x14ac:dyDescent="0.25">
      <c r="A23" s="32"/>
      <c r="B23" s="32"/>
      <c r="C23" s="32"/>
      <c r="D23" s="32"/>
      <c r="E23" s="32"/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</row>
    <row r="24" spans="1:20" ht="19.5" customHeight="1" thickBot="1" x14ac:dyDescent="0.25">
      <c r="A24" s="211" t="s">
        <v>82</v>
      </c>
      <c r="B24" s="212"/>
      <c r="C24" s="213" t="s">
        <v>83</v>
      </c>
      <c r="D24" s="214"/>
      <c r="E24" s="214"/>
      <c r="F24" s="214"/>
      <c r="G24" s="214"/>
      <c r="H24" s="214"/>
      <c r="I24" s="214"/>
      <c r="J24" s="214"/>
      <c r="K24" s="214"/>
      <c r="L24" s="214"/>
      <c r="M24" s="214"/>
      <c r="N24" s="214"/>
      <c r="O24" s="214"/>
      <c r="P24" s="214"/>
      <c r="Q24" s="214"/>
      <c r="R24" s="215"/>
    </row>
    <row r="25" spans="1:20" ht="18.75" thickBot="1" x14ac:dyDescent="0.25">
      <c r="A25" s="216">
        <f>L1</f>
        <v>44588</v>
      </c>
      <c r="B25" s="217"/>
      <c r="C25" s="218">
        <v>44805</v>
      </c>
      <c r="D25" s="219"/>
      <c r="E25" s="219"/>
      <c r="F25" s="220"/>
      <c r="G25" s="218">
        <v>44835</v>
      </c>
      <c r="H25" s="219"/>
      <c r="I25" s="219"/>
      <c r="J25" s="220"/>
      <c r="K25" s="218">
        <v>44866</v>
      </c>
      <c r="L25" s="219"/>
      <c r="M25" s="219"/>
      <c r="N25" s="220"/>
      <c r="O25" s="218">
        <v>44896</v>
      </c>
      <c r="P25" s="219"/>
      <c r="Q25" s="219"/>
      <c r="R25" s="220"/>
    </row>
    <row r="26" spans="1:20" ht="16.5" customHeight="1" thickBot="1" x14ac:dyDescent="0.25">
      <c r="A26" s="104"/>
      <c r="B26" s="105"/>
      <c r="C26" s="186" t="s">
        <v>86</v>
      </c>
      <c r="D26" s="188"/>
      <c r="E26" s="221" t="s">
        <v>87</v>
      </c>
      <c r="F26" s="187"/>
      <c r="G26" s="186" t="s">
        <v>86</v>
      </c>
      <c r="H26" s="188"/>
      <c r="I26" s="221" t="s">
        <v>87</v>
      </c>
      <c r="J26" s="187"/>
      <c r="K26" s="186" t="s">
        <v>86</v>
      </c>
      <c r="L26" s="188"/>
      <c r="M26" s="221" t="s">
        <v>87</v>
      </c>
      <c r="N26" s="187"/>
      <c r="O26" s="186" t="s">
        <v>86</v>
      </c>
      <c r="P26" s="188"/>
      <c r="Q26" s="225" t="s">
        <v>87</v>
      </c>
      <c r="R26" s="226"/>
    </row>
    <row r="27" spans="1:20" ht="16.5" customHeight="1" x14ac:dyDescent="0.2">
      <c r="A27" s="134" t="s">
        <v>91</v>
      </c>
      <c r="B27" s="135" t="s">
        <v>39</v>
      </c>
      <c r="C27" s="108"/>
      <c r="D27" s="136" t="str">
        <f>IF(C27="","",C27/C31)</f>
        <v/>
      </c>
      <c r="E27" s="137">
        <f>C27+Q18</f>
        <v>3</v>
      </c>
      <c r="F27" s="138" t="str">
        <f>IF(C27="","",E27/E31)</f>
        <v/>
      </c>
      <c r="G27" s="108"/>
      <c r="H27" s="136" t="str">
        <f>IF(G27="","",G27/G31)</f>
        <v/>
      </c>
      <c r="I27" s="137">
        <f>G27+E27</f>
        <v>3</v>
      </c>
      <c r="J27" s="138" t="str">
        <f>IF(G27="","",I27/I31)</f>
        <v/>
      </c>
      <c r="K27" s="108"/>
      <c r="L27" s="136" t="str">
        <f>IF(K27="","",K27/K31)</f>
        <v/>
      </c>
      <c r="M27" s="137">
        <f>K27+I27</f>
        <v>3</v>
      </c>
      <c r="N27" s="138" t="str">
        <f>IF(K27="","",M27/M31)</f>
        <v/>
      </c>
      <c r="O27" s="108"/>
      <c r="P27" s="136" t="str">
        <f>IF(O27="","",O27/O31)</f>
        <v/>
      </c>
      <c r="Q27" s="137">
        <f>O27+M27</f>
        <v>3</v>
      </c>
      <c r="R27" s="138" t="str">
        <f>IF(O27="","",Q27/Q31)</f>
        <v/>
      </c>
    </row>
    <row r="28" spans="1:20" ht="16.5" customHeight="1" x14ac:dyDescent="0.2">
      <c r="A28" s="139" t="s">
        <v>92</v>
      </c>
      <c r="B28" s="140" t="s">
        <v>93</v>
      </c>
      <c r="C28" s="115"/>
      <c r="D28" s="116" t="str">
        <f>IF(C28="","",C28/C31)</f>
        <v/>
      </c>
      <c r="E28" s="141">
        <f>C28+Q19</f>
        <v>2</v>
      </c>
      <c r="F28" s="142" t="str">
        <f>IF(C28="","",E28/E31)</f>
        <v/>
      </c>
      <c r="G28" s="115"/>
      <c r="H28" s="116" t="str">
        <f>IF(G28="","",G28/G31)</f>
        <v/>
      </c>
      <c r="I28" s="141">
        <f>G28+E28</f>
        <v>2</v>
      </c>
      <c r="J28" s="142" t="str">
        <f>IF(G28="","",I28/I31)</f>
        <v/>
      </c>
      <c r="K28" s="115"/>
      <c r="L28" s="116" t="str">
        <f>IF(K28="","",K28/K31)</f>
        <v/>
      </c>
      <c r="M28" s="141">
        <f>K28+I28</f>
        <v>2</v>
      </c>
      <c r="N28" s="142" t="str">
        <f>IF(K28="","",M28/M31)</f>
        <v/>
      </c>
      <c r="O28" s="115"/>
      <c r="P28" s="116" t="str">
        <f>IF(O28="","",O28/O31)</f>
        <v/>
      </c>
      <c r="Q28" s="141">
        <f>O28+M28</f>
        <v>2</v>
      </c>
      <c r="R28" s="143" t="str">
        <f>IF(O28="","",Q28/Q31)</f>
        <v/>
      </c>
    </row>
    <row r="29" spans="1:20" ht="16.5" customHeight="1" x14ac:dyDescent="0.2">
      <c r="A29" s="97" t="s">
        <v>94</v>
      </c>
      <c r="B29" s="144"/>
      <c r="C29" s="145">
        <f>C27+C28</f>
        <v>0</v>
      </c>
      <c r="D29" s="146" t="str">
        <f>IF(C29=0,"",C29/C31)</f>
        <v/>
      </c>
      <c r="E29" s="147">
        <f>E27+E28</f>
        <v>5</v>
      </c>
      <c r="F29" s="146" t="str">
        <f>IF(C29=0,"",E29/E31)</f>
        <v/>
      </c>
      <c r="G29" s="145">
        <f>G27+G28</f>
        <v>0</v>
      </c>
      <c r="H29" s="146" t="str">
        <f>IF(G29=0,"",G29/G31)</f>
        <v/>
      </c>
      <c r="I29" s="147">
        <f>I27+I28</f>
        <v>5</v>
      </c>
      <c r="J29" s="146" t="str">
        <f>IF(G29=0,"",I29/I31)</f>
        <v/>
      </c>
      <c r="K29" s="145">
        <f>K27+K28</f>
        <v>0</v>
      </c>
      <c r="L29" s="146" t="str">
        <f>IF(K29=0,"",K29/K31)</f>
        <v/>
      </c>
      <c r="M29" s="147">
        <f>M27+M28</f>
        <v>5</v>
      </c>
      <c r="N29" s="146" t="str">
        <f>IF(K29=0,"",M29/M31)</f>
        <v/>
      </c>
      <c r="O29" s="145">
        <f>O27+O28</f>
        <v>0</v>
      </c>
      <c r="P29" s="146" t="str">
        <f>IF(O29=0,"",O29/O31)</f>
        <v/>
      </c>
      <c r="Q29" s="147">
        <f>Q27+Q28</f>
        <v>5</v>
      </c>
      <c r="R29" s="148" t="str">
        <f>IF(O29=0,"",Q29/Q31)</f>
        <v/>
      </c>
    </row>
    <row r="30" spans="1:20" ht="16.5" customHeight="1" x14ac:dyDescent="0.2">
      <c r="A30" s="149" t="s">
        <v>95</v>
      </c>
      <c r="B30" s="144" t="s">
        <v>28</v>
      </c>
      <c r="C30" s="115"/>
      <c r="D30" s="116" t="str">
        <f>IF(C30="","",C30/C31)</f>
        <v/>
      </c>
      <c r="E30" s="141">
        <f>Q21+C30</f>
        <v>8</v>
      </c>
      <c r="F30" s="142" t="str">
        <f>IF(C30="","",E30/E31)</f>
        <v/>
      </c>
      <c r="G30" s="115"/>
      <c r="H30" s="116" t="str">
        <f>IF(G30="","",G30/G31)</f>
        <v/>
      </c>
      <c r="I30" s="141">
        <f>G30+E30</f>
        <v>8</v>
      </c>
      <c r="J30" s="142" t="str">
        <f>IF(G30="","",I30/I31)</f>
        <v/>
      </c>
      <c r="K30" s="115"/>
      <c r="L30" s="116" t="str">
        <f>IF(K30="","",K30/K31)</f>
        <v/>
      </c>
      <c r="M30" s="141">
        <f>K30+I30</f>
        <v>8</v>
      </c>
      <c r="N30" s="142" t="str">
        <f>IF(K30="","",M30/M31)</f>
        <v/>
      </c>
      <c r="O30" s="115"/>
      <c r="P30" s="116" t="str">
        <f>IF(O30="","",O30/O31)</f>
        <v/>
      </c>
      <c r="Q30" s="141">
        <f>O30+M30</f>
        <v>8</v>
      </c>
      <c r="R30" s="150" t="str">
        <f>IF(O30="","",Q30/Q31)</f>
        <v/>
      </c>
      <c r="T30" s="71"/>
    </row>
    <row r="31" spans="1:20" ht="16.5" customHeight="1" thickBot="1" x14ac:dyDescent="0.25">
      <c r="A31" s="101" t="s">
        <v>75</v>
      </c>
      <c r="B31" s="79"/>
      <c r="C31" s="125">
        <f>C27+C28+C30</f>
        <v>0</v>
      </c>
      <c r="D31" s="151" t="str">
        <f>IF(C31=0,"",D27+D28+D30)</f>
        <v/>
      </c>
      <c r="E31" s="127">
        <f>Q22+C31</f>
        <v>13</v>
      </c>
      <c r="F31" s="151" t="str">
        <f>IF(C31=0,"",F27+F28+F30)</f>
        <v/>
      </c>
      <c r="G31" s="125">
        <f>G27+G28+G30</f>
        <v>0</v>
      </c>
      <c r="H31" s="151" t="str">
        <f>IF(G31=0,"",H27+H28+H30)</f>
        <v/>
      </c>
      <c r="I31" s="127">
        <f>G31+E31</f>
        <v>13</v>
      </c>
      <c r="J31" s="151" t="str">
        <f>IF(G31=0,"",J27+J28+J30)</f>
        <v/>
      </c>
      <c r="K31" s="125">
        <f>K27+K28+K30</f>
        <v>0</v>
      </c>
      <c r="L31" s="151" t="str">
        <f>IF(K31=0,"",L27+L28+L30)</f>
        <v/>
      </c>
      <c r="M31" s="127">
        <f>K31+I31</f>
        <v>13</v>
      </c>
      <c r="N31" s="151" t="str">
        <f>IF(K31=0,"",N27+N28+N30)</f>
        <v/>
      </c>
      <c r="O31" s="125">
        <f>O27+O28+O30</f>
        <v>0</v>
      </c>
      <c r="P31" s="151" t="str">
        <f>IF(O31=0,"",P27+P28+P30)</f>
        <v/>
      </c>
      <c r="Q31" s="127">
        <f>O31+M31</f>
        <v>13</v>
      </c>
      <c r="R31" s="128" t="str">
        <f>IF(O31=0,"",R27+R28+R30)</f>
        <v/>
      </c>
    </row>
    <row r="32" spans="1:20" x14ac:dyDescent="0.2">
      <c r="A32" s="32"/>
      <c r="B32" s="32"/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</row>
    <row r="33" spans="1:19" ht="12.75" x14ac:dyDescent="0.2">
      <c r="A33" s="133" t="s">
        <v>96</v>
      </c>
      <c r="B33" s="32"/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</row>
    <row r="34" spans="1:19" ht="12.75" x14ac:dyDescent="0.2">
      <c r="A34" s="152" t="s">
        <v>97</v>
      </c>
      <c r="B34" s="32"/>
      <c r="C34" s="32"/>
      <c r="D34" s="32"/>
      <c r="E34" s="32"/>
      <c r="F34" s="32"/>
      <c r="G34" s="32"/>
      <c r="H34" s="32"/>
      <c r="I34" s="32"/>
      <c r="J34" s="32"/>
      <c r="K34" s="32"/>
      <c r="L34" s="32"/>
      <c r="M34" s="153"/>
      <c r="N34" s="32"/>
      <c r="O34" s="32"/>
      <c r="P34" s="32"/>
      <c r="Q34" s="32"/>
      <c r="R34" s="32"/>
    </row>
    <row r="35" spans="1:19" ht="12.75" x14ac:dyDescent="0.2">
      <c r="A35" s="154" t="s">
        <v>98</v>
      </c>
      <c r="B35" s="32"/>
      <c r="C35" s="32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</row>
    <row r="36" spans="1:19" ht="13.5" thickBot="1" x14ac:dyDescent="0.25">
      <c r="A36" s="154"/>
      <c r="B36" s="32"/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</row>
    <row r="37" spans="1:19" ht="18.75" thickBot="1" x14ac:dyDescent="0.25">
      <c r="A37" s="227" t="s">
        <v>99</v>
      </c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9"/>
      <c r="Q37" s="155"/>
      <c r="R37" s="156"/>
    </row>
    <row r="38" spans="1:19" ht="51" customHeight="1" x14ac:dyDescent="0.2">
      <c r="A38" s="157" t="s">
        <v>100</v>
      </c>
      <c r="B38" s="158"/>
      <c r="C38" s="230" t="s">
        <v>101</v>
      </c>
      <c r="D38" s="231"/>
      <c r="E38" s="230" t="s">
        <v>87</v>
      </c>
      <c r="F38" s="231"/>
      <c r="G38" s="230" t="s">
        <v>102</v>
      </c>
      <c r="H38" s="231"/>
      <c r="I38" s="230" t="s">
        <v>103</v>
      </c>
      <c r="J38" s="231"/>
      <c r="K38" s="230" t="s">
        <v>104</v>
      </c>
      <c r="L38" s="231"/>
      <c r="M38" s="230" t="s">
        <v>105</v>
      </c>
      <c r="N38" s="231"/>
      <c r="O38" s="230" t="s">
        <v>106</v>
      </c>
      <c r="P38" s="232"/>
      <c r="Q38" s="159"/>
      <c r="R38" s="32"/>
      <c r="S38" s="160"/>
    </row>
    <row r="39" spans="1:19" ht="12.75" x14ac:dyDescent="0.2">
      <c r="A39" s="161" t="s">
        <v>107</v>
      </c>
      <c r="B39" s="162"/>
      <c r="C39" s="235">
        <f>C11</f>
        <v>4</v>
      </c>
      <c r="D39" s="236"/>
      <c r="E39" s="237">
        <f>C39</f>
        <v>4</v>
      </c>
      <c r="F39" s="238"/>
      <c r="G39" s="239">
        <f>E39</f>
        <v>4</v>
      </c>
      <c r="H39" s="240"/>
      <c r="I39" s="241">
        <v>3</v>
      </c>
      <c r="J39" s="242"/>
      <c r="K39" s="233">
        <f>IF(C39=0,"",C39-I39)</f>
        <v>1</v>
      </c>
      <c r="L39" s="243"/>
      <c r="M39" s="241">
        <f>I39</f>
        <v>3</v>
      </c>
      <c r="N39" s="242"/>
      <c r="O39" s="233">
        <f t="shared" ref="O39:O50" si="0">IF(C39=0,"",E39-M39)</f>
        <v>1</v>
      </c>
      <c r="P39" s="234"/>
      <c r="Q39" s="163"/>
      <c r="R39" s="32"/>
    </row>
    <row r="40" spans="1:19" ht="12.75" x14ac:dyDescent="0.2">
      <c r="A40" s="161" t="s">
        <v>108</v>
      </c>
      <c r="B40" s="162"/>
      <c r="C40" s="235">
        <f>G11</f>
        <v>1</v>
      </c>
      <c r="D40" s="236"/>
      <c r="E40" s="237">
        <f t="shared" ref="E40:E50" si="1">C40+E39</f>
        <v>5</v>
      </c>
      <c r="F40" s="238"/>
      <c r="G40" s="239">
        <f>IF(C40=0,"",E40/2)</f>
        <v>2.5</v>
      </c>
      <c r="H40" s="240"/>
      <c r="I40" s="241">
        <v>3</v>
      </c>
      <c r="J40" s="242"/>
      <c r="K40" s="233">
        <f t="shared" ref="K40:K50" si="2">IF(C40=0,"",C40-I40)</f>
        <v>-2</v>
      </c>
      <c r="L40" s="243"/>
      <c r="M40" s="241">
        <f t="shared" ref="M40:M50" si="3">I40+M39</f>
        <v>6</v>
      </c>
      <c r="N40" s="242"/>
      <c r="O40" s="233">
        <f t="shared" si="0"/>
        <v>-1</v>
      </c>
      <c r="P40" s="234"/>
      <c r="Q40" s="163"/>
      <c r="R40" s="32"/>
    </row>
    <row r="41" spans="1:19" ht="12.75" x14ac:dyDescent="0.2">
      <c r="A41" s="161" t="s">
        <v>109</v>
      </c>
      <c r="B41" s="162"/>
      <c r="C41" s="235">
        <f>K11</f>
        <v>0</v>
      </c>
      <c r="D41" s="236"/>
      <c r="E41" s="237">
        <f t="shared" si="1"/>
        <v>5</v>
      </c>
      <c r="F41" s="238"/>
      <c r="G41" s="239" t="str">
        <f>IF(C41=0,"",E41/3)</f>
        <v/>
      </c>
      <c r="H41" s="240"/>
      <c r="I41" s="241">
        <v>3</v>
      </c>
      <c r="J41" s="242"/>
      <c r="K41" s="233" t="str">
        <f t="shared" si="2"/>
        <v/>
      </c>
      <c r="L41" s="243"/>
      <c r="M41" s="241">
        <f t="shared" si="3"/>
        <v>9</v>
      </c>
      <c r="N41" s="242"/>
      <c r="O41" s="233" t="str">
        <f t="shared" si="0"/>
        <v/>
      </c>
      <c r="P41" s="234"/>
      <c r="Q41" s="163"/>
      <c r="R41" s="32"/>
    </row>
    <row r="42" spans="1:19" ht="12.75" x14ac:dyDescent="0.2">
      <c r="A42" s="161" t="s">
        <v>110</v>
      </c>
      <c r="B42" s="162"/>
      <c r="C42" s="235">
        <f>O11</f>
        <v>0</v>
      </c>
      <c r="D42" s="236"/>
      <c r="E42" s="237">
        <f t="shared" si="1"/>
        <v>5</v>
      </c>
      <c r="F42" s="238"/>
      <c r="G42" s="239" t="str">
        <f>IF(C42=0,"",E42/4)</f>
        <v/>
      </c>
      <c r="H42" s="240"/>
      <c r="I42" s="241">
        <v>3</v>
      </c>
      <c r="J42" s="242"/>
      <c r="K42" s="233" t="str">
        <f t="shared" si="2"/>
        <v/>
      </c>
      <c r="L42" s="243"/>
      <c r="M42" s="241">
        <f t="shared" si="3"/>
        <v>12</v>
      </c>
      <c r="N42" s="242"/>
      <c r="O42" s="233" t="str">
        <f t="shared" si="0"/>
        <v/>
      </c>
      <c r="P42" s="234"/>
      <c r="Q42" s="163"/>
      <c r="R42" s="32"/>
    </row>
    <row r="43" spans="1:19" ht="12.75" x14ac:dyDescent="0.2">
      <c r="A43" s="161" t="s">
        <v>111</v>
      </c>
      <c r="B43" s="162"/>
      <c r="C43" s="235">
        <f>C20</f>
        <v>0</v>
      </c>
      <c r="D43" s="236"/>
      <c r="E43" s="237">
        <f t="shared" si="1"/>
        <v>5</v>
      </c>
      <c r="F43" s="238"/>
      <c r="G43" s="239" t="str">
        <f>IF(C43=0,"",E43/5)</f>
        <v/>
      </c>
      <c r="H43" s="240"/>
      <c r="I43" s="241">
        <v>3</v>
      </c>
      <c r="J43" s="242"/>
      <c r="K43" s="233" t="str">
        <f t="shared" si="2"/>
        <v/>
      </c>
      <c r="L43" s="243"/>
      <c r="M43" s="241">
        <f t="shared" si="3"/>
        <v>15</v>
      </c>
      <c r="N43" s="242"/>
      <c r="O43" s="233" t="str">
        <f t="shared" si="0"/>
        <v/>
      </c>
      <c r="P43" s="234"/>
      <c r="Q43" s="163"/>
      <c r="R43" s="32"/>
    </row>
    <row r="44" spans="1:19" ht="12.75" x14ac:dyDescent="0.2">
      <c r="A44" s="161" t="s">
        <v>112</v>
      </c>
      <c r="B44" s="162"/>
      <c r="C44" s="235">
        <f>G20</f>
        <v>0</v>
      </c>
      <c r="D44" s="236"/>
      <c r="E44" s="237">
        <f t="shared" si="1"/>
        <v>5</v>
      </c>
      <c r="F44" s="238"/>
      <c r="G44" s="239" t="str">
        <f>IF(C44=0,"",E44/6)</f>
        <v/>
      </c>
      <c r="H44" s="240"/>
      <c r="I44" s="241">
        <v>3</v>
      </c>
      <c r="J44" s="242"/>
      <c r="K44" s="233" t="str">
        <f t="shared" si="2"/>
        <v/>
      </c>
      <c r="L44" s="243"/>
      <c r="M44" s="241">
        <f t="shared" si="3"/>
        <v>18</v>
      </c>
      <c r="N44" s="242"/>
      <c r="O44" s="233" t="str">
        <f t="shared" si="0"/>
        <v/>
      </c>
      <c r="P44" s="234"/>
      <c r="Q44" s="163"/>
      <c r="R44" s="32"/>
    </row>
    <row r="45" spans="1:19" ht="12.75" x14ac:dyDescent="0.2">
      <c r="A45" s="161" t="s">
        <v>113</v>
      </c>
      <c r="B45" s="162"/>
      <c r="C45" s="235">
        <f>K20</f>
        <v>0</v>
      </c>
      <c r="D45" s="236"/>
      <c r="E45" s="237">
        <f t="shared" si="1"/>
        <v>5</v>
      </c>
      <c r="F45" s="238"/>
      <c r="G45" s="239" t="str">
        <f>IF(C45=0,"",E45/6)</f>
        <v/>
      </c>
      <c r="H45" s="240"/>
      <c r="I45" s="241">
        <v>3</v>
      </c>
      <c r="J45" s="242"/>
      <c r="K45" s="233" t="str">
        <f>IF(C45=0,"",C45-I45)</f>
        <v/>
      </c>
      <c r="L45" s="243"/>
      <c r="M45" s="241">
        <f t="shared" si="3"/>
        <v>21</v>
      </c>
      <c r="N45" s="242"/>
      <c r="O45" s="233" t="str">
        <f>IF(C45=0,"",E45-M45)</f>
        <v/>
      </c>
      <c r="P45" s="234"/>
      <c r="Q45" s="163"/>
      <c r="R45" s="32"/>
    </row>
    <row r="46" spans="1:19" ht="12.75" x14ac:dyDescent="0.2">
      <c r="A46" s="161" t="s">
        <v>114</v>
      </c>
      <c r="B46" s="162"/>
      <c r="C46" s="235">
        <f>O20</f>
        <v>0</v>
      </c>
      <c r="D46" s="236"/>
      <c r="E46" s="237">
        <f t="shared" si="1"/>
        <v>5</v>
      </c>
      <c r="F46" s="238"/>
      <c r="G46" s="239" t="str">
        <f>IF(C46=0,"",E46/7)</f>
        <v/>
      </c>
      <c r="H46" s="240"/>
      <c r="I46" s="241">
        <v>3</v>
      </c>
      <c r="J46" s="242"/>
      <c r="K46" s="233" t="str">
        <f>IF(C46=0,"",C46-I46)</f>
        <v/>
      </c>
      <c r="L46" s="243"/>
      <c r="M46" s="241">
        <f t="shared" si="3"/>
        <v>24</v>
      </c>
      <c r="N46" s="242"/>
      <c r="O46" s="233" t="str">
        <f>IF(C46=0,"",E46-M46)</f>
        <v/>
      </c>
      <c r="P46" s="234"/>
      <c r="Q46" s="163"/>
      <c r="R46" s="32"/>
    </row>
    <row r="47" spans="1:19" ht="12.75" x14ac:dyDescent="0.2">
      <c r="A47" s="161" t="s">
        <v>115</v>
      </c>
      <c r="B47" s="162"/>
      <c r="C47" s="235">
        <f>C29</f>
        <v>0</v>
      </c>
      <c r="D47" s="236"/>
      <c r="E47" s="237">
        <f t="shared" si="1"/>
        <v>5</v>
      </c>
      <c r="F47" s="238"/>
      <c r="G47" s="239" t="str">
        <f>IF(C47=0,"",E47/9)</f>
        <v/>
      </c>
      <c r="H47" s="240"/>
      <c r="I47" s="241">
        <v>3</v>
      </c>
      <c r="J47" s="242"/>
      <c r="K47" s="233" t="str">
        <f t="shared" si="2"/>
        <v/>
      </c>
      <c r="L47" s="243"/>
      <c r="M47" s="241">
        <f t="shared" si="3"/>
        <v>27</v>
      </c>
      <c r="N47" s="242"/>
      <c r="O47" s="233" t="str">
        <f t="shared" si="0"/>
        <v/>
      </c>
      <c r="P47" s="234"/>
      <c r="Q47" s="163"/>
      <c r="R47" s="32"/>
    </row>
    <row r="48" spans="1:19" ht="12.75" x14ac:dyDescent="0.2">
      <c r="A48" s="161" t="s">
        <v>116</v>
      </c>
      <c r="B48" s="162"/>
      <c r="C48" s="235">
        <f>G29</f>
        <v>0</v>
      </c>
      <c r="D48" s="236"/>
      <c r="E48" s="237">
        <f t="shared" si="1"/>
        <v>5</v>
      </c>
      <c r="F48" s="238"/>
      <c r="G48" s="239" t="str">
        <f>IF(C48=0,"",E48/10)</f>
        <v/>
      </c>
      <c r="H48" s="240"/>
      <c r="I48" s="241">
        <v>3</v>
      </c>
      <c r="J48" s="242"/>
      <c r="K48" s="233" t="str">
        <f t="shared" si="2"/>
        <v/>
      </c>
      <c r="L48" s="243"/>
      <c r="M48" s="241">
        <f t="shared" si="3"/>
        <v>30</v>
      </c>
      <c r="N48" s="242"/>
      <c r="O48" s="233" t="str">
        <f t="shared" si="0"/>
        <v/>
      </c>
      <c r="P48" s="234"/>
      <c r="Q48" s="163"/>
      <c r="R48" s="32"/>
    </row>
    <row r="49" spans="1:18" ht="12.75" x14ac:dyDescent="0.2">
      <c r="A49" s="161" t="s">
        <v>117</v>
      </c>
      <c r="B49" s="162"/>
      <c r="C49" s="235">
        <f>K29</f>
        <v>0</v>
      </c>
      <c r="D49" s="236"/>
      <c r="E49" s="237">
        <f t="shared" si="1"/>
        <v>5</v>
      </c>
      <c r="F49" s="238"/>
      <c r="G49" s="239" t="str">
        <f>IF(C49=0,"",E49/11)</f>
        <v/>
      </c>
      <c r="H49" s="240"/>
      <c r="I49" s="241">
        <v>3</v>
      </c>
      <c r="J49" s="242"/>
      <c r="K49" s="233" t="str">
        <f t="shared" si="2"/>
        <v/>
      </c>
      <c r="L49" s="243"/>
      <c r="M49" s="241">
        <f t="shared" si="3"/>
        <v>33</v>
      </c>
      <c r="N49" s="242"/>
      <c r="O49" s="233" t="str">
        <f t="shared" si="0"/>
        <v/>
      </c>
      <c r="P49" s="234"/>
      <c r="Q49" s="163"/>
      <c r="R49" s="32"/>
    </row>
    <row r="50" spans="1:18" ht="13.5" thickBot="1" x14ac:dyDescent="0.25">
      <c r="A50" s="164" t="s">
        <v>118</v>
      </c>
      <c r="B50" s="165"/>
      <c r="C50" s="244">
        <f>O29</f>
        <v>0</v>
      </c>
      <c r="D50" s="245"/>
      <c r="E50" s="246">
        <f t="shared" si="1"/>
        <v>5</v>
      </c>
      <c r="F50" s="247"/>
      <c r="G50" s="248" t="str">
        <f>IF(C50=0,"",E50/12)</f>
        <v/>
      </c>
      <c r="H50" s="249"/>
      <c r="I50" s="250">
        <v>3</v>
      </c>
      <c r="J50" s="251"/>
      <c r="K50" s="252" t="str">
        <f t="shared" si="2"/>
        <v/>
      </c>
      <c r="L50" s="253"/>
      <c r="M50" s="250">
        <f t="shared" si="3"/>
        <v>36</v>
      </c>
      <c r="N50" s="251"/>
      <c r="O50" s="252" t="str">
        <f t="shared" si="0"/>
        <v/>
      </c>
      <c r="P50" s="254"/>
      <c r="Q50" s="163"/>
      <c r="R50" s="32"/>
    </row>
  </sheetData>
  <mergeCells count="138">
    <mergeCell ref="O49:P49"/>
    <mergeCell ref="C50:D50"/>
    <mergeCell ref="E50:F50"/>
    <mergeCell ref="G50:H50"/>
    <mergeCell ref="I50:J50"/>
    <mergeCell ref="K50:L50"/>
    <mergeCell ref="M50:N50"/>
    <mergeCell ref="O50:P50"/>
    <mergeCell ref="C49:D49"/>
    <mergeCell ref="E49:F49"/>
    <mergeCell ref="G49:H49"/>
    <mergeCell ref="I49:J49"/>
    <mergeCell ref="K49:L49"/>
    <mergeCell ref="M49:N49"/>
    <mergeCell ref="O47:P47"/>
    <mergeCell ref="C48:D48"/>
    <mergeCell ref="E48:F48"/>
    <mergeCell ref="G48:H48"/>
    <mergeCell ref="I48:J48"/>
    <mergeCell ref="K48:L48"/>
    <mergeCell ref="M48:N48"/>
    <mergeCell ref="O48:P48"/>
    <mergeCell ref="C47:D47"/>
    <mergeCell ref="E47:F47"/>
    <mergeCell ref="G47:H47"/>
    <mergeCell ref="I47:J47"/>
    <mergeCell ref="K47:L47"/>
    <mergeCell ref="M47:N47"/>
    <mergeCell ref="O45:P45"/>
    <mergeCell ref="C46:D46"/>
    <mergeCell ref="E46:F46"/>
    <mergeCell ref="G46:H46"/>
    <mergeCell ref="I46:J46"/>
    <mergeCell ref="K46:L46"/>
    <mergeCell ref="M46:N46"/>
    <mergeCell ref="O46:P46"/>
    <mergeCell ref="C45:D45"/>
    <mergeCell ref="E45:F45"/>
    <mergeCell ref="G45:H45"/>
    <mergeCell ref="I45:J45"/>
    <mergeCell ref="K45:L45"/>
    <mergeCell ref="M45:N45"/>
    <mergeCell ref="O43:P43"/>
    <mergeCell ref="C44:D44"/>
    <mergeCell ref="E44:F44"/>
    <mergeCell ref="G44:H44"/>
    <mergeCell ref="I44:J44"/>
    <mergeCell ref="K44:L44"/>
    <mergeCell ref="M44:N44"/>
    <mergeCell ref="O44:P44"/>
    <mergeCell ref="C43:D43"/>
    <mergeCell ref="E43:F43"/>
    <mergeCell ref="G43:H43"/>
    <mergeCell ref="I43:J43"/>
    <mergeCell ref="K43:L43"/>
    <mergeCell ref="M43:N43"/>
    <mergeCell ref="O41:P41"/>
    <mergeCell ref="C42:D42"/>
    <mergeCell ref="E42:F42"/>
    <mergeCell ref="G42:H42"/>
    <mergeCell ref="I42:J42"/>
    <mergeCell ref="K42:L42"/>
    <mergeCell ref="M42:N42"/>
    <mergeCell ref="O42:P42"/>
    <mergeCell ref="C41:D41"/>
    <mergeCell ref="E41:F41"/>
    <mergeCell ref="G41:H41"/>
    <mergeCell ref="I41:J41"/>
    <mergeCell ref="K41:L41"/>
    <mergeCell ref="M41:N41"/>
    <mergeCell ref="O39:P39"/>
    <mergeCell ref="C40:D40"/>
    <mergeCell ref="E40:F40"/>
    <mergeCell ref="G40:H40"/>
    <mergeCell ref="I40:J40"/>
    <mergeCell ref="K40:L40"/>
    <mergeCell ref="M40:N40"/>
    <mergeCell ref="O40:P40"/>
    <mergeCell ref="C39:D39"/>
    <mergeCell ref="E39:F39"/>
    <mergeCell ref="G39:H39"/>
    <mergeCell ref="I39:J39"/>
    <mergeCell ref="K39:L39"/>
    <mergeCell ref="M39:N39"/>
    <mergeCell ref="O26:P26"/>
    <mergeCell ref="Q26:R26"/>
    <mergeCell ref="A37:P37"/>
    <mergeCell ref="C38:D38"/>
    <mergeCell ref="E38:F38"/>
    <mergeCell ref="G38:H38"/>
    <mergeCell ref="I38:J38"/>
    <mergeCell ref="K38:L38"/>
    <mergeCell ref="M38:N38"/>
    <mergeCell ref="O38:P38"/>
    <mergeCell ref="C26:D26"/>
    <mergeCell ref="E26:F26"/>
    <mergeCell ref="G26:H26"/>
    <mergeCell ref="I26:J26"/>
    <mergeCell ref="K26:L26"/>
    <mergeCell ref="M26:N26"/>
    <mergeCell ref="A24:B24"/>
    <mergeCell ref="C24:R24"/>
    <mergeCell ref="A25:B25"/>
    <mergeCell ref="C25:F25"/>
    <mergeCell ref="G25:J25"/>
    <mergeCell ref="K25:N25"/>
    <mergeCell ref="O25:R25"/>
    <mergeCell ref="C17:D17"/>
    <mergeCell ref="E17:F17"/>
    <mergeCell ref="G17:H17"/>
    <mergeCell ref="K17:L17"/>
    <mergeCell ref="O17:P17"/>
    <mergeCell ref="Q17:R17"/>
    <mergeCell ref="O8:P8"/>
    <mergeCell ref="Q8:R8"/>
    <mergeCell ref="A15:B15"/>
    <mergeCell ref="C15:R15"/>
    <mergeCell ref="A16:B16"/>
    <mergeCell ref="C16:F16"/>
    <mergeCell ref="G16:J16"/>
    <mergeCell ref="K16:N16"/>
    <mergeCell ref="O16:R16"/>
    <mergeCell ref="C8:D8"/>
    <mergeCell ref="E8:F8"/>
    <mergeCell ref="G8:H8"/>
    <mergeCell ref="I8:J8"/>
    <mergeCell ref="K8:L8"/>
    <mergeCell ref="M8:N8"/>
    <mergeCell ref="A1:H1"/>
    <mergeCell ref="I1:K1"/>
    <mergeCell ref="L1:N1"/>
    <mergeCell ref="A6:B6"/>
    <mergeCell ref="C6:R6"/>
    <mergeCell ref="A7:B7"/>
    <mergeCell ref="C7:F7"/>
    <mergeCell ref="G7:J7"/>
    <mergeCell ref="K7:N7"/>
    <mergeCell ref="O7:R7"/>
  </mergeCells>
  <printOptions horizontalCentered="1"/>
  <pageMargins left="0.39370078740157483" right="0.39370078740157483" top="0.59055118110236227" bottom="0.59055118110236227" header="0.39370078740157483" footer="0.39370078740157483"/>
  <pageSetup paperSize="9" scale="77" orientation="portrait" horizontalDpi="300" verticalDpi="300" r:id="rId1"/>
  <headerFooter alignWithMargins="0">
    <oddFooter>&amp;L&amp;A&amp;C&amp;D&amp;R&amp;F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TRVX EN COURS</vt:lpstr>
      <vt:lpstr>STATISTIQUES</vt:lpstr>
      <vt:lpstr>STATISTIQUES 2</vt:lpstr>
      <vt:lpstr>STATISTIQUES!Zone_d_impression</vt:lpstr>
      <vt:lpstr>'STATISTIQUES 2'!Zone_d_impression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Hamamouche, Imad (Contractor)</dc:creator>
  <cp:lastModifiedBy>maison</cp:lastModifiedBy>
  <dcterms:created xsi:type="dcterms:W3CDTF">2022-01-28T10:52:03Z</dcterms:created>
  <dcterms:modified xsi:type="dcterms:W3CDTF">2022-02-05T13:59:08Z</dcterms:modified>
</cp:coreProperties>
</file>