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5" yWindow="-105" windowWidth="20730" windowHeight="11760" activeTab="1"/>
  </bookViews>
  <sheets>
    <sheet name="BDD" sheetId="1" r:id="rId1"/>
    <sheet name="Impression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" l="1"/>
  <c r="E4" i="3" s="1"/>
  <c r="G5" i="3"/>
  <c r="G6" i="3"/>
  <c r="G7" i="3"/>
  <c r="G8" i="3"/>
  <c r="G9" i="3"/>
  <c r="G10" i="3"/>
  <c r="G11" i="3"/>
  <c r="G12" i="3"/>
  <c r="G13" i="3"/>
  <c r="F5" i="3"/>
  <c r="F6" i="3"/>
  <c r="F7" i="3"/>
  <c r="F8" i="3"/>
  <c r="F9" i="3"/>
  <c r="F10" i="3"/>
  <c r="F11" i="3"/>
  <c r="F12" i="3"/>
  <c r="F13" i="3"/>
  <c r="E5" i="3"/>
  <c r="E6" i="3"/>
  <c r="E7" i="3"/>
  <c r="E8" i="3"/>
  <c r="E9" i="3"/>
  <c r="E10" i="3"/>
  <c r="E11" i="3"/>
  <c r="E12" i="3"/>
  <c r="E13" i="3"/>
  <c r="D5" i="3"/>
  <c r="D6" i="3"/>
  <c r="D7" i="3"/>
  <c r="D8" i="3"/>
  <c r="D9" i="3"/>
  <c r="D10" i="3"/>
  <c r="D11" i="3"/>
  <c r="D12" i="3"/>
  <c r="D13" i="3"/>
  <c r="C5" i="3"/>
  <c r="C6" i="3"/>
  <c r="C7" i="3"/>
  <c r="C8" i="3"/>
  <c r="C9" i="3"/>
  <c r="C10" i="3"/>
  <c r="C11" i="3"/>
  <c r="C12" i="3"/>
  <c r="C13" i="3"/>
  <c r="D4" i="3" l="1"/>
  <c r="F4" i="3"/>
  <c r="G4" i="3" s="1"/>
  <c r="F3" i="1" l="1"/>
  <c r="F5" i="1"/>
  <c r="F4" i="1"/>
  <c r="F6" i="1"/>
  <c r="F18" i="1" l="1"/>
  <c r="F8" i="1"/>
  <c r="F9" i="1"/>
  <c r="F7" i="1" l="1"/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3" i="1"/>
  <c r="F10" i="1"/>
  <c r="F11" i="1"/>
  <c r="F12" i="1"/>
  <c r="F13" i="1"/>
  <c r="F14" i="1"/>
  <c r="F15" i="1"/>
  <c r="F16" i="1"/>
  <c r="F17" i="1"/>
  <c r="F19" i="1"/>
  <c r="F20" i="1"/>
  <c r="C17" i="3" l="1"/>
  <c r="C21" i="3"/>
  <c r="C18" i="3"/>
  <c r="C22" i="3"/>
  <c r="C19" i="3"/>
  <c r="C23" i="3"/>
  <c r="C20" i="3"/>
  <c r="C24" i="3"/>
  <c r="C25" i="3"/>
  <c r="C16" i="3"/>
  <c r="C27" i="1"/>
  <c r="F27" i="1" s="1"/>
  <c r="C26" i="1"/>
  <c r="E26" i="1" s="1"/>
  <c r="E25" i="1"/>
  <c r="F25" i="1" s="1"/>
  <c r="F19" i="3" l="1"/>
  <c r="G19" i="3" s="1"/>
  <c r="D19" i="3"/>
  <c r="E19" i="3"/>
  <c r="F24" i="3"/>
  <c r="G24" i="3" s="1"/>
  <c r="D24" i="3"/>
  <c r="E24" i="3"/>
  <c r="E22" i="3"/>
  <c r="F22" i="3"/>
  <c r="G22" i="3" s="1"/>
  <c r="D22" i="3"/>
  <c r="F20" i="3"/>
  <c r="G20" i="3" s="1"/>
  <c r="D20" i="3"/>
  <c r="E20" i="3"/>
  <c r="E18" i="3"/>
  <c r="F18" i="3"/>
  <c r="G18" i="3" s="1"/>
  <c r="D18" i="3"/>
  <c r="E16" i="3"/>
  <c r="F16" i="3"/>
  <c r="D16" i="3"/>
  <c r="F23" i="3"/>
  <c r="G23" i="3" s="1"/>
  <c r="D23" i="3"/>
  <c r="E23" i="3"/>
  <c r="E21" i="3"/>
  <c r="F21" i="3"/>
  <c r="G21" i="3" s="1"/>
  <c r="D21" i="3"/>
  <c r="E25" i="3"/>
  <c r="F25" i="3"/>
  <c r="G25" i="3" s="1"/>
  <c r="D25" i="3"/>
  <c r="E17" i="3"/>
  <c r="F17" i="3"/>
  <c r="G17" i="3" s="1"/>
  <c r="D17" i="3"/>
  <c r="F14" i="3"/>
  <c r="G14" i="3"/>
  <c r="G16" i="3" l="1"/>
  <c r="G26" i="3" s="1"/>
  <c r="F26" i="3"/>
  <c r="C27" i="3" s="1"/>
  <c r="D27" i="3" s="1"/>
  <c r="F27" i="3" l="1"/>
  <c r="G27" i="3" l="1"/>
  <c r="F29" i="3" l="1"/>
  <c r="G29" i="3"/>
  <c r="F28" i="3"/>
  <c r="G28" i="3"/>
</calcChain>
</file>

<file path=xl/sharedStrings.xml><?xml version="1.0" encoding="utf-8"?>
<sst xmlns="http://schemas.openxmlformats.org/spreadsheetml/2006/main" count="86" uniqueCount="76">
  <si>
    <t>TAUX</t>
  </si>
  <si>
    <t>Taux réduit</t>
  </si>
  <si>
    <t>Taux très réduit / particulier</t>
  </si>
  <si>
    <t>Taux intermédiaire</t>
  </si>
  <si>
    <t>Taux normal</t>
  </si>
  <si>
    <t>Total HT</t>
  </si>
  <si>
    <t>TVA</t>
  </si>
  <si>
    <t>Achat d'ABS FR</t>
  </si>
  <si>
    <t>Achat d'immos EU</t>
  </si>
  <si>
    <t>Achat d'ABS EU</t>
  </si>
  <si>
    <t>Achat d'immos Hors EU</t>
  </si>
  <si>
    <t>Achat d'ABS Hors EU</t>
  </si>
  <si>
    <t>Vente d'immos FR</t>
  </si>
  <si>
    <t>Vente d'ABS FR</t>
  </si>
  <si>
    <t>Vente d'immos EU</t>
  </si>
  <si>
    <t>Vente d'ABS EU</t>
  </si>
  <si>
    <t>Vente d'immos hors EU</t>
  </si>
  <si>
    <t>Vente d'ABS hors EU</t>
  </si>
  <si>
    <t>Crédit de TVA Mois -1</t>
  </si>
  <si>
    <t>TTC</t>
  </si>
  <si>
    <t>Taux TVA</t>
  </si>
  <si>
    <t>HT</t>
  </si>
  <si>
    <t>TVA collectée hors EU immos</t>
  </si>
  <si>
    <t>TVA collectée hors EU ABS</t>
  </si>
  <si>
    <t>TVA déd hors EU sur immos</t>
  </si>
  <si>
    <t>TVA déd intraco hors EU sur ABS</t>
  </si>
  <si>
    <t>CALCUL DE TVA</t>
  </si>
  <si>
    <t>Achat d'immo FR</t>
  </si>
  <si>
    <t>TVA COLLECTEE</t>
  </si>
  <si>
    <t>TVA DEDUCTIBLE</t>
  </si>
  <si>
    <t>COMPTE</t>
  </si>
  <si>
    <t>LIBELLE DE COMPTE</t>
  </si>
  <si>
    <t>INFORMATION</t>
  </si>
  <si>
    <t>TOTAL HT</t>
  </si>
  <si>
    <t xml:space="preserve">CALCUL TVA </t>
  </si>
  <si>
    <t>MOIS</t>
  </si>
  <si>
    <t>COMPTES</t>
  </si>
  <si>
    <t>LIBELLE</t>
  </si>
  <si>
    <t>REEL</t>
  </si>
  <si>
    <t>ARRONDI</t>
  </si>
  <si>
    <t>Total TVA coll.</t>
  </si>
  <si>
    <t>Produit diverses</t>
  </si>
  <si>
    <t>Charges diverses</t>
  </si>
  <si>
    <t>TVA collectée sur immos 1</t>
  </si>
  <si>
    <t>TVA collectée sur immos 2</t>
  </si>
  <si>
    <t>TVA collectée sur immos 3</t>
  </si>
  <si>
    <t>TVA collectée sur immos 4</t>
  </si>
  <si>
    <t>TVA collectée sur ABS 1</t>
  </si>
  <si>
    <t>TVA collectée sur ABS 2</t>
  </si>
  <si>
    <t>TVA collectée sur ABS 3</t>
  </si>
  <si>
    <t>TVA collectée sur ABS 4</t>
  </si>
  <si>
    <t>TVA due intraco immos 1</t>
  </si>
  <si>
    <t>TVA due intraco immos 2</t>
  </si>
  <si>
    <t>TVA due intraco immos 3</t>
  </si>
  <si>
    <t>TVA due intraco immos 4</t>
  </si>
  <si>
    <t>TVA due intraco ABS 1</t>
  </si>
  <si>
    <t>TVA due intraco ABS 2</t>
  </si>
  <si>
    <t>TVA due intraco ABS 3</t>
  </si>
  <si>
    <t>TVA due intraco ABS 4</t>
  </si>
  <si>
    <t>Total TVA déductible</t>
  </si>
  <si>
    <t>TVA déd sur immos 1</t>
  </si>
  <si>
    <t>TVA déd sur immos 2</t>
  </si>
  <si>
    <t>TVA déd sur immos 3</t>
  </si>
  <si>
    <t>TVA déd sur immos 4</t>
  </si>
  <si>
    <t>TVA déd sur ABS 1</t>
  </si>
  <si>
    <t>TVA déd sur ABS 2</t>
  </si>
  <si>
    <t>TVA déd sur ABS 3</t>
  </si>
  <si>
    <t>TVA déd sur ABS 4</t>
  </si>
  <si>
    <t>TVA déd intraco sur immos 1</t>
  </si>
  <si>
    <t>TVA déd intraco sur immos 2</t>
  </si>
  <si>
    <t>TVA déd intraco sur immos 3</t>
  </si>
  <si>
    <t>TVA déd intraco sur immos 4</t>
  </si>
  <si>
    <t>TVA déd intraco sur ABS 1</t>
  </si>
  <si>
    <t>TVA déd intraco sur ABS 2</t>
  </si>
  <si>
    <t>TVA déd intraco sur ABS 3</t>
  </si>
  <si>
    <t>TVA déd intraco sur ABS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</si>
</sst>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44" fontId="0" fillId="0" borderId="9" xfId="0" applyNumberFormat="1" applyBorder="1"/>
    <xf numFmtId="10" fontId="0" fillId="0" borderId="0" xfId="0" applyNumberFormat="1"/>
    <xf numFmtId="10" fontId="0" fillId="0" borderId="22" xfId="0" applyNumberFormat="1" applyBorder="1"/>
    <xf numFmtId="44" fontId="0" fillId="0" borderId="0" xfId="0" applyNumberFormat="1"/>
    <xf numFmtId="0" fontId="0" fillId="0" borderId="13" xfId="0" applyBorder="1"/>
    <xf numFmtId="0" fontId="0" fillId="0" borderId="17" xfId="0" applyBorder="1"/>
    <xf numFmtId="0" fontId="0" fillId="0" borderId="14" xfId="0" applyBorder="1"/>
    <xf numFmtId="0" fontId="0" fillId="0" borderId="0" xfId="0" applyBorder="1"/>
    <xf numFmtId="44" fontId="0" fillId="0" borderId="22" xfId="0" applyNumberFormat="1" applyBorder="1"/>
    <xf numFmtId="10" fontId="0" fillId="0" borderId="16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44" fontId="0" fillId="0" borderId="0" xfId="0" applyNumberFormat="1" applyBorder="1"/>
    <xf numFmtId="3" fontId="0" fillId="0" borderId="0" xfId="0" applyNumberFormat="1"/>
    <xf numFmtId="10" fontId="0" fillId="0" borderId="7" xfId="0" applyNumberFormat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10" fontId="0" fillId="0" borderId="27" xfId="0" applyNumberFormat="1" applyBorder="1"/>
    <xf numFmtId="44" fontId="0" fillId="0" borderId="15" xfId="0" applyNumberFormat="1" applyFill="1" applyBorder="1"/>
    <xf numFmtId="10" fontId="0" fillId="0" borderId="26" xfId="0" applyNumberFormat="1" applyBorder="1"/>
    <xf numFmtId="44" fontId="0" fillId="0" borderId="26" xfId="0" applyNumberFormat="1" applyFill="1" applyBorder="1"/>
    <xf numFmtId="44" fontId="0" fillId="0" borderId="6" xfId="0" applyNumberFormat="1" applyFill="1" applyBorder="1"/>
    <xf numFmtId="44" fontId="0" fillId="4" borderId="5" xfId="0" applyNumberFormat="1" applyFill="1" applyBorder="1"/>
    <xf numFmtId="44" fontId="0" fillId="4" borderId="25" xfId="0" applyNumberFormat="1" applyFill="1" applyBorder="1"/>
    <xf numFmtId="44" fontId="0" fillId="0" borderId="8" xfId="0" applyNumberFormat="1" applyFill="1" applyBorder="1"/>
    <xf numFmtId="10" fontId="0" fillId="0" borderId="0" xfId="0" applyNumberFormat="1" applyBorder="1"/>
    <xf numFmtId="44" fontId="0" fillId="4" borderId="27" xfId="0" applyNumberFormat="1" applyFill="1" applyBorder="1"/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10" fontId="0" fillId="0" borderId="0" xfId="0" applyNumberFormat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/>
    </xf>
    <xf numFmtId="44" fontId="0" fillId="0" borderId="24" xfId="0" applyNumberFormat="1" applyBorder="1" applyAlignment="1">
      <alignment horizontal="center" vertical="center"/>
    </xf>
    <xf numFmtId="44" fontId="0" fillId="0" borderId="23" xfId="0" applyNumberFormat="1" applyBorder="1" applyAlignment="1">
      <alignment horizontal="center" vertical="center"/>
    </xf>
    <xf numFmtId="44" fontId="0" fillId="0" borderId="18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4" fillId="5" borderId="23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10" fontId="1" fillId="2" borderId="23" xfId="0" applyNumberFormat="1" applyFont="1" applyFill="1" applyBorder="1" applyAlignment="1">
      <alignment horizontal="center" vertical="center"/>
    </xf>
    <xf numFmtId="44" fontId="1" fillId="2" borderId="23" xfId="0" applyNumberFormat="1" applyFont="1" applyFill="1" applyBorder="1" applyAlignment="1">
      <alignment horizontal="center" vertical="center"/>
    </xf>
    <xf numFmtId="3" fontId="0" fillId="5" borderId="23" xfId="0" applyNumberFormat="1" applyFill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2" borderId="21" xfId="0" applyNumberForma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1" xfId="0" applyFill="1" applyBorder="1"/>
    <xf numFmtId="44" fontId="0" fillId="2" borderId="21" xfId="0" applyNumberFormat="1" applyFill="1" applyBorder="1"/>
    <xf numFmtId="10" fontId="0" fillId="0" borderId="10" xfId="0" applyNumberFormat="1" applyBorder="1" applyAlignment="1">
      <alignment horizontal="center" vertical="center"/>
    </xf>
    <xf numFmtId="10" fontId="0" fillId="0" borderId="28" xfId="0" applyNumberFormat="1" applyBorder="1" applyAlignment="1">
      <alignment horizontal="center" vertical="center"/>
    </xf>
    <xf numFmtId="10" fontId="0" fillId="0" borderId="29" xfId="0" applyNumberFormat="1" applyBorder="1" applyAlignment="1">
      <alignment horizontal="center" vertical="center"/>
    </xf>
    <xf numFmtId="17" fontId="1" fillId="2" borderId="3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10" fontId="1" fillId="2" borderId="21" xfId="0" applyNumberFormat="1" applyFont="1" applyFill="1" applyBorder="1" applyAlignment="1">
      <alignment vertical="center"/>
    </xf>
    <xf numFmtId="44" fontId="1" fillId="2" borderId="11" xfId="0" applyNumberFormat="1" applyFont="1" applyFill="1" applyBorder="1" applyAlignment="1">
      <alignment vertical="center"/>
    </xf>
    <xf numFmtId="44" fontId="1" fillId="2" borderId="1" xfId="0" applyNumberFormat="1" applyFont="1" applyFill="1" applyBorder="1" applyAlignment="1">
      <alignment horizontal="center" vertical="center"/>
    </xf>
    <xf numFmtId="44" fontId="0" fillId="0" borderId="7" xfId="0" applyNumberFormat="1" applyBorder="1"/>
    <xf numFmtId="44" fontId="0" fillId="0" borderId="31" xfId="0" applyNumberFormat="1" applyBorder="1"/>
    <xf numFmtId="10" fontId="2" fillId="2" borderId="12" xfId="0" applyNumberFormat="1" applyFont="1" applyFill="1" applyBorder="1" applyAlignment="1">
      <alignment horizontal="center" vertical="center"/>
    </xf>
    <xf numFmtId="44" fontId="2" fillId="2" borderId="18" xfId="0" applyNumberFormat="1" applyFont="1" applyFill="1" applyBorder="1" applyAlignment="1">
      <alignment horizontal="right"/>
    </xf>
    <xf numFmtId="44" fontId="2" fillId="2" borderId="24" xfId="0" applyNumberFormat="1" applyFont="1" applyFill="1" applyBorder="1" applyAlignment="1">
      <alignment horizontal="right"/>
    </xf>
    <xf numFmtId="10" fontId="0" fillId="2" borderId="12" xfId="0" applyNumberFormat="1" applyFill="1" applyBorder="1" applyAlignment="1">
      <alignment horizontal="center" vertical="center"/>
    </xf>
    <xf numFmtId="0" fontId="5" fillId="6" borderId="2" xfId="0" applyFont="1" applyFill="1" applyBorder="1"/>
    <xf numFmtId="10" fontId="5" fillId="2" borderId="12" xfId="0" applyNumberFormat="1" applyFont="1" applyFill="1" applyBorder="1" applyAlignment="1">
      <alignment horizontal="center" vertical="center"/>
    </xf>
    <xf numFmtId="44" fontId="5" fillId="6" borderId="3" xfId="0" applyNumberFormat="1" applyFont="1" applyFill="1" applyBorder="1" applyAlignment="1">
      <alignment horizontal="right"/>
    </xf>
    <xf numFmtId="44" fontId="5" fillId="6" borderId="30" xfId="0" applyNumberFormat="1" applyFont="1" applyFill="1" applyBorder="1"/>
    <xf numFmtId="3" fontId="0" fillId="0" borderId="4" xfId="0" applyNumberFormat="1" applyBorder="1"/>
    <xf numFmtId="0" fontId="0" fillId="0" borderId="32" xfId="0" applyBorder="1"/>
    <xf numFmtId="44" fontId="0" fillId="0" borderId="33" xfId="0" applyNumberFormat="1" applyBorder="1"/>
    <xf numFmtId="44" fontId="0" fillId="0" borderId="34" xfId="0" applyNumberFormat="1" applyBorder="1"/>
    <xf numFmtId="3" fontId="0" fillId="0" borderId="7" xfId="0" applyNumberFormat="1" applyBorder="1"/>
    <xf numFmtId="0" fontId="0" fillId="0" borderId="35" xfId="0" applyBorder="1"/>
    <xf numFmtId="10" fontId="0" fillId="2" borderId="19" xfId="0" applyNumberFormat="1" applyFill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10" fontId="1" fillId="7" borderId="0" xfId="0" applyNumberFormat="1" applyFont="1" applyFill="1" applyAlignment="1">
      <alignment horizontal="center"/>
    </xf>
    <xf numFmtId="44" fontId="1" fillId="7" borderId="0" xfId="0" applyNumberFormat="1" applyFont="1" applyFill="1" applyAlignment="1">
      <alignment horizontal="center"/>
    </xf>
    <xf numFmtId="3" fontId="0" fillId="0" borderId="0" xfId="0" applyNumberFormat="1" applyAlignment="1">
      <alignment horizontal="center" vertical="center"/>
    </xf>
    <xf numFmtId="10" fontId="0" fillId="2" borderId="0" xfId="0" applyNumberFormat="1" applyFill="1" applyBorder="1" applyAlignment="1">
      <alignment horizontal="center" vertical="center"/>
    </xf>
    <xf numFmtId="0" fontId="1" fillId="5" borderId="21" xfId="0" applyFont="1" applyFill="1" applyBorder="1" applyAlignment="1">
      <alignment vertical="center"/>
    </xf>
    <xf numFmtId="0" fontId="1" fillId="5" borderId="11" xfId="0" applyFont="1" applyFill="1" applyBorder="1" applyAlignment="1">
      <alignment vertical="center"/>
    </xf>
    <xf numFmtId="0" fontId="0" fillId="2" borderId="21" xfId="0" applyFill="1" applyBorder="1" applyAlignment="1">
      <alignment horizontal="center" vertical="center"/>
    </xf>
    <xf numFmtId="10" fontId="0" fillId="2" borderId="21" xfId="0" applyNumberFormat="1" applyFill="1" applyBorder="1" applyAlignment="1">
      <alignment horizontal="center" vertical="center"/>
    </xf>
    <xf numFmtId="44" fontId="0" fillId="2" borderId="21" xfId="0" applyNumberFormat="1" applyFill="1" applyBorder="1" applyAlignment="1">
      <alignment horizontal="center" vertical="center"/>
    </xf>
    <xf numFmtId="44" fontId="0" fillId="2" borderId="11" xfId="0" applyNumberFormat="1" applyFill="1" applyBorder="1" applyAlignment="1">
      <alignment horizontal="center" vertical="center"/>
    </xf>
    <xf numFmtId="44" fontId="0" fillId="0" borderId="11" xfId="0" applyNumberFormat="1" applyBorder="1"/>
    <xf numFmtId="44" fontId="0" fillId="0" borderId="24" xfId="0" applyNumberFormat="1" applyBorder="1"/>
    <xf numFmtId="44" fontId="0" fillId="0" borderId="18" xfId="0" applyNumberFormat="1" applyBorder="1"/>
    <xf numFmtId="0" fontId="4" fillId="5" borderId="21" xfId="0" applyFont="1" applyFill="1" applyBorder="1" applyAlignment="1">
      <alignment horizontal="center"/>
    </xf>
    <xf numFmtId="3" fontId="0" fillId="0" borderId="11" xfId="0" applyNumberFormat="1" applyBorder="1"/>
    <xf numFmtId="3" fontId="0" fillId="0" borderId="24" xfId="0" applyNumberFormat="1" applyBorder="1"/>
    <xf numFmtId="3" fontId="0" fillId="0" borderId="18" xfId="0" applyNumberFormat="1" applyBorder="1"/>
    <xf numFmtId="0" fontId="1" fillId="5" borderId="20" xfId="0" applyFont="1" applyFill="1" applyBorder="1" applyAlignment="1">
      <alignment vertical="center"/>
    </xf>
    <xf numFmtId="0" fontId="1" fillId="6" borderId="30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/>
    </xf>
    <xf numFmtId="0" fontId="2" fillId="8" borderId="19" xfId="0" applyFont="1" applyFill="1" applyBorder="1" applyAlignment="1">
      <alignment horizontal="left"/>
    </xf>
    <xf numFmtId="10" fontId="1" fillId="3" borderId="2" xfId="0" applyNumberFormat="1" applyFont="1" applyFill="1" applyBorder="1" applyAlignment="1">
      <alignment horizontal="center"/>
    </xf>
    <xf numFmtId="44" fontId="1" fillId="3" borderId="36" xfId="0" applyNumberFormat="1" applyFont="1" applyFill="1" applyBorder="1" applyAlignment="1">
      <alignment horizontal="center"/>
    </xf>
    <xf numFmtId="44" fontId="1" fillId="3" borderId="3" xfId="0" applyNumberFormat="1" applyFont="1" applyFill="1" applyBorder="1" applyAlignment="1">
      <alignment horizontal="center"/>
    </xf>
    <xf numFmtId="10" fontId="1" fillId="3" borderId="30" xfId="0" applyNumberFormat="1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3" fontId="0" fillId="5" borderId="21" xfId="0" applyNumberFormat="1" applyFill="1" applyBorder="1" applyAlignment="1">
      <alignment horizontal="center"/>
    </xf>
    <xf numFmtId="2" fontId="4" fillId="5" borderId="21" xfId="0" applyNumberFormat="1" applyFont="1" applyFill="1" applyBorder="1" applyAlignment="1">
      <alignment horizontal="center"/>
    </xf>
    <xf numFmtId="2" fontId="4" fillId="5" borderId="11" xfId="0" applyNumberFormat="1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3" fillId="8" borderId="21" xfId="0" applyFont="1" applyFill="1" applyBorder="1" applyAlignment="1">
      <alignment horizontal="center" vertical="center"/>
    </xf>
    <xf numFmtId="0" fontId="0" fillId="0" borderId="28" xfId="0" applyBorder="1" applyAlignment="1">
      <alignment horizontal="left"/>
    </xf>
    <xf numFmtId="0" fontId="0" fillId="0" borderId="29" xfId="0" applyBorder="1" applyAlignment="1">
      <alignment horizontal="left"/>
    </xf>
    <xf numFmtId="0" fontId="3" fillId="8" borderId="23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left"/>
    </xf>
    <xf numFmtId="0" fontId="2" fillId="8" borderId="23" xfId="0" applyFont="1" applyFill="1" applyBorder="1" applyAlignment="1">
      <alignment horizontal="left"/>
    </xf>
    <xf numFmtId="3" fontId="0" fillId="0" borderId="11" xfId="0" applyNumberForma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10" fontId="1" fillId="3" borderId="2" xfId="0" applyNumberFormat="1" applyFont="1" applyFill="1" applyBorder="1" applyAlignment="1">
      <alignment horizontal="center" vertical="center"/>
    </xf>
    <xf numFmtId="10" fontId="1" fillId="3" borderId="20" xfId="0" applyNumberFormat="1" applyFont="1" applyFill="1" applyBorder="1" applyAlignment="1">
      <alignment horizontal="center" vertical="center"/>
    </xf>
    <xf numFmtId="10" fontId="1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right"/>
    </xf>
    <xf numFmtId="0" fontId="2" fillId="2" borderId="23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horizontal="center"/>
    </xf>
    <xf numFmtId="0" fontId="0" fillId="0" borderId="0" xfId="0" quotePrefix="1"/>
    <xf numFmtId="0" fontId="1" fillId="5" borderId="10" xfId="0" applyFont="1" applyFill="1" applyBorder="1" applyAlignment="1">
      <alignment vertical="center"/>
    </xf>
    <xf numFmtId="0" fontId="6" fillId="0" borderId="1" xfId="0" applyNumberFormat="1" applyFont="1" applyBorder="1" applyAlignment="1"/>
    <xf numFmtId="0" fontId="6" fillId="0" borderId="12" xfId="0" applyNumberFormat="1" applyFont="1" applyBorder="1" applyAlignment="1"/>
    <xf numFmtId="0" fontId="6" fillId="0" borderId="19" xfId="0" applyNumberFormat="1" applyFont="1" applyBorder="1" applyAlignment="1"/>
    <xf numFmtId="3" fontId="0" fillId="0" borderId="1" xfId="0" applyNumberFormat="1" applyBorder="1"/>
    <xf numFmtId="3" fontId="0" fillId="0" borderId="12" xfId="0" applyNumberFormat="1" applyBorder="1"/>
    <xf numFmtId="3" fontId="0" fillId="0" borderId="19" xfId="0" applyNumberFormat="1" applyBorder="1"/>
    <xf numFmtId="0" fontId="0" fillId="0" borderId="1" xfId="0" applyBorder="1"/>
    <xf numFmtId="0" fontId="0" fillId="0" borderId="12" xfId="0" applyBorder="1"/>
    <xf numFmtId="0" fontId="0" fillId="0" borderId="19" xfId="0" applyBorder="1"/>
    <xf numFmtId="44" fontId="0" fillId="0" borderId="1" xfId="0" applyNumberFormat="1" applyBorder="1"/>
    <xf numFmtId="44" fontId="0" fillId="0" borderId="12" xfId="0" applyNumberFormat="1" applyBorder="1"/>
    <xf numFmtId="44" fontId="0" fillId="0" borderId="19" xfId="0" applyNumberFormat="1" applyBorder="1"/>
  </cellXfs>
  <cellStyles count="1">
    <cellStyle name="Normal" xfId="0" builtinId="0"/>
  </cellStyles>
  <dxfs count="19"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VAcollectee" displayName="TVAcollectee" ref="A1:F20" totalsRowShown="0" headerRowDxfId="18" dataDxfId="16" headerRowBorderDxfId="17" tableBorderDxfId="15">
  <autoFilter ref="A1:F20"/>
  <tableColumns count="6">
    <tableColumn id="2" name="LIBELLE DE COMPTE" dataDxfId="14"/>
    <tableColumn id="7" name="COMPTE" dataDxfId="13"/>
    <tableColumn id="3" name="INFORMATION" dataDxfId="12"/>
    <tableColumn id="4" name="TAUX" dataDxfId="11">
      <calculatedColumnFormula>I25</calculatedColumnFormula>
    </tableColumn>
    <tableColumn id="5" name="TOTAL HT" dataDxfId="10"/>
    <tableColumn id="6" name="TVA" dataDxfId="9">
      <calculatedColumnFormula>TVAcollectee[[#This Row],[TOTAL HT]]*TVAcollectee[[#This Row],[TAUX]]</calculatedColumnFormula>
    </tableColumn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2" name="TVAdeductible" displayName="TVAdeductible" ref="H1:M21" totalsRowShown="0" headerRowDxfId="8" dataDxfId="6" headerRowBorderDxfId="7" tableBorderDxfId="5">
  <autoFilter ref="H1:M21"/>
  <tableColumns count="6">
    <tableColumn id="2" name="LIBELLE DE COMPTE" dataDxfId="4"/>
    <tableColumn id="7" name="COMPTE" dataDxfId="3"/>
    <tableColumn id="3" name="INFORMATION"/>
    <tableColumn id="4" name="TAUX" dataDxfId="2"/>
    <tableColumn id="5" name="Total HT" dataDxfId="1"/>
    <tableColumn id="6" name="TVA" dataDxfId="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8"/>
  <sheetViews>
    <sheetView topLeftCell="B1" zoomScaleNormal="100" workbookViewId="0">
      <pane ySplit="2" topLeftCell="A3" activePane="bottomLeft" state="frozen"/>
      <selection pane="bottomLeft" activeCell="O13" sqref="O13"/>
    </sheetView>
  </sheetViews>
  <sheetFormatPr baseColWidth="10" defaultRowHeight="15" x14ac:dyDescent="0.25"/>
  <cols>
    <col min="1" max="1" width="27.28515625" style="13" customWidth="1"/>
    <col min="2" max="2" width="9.7109375" customWidth="1"/>
    <col min="3" max="3" width="20.7109375" customWidth="1"/>
    <col min="4" max="4" width="15.7109375" style="2" customWidth="1"/>
    <col min="5" max="6" width="15.7109375" style="4" customWidth="1"/>
    <col min="7" max="7" width="3.7109375" customWidth="1"/>
    <col min="8" max="8" width="22.7109375" customWidth="1"/>
    <col min="9" max="9" width="8.7109375" customWidth="1"/>
    <col min="10" max="10" width="20.7109375" customWidth="1"/>
  </cols>
  <sheetData>
    <row r="1" spans="1:13" thickBot="1" x14ac:dyDescent="0.35">
      <c r="A1" s="83" t="s">
        <v>31</v>
      </c>
      <c r="B1" s="83" t="s">
        <v>30</v>
      </c>
      <c r="C1" s="83" t="s">
        <v>32</v>
      </c>
      <c r="D1" s="84" t="s">
        <v>0</v>
      </c>
      <c r="E1" s="85" t="s">
        <v>33</v>
      </c>
      <c r="F1" s="86" t="s">
        <v>6</v>
      </c>
      <c r="H1" s="40" t="s">
        <v>31</v>
      </c>
      <c r="I1" s="40" t="s">
        <v>30</v>
      </c>
      <c r="J1" s="41" t="s">
        <v>32</v>
      </c>
      <c r="K1" s="42" t="s">
        <v>0</v>
      </c>
      <c r="L1" s="43" t="s">
        <v>5</v>
      </c>
      <c r="M1" s="43" t="s">
        <v>6</v>
      </c>
    </row>
    <row r="2" spans="1:13" ht="18.600000000000001" thickBot="1" x14ac:dyDescent="0.4">
      <c r="A2" s="105"/>
      <c r="B2" s="106"/>
      <c r="C2" s="90" t="s">
        <v>28</v>
      </c>
      <c r="D2" s="107"/>
      <c r="E2" s="107"/>
      <c r="F2" s="108"/>
      <c r="H2" s="39"/>
      <c r="I2" s="44"/>
      <c r="J2" s="39" t="s">
        <v>29</v>
      </c>
      <c r="K2" s="39"/>
      <c r="L2" s="39"/>
      <c r="M2" s="39"/>
    </row>
    <row r="3" spans="1:13" ht="15.75" x14ac:dyDescent="0.25">
      <c r="A3" s="110" t="s">
        <v>43</v>
      </c>
      <c r="B3" s="117">
        <v>445710</v>
      </c>
      <c r="C3" s="111"/>
      <c r="D3" s="50">
        <v>0.1</v>
      </c>
      <c r="E3" s="30">
        <v>200</v>
      </c>
      <c r="F3" s="31">
        <f>TVAcollectee[[#This Row],[TOTAL HT]]*TVAcollectee[[#This Row],[TAUX]]</f>
        <v>20</v>
      </c>
      <c r="H3" s="36" t="s">
        <v>60</v>
      </c>
      <c r="I3" s="26">
        <v>445620</v>
      </c>
      <c r="J3" s="96"/>
      <c r="K3" s="50"/>
      <c r="L3" s="30"/>
      <c r="M3" s="31">
        <f>TVAdeductible[[#This Row],[TAUX]]*TVAdeductible[[#This Row],[Total HT]]</f>
        <v>0</v>
      </c>
    </row>
    <row r="4" spans="1:13" ht="15.75" x14ac:dyDescent="0.25">
      <c r="A4" s="112" t="s">
        <v>44</v>
      </c>
      <c r="B4" s="118">
        <v>445710</v>
      </c>
      <c r="C4" s="109" t="s">
        <v>12</v>
      </c>
      <c r="D4" s="51"/>
      <c r="E4" s="29"/>
      <c r="F4" s="33">
        <f>TVAcollectee[[#This Row],[TOTAL HT]]*TVAcollectee[[#This Row],[TAUX]]</f>
        <v>0</v>
      </c>
      <c r="H4" s="36" t="s">
        <v>61</v>
      </c>
      <c r="I4" s="26">
        <v>445620</v>
      </c>
      <c r="J4" s="96" t="s">
        <v>27</v>
      </c>
      <c r="K4" s="51"/>
      <c r="L4" s="29"/>
      <c r="M4" s="33">
        <f>TVAdeductible[[#This Row],[TAUX]]*TVAdeductible[[#This Row],[Total HT]]</f>
        <v>0</v>
      </c>
    </row>
    <row r="5" spans="1:13" ht="15.75" x14ac:dyDescent="0.25">
      <c r="A5" s="112" t="s">
        <v>45</v>
      </c>
      <c r="B5" s="118">
        <v>445710</v>
      </c>
      <c r="C5" s="109"/>
      <c r="D5" s="51"/>
      <c r="E5" s="29"/>
      <c r="F5" s="33">
        <f>TVAcollectee[[#This Row],[TOTAL HT]]*TVAcollectee[[#This Row],[TAUX]]</f>
        <v>0</v>
      </c>
      <c r="H5" s="36" t="s">
        <v>62</v>
      </c>
      <c r="I5" s="26">
        <v>445620</v>
      </c>
      <c r="J5" s="96"/>
      <c r="K5" s="51"/>
      <c r="L5" s="29"/>
      <c r="M5" s="33">
        <f>TVAdeductible[[#This Row],[TAUX]]*TVAdeductible[[#This Row],[Total HT]]</f>
        <v>0</v>
      </c>
    </row>
    <row r="6" spans="1:13" ht="16.5" thickBot="1" x14ac:dyDescent="0.3">
      <c r="A6" s="113" t="s">
        <v>46</v>
      </c>
      <c r="B6" s="119">
        <v>445710</v>
      </c>
      <c r="C6" s="114"/>
      <c r="D6" s="52"/>
      <c r="E6" s="34"/>
      <c r="F6" s="35">
        <f>TVAcollectee[[#This Row],[TOTAL HT]]*TVAcollectee[[#This Row],[TAUX]]</f>
        <v>0</v>
      </c>
      <c r="H6" s="36" t="s">
        <v>63</v>
      </c>
      <c r="I6" s="26">
        <v>445620</v>
      </c>
      <c r="J6" s="96"/>
      <c r="K6" s="52"/>
      <c r="L6" s="34"/>
      <c r="M6" s="35">
        <f>TVAdeductible[[#This Row],[TAUX]]*TVAdeductible[[#This Row],[Total HT]]</f>
        <v>0</v>
      </c>
    </row>
    <row r="7" spans="1:13" ht="15.75" x14ac:dyDescent="0.25">
      <c r="A7" s="110" t="s">
        <v>47</v>
      </c>
      <c r="B7" s="117">
        <v>445711</v>
      </c>
      <c r="C7" s="111"/>
      <c r="D7" s="50"/>
      <c r="E7" s="30"/>
      <c r="F7" s="31">
        <f>TVAcollectee[[#This Row],[TOTAL HT]]*TVAcollectee[[#This Row],[TAUX]]</f>
        <v>0</v>
      </c>
      <c r="H7" s="37" t="s">
        <v>64</v>
      </c>
      <c r="I7" s="45">
        <v>445660</v>
      </c>
      <c r="J7" s="97"/>
      <c r="K7" s="28"/>
      <c r="L7" s="29"/>
      <c r="M7" s="29">
        <f>TVAdeductible[[#This Row],[TAUX]]*TVAdeductible[[#This Row],[Total HT]]</f>
        <v>0</v>
      </c>
    </row>
    <row r="8" spans="1:13" ht="15.75" x14ac:dyDescent="0.25">
      <c r="A8" s="112" t="s">
        <v>48</v>
      </c>
      <c r="B8" s="118">
        <v>445711</v>
      </c>
      <c r="C8" s="109" t="s">
        <v>13</v>
      </c>
      <c r="D8" s="51"/>
      <c r="E8" s="29"/>
      <c r="F8" s="33">
        <f>TVAcollectee[[#This Row],[TOTAL HT]]*TVAcollectee[[#This Row],[TAUX]]</f>
        <v>0</v>
      </c>
      <c r="H8" s="36" t="s">
        <v>65</v>
      </c>
      <c r="I8" s="26">
        <v>445660</v>
      </c>
      <c r="J8" s="96" t="s">
        <v>7</v>
      </c>
      <c r="K8" s="28"/>
      <c r="L8" s="29"/>
      <c r="M8" s="29">
        <f>TVAdeductible[[#This Row],[TAUX]]*TVAdeductible[[#This Row],[Total HT]]</f>
        <v>0</v>
      </c>
    </row>
    <row r="9" spans="1:13" ht="15.75" x14ac:dyDescent="0.25">
      <c r="A9" s="112" t="s">
        <v>49</v>
      </c>
      <c r="B9" s="118">
        <v>445711</v>
      </c>
      <c r="C9" s="109"/>
      <c r="D9" s="51">
        <v>2.1000000000000001E-2</v>
      </c>
      <c r="E9" s="29">
        <v>50</v>
      </c>
      <c r="F9" s="33">
        <f>TVAcollectee[[#This Row],[TOTAL HT]]*TVAcollectee[[#This Row],[TAUX]]</f>
        <v>1.05</v>
      </c>
      <c r="H9" s="36" t="s">
        <v>66</v>
      </c>
      <c r="I9" s="26">
        <v>445660</v>
      </c>
      <c r="J9" s="96"/>
      <c r="K9" s="28"/>
      <c r="L9" s="29"/>
      <c r="M9" s="29">
        <f>TVAdeductible[[#This Row],[TAUX]]*TVAdeductible[[#This Row],[Total HT]]</f>
        <v>0</v>
      </c>
    </row>
    <row r="10" spans="1:13" ht="16.5" thickBot="1" x14ac:dyDescent="0.3">
      <c r="A10" s="113" t="s">
        <v>50</v>
      </c>
      <c r="B10" s="119">
        <v>445711</v>
      </c>
      <c r="C10" s="114"/>
      <c r="D10" s="52"/>
      <c r="E10" s="34"/>
      <c r="F10" s="35">
        <f>TVAcollectee[[#This Row],[TOTAL HT]]*TVAcollectee[[#This Row],[TAUX]]</f>
        <v>0</v>
      </c>
      <c r="H10" s="36" t="s">
        <v>67</v>
      </c>
      <c r="I10" s="26">
        <v>445660</v>
      </c>
      <c r="J10" s="96"/>
      <c r="K10" s="28"/>
      <c r="L10" s="29"/>
      <c r="M10" s="29">
        <f>TVAdeductible[[#This Row],[TAUX]]*TVAdeductible[[#This Row],[Total HT]]</f>
        <v>0</v>
      </c>
    </row>
    <row r="11" spans="1:13" ht="15.75" x14ac:dyDescent="0.25">
      <c r="A11" s="110" t="s">
        <v>51</v>
      </c>
      <c r="B11" s="117">
        <v>445200</v>
      </c>
      <c r="C11" s="111"/>
      <c r="D11" s="50"/>
      <c r="E11" s="30"/>
      <c r="F11" s="31">
        <f>TVAcollectee[[#This Row],[TOTAL HT]]*TVAcollectee[[#This Row],[TAUX]]</f>
        <v>0</v>
      </c>
      <c r="H11" s="37" t="s">
        <v>68</v>
      </c>
      <c r="I11" s="45">
        <v>445662</v>
      </c>
      <c r="J11" s="97"/>
      <c r="K11" s="50"/>
      <c r="L11" s="30"/>
      <c r="M11" s="31">
        <f>TVAdeductible[[#This Row],[TAUX]]*TVAdeductible[[#This Row],[Total HT]]</f>
        <v>0</v>
      </c>
    </row>
    <row r="12" spans="1:13" ht="15.75" x14ac:dyDescent="0.25">
      <c r="A12" s="112" t="s">
        <v>52</v>
      </c>
      <c r="B12" s="118">
        <v>445200</v>
      </c>
      <c r="C12" s="109" t="s">
        <v>14</v>
      </c>
      <c r="D12" s="51"/>
      <c r="E12" s="29"/>
      <c r="F12" s="33">
        <f>TVAcollectee[[#This Row],[TOTAL HT]]*TVAcollectee[[#This Row],[TAUX]]</f>
        <v>0</v>
      </c>
      <c r="H12" s="36" t="s">
        <v>69</v>
      </c>
      <c r="I12" s="26">
        <v>445662</v>
      </c>
      <c r="J12" s="96" t="s">
        <v>8</v>
      </c>
      <c r="K12" s="51"/>
      <c r="L12" s="29"/>
      <c r="M12" s="33">
        <f>TVAdeductible[[#This Row],[TAUX]]*TVAdeductible[[#This Row],[Total HT]]</f>
        <v>0</v>
      </c>
    </row>
    <row r="13" spans="1:13" ht="15.75" x14ac:dyDescent="0.25">
      <c r="A13" s="112" t="s">
        <v>53</v>
      </c>
      <c r="B13" s="118">
        <v>445200</v>
      </c>
      <c r="C13" s="109"/>
      <c r="D13" s="51">
        <v>5.5E-2</v>
      </c>
      <c r="E13" s="29">
        <v>120</v>
      </c>
      <c r="F13" s="33">
        <f>TVAcollectee[[#This Row],[TOTAL HT]]*TVAcollectee[[#This Row],[TAUX]]</f>
        <v>6.6</v>
      </c>
      <c r="H13" s="36" t="s">
        <v>70</v>
      </c>
      <c r="I13" s="26">
        <v>445662</v>
      </c>
      <c r="J13" s="96"/>
      <c r="K13" s="51"/>
      <c r="L13" s="29"/>
      <c r="M13" s="33">
        <f>TVAdeductible[[#This Row],[TAUX]]*TVAdeductible[[#This Row],[Total HT]]</f>
        <v>0</v>
      </c>
    </row>
    <row r="14" spans="1:13" ht="16.5" thickBot="1" x14ac:dyDescent="0.3">
      <c r="A14" s="113" t="s">
        <v>54</v>
      </c>
      <c r="B14" s="119">
        <v>445200</v>
      </c>
      <c r="C14" s="114"/>
      <c r="D14" s="52"/>
      <c r="E14" s="34"/>
      <c r="F14" s="35">
        <f>TVAcollectee[[#This Row],[TOTAL HT]]*TVAcollectee[[#This Row],[TAUX]]</f>
        <v>0</v>
      </c>
      <c r="H14" s="36" t="s">
        <v>71</v>
      </c>
      <c r="I14" s="26">
        <v>445662</v>
      </c>
      <c r="J14" s="96"/>
      <c r="K14" s="52"/>
      <c r="L14" s="34"/>
      <c r="M14" s="35">
        <f>TVAdeductible[[#This Row],[TAUX]]*TVAdeductible[[#This Row],[Total HT]]</f>
        <v>0</v>
      </c>
    </row>
    <row r="15" spans="1:13" ht="15.75" x14ac:dyDescent="0.25">
      <c r="A15" s="110" t="s">
        <v>55</v>
      </c>
      <c r="B15" s="117">
        <v>445201</v>
      </c>
      <c r="C15" s="111"/>
      <c r="D15" s="50"/>
      <c r="E15" s="30"/>
      <c r="F15" s="31">
        <f>TVAcollectee[[#This Row],[TOTAL HT]]*TVAcollectee[[#This Row],[TAUX]]</f>
        <v>0</v>
      </c>
      <c r="H15" s="37" t="s">
        <v>72</v>
      </c>
      <c r="I15" s="45">
        <v>445663</v>
      </c>
      <c r="J15" s="97"/>
      <c r="K15" s="28"/>
      <c r="L15" s="29"/>
      <c r="M15" s="29">
        <f>TVAdeductible[[#This Row],[TAUX]]*TVAdeductible[[#This Row],[Total HT]]</f>
        <v>0</v>
      </c>
    </row>
    <row r="16" spans="1:13" ht="15.75" x14ac:dyDescent="0.25">
      <c r="A16" s="112" t="s">
        <v>56</v>
      </c>
      <c r="B16" s="118">
        <v>445201</v>
      </c>
      <c r="C16" s="109" t="s">
        <v>15</v>
      </c>
      <c r="D16" s="51"/>
      <c r="E16" s="29"/>
      <c r="F16" s="33">
        <f>TVAcollectee[[#This Row],[TOTAL HT]]*TVAcollectee[[#This Row],[TAUX]]</f>
        <v>0</v>
      </c>
      <c r="H16" s="36" t="s">
        <v>73</v>
      </c>
      <c r="I16" s="26">
        <v>445663</v>
      </c>
      <c r="J16" s="96" t="s">
        <v>9</v>
      </c>
      <c r="K16" s="28"/>
      <c r="L16" s="29"/>
      <c r="M16" s="29">
        <f>TVAdeductible[[#This Row],[TAUX]]*TVAdeductible[[#This Row],[Total HT]]</f>
        <v>0</v>
      </c>
    </row>
    <row r="17" spans="1:13" ht="15.75" x14ac:dyDescent="0.25">
      <c r="A17" s="112" t="s">
        <v>57</v>
      </c>
      <c r="B17" s="118">
        <v>445201</v>
      </c>
      <c r="C17" s="109"/>
      <c r="D17" s="51"/>
      <c r="E17" s="29"/>
      <c r="F17" s="33">
        <f>TVAcollectee[[#This Row],[TOTAL HT]]*TVAcollectee[[#This Row],[TAUX]]</f>
        <v>0</v>
      </c>
      <c r="H17" s="36" t="s">
        <v>74</v>
      </c>
      <c r="I17" s="26">
        <v>445663</v>
      </c>
      <c r="J17" s="96"/>
      <c r="K17" s="28"/>
      <c r="L17" s="29"/>
      <c r="M17" s="29">
        <f>TVAdeductible[[#This Row],[TAUX]]*TVAdeductible[[#This Row],[Total HT]]</f>
        <v>0</v>
      </c>
    </row>
    <row r="18" spans="1:13" ht="16.5" thickBot="1" x14ac:dyDescent="0.3">
      <c r="A18" s="113" t="s">
        <v>58</v>
      </c>
      <c r="B18" s="119">
        <v>445201</v>
      </c>
      <c r="C18" s="114"/>
      <c r="D18" s="52">
        <v>0.1</v>
      </c>
      <c r="E18" s="34">
        <v>100</v>
      </c>
      <c r="F18" s="35">
        <f>TVAcollectee[[#This Row],[TOTAL HT]]*TVAcollectee[[#This Row],[TAUX]]</f>
        <v>10</v>
      </c>
      <c r="H18" s="36" t="s">
        <v>75</v>
      </c>
      <c r="I18" s="26">
        <v>445663</v>
      </c>
      <c r="J18" s="98"/>
      <c r="K18" s="28"/>
      <c r="L18" s="29"/>
      <c r="M18" s="29">
        <f>TVAdeductible[[#This Row],[TAUX]]*TVAdeductible[[#This Row],[Total HT]]</f>
        <v>0</v>
      </c>
    </row>
    <row r="19" spans="1:13" x14ac:dyDescent="0.25">
      <c r="A19" s="110" t="s">
        <v>22</v>
      </c>
      <c r="B19" s="117"/>
      <c r="C19" s="115" t="s">
        <v>16</v>
      </c>
      <c r="D19" s="50"/>
      <c r="E19" s="30"/>
      <c r="F19" s="31">
        <f>TVAcollectee[[#This Row],[TOTAL HT]]*TVAcollectee[[#This Row],[TAUX]]</f>
        <v>0</v>
      </c>
      <c r="H19" s="37" t="s">
        <v>24</v>
      </c>
      <c r="I19" s="45"/>
      <c r="J19" s="99" t="s">
        <v>10</v>
      </c>
      <c r="K19" s="50"/>
      <c r="L19" s="30"/>
      <c r="M19" s="31">
        <f>TVAdeductible[[#This Row],[TAUX]]*TVAdeductible[[#This Row],[Total HT]]</f>
        <v>0</v>
      </c>
    </row>
    <row r="20" spans="1:13" ht="15.75" thickBot="1" x14ac:dyDescent="0.3">
      <c r="A20" s="113" t="s">
        <v>23</v>
      </c>
      <c r="B20" s="119"/>
      <c r="C20" s="116" t="s">
        <v>17</v>
      </c>
      <c r="D20" s="52"/>
      <c r="E20" s="34"/>
      <c r="F20" s="35">
        <f>TVAcollectee[[#This Row],[TOTAL HT]]*TVAcollectee[[#This Row],[TAUX]]</f>
        <v>0</v>
      </c>
      <c r="H20" s="36" t="s">
        <v>25</v>
      </c>
      <c r="I20" s="26"/>
      <c r="J20" s="100" t="s">
        <v>11</v>
      </c>
      <c r="K20" s="52"/>
      <c r="L20" s="34"/>
      <c r="M20" s="35">
        <f>TVAdeductible[[#This Row],[TAUX]]*TVAdeductible[[#This Row],[Total HT]]</f>
        <v>0</v>
      </c>
    </row>
    <row r="21" spans="1:13" ht="15.75" thickBot="1" x14ac:dyDescent="0.3">
      <c r="A21" s="32"/>
      <c r="B21" s="27"/>
      <c r="C21" s="38"/>
      <c r="D21" s="28"/>
      <c r="E21" s="29"/>
      <c r="F21" s="29"/>
      <c r="H21" s="47" t="s">
        <v>18</v>
      </c>
      <c r="I21" s="46">
        <v>445670</v>
      </c>
      <c r="J21" s="48"/>
      <c r="K21" s="49"/>
      <c r="L21" s="49"/>
      <c r="M21" s="47"/>
    </row>
    <row r="22" spans="1:13" thickBot="1" x14ac:dyDescent="0.35">
      <c r="C22" s="120" t="s">
        <v>26</v>
      </c>
      <c r="D22" s="121"/>
      <c r="E22" s="121"/>
      <c r="F22" s="122"/>
    </row>
    <row r="23" spans="1:13" thickBot="1" x14ac:dyDescent="0.35">
      <c r="C23" s="4"/>
      <c r="D23" s="4"/>
      <c r="E23"/>
      <c r="F23"/>
      <c r="I23" s="15" t="s">
        <v>0</v>
      </c>
    </row>
    <row r="24" spans="1:13" ht="15.75" thickBot="1" x14ac:dyDescent="0.3">
      <c r="C24" s="101" t="s">
        <v>21</v>
      </c>
      <c r="D24" s="102" t="s">
        <v>20</v>
      </c>
      <c r="E24" s="103" t="s">
        <v>6</v>
      </c>
      <c r="F24" s="104" t="s">
        <v>19</v>
      </c>
      <c r="H24" s="5" t="s">
        <v>2</v>
      </c>
      <c r="I24" s="11">
        <v>2.1000000000000001E-2</v>
      </c>
    </row>
    <row r="25" spans="1:13" x14ac:dyDescent="0.25">
      <c r="C25" s="21"/>
      <c r="D25" s="18">
        <v>0.2</v>
      </c>
      <c r="E25" s="19">
        <f>C25*D25</f>
        <v>0</v>
      </c>
      <c r="F25" s="20">
        <f>C25+E25</f>
        <v>0</v>
      </c>
      <c r="H25" s="7" t="s">
        <v>1</v>
      </c>
      <c r="I25" s="10">
        <v>5.5E-2</v>
      </c>
    </row>
    <row r="26" spans="1:13" x14ac:dyDescent="0.25">
      <c r="C26" s="17">
        <f>F26/(1+D26)</f>
        <v>0</v>
      </c>
      <c r="D26" s="3">
        <v>0.2</v>
      </c>
      <c r="E26" s="9">
        <f>F26-C26</f>
        <v>0</v>
      </c>
      <c r="F26" s="22"/>
      <c r="H26" s="7" t="s">
        <v>3</v>
      </c>
      <c r="I26" s="10">
        <v>0.1</v>
      </c>
    </row>
    <row r="27" spans="1:13" thickBot="1" x14ac:dyDescent="0.35">
      <c r="C27" s="23">
        <f>E27*(1/D27)</f>
        <v>0</v>
      </c>
      <c r="D27" s="16">
        <v>0.2</v>
      </c>
      <c r="E27" s="25"/>
      <c r="F27" s="1">
        <f>C27+E27</f>
        <v>0</v>
      </c>
      <c r="H27" s="6" t="s">
        <v>4</v>
      </c>
      <c r="I27" s="14">
        <v>0.2</v>
      </c>
    </row>
    <row r="55" spans="4:7" x14ac:dyDescent="0.25">
      <c r="D55" s="12"/>
      <c r="E55" s="24"/>
      <c r="F55" s="12"/>
    </row>
    <row r="56" spans="4:7" x14ac:dyDescent="0.25">
      <c r="D56" s="12"/>
      <c r="E56" s="24"/>
      <c r="F56" s="12"/>
      <c r="G56" s="12"/>
    </row>
    <row r="57" spans="4:7" x14ac:dyDescent="0.25">
      <c r="D57" s="24"/>
      <c r="E57" s="12"/>
      <c r="F57" s="12"/>
      <c r="G57" s="12"/>
    </row>
    <row r="58" spans="4:7" x14ac:dyDescent="0.25">
      <c r="G58" s="8"/>
    </row>
  </sheetData>
  <mergeCells count="1">
    <mergeCell ref="C22:F22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6"/>
  <sheetViews>
    <sheetView tabSelected="1" zoomScaleNormal="100" workbookViewId="0">
      <selection activeCell="M19" sqref="M19"/>
    </sheetView>
  </sheetViews>
  <sheetFormatPr baseColWidth="10" defaultRowHeight="15" x14ac:dyDescent="0.25"/>
  <cols>
    <col min="1" max="2" width="8.7109375" customWidth="1"/>
    <col min="3" max="3" width="26.28515625" customWidth="1"/>
    <col min="4" max="4" width="11.7109375" customWidth="1"/>
    <col min="5" max="5" width="8.7109375" style="2" customWidth="1"/>
    <col min="6" max="7" width="12.7109375" style="4" customWidth="1"/>
  </cols>
  <sheetData>
    <row r="1" spans="3:9" thickBot="1" x14ac:dyDescent="0.35">
      <c r="C1" s="128" t="s">
        <v>34</v>
      </c>
      <c r="D1" s="129"/>
      <c r="E1" s="129"/>
      <c r="F1" s="130"/>
      <c r="G1" s="53" t="s">
        <v>35</v>
      </c>
    </row>
    <row r="2" spans="3:9" ht="15.75" thickBot="1" x14ac:dyDescent="0.3">
      <c r="C2" s="55" t="s">
        <v>37</v>
      </c>
      <c r="D2" s="54" t="s">
        <v>36</v>
      </c>
      <c r="E2" s="56" t="s">
        <v>0</v>
      </c>
      <c r="F2" s="57" t="s">
        <v>38</v>
      </c>
      <c r="G2" s="58" t="s">
        <v>39</v>
      </c>
    </row>
    <row r="3" spans="3:9" ht="15.75" thickBot="1" x14ac:dyDescent="0.3">
      <c r="C3" s="136"/>
      <c r="D3" s="94" t="s">
        <v>28</v>
      </c>
      <c r="E3" s="94"/>
      <c r="F3" s="81"/>
      <c r="G3" s="82"/>
    </row>
    <row r="4" spans="3:9" ht="14.45" customHeight="1" x14ac:dyDescent="0.25">
      <c r="C4" s="137" t="str">
        <f>IFERROR(INDEX(BDD!A$3:A$20,SUMPRODUCT(SMALL((BDD!F$3:F$20&gt;0)*ROW(BDD!F$3:F$20),COUNTIF(BDD!F$3:F$20,"=0")+ROW(A1)))-2),"")</f>
        <v>TVA collectée sur immos 1</v>
      </c>
      <c r="D4" s="140">
        <f>IFERROR(VLOOKUP($C4,BDD!$A$3:$F$18,2,FALSE),"")</f>
        <v>445710</v>
      </c>
      <c r="E4" s="80">
        <f>IFERROR(VLOOKUP(Impression!C4,BDD!$A3:$F18,4,FALSE),"")</f>
        <v>0.1</v>
      </c>
      <c r="F4" s="146">
        <f>IFERROR(VLOOKUP($C4,BDD!$A$3:$F$20,6,FALSE),"")</f>
        <v>20</v>
      </c>
      <c r="G4" s="87">
        <f>IFERROR(ROUND(F4,0),"")</f>
        <v>20</v>
      </c>
      <c r="I4" s="135"/>
    </row>
    <row r="5" spans="3:9" x14ac:dyDescent="0.25">
      <c r="C5" s="138" t="str">
        <f>IFERROR(INDEX(BDD!A$3:A$20,SUMPRODUCT(SMALL((BDD!F$3:F$20&gt;0)*ROW(BDD!F$3:F$20),COUNTIF(BDD!F$3:F$20,"=0")+ROW(A2)))-2),"")</f>
        <v>TVA collectée sur ABS 3</v>
      </c>
      <c r="D5" s="141">
        <f>IFERROR(VLOOKUP($C5,BDD!$A$3:$F$18,2,FALSE),"")</f>
        <v>445711</v>
      </c>
      <c r="E5" s="80">
        <f>IFERROR(VLOOKUP(Impression!C5,BDD!$A4:$F19,4,FALSE),"")</f>
        <v>2.1000000000000001E-2</v>
      </c>
      <c r="F5" s="147">
        <f>IFERROR(VLOOKUP($C5,BDD!$A$3:$F$20,6,FALSE),"")</f>
        <v>1.05</v>
      </c>
      <c r="G5" s="88">
        <f t="shared" ref="G5:G13" si="0">IFERROR(ROUND(F5,0),"")</f>
        <v>1</v>
      </c>
    </row>
    <row r="6" spans="3:9" x14ac:dyDescent="0.25">
      <c r="C6" s="138" t="str">
        <f>IFERROR(INDEX(BDD!A$3:A$20,SUMPRODUCT(SMALL((BDD!F$3:F$20&gt;0)*ROW(BDD!F$3:F$20),COUNTIF(BDD!F$3:F$20,"=0")+ROW(A3)))-2),"")</f>
        <v>TVA due intraco immos 3</v>
      </c>
      <c r="D6" s="141">
        <f>IFERROR(VLOOKUP($C6,BDD!$A$3:$F$18,2,FALSE),"")</f>
        <v>445200</v>
      </c>
      <c r="E6" s="80">
        <f>IFERROR(VLOOKUP(Impression!C6,BDD!$A5:$F20,4,FALSE),"")</f>
        <v>5.5E-2</v>
      </c>
      <c r="F6" s="147">
        <f>IFERROR(VLOOKUP($C6,BDD!$A$3:$F$20,6,FALSE),"")</f>
        <v>6.6</v>
      </c>
      <c r="G6" s="88">
        <f t="shared" si="0"/>
        <v>7</v>
      </c>
    </row>
    <row r="7" spans="3:9" x14ac:dyDescent="0.25">
      <c r="C7" s="138" t="str">
        <f>IFERROR(INDEX(BDD!A$3:A$20,SUMPRODUCT(SMALL((BDD!F$3:F$20&gt;0)*ROW(BDD!F$3:F$20),COUNTIF(BDD!F$3:F$20,"=0")+ROW(A4)))-2),"")</f>
        <v>TVA due intraco ABS 4</v>
      </c>
      <c r="D7" s="141">
        <f>IFERROR(VLOOKUP($C7,BDD!$A$3:$F$18,2,FALSE),"")</f>
        <v>445201</v>
      </c>
      <c r="E7" s="80">
        <f>IFERROR(VLOOKUP(Impression!C7,BDD!$A6:$F21,4,FALSE),"")</f>
        <v>0.1</v>
      </c>
      <c r="F7" s="147">
        <f>IFERROR(VLOOKUP($C7,BDD!$A$3:$F$20,6,FALSE),"")</f>
        <v>10</v>
      </c>
      <c r="G7" s="88">
        <f t="shared" si="0"/>
        <v>10</v>
      </c>
    </row>
    <row r="8" spans="3:9" x14ac:dyDescent="0.25">
      <c r="C8" s="138" t="str">
        <f>IFERROR(INDEX(BDD!A$3:A$20,SUMPRODUCT(SMALL((BDD!F$3:F$20&gt;0)*ROW(BDD!F$3:F$20),COUNTIF(BDD!F$3:F$20,"=0")+ROW(A5)))-2),"")</f>
        <v/>
      </c>
      <c r="D8" s="141" t="str">
        <f>IFERROR(VLOOKUP($C8,BDD!$A$3:$F$18,2,FALSE),"")</f>
        <v/>
      </c>
      <c r="E8" s="80" t="str">
        <f>IFERROR(VLOOKUP(Impression!C8,BDD!$A7:$F22,4,FALSE),"")</f>
        <v/>
      </c>
      <c r="F8" s="147" t="str">
        <f>IFERROR(VLOOKUP($C8,BDD!$A$3:$F$20,6,FALSE),"")</f>
        <v/>
      </c>
      <c r="G8" s="88" t="str">
        <f t="shared" si="0"/>
        <v/>
      </c>
    </row>
    <row r="9" spans="3:9" x14ac:dyDescent="0.25">
      <c r="C9" s="138" t="str">
        <f>IFERROR(INDEX(BDD!A$3:A$20,SUMPRODUCT(SMALL((BDD!F$3:F$20&gt;0)*ROW(BDD!F$3:F$20),COUNTIF(BDD!F$3:F$20,"=0")+ROW(A6)))-2),"")</f>
        <v/>
      </c>
      <c r="D9" s="141" t="str">
        <f>IFERROR(VLOOKUP($C9,BDD!$A$3:$F$18,2,FALSE),"")</f>
        <v/>
      </c>
      <c r="E9" s="80" t="str">
        <f>IFERROR(VLOOKUP(Impression!C9,BDD!$A8:$F23,4,FALSE),"")</f>
        <v/>
      </c>
      <c r="F9" s="147" t="str">
        <f>IFERROR(VLOOKUP($C9,BDD!$A$3:$F$20,6,FALSE),"")</f>
        <v/>
      </c>
      <c r="G9" s="88" t="str">
        <f t="shared" si="0"/>
        <v/>
      </c>
    </row>
    <row r="10" spans="3:9" x14ac:dyDescent="0.25">
      <c r="C10" s="138" t="str">
        <f>IFERROR(INDEX(BDD!A$3:A$20,SUMPRODUCT(SMALL((BDD!F$3:F$20&gt;0)*ROW(BDD!F$3:F$20),COUNTIF(BDD!F$3:F$20,"=0")+ROW(A7)))-2),"")</f>
        <v/>
      </c>
      <c r="D10" s="141" t="str">
        <f>IFERROR(VLOOKUP($C10,BDD!$A$3:$F$18,2,FALSE),"")</f>
        <v/>
      </c>
      <c r="E10" s="80" t="str">
        <f>IFERROR(VLOOKUP(Impression!C10,BDD!$A9:$F24,4,FALSE),"")</f>
        <v/>
      </c>
      <c r="F10" s="147" t="str">
        <f>IFERROR(VLOOKUP($C10,BDD!$A$3:$F$20,6,FALSE),"")</f>
        <v/>
      </c>
      <c r="G10" s="88" t="str">
        <f t="shared" si="0"/>
        <v/>
      </c>
    </row>
    <row r="11" spans="3:9" x14ac:dyDescent="0.25">
      <c r="C11" s="138" t="str">
        <f>IFERROR(INDEX(BDD!A$3:A$20,SUMPRODUCT(SMALL((BDD!F$3:F$20&gt;0)*ROW(BDD!F$3:F$20),COUNTIF(BDD!F$3:F$20,"=0")+ROW(A8)))-2),"")</f>
        <v/>
      </c>
      <c r="D11" s="141" t="str">
        <f>IFERROR(VLOOKUP($C11,BDD!$A$3:$F$18,2,FALSE),"")</f>
        <v/>
      </c>
      <c r="E11" s="80" t="str">
        <f>IFERROR(VLOOKUP(Impression!C11,BDD!$A10:$F25,4,FALSE),"")</f>
        <v/>
      </c>
      <c r="F11" s="147" t="str">
        <f>IFERROR(VLOOKUP($C11,BDD!$A$3:$F$20,6,FALSE),"")</f>
        <v/>
      </c>
      <c r="G11" s="88" t="str">
        <f t="shared" si="0"/>
        <v/>
      </c>
    </row>
    <row r="12" spans="3:9" x14ac:dyDescent="0.25">
      <c r="C12" s="138" t="str">
        <f>IFERROR(INDEX(BDD!A$3:A$20,SUMPRODUCT(SMALL((BDD!F$3:F$20&gt;0)*ROW(BDD!F$3:F$20),COUNTIF(BDD!F$3:F$20,"=0")+ROW(A9)))-2),"")</f>
        <v/>
      </c>
      <c r="D12" s="141" t="str">
        <f>IFERROR(VLOOKUP($C12,BDD!$A$3:$F$18,2,FALSE),"")</f>
        <v/>
      </c>
      <c r="E12" s="80" t="str">
        <f>IFERROR(VLOOKUP(Impression!C12,BDD!$A11:$F26,4,FALSE),"")</f>
        <v/>
      </c>
      <c r="F12" s="147" t="str">
        <f>IFERROR(VLOOKUP($C12,BDD!$A$3:$F$20,6,FALSE),"")</f>
        <v/>
      </c>
      <c r="G12" s="88" t="str">
        <f t="shared" si="0"/>
        <v/>
      </c>
    </row>
    <row r="13" spans="3:9" ht="15.75" thickBot="1" x14ac:dyDescent="0.3">
      <c r="C13" s="139" t="str">
        <f>IFERROR(INDEX(BDD!A$3:A$20,SUMPRODUCT(SMALL((BDD!F$3:F$20&gt;0)*ROW(BDD!F$3:F$20),COUNTIF(BDD!F$3:F$20,"=0")+ROW(A10)))-2),"")</f>
        <v/>
      </c>
      <c r="D13" s="142" t="str">
        <f>IFERROR(VLOOKUP($C13,BDD!$A$3:$F$18,2,FALSE),"")</f>
        <v/>
      </c>
      <c r="E13" s="80" t="str">
        <f>IFERROR(VLOOKUP(Impression!C13,BDD!$A12:$F27,4,FALSE),"")</f>
        <v/>
      </c>
      <c r="F13" s="148" t="str">
        <f>IFERROR(VLOOKUP($C13,BDD!$A$3:$F$20,6,FALSE),"")</f>
        <v/>
      </c>
      <c r="G13" s="89" t="str">
        <f t="shared" si="0"/>
        <v/>
      </c>
    </row>
    <row r="14" spans="3:9" ht="15.75" thickBot="1" x14ac:dyDescent="0.3">
      <c r="C14" s="131" t="s">
        <v>40</v>
      </c>
      <c r="D14" s="132"/>
      <c r="E14" s="61"/>
      <c r="F14" s="62">
        <f>SUM(F4:F6)</f>
        <v>27.65</v>
      </c>
      <c r="G14" s="63">
        <f>SUM(G4:G6)</f>
        <v>28</v>
      </c>
    </row>
    <row r="15" spans="3:9" ht="15.75" thickBot="1" x14ac:dyDescent="0.3">
      <c r="C15" s="124" t="s">
        <v>29</v>
      </c>
      <c r="D15" s="125"/>
      <c r="E15" s="126"/>
      <c r="F15" s="125"/>
      <c r="G15" s="127"/>
    </row>
    <row r="16" spans="3:9" ht="15" customHeight="1" x14ac:dyDescent="0.25">
      <c r="C16" s="143" t="str">
        <f>IFERROR(INDEX(BDD!H$3:H$20,SUMPRODUCT(SMALL((BDD!M$3:M$20&gt;0)*ROW(BDD!M$3:M$20),COUNTIF(BDD!M$3:M$20,"=0")+ROW(A1)))-2),"")</f>
        <v/>
      </c>
      <c r="D16" s="91" t="str">
        <f>IFERROR(VLOOKUP($C16,BDD!$H$3:$M$20,2,FALSE),"")</f>
        <v/>
      </c>
      <c r="E16" s="80" t="str">
        <f>IFERROR(VLOOKUP($C16,BDD!H3:M20,4,FALSE),"")</f>
        <v/>
      </c>
      <c r="F16" s="146" t="str">
        <f>IFERROR(VLOOKUP($C16,BDD!$H$3:$M$20,6,FALSE),"")</f>
        <v/>
      </c>
      <c r="G16" s="87" t="str">
        <f>IFERROR(ROUND(F16,0),"")</f>
        <v/>
      </c>
    </row>
    <row r="17" spans="1:7" x14ac:dyDescent="0.25">
      <c r="C17" s="144" t="str">
        <f>IFERROR(INDEX(BDD!H$3:H$20,SUMPRODUCT(SMALL((BDD!M$3:M$20&gt;0)*ROW(BDD!M$3:M$20),COUNTIF(BDD!M$3:M$20,"=0")+ROW(A2)))-2),"")</f>
        <v/>
      </c>
      <c r="D17" s="92" t="str">
        <f>IFERROR(VLOOKUP($C17,BDD!$H$3:$M$20,2,FALSE),"")</f>
        <v/>
      </c>
      <c r="E17" s="80" t="str">
        <f>IFERROR(VLOOKUP($C17,BDD!H4:M21,4,FALSE),"")</f>
        <v/>
      </c>
      <c r="F17" s="147" t="str">
        <f>IFERROR(VLOOKUP($C17,BDD!$H$3:$M$20,6,FALSE),"")</f>
        <v/>
      </c>
      <c r="G17" s="88" t="str">
        <f t="shared" ref="G17:G25" si="1">IFERROR(ROUND(F17,0),"")</f>
        <v/>
      </c>
    </row>
    <row r="18" spans="1:7" x14ac:dyDescent="0.25">
      <c r="C18" s="144" t="str">
        <f>IFERROR(INDEX(BDD!H$3:H$20,SUMPRODUCT(SMALL((BDD!M$3:M$20&gt;0)*ROW(BDD!M$3:M$20),COUNTIF(BDD!M$3:M$20,"=0")+ROW(A3)))-2),"")</f>
        <v/>
      </c>
      <c r="D18" s="92" t="str">
        <f>IFERROR(VLOOKUP($C18,BDD!$H$3:$M$20,2,FALSE),"")</f>
        <v/>
      </c>
      <c r="E18" s="80" t="str">
        <f>IFERROR(VLOOKUP($C18,BDD!H5:M22,4,FALSE),"")</f>
        <v/>
      </c>
      <c r="F18" s="147" t="str">
        <f>IFERROR(VLOOKUP($C18,BDD!$H$3:$M$20,6,FALSE),"")</f>
        <v/>
      </c>
      <c r="G18" s="88" t="str">
        <f t="shared" si="1"/>
        <v/>
      </c>
    </row>
    <row r="19" spans="1:7" x14ac:dyDescent="0.25">
      <c r="C19" s="144" t="str">
        <f>IFERROR(INDEX(BDD!H$3:H$20,SUMPRODUCT(SMALL((BDD!M$3:M$20&gt;0)*ROW(BDD!M$3:M$20),COUNTIF(BDD!M$3:M$20,"=0")+ROW(A4)))-2),"")</f>
        <v/>
      </c>
      <c r="D19" s="92" t="str">
        <f>IFERROR(VLOOKUP($C19,BDD!$H$3:$M$20,2,FALSE),"")</f>
        <v/>
      </c>
      <c r="E19" s="80" t="str">
        <f>IFERROR(VLOOKUP($C19,BDD!H6:M23,4,FALSE),"")</f>
        <v/>
      </c>
      <c r="F19" s="147" t="str">
        <f>IFERROR(VLOOKUP($C19,BDD!$H$3:$M$20,6,FALSE),"")</f>
        <v/>
      </c>
      <c r="G19" s="88" t="str">
        <f t="shared" si="1"/>
        <v/>
      </c>
    </row>
    <row r="20" spans="1:7" x14ac:dyDescent="0.25">
      <c r="C20" s="144" t="str">
        <f>IFERROR(INDEX(BDD!H$3:H$20,SUMPRODUCT(SMALL((BDD!M$3:M$20&gt;0)*ROW(BDD!M$3:M$20),COUNTIF(BDD!M$3:M$20,"=0")+ROW(A5)))-2),"")</f>
        <v/>
      </c>
      <c r="D20" s="92" t="str">
        <f>IFERROR(VLOOKUP($C20,BDD!$H$3:$M$20,2,FALSE),"")</f>
        <v/>
      </c>
      <c r="E20" s="80" t="str">
        <f>IFERROR(VLOOKUP($C20,BDD!H7:M24,4,FALSE),"")</f>
        <v/>
      </c>
      <c r="F20" s="147" t="str">
        <f>IFERROR(VLOOKUP($C20,BDD!$H$3:$M$20,6,FALSE),"")</f>
        <v/>
      </c>
      <c r="G20" s="88" t="str">
        <f t="shared" si="1"/>
        <v/>
      </c>
    </row>
    <row r="21" spans="1:7" x14ac:dyDescent="0.25">
      <c r="C21" s="144" t="str">
        <f>IFERROR(INDEX(BDD!H$3:H$20,SUMPRODUCT(SMALL((BDD!M$3:M$20&gt;0)*ROW(BDD!M$3:M$20),COUNTIF(BDD!M$3:M$20,"=0")+ROW(A6)))-2),"")</f>
        <v/>
      </c>
      <c r="D21" s="92" t="str">
        <f>IFERROR(VLOOKUP($C21,BDD!$H$3:$M$20,2,FALSE),"")</f>
        <v/>
      </c>
      <c r="E21" s="80" t="str">
        <f>IFERROR(VLOOKUP($C21,BDD!H8:M25,4,FALSE),"")</f>
        <v/>
      </c>
      <c r="F21" s="147" t="str">
        <f>IFERROR(VLOOKUP($C21,BDD!$H$3:$M$20,6,FALSE),"")</f>
        <v/>
      </c>
      <c r="G21" s="88" t="str">
        <f t="shared" si="1"/>
        <v/>
      </c>
    </row>
    <row r="22" spans="1:7" x14ac:dyDescent="0.25">
      <c r="C22" s="144" t="str">
        <f>IFERROR(INDEX(BDD!H$3:H$20,SUMPRODUCT(SMALL((BDD!M$3:M$20&gt;0)*ROW(BDD!M$3:M$20),COUNTIF(BDD!M$3:M$20,"=0")+ROW(A7)))-2),"")</f>
        <v/>
      </c>
      <c r="D22" s="92" t="str">
        <f>IFERROR(VLOOKUP($C22,BDD!$H$3:$M$20,2,FALSE),"")</f>
        <v/>
      </c>
      <c r="E22" s="80" t="str">
        <f>IFERROR(VLOOKUP($C22,BDD!H9:M26,4,FALSE),"")</f>
        <v/>
      </c>
      <c r="F22" s="147" t="str">
        <f>IFERROR(VLOOKUP($C22,BDD!$H$3:$M$20,6,FALSE),"")</f>
        <v/>
      </c>
      <c r="G22" s="88" t="str">
        <f t="shared" si="1"/>
        <v/>
      </c>
    </row>
    <row r="23" spans="1:7" x14ac:dyDescent="0.25">
      <c r="C23" s="144" t="str">
        <f>IFERROR(INDEX(BDD!H$3:H$20,SUMPRODUCT(SMALL((BDD!M$3:M$20&gt;0)*ROW(BDD!M$3:M$20),COUNTIF(BDD!M$3:M$20,"=0")+ROW(A8)))-2),"")</f>
        <v/>
      </c>
      <c r="D23" s="92" t="str">
        <f>IFERROR(VLOOKUP($C23,BDD!$H$3:$M$20,2,FALSE),"")</f>
        <v/>
      </c>
      <c r="E23" s="80" t="str">
        <f>IFERROR(VLOOKUP($C23,BDD!H10:M27,4,FALSE),"")</f>
        <v/>
      </c>
      <c r="F23" s="147" t="str">
        <f>IFERROR(VLOOKUP($C23,BDD!$H$3:$M$20,6,FALSE),"")</f>
        <v/>
      </c>
      <c r="G23" s="88" t="str">
        <f t="shared" si="1"/>
        <v/>
      </c>
    </row>
    <row r="24" spans="1:7" x14ac:dyDescent="0.25">
      <c r="C24" s="144" t="str">
        <f>IFERROR(INDEX(BDD!H$3:H$20,SUMPRODUCT(SMALL((BDD!M$3:M$20&gt;0)*ROW(BDD!M$3:M$20),COUNTIF(BDD!M$3:M$20,"=0")+ROW(A9)))-2),"")</f>
        <v/>
      </c>
      <c r="D24" s="92" t="str">
        <f>IFERROR(VLOOKUP($C24,BDD!$H$3:$M$20,2,FALSE),"")</f>
        <v/>
      </c>
      <c r="E24" s="80" t="str">
        <f>IFERROR(VLOOKUP($C24,BDD!H11:M28,4,FALSE),"")</f>
        <v/>
      </c>
      <c r="F24" s="147" t="str">
        <f>IFERROR(VLOOKUP($C24,BDD!$H$3:$M$20,6,FALSE),"")</f>
        <v/>
      </c>
      <c r="G24" s="88" t="str">
        <f t="shared" si="1"/>
        <v/>
      </c>
    </row>
    <row r="25" spans="1:7" ht="15.75" thickBot="1" x14ac:dyDescent="0.3">
      <c r="C25" s="145" t="str">
        <f>IFERROR(INDEX(BDD!H$3:H$20,SUMPRODUCT(SMALL((BDD!M$3:M$20&gt;0)*ROW(BDD!M$3:M$20),COUNTIF(BDD!M$3:M$20,"=0")+ROW(A10)))-2),"")</f>
        <v/>
      </c>
      <c r="D25" s="93" t="str">
        <f>IFERROR(VLOOKUP($C25,BDD!$H$3:$M$20,2,FALSE),"")</f>
        <v/>
      </c>
      <c r="E25" s="80" t="str">
        <f>IFERROR(VLOOKUP($C25,BDD!H12:M29,4,FALSE),"")</f>
        <v/>
      </c>
      <c r="F25" s="148" t="str">
        <f>IFERROR(VLOOKUP($C25,BDD!$H$3:$M$20,6,FALSE),"")</f>
        <v/>
      </c>
      <c r="G25" s="89" t="str">
        <f t="shared" si="1"/>
        <v/>
      </c>
    </row>
    <row r="26" spans="1:7" ht="15.75" thickBot="1" x14ac:dyDescent="0.3">
      <c r="C26" s="131" t="s">
        <v>59</v>
      </c>
      <c r="D26" s="132"/>
      <c r="E26" s="61"/>
      <c r="F26" s="62">
        <f t="shared" ref="F26:G26" si="2">SUM(F16:F20)</f>
        <v>0</v>
      </c>
      <c r="G26" s="62">
        <f t="shared" si="2"/>
        <v>0</v>
      </c>
    </row>
    <row r="27" spans="1:7" ht="16.149999999999999" thickBot="1" x14ac:dyDescent="0.35">
      <c r="C27" s="95" t="str">
        <f>IF(F14-F26&gt;0,"TVA à décaisser","Crédit de TVA")</f>
        <v>TVA à décaisser</v>
      </c>
      <c r="D27" s="65" t="str">
        <f>IF(C27="TVA à décaisser","445 510","445 670")</f>
        <v>445 510</v>
      </c>
      <c r="E27" s="66"/>
      <c r="F27" s="67">
        <f>F14-F26</f>
        <v>27.65</v>
      </c>
      <c r="G27" s="68">
        <f>ROUND(F27,0)</f>
        <v>28</v>
      </c>
    </row>
    <row r="28" spans="1:7" ht="14.45" x14ac:dyDescent="0.3">
      <c r="C28" s="69">
        <v>758000</v>
      </c>
      <c r="D28" s="70" t="s">
        <v>41</v>
      </c>
      <c r="E28" s="64"/>
      <c r="F28" s="71">
        <f>IF(F27-G27&lt;0,F27-G27,0)</f>
        <v>-0.35000000000000142</v>
      </c>
      <c r="G28" s="72">
        <f>IF(F27-G27&gt;0,F27-G27,0)</f>
        <v>0</v>
      </c>
    </row>
    <row r="29" spans="1:7" thickBot="1" x14ac:dyDescent="0.35">
      <c r="C29" s="73">
        <v>658000</v>
      </c>
      <c r="D29" s="74" t="s">
        <v>42</v>
      </c>
      <c r="E29" s="75"/>
      <c r="F29" s="60">
        <f>IF(G27-F27&gt;0,G27-F27,0)</f>
        <v>0.35000000000000142</v>
      </c>
      <c r="G29" s="59">
        <f>IF(G27-F27&lt;0,G27-F27,0)</f>
        <v>0</v>
      </c>
    </row>
    <row r="31" spans="1:7" ht="14.45" x14ac:dyDescent="0.3">
      <c r="A31" s="133"/>
      <c r="B31" s="133"/>
      <c r="C31" s="133"/>
      <c r="D31" s="133"/>
      <c r="E31" s="134"/>
      <c r="F31" s="134"/>
    </row>
    <row r="32" spans="1:7" ht="14.45" x14ac:dyDescent="0.3">
      <c r="A32" s="76"/>
      <c r="B32" s="76"/>
      <c r="C32" s="76"/>
      <c r="D32" s="76"/>
      <c r="E32" s="77"/>
      <c r="F32" s="78"/>
    </row>
    <row r="33" spans="1:5" x14ac:dyDescent="0.25">
      <c r="A33" s="123"/>
      <c r="C33" s="79"/>
      <c r="E33" s="4"/>
    </row>
    <row r="34" spans="1:5" x14ac:dyDescent="0.25">
      <c r="A34" s="123"/>
      <c r="C34" s="79"/>
      <c r="E34" s="4"/>
    </row>
    <row r="35" spans="1:5" ht="14.45" x14ac:dyDescent="0.3">
      <c r="C35" s="79"/>
      <c r="E35" s="4"/>
    </row>
    <row r="36" spans="1:5" ht="14.45" x14ac:dyDescent="0.3">
      <c r="C36" s="79"/>
      <c r="E36" s="4"/>
    </row>
  </sheetData>
  <mergeCells count="7">
    <mergeCell ref="A33:A34"/>
    <mergeCell ref="C15:G15"/>
    <mergeCell ref="C1:F1"/>
    <mergeCell ref="C14:D14"/>
    <mergeCell ref="C26:D26"/>
    <mergeCell ref="A31:D31"/>
    <mergeCell ref="E31:F31"/>
  </mergeCells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Langlois</dc:creator>
  <cp:lastModifiedBy>maison</cp:lastModifiedBy>
  <cp:lastPrinted>2022-01-14T10:30:47Z</cp:lastPrinted>
  <dcterms:created xsi:type="dcterms:W3CDTF">2022-01-06T15:04:38Z</dcterms:created>
  <dcterms:modified xsi:type="dcterms:W3CDTF">2022-01-17T13:26:23Z</dcterms:modified>
</cp:coreProperties>
</file>