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5605" yWindow="-5085" windowWidth="20730" windowHeight="11700" firstSheet="1" activeTab="2"/>
  </bookViews>
  <sheets>
    <sheet name="Liste" sheetId="9" r:id="rId1"/>
    <sheet name="Grille de qualification" sheetId="3" r:id="rId2"/>
    <sheet name="Positionnement" sheetId="1" r:id="rId3"/>
    <sheet name="Performance tracking (GO)" sheetId="7" r:id="rId4"/>
    <sheet name="Performance tracking (NO GO)" sheetId="8" r:id="rId5"/>
  </sheets>
  <definedNames>
    <definedName name="_xlnm._FilterDatabase" localSheetId="0" hidden="1">Liste!$C$10:$H$10</definedName>
    <definedName name="_xlnm._FilterDatabase" localSheetId="2" hidden="1">Positionnement!$C$11:$N$25</definedName>
    <definedName name="_xlnm.Print_Area" localSheetId="1">'Grille de qualification'!$A$1:$U$52</definedName>
    <definedName name="_xlnm.Print_Area" localSheetId="0">Liste!$A$1:$I$35</definedName>
    <definedName name="_xlnm.Print_Area" localSheetId="3">'Performance tracking (GO)'!$B$1:$Q$239</definedName>
    <definedName name="_xlnm.Print_Area" localSheetId="4">'Performance tracking (NO GO)'!$A$1:$Q$797</definedName>
    <definedName name="_xlnm.Print_Area" localSheetId="2">Positionnement!$A$1:$O$36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7" l="1"/>
  <c r="G18" i="7"/>
  <c r="G19" i="7"/>
  <c r="G20" i="7"/>
  <c r="H17" i="7"/>
  <c r="H18" i="7"/>
  <c r="H19" i="7"/>
  <c r="H20" i="7"/>
  <c r="I17" i="7"/>
  <c r="I18" i="7"/>
  <c r="I19" i="7"/>
  <c r="I20" i="7"/>
  <c r="L17" i="7"/>
  <c r="L18" i="7"/>
  <c r="L19" i="7"/>
  <c r="L20" i="7"/>
  <c r="O17" i="7"/>
  <c r="N17" i="7" s="1"/>
  <c r="O18" i="7"/>
  <c r="N18" i="7" s="1"/>
  <c r="O19" i="7"/>
  <c r="N19" i="7" s="1"/>
  <c r="O20" i="7"/>
  <c r="N20" i="7" s="1"/>
  <c r="P17" i="7"/>
  <c r="P18" i="7"/>
  <c r="P19" i="7"/>
  <c r="P20" i="7"/>
  <c r="G17" i="8"/>
  <c r="G18" i="8"/>
  <c r="G19" i="8"/>
  <c r="G20" i="8"/>
  <c r="G21" i="8"/>
  <c r="G22" i="8"/>
  <c r="G23" i="8"/>
  <c r="G24" i="8"/>
  <c r="G25" i="8"/>
  <c r="G26" i="8"/>
  <c r="H17" i="8"/>
  <c r="H18" i="8"/>
  <c r="H19" i="8"/>
  <c r="H20" i="8"/>
  <c r="H21" i="8"/>
  <c r="H22" i="8"/>
  <c r="H23" i="8"/>
  <c r="H24" i="8"/>
  <c r="H25" i="8"/>
  <c r="H26" i="8"/>
  <c r="I17" i="8"/>
  <c r="I18" i="8"/>
  <c r="I19" i="8"/>
  <c r="I20" i="8"/>
  <c r="I21" i="8"/>
  <c r="I22" i="8"/>
  <c r="I23" i="8"/>
  <c r="I24" i="8"/>
  <c r="I25" i="8"/>
  <c r="I26" i="8"/>
  <c r="L17" i="8"/>
  <c r="L18" i="8"/>
  <c r="L19" i="8"/>
  <c r="L20" i="8"/>
  <c r="L21" i="8"/>
  <c r="L22" i="8"/>
  <c r="L23" i="8"/>
  <c r="L24" i="8"/>
  <c r="L25" i="8"/>
  <c r="L26" i="8"/>
  <c r="O17" i="8"/>
  <c r="N17" i="8" s="1"/>
  <c r="O18" i="8"/>
  <c r="N18" i="8" s="1"/>
  <c r="O19" i="8"/>
  <c r="N19" i="8" s="1"/>
  <c r="O20" i="8"/>
  <c r="N20" i="8" s="1"/>
  <c r="O21" i="8"/>
  <c r="N21" i="8" s="1"/>
  <c r="O22" i="8"/>
  <c r="N22" i="8" s="1"/>
  <c r="O23" i="8"/>
  <c r="N23" i="8" s="1"/>
  <c r="O24" i="8"/>
  <c r="N24" i="8" s="1"/>
  <c r="O25" i="8"/>
  <c r="N25" i="8" s="1"/>
  <c r="O26" i="8"/>
  <c r="N26" i="8" s="1"/>
  <c r="P17" i="8"/>
  <c r="P18" i="8"/>
  <c r="P19" i="8"/>
  <c r="P20" i="8"/>
  <c r="P21" i="8"/>
  <c r="P22" i="8"/>
  <c r="P23" i="8"/>
  <c r="P24" i="8"/>
  <c r="P25" i="8"/>
  <c r="P26" i="8"/>
  <c r="E44" i="8" l="1"/>
  <c r="E42" i="8"/>
  <c r="E43" i="8" s="1"/>
  <c r="E48" i="8" l="1"/>
  <c r="E38" i="7"/>
  <c r="E36" i="7"/>
  <c r="E37" i="7" s="1"/>
  <c r="E29" i="7"/>
  <c r="E30" i="7" s="1"/>
  <c r="E24" i="7"/>
  <c r="E31" i="7" l="1"/>
  <c r="E32" i="7" s="1"/>
  <c r="E39" i="7"/>
  <c r="E33" i="7"/>
  <c r="E34" i="7" s="1"/>
  <c r="E42" i="7"/>
  <c r="E35" i="8"/>
  <c r="E36" i="8" s="1"/>
  <c r="E32" i="8"/>
  <c r="E31" i="8"/>
  <c r="E30" i="8"/>
  <c r="E39" i="8" s="1"/>
  <c r="E40" i="8" s="1"/>
  <c r="E25" i="7" l="1"/>
  <c r="E27" i="7" s="1"/>
  <c r="E26" i="7"/>
  <c r="E37" i="8"/>
  <c r="E38" i="8" s="1"/>
  <c r="E22" i="1"/>
  <c r="F22" i="1"/>
  <c r="L22" i="1"/>
  <c r="E24" i="1"/>
  <c r="L24" i="1"/>
  <c r="E25" i="1"/>
  <c r="E23" i="1"/>
  <c r="L23" i="1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F16" i="1"/>
  <c r="E13" i="1"/>
  <c r="E14" i="1"/>
  <c r="E15" i="1"/>
  <c r="E16" i="1"/>
  <c r="E17" i="1"/>
  <c r="E18" i="1"/>
  <c r="E19" i="1"/>
  <c r="E20" i="1"/>
  <c r="E21" i="1"/>
  <c r="E12" i="1"/>
  <c r="F13" i="1"/>
  <c r="F14" i="1"/>
  <c r="F15" i="1"/>
  <c r="F17" i="1"/>
  <c r="F18" i="1"/>
  <c r="F20" i="1"/>
  <c r="F21" i="1"/>
  <c r="F12" i="1"/>
  <c r="Q42" i="3"/>
  <c r="S42" i="3" s="1"/>
  <c r="Q43" i="3"/>
  <c r="S43" i="3" s="1"/>
  <c r="Q44" i="3"/>
  <c r="S44" i="3" s="1"/>
  <c r="Q45" i="3"/>
  <c r="S45" i="3" s="1"/>
  <c r="Q46" i="3"/>
  <c r="S46" i="3" s="1"/>
  <c r="C38" i="3"/>
  <c r="C39" i="3"/>
  <c r="C40" i="3"/>
  <c r="C41" i="3"/>
  <c r="C42" i="3"/>
  <c r="C43" i="3"/>
  <c r="C44" i="3"/>
  <c r="C45" i="3"/>
  <c r="C46" i="3"/>
  <c r="C26" i="3"/>
  <c r="C14" i="1" s="1"/>
  <c r="M14" i="1" s="1"/>
  <c r="C27" i="3"/>
  <c r="C15" i="1" s="1"/>
  <c r="M15" i="1" s="1"/>
  <c r="C28" i="3"/>
  <c r="C16" i="1" s="1"/>
  <c r="M16" i="1" s="1"/>
  <c r="C29" i="3"/>
  <c r="C17" i="1" s="1"/>
  <c r="M17" i="1" s="1"/>
  <c r="C30" i="3"/>
  <c r="C18" i="1" s="1"/>
  <c r="M18" i="1" s="1"/>
  <c r="C31" i="3"/>
  <c r="C19" i="1" s="1"/>
  <c r="M19" i="1" s="1"/>
  <c r="C32" i="3"/>
  <c r="C20" i="1" s="1"/>
  <c r="M20" i="1" s="1"/>
  <c r="C33" i="3"/>
  <c r="C21" i="1" s="1"/>
  <c r="M21" i="1" s="1"/>
  <c r="C34" i="3"/>
  <c r="C22" i="1" s="1"/>
  <c r="M22" i="1" s="1"/>
  <c r="C35" i="3"/>
  <c r="C23" i="1" s="1"/>
  <c r="M23" i="1" s="1"/>
  <c r="C36" i="3"/>
  <c r="C24" i="1" s="1"/>
  <c r="M24" i="1" s="1"/>
  <c r="C37" i="3"/>
  <c r="C25" i="1" s="1"/>
  <c r="M25" i="1" s="1"/>
  <c r="C25" i="3"/>
  <c r="C13" i="1" s="1"/>
  <c r="M13" i="1" s="1"/>
  <c r="C24" i="3"/>
  <c r="C12" i="1" s="1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11" i="9"/>
  <c r="Q26" i="3" l="1"/>
  <c r="Q27" i="3"/>
  <c r="Q28" i="3"/>
  <c r="Q29" i="3"/>
  <c r="Q30" i="3"/>
  <c r="Q31" i="3"/>
  <c r="Q32" i="3"/>
  <c r="Q33" i="3"/>
  <c r="Q34" i="3"/>
  <c r="Q35" i="3"/>
  <c r="L25" i="1" s="1"/>
  <c r="Q36" i="3"/>
  <c r="Q37" i="3"/>
  <c r="Q38" i="3"/>
  <c r="Q39" i="3"/>
  <c r="Q40" i="3"/>
  <c r="Q41" i="3"/>
  <c r="S35" i="3" l="1"/>
  <c r="S38" i="3"/>
  <c r="S34" i="3"/>
  <c r="S41" i="3"/>
  <c r="S37" i="3"/>
  <c r="S33" i="3"/>
  <c r="L21" i="1"/>
  <c r="S40" i="3"/>
  <c r="S36" i="3"/>
  <c r="S39" i="3"/>
  <c r="S27" i="3"/>
  <c r="L15" i="1"/>
  <c r="S30" i="3"/>
  <c r="L18" i="1"/>
  <c r="S26" i="3"/>
  <c r="L14" i="1"/>
  <c r="S28" i="3"/>
  <c r="L16" i="1"/>
  <c r="S29" i="3"/>
  <c r="L17" i="1"/>
  <c r="L19" i="1"/>
  <c r="S31" i="3"/>
  <c r="S32" i="3"/>
  <c r="L20" i="1"/>
  <c r="Q25" i="3"/>
  <c r="Q24" i="3"/>
  <c r="S25" i="3" l="1"/>
  <c r="L13" i="1"/>
  <c r="S24" i="3"/>
  <c r="M12" i="1" s="1"/>
  <c r="L12" i="1"/>
  <c r="T16" i="3" l="1"/>
  <c r="T15" i="3"/>
  <c r="E45" i="8" l="1"/>
  <c r="E33" i="8" l="1"/>
  <c r="E46" i="8"/>
  <c r="E47" i="8" s="1"/>
  <c r="E40" i="7" l="1"/>
  <c r="E41" i="7" s="1"/>
</calcChain>
</file>

<file path=xl/sharedStrings.xml><?xml version="1.0" encoding="utf-8"?>
<sst xmlns="http://schemas.openxmlformats.org/spreadsheetml/2006/main" count="292" uniqueCount="51">
  <si>
    <t>Projet</t>
  </si>
  <si>
    <t>GO</t>
  </si>
  <si>
    <t>NO GO</t>
  </si>
  <si>
    <t>Critères de notation</t>
  </si>
  <si>
    <t>&lt; 25k</t>
  </si>
  <si>
    <t>&lt; 50k</t>
  </si>
  <si>
    <t>&gt; 50k</t>
  </si>
  <si>
    <t>A remplir manuellement</t>
  </si>
  <si>
    <t>Tirer les fonctions pour mise à jour automatique</t>
  </si>
  <si>
    <t>a</t>
  </si>
  <si>
    <t>b</t>
  </si>
  <si>
    <t>c</t>
  </si>
  <si>
    <t>d</t>
  </si>
  <si>
    <t>Date</t>
  </si>
  <si>
    <t>Jour restant</t>
  </si>
  <si>
    <t>Class°</t>
  </si>
  <si>
    <t>Explicat°</t>
  </si>
  <si>
    <t>Ponderat°</t>
  </si>
  <si>
    <t>/4</t>
  </si>
  <si>
    <t>Watchlist</t>
  </si>
  <si>
    <t>Insérer</t>
  </si>
  <si>
    <t>/52</t>
  </si>
  <si>
    <t xml:space="preserve">52 points de notes </t>
  </si>
  <si>
    <t>Critère évalué</t>
  </si>
  <si>
    <t>Go / No go</t>
  </si>
  <si>
    <t>Insérer ligne</t>
  </si>
  <si>
    <t>Date d'achat</t>
  </si>
  <si>
    <t>Bien renseigner les données dans onglet Positionnement</t>
  </si>
  <si>
    <t xml:space="preserve">Insérer une nouvelle ligne </t>
  </si>
  <si>
    <t>XXX</t>
  </si>
  <si>
    <t xml:space="preserve"> XXX</t>
  </si>
  <si>
    <t>GO / NO GO</t>
  </si>
  <si>
    <t>Taux</t>
  </si>
  <si>
    <t>Nombre</t>
  </si>
  <si>
    <t>XXX2</t>
  </si>
  <si>
    <t>XXX3</t>
  </si>
  <si>
    <t>XXX4</t>
  </si>
  <si>
    <t>XXX5</t>
  </si>
  <si>
    <t>XXX6</t>
  </si>
  <si>
    <t>XXX7</t>
  </si>
  <si>
    <t>XXX8</t>
  </si>
  <si>
    <t>XXX9</t>
  </si>
  <si>
    <t>XXX10</t>
  </si>
  <si>
    <t>x</t>
  </si>
  <si>
    <t>=E17*F17</t>
  </si>
  <si>
    <t>=F17*$E$12</t>
  </si>
  <si>
    <t>=G17*$E$12*$E$11</t>
  </si>
  <si>
    <t>=J17*K17</t>
  </si>
  <si>
    <t>=SI(O17&gt; 0; "S"; "F")</t>
  </si>
  <si>
    <t>=L17-G17</t>
  </si>
  <si>
    <t>=O17*$E$11-I17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</si>
</sst>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#,###&quot;/4&quot;"/>
    <numFmt numFmtId="166" formatCode="#,###&quot;/52&quot;"/>
  </numFmts>
  <fonts count="4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theme="4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1"/>
      <color rgb="FFCCABFF"/>
      <name val="Calibri"/>
      <family val="2"/>
      <scheme val="minor"/>
    </font>
    <font>
      <sz val="11"/>
      <color rgb="FFCCABFF"/>
      <name val="Calibri"/>
      <family val="2"/>
      <scheme val="minor"/>
    </font>
    <font>
      <b/>
      <sz val="13"/>
      <color theme="8" tint="0.3999755851924192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3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4" tint="-0.499984740745262"/>
      <name val="Calibri"/>
      <scheme val="minor"/>
    </font>
    <font>
      <sz val="11"/>
      <color theme="1"/>
      <name val="Calibri"/>
      <scheme val="minor"/>
    </font>
    <font>
      <sz val="11"/>
      <color theme="4" tint="-0.249977111117893"/>
      <name val="Calibri"/>
      <scheme val="minor"/>
    </font>
    <font>
      <sz val="11"/>
      <name val="Calibri"/>
      <scheme val="minor"/>
    </font>
    <font>
      <sz val="11"/>
      <color theme="4"/>
      <name val="Calibri"/>
      <scheme val="minor"/>
    </font>
    <font>
      <b/>
      <sz val="11"/>
      <color theme="1"/>
      <name val="Calibri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ABFF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4" tint="0.59999389629810485"/>
      </bottom>
      <diagonal/>
    </border>
    <border>
      <left style="hair">
        <color theme="4" tint="0.59999389629810485"/>
      </left>
      <right/>
      <top/>
      <bottom/>
      <diagonal/>
    </border>
    <border>
      <left style="hair">
        <color theme="4" tint="0.59999389629810485"/>
      </left>
      <right/>
      <top/>
      <bottom style="medium">
        <color theme="4" tint="0.59999389629810485"/>
      </bottom>
      <diagonal/>
    </border>
    <border>
      <left/>
      <right style="hair">
        <color theme="4" tint="0.59999389629810485"/>
      </right>
      <top/>
      <bottom style="medium">
        <color theme="4" tint="0.59999389629810485"/>
      </bottom>
      <diagonal/>
    </border>
    <border>
      <left/>
      <right style="hair">
        <color theme="4" tint="0.59999389629810485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 style="dashed">
        <color theme="4" tint="0.59999389629810485"/>
      </left>
      <right/>
      <top style="medium">
        <color theme="4" tint="0.59999389629810485"/>
      </top>
      <bottom style="dashed">
        <color theme="4" tint="0.59999389629810485"/>
      </bottom>
      <diagonal/>
    </border>
    <border>
      <left/>
      <right style="hair">
        <color theme="4" tint="0.59999389629810485"/>
      </right>
      <top style="medium">
        <color theme="4" tint="0.59999389629810485"/>
      </top>
      <bottom style="dashed">
        <color theme="4" tint="0.59999389629810485"/>
      </bottom>
      <diagonal/>
    </border>
    <border>
      <left/>
      <right/>
      <top style="medium">
        <color theme="4" tint="0.59999389629810485"/>
      </top>
      <bottom style="dashed">
        <color theme="4" tint="0.59999389629810485"/>
      </bottom>
      <diagonal/>
    </border>
    <border>
      <left style="hair">
        <color theme="4" tint="0.59999389629810485"/>
      </left>
      <right/>
      <top style="medium">
        <color theme="4" tint="0.59999389629810485"/>
      </top>
      <bottom style="dashed">
        <color theme="4" tint="0.59999389629810485"/>
      </bottom>
      <diagonal/>
    </border>
    <border>
      <left style="dashed">
        <color theme="4" tint="0.59999389629810485"/>
      </left>
      <right/>
      <top style="dashed">
        <color theme="4" tint="0.59999389629810485"/>
      </top>
      <bottom style="dashed">
        <color theme="4" tint="0.59999389629810485"/>
      </bottom>
      <diagonal/>
    </border>
    <border>
      <left/>
      <right style="hair">
        <color theme="4" tint="0.59999389629810485"/>
      </right>
      <top style="dashed">
        <color theme="4" tint="0.59999389629810485"/>
      </top>
      <bottom style="dashed">
        <color theme="4" tint="0.59999389629810485"/>
      </bottom>
      <diagonal/>
    </border>
    <border>
      <left/>
      <right/>
      <top style="dashed">
        <color theme="4" tint="0.59999389629810485"/>
      </top>
      <bottom style="dashed">
        <color theme="4" tint="0.59999389629810485"/>
      </bottom>
      <diagonal/>
    </border>
    <border>
      <left style="hair">
        <color theme="4" tint="0.59999389629810485"/>
      </left>
      <right/>
      <top style="dashed">
        <color theme="4" tint="0.59999389629810485"/>
      </top>
      <bottom style="dashed">
        <color theme="4" tint="0.59999389629810485"/>
      </bottom>
      <diagonal/>
    </border>
    <border>
      <left style="hair">
        <color theme="4" tint="0.59999389629810485"/>
      </left>
      <right/>
      <top style="medium">
        <color theme="4" tint="0.59999389629810485"/>
      </top>
      <bottom/>
      <diagonal/>
    </border>
    <border>
      <left/>
      <right/>
      <top/>
      <bottom style="dashed">
        <color theme="4" tint="0.59999389629810485"/>
      </bottom>
      <diagonal/>
    </border>
    <border>
      <left/>
      <right/>
      <top/>
      <bottom style="thin">
        <color theme="1"/>
      </bottom>
      <diagonal/>
    </border>
    <border>
      <left/>
      <right style="hair">
        <color theme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theme="4" tint="0.59999389629810485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hair">
        <color theme="4" tint="0.59999389629810485"/>
      </left>
      <right style="hair">
        <color theme="4" tint="0.59999389629810485"/>
      </right>
      <top/>
      <bottom style="medium">
        <color theme="4" tint="0.59999389629810485"/>
      </bottom>
      <diagonal/>
    </border>
    <border>
      <left style="hair">
        <color theme="4" tint="0.59999389629810485"/>
      </left>
      <right style="hair">
        <color theme="4" tint="0.59999389629810485"/>
      </right>
      <top/>
      <bottom/>
      <diagonal/>
    </border>
    <border>
      <left style="hair">
        <color theme="4" tint="0.59999389629810485"/>
      </left>
      <right style="hair">
        <color theme="4" tint="0.59999389629810485"/>
      </right>
      <top style="medium">
        <color theme="4" tint="0.59999389629810485"/>
      </top>
      <bottom style="dashed">
        <color theme="4" tint="0.59999389629810485"/>
      </bottom>
      <diagonal/>
    </border>
    <border>
      <left style="hair">
        <color theme="4" tint="0.59999389629810485"/>
      </left>
      <right style="hair">
        <color theme="4" tint="0.59999389629810485"/>
      </right>
      <top style="dashed">
        <color theme="4" tint="0.59999389629810485"/>
      </top>
      <bottom style="dashed">
        <color theme="4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25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3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2" borderId="0" xfId="0" applyFill="1"/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2" borderId="0" xfId="0" applyFont="1" applyFill="1" applyAlignment="1">
      <alignment horizontal="center" vertical="center"/>
    </xf>
    <xf numFmtId="0" fontId="6" fillId="0" borderId="1" xfId="0" applyFont="1" applyBorder="1"/>
    <xf numFmtId="0" fontId="1" fillId="5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center"/>
    </xf>
    <xf numFmtId="0" fontId="2" fillId="0" borderId="0" xfId="0" applyFont="1"/>
    <xf numFmtId="0" fontId="1" fillId="4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0" fillId="0" borderId="14" xfId="0" applyBorder="1" applyAlignment="1">
      <alignment horizontal="left"/>
    </xf>
    <xf numFmtId="9" fontId="0" fillId="0" borderId="16" xfId="1" applyFont="1" applyBorder="1" applyAlignment="1">
      <alignment horizontal="left"/>
    </xf>
    <xf numFmtId="3" fontId="0" fillId="0" borderId="12" xfId="0" applyNumberFormat="1" applyBorder="1" applyAlignment="1">
      <alignment horizontal="left"/>
    </xf>
    <xf numFmtId="0" fontId="7" fillId="8" borderId="0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0" borderId="19" xfId="0" applyBorder="1"/>
    <xf numFmtId="0" fontId="0" fillId="9" borderId="11" xfId="0" applyFont="1" applyFill="1" applyBorder="1" applyAlignment="1">
      <alignment horizontal="left" vertical="center"/>
    </xf>
    <xf numFmtId="0" fontId="0" fillId="9" borderId="13" xfId="0" applyFont="1" applyFill="1" applyBorder="1" applyAlignment="1">
      <alignment horizontal="left" vertical="center"/>
    </xf>
    <xf numFmtId="164" fontId="12" fillId="9" borderId="15" xfId="0" applyNumberFormat="1" applyFont="1" applyFill="1" applyBorder="1" applyAlignment="1">
      <alignment horizontal="center" vertical="center"/>
    </xf>
    <xf numFmtId="3" fontId="12" fillId="9" borderId="15" xfId="0" applyNumberFormat="1" applyFont="1" applyFill="1" applyBorder="1" applyAlignment="1">
      <alignment horizontal="center" vertical="center"/>
    </xf>
    <xf numFmtId="9" fontId="12" fillId="9" borderId="16" xfId="1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left" vertical="center"/>
    </xf>
    <xf numFmtId="3" fontId="12" fillId="9" borderId="18" xfId="0" applyNumberFormat="1" applyFont="1" applyFill="1" applyBorder="1" applyAlignment="1">
      <alignment horizontal="center" vertical="center"/>
    </xf>
    <xf numFmtId="9" fontId="13" fillId="9" borderId="16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4" fillId="0" borderId="0" xfId="0" applyFont="1"/>
    <xf numFmtId="0" fontId="3" fillId="0" borderId="19" xfId="0" applyFont="1" applyBorder="1"/>
    <xf numFmtId="0" fontId="0" fillId="0" borderId="0" xfId="0" applyFill="1"/>
    <xf numFmtId="0" fontId="0" fillId="0" borderId="19" xfId="0" applyBorder="1" applyAlignment="1">
      <alignment wrapText="1"/>
    </xf>
    <xf numFmtId="0" fontId="0" fillId="0" borderId="0" xfId="0" applyAlignment="1">
      <alignment wrapText="1"/>
    </xf>
    <xf numFmtId="0" fontId="15" fillId="0" borderId="0" xfId="0" applyFont="1"/>
    <xf numFmtId="0" fontId="7" fillId="0" borderId="0" xfId="0" applyFont="1"/>
    <xf numFmtId="0" fontId="7" fillId="0" borderId="19" xfId="0" applyFont="1" applyBorder="1" applyAlignment="1">
      <alignment wrapText="1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6" fillId="0" borderId="19" xfId="0" applyFont="1" applyBorder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0" fillId="8" borderId="9" xfId="0" applyFont="1" applyFill="1" applyBorder="1" applyAlignment="1">
      <alignment horizontal="center" vertical="center"/>
    </xf>
    <xf numFmtId="14" fontId="7" fillId="8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0" borderId="6" xfId="0" applyFont="1" applyBorder="1"/>
    <xf numFmtId="0" fontId="14" fillId="0" borderId="0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/>
    </xf>
    <xf numFmtId="0" fontId="0" fillId="0" borderId="3" xfId="0" applyFont="1" applyBorder="1"/>
    <xf numFmtId="0" fontId="0" fillId="0" borderId="0" xfId="0" applyFont="1" applyBorder="1"/>
    <xf numFmtId="0" fontId="4" fillId="9" borderId="4" xfId="0" applyFont="1" applyFill="1" applyBorder="1"/>
    <xf numFmtId="0" fontId="4" fillId="9" borderId="3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2" xfId="0" applyFill="1" applyBorder="1"/>
    <xf numFmtId="0" fontId="0" fillId="9" borderId="4" xfId="0" applyFill="1" applyBorder="1"/>
    <xf numFmtId="0" fontId="0" fillId="9" borderId="5" xfId="0" applyFill="1" applyBorder="1"/>
    <xf numFmtId="0" fontId="7" fillId="0" borderId="0" xfId="0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6" fillId="5" borderId="33" xfId="0" applyFont="1" applyFill="1" applyBorder="1"/>
    <xf numFmtId="0" fontId="0" fillId="5" borderId="34" xfId="0" applyFill="1" applyBorder="1"/>
    <xf numFmtId="0" fontId="6" fillId="5" borderId="34" xfId="0" applyFont="1" applyFill="1" applyBorder="1"/>
    <xf numFmtId="0" fontId="3" fillId="0" borderId="32" xfId="0" applyFont="1" applyBorder="1" applyAlignment="1">
      <alignment horizontal="left" vertical="center"/>
    </xf>
    <xf numFmtId="0" fontId="5" fillId="9" borderId="4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0" fillId="9" borderId="0" xfId="0" applyFill="1" applyBorder="1"/>
    <xf numFmtId="0" fontId="0" fillId="2" borderId="3" xfId="0" applyFill="1" applyBorder="1"/>
    <xf numFmtId="0" fontId="0" fillId="11" borderId="0" xfId="0" applyFill="1" applyAlignment="1">
      <alignment horizontal="left" vertical="center"/>
    </xf>
    <xf numFmtId="0" fontId="0" fillId="11" borderId="0" xfId="0" applyFill="1" applyAlignment="1">
      <alignment vertical="center"/>
    </xf>
    <xf numFmtId="0" fontId="0" fillId="11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11" fillId="0" borderId="21" xfId="0" applyNumberFormat="1" applyFont="1" applyBorder="1" applyAlignment="1">
      <alignment horizontal="center" vertical="center"/>
    </xf>
    <xf numFmtId="166" fontId="11" fillId="0" borderId="25" xfId="0" applyNumberFormat="1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6" xfId="0" applyFont="1" applyBorder="1"/>
    <xf numFmtId="0" fontId="25" fillId="0" borderId="2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5" fillId="0" borderId="3" xfId="0" applyFont="1" applyBorder="1"/>
    <xf numFmtId="0" fontId="5" fillId="0" borderId="0" xfId="0" applyFont="1" applyBorder="1"/>
    <xf numFmtId="0" fontId="26" fillId="0" borderId="28" xfId="0" applyFont="1" applyBorder="1" applyAlignment="1">
      <alignment horizontal="center" vertical="center"/>
    </xf>
    <xf numFmtId="0" fontId="26" fillId="0" borderId="36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6" xfId="0" applyFont="1" applyBorder="1"/>
    <xf numFmtId="0" fontId="27" fillId="0" borderId="3" xfId="0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27" fillId="0" borderId="6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21" fillId="6" borderId="0" xfId="0" applyFont="1" applyFill="1" applyAlignment="1">
      <alignment horizontal="center" vertical="center" wrapText="1"/>
    </xf>
    <xf numFmtId="0" fontId="21" fillId="3" borderId="0" xfId="0" applyFont="1" applyFill="1" applyAlignment="1">
      <alignment horizontal="center" vertical="center" wrapText="1"/>
    </xf>
    <xf numFmtId="0" fontId="21" fillId="12" borderId="0" xfId="0" applyFont="1" applyFill="1" applyAlignment="1">
      <alignment horizontal="center" vertical="center" wrapText="1"/>
    </xf>
    <xf numFmtId="0" fontId="21" fillId="12" borderId="0" xfId="0" applyFont="1" applyFill="1" applyBorder="1" applyAlignment="1">
      <alignment horizontal="center" vertical="center" wrapText="1"/>
    </xf>
    <xf numFmtId="0" fontId="21" fillId="10" borderId="0" xfId="0" applyFont="1" applyFill="1" applyAlignment="1">
      <alignment horizontal="center" vertical="center" wrapText="1"/>
    </xf>
    <xf numFmtId="0" fontId="20" fillId="4" borderId="31" xfId="0" applyFont="1" applyFill="1" applyBorder="1" applyAlignment="1">
      <alignment horizontal="center" vertical="center" wrapText="1"/>
    </xf>
    <xf numFmtId="0" fontId="21" fillId="13" borderId="0" xfId="0" applyFont="1" applyFill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9" fontId="30" fillId="9" borderId="16" xfId="1" applyNumberFormat="1" applyFont="1" applyFill="1" applyBorder="1" applyAlignment="1">
      <alignment horizontal="center" vertical="center"/>
    </xf>
    <xf numFmtId="0" fontId="31" fillId="14" borderId="0" xfId="0" applyFont="1" applyFill="1" applyAlignment="1">
      <alignment horizontal="center" vertical="center"/>
    </xf>
    <xf numFmtId="0" fontId="32" fillId="0" borderId="1" xfId="0" applyFont="1" applyBorder="1" applyAlignment="1">
      <alignment horizontal="left"/>
    </xf>
    <xf numFmtId="0" fontId="33" fillId="0" borderId="1" xfId="0" applyFont="1" applyBorder="1"/>
    <xf numFmtId="0" fontId="33" fillId="0" borderId="1" xfId="0" applyFont="1" applyBorder="1" applyAlignment="1">
      <alignment horizontal="center" vertical="center"/>
    </xf>
    <xf numFmtId="0" fontId="3" fillId="0" borderId="37" xfId="0" applyFont="1" applyBorder="1" applyAlignment="1">
      <alignment horizontal="left"/>
    </xf>
    <xf numFmtId="0" fontId="0" fillId="5" borderId="38" xfId="0" applyFill="1" applyBorder="1"/>
    <xf numFmtId="0" fontId="0" fillId="5" borderId="39" xfId="0" applyFill="1" applyBorder="1"/>
    <xf numFmtId="0" fontId="0" fillId="5" borderId="40" xfId="0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15" fillId="4" borderId="41" xfId="0" applyFont="1" applyFill="1" applyBorder="1" applyAlignment="1">
      <alignment horizontal="center" vertical="center"/>
    </xf>
    <xf numFmtId="0" fontId="15" fillId="4" borderId="42" xfId="0" applyFont="1" applyFill="1" applyBorder="1" applyAlignment="1">
      <alignment horizontal="center" vertical="center"/>
    </xf>
    <xf numFmtId="0" fontId="15" fillId="4" borderId="43" xfId="0" applyFont="1" applyFill="1" applyBorder="1" applyAlignment="1">
      <alignment horizontal="center" vertical="center"/>
    </xf>
    <xf numFmtId="0" fontId="0" fillId="11" borderId="0" xfId="0" applyFill="1"/>
    <xf numFmtId="165" fontId="24" fillId="0" borderId="23" xfId="0" applyNumberFormat="1" applyFont="1" applyBorder="1" applyAlignment="1">
      <alignment horizontal="center" vertical="center"/>
    </xf>
    <xf numFmtId="165" fontId="24" fillId="0" borderId="22" xfId="0" applyNumberFormat="1" applyFont="1" applyBorder="1" applyAlignment="1">
      <alignment horizontal="center" vertical="center"/>
    </xf>
    <xf numFmtId="165" fontId="24" fillId="0" borderId="29" xfId="0" applyNumberFormat="1" applyFont="1" applyBorder="1" applyAlignment="1">
      <alignment horizontal="center" vertical="center"/>
    </xf>
    <xf numFmtId="165" fontId="24" fillId="0" borderId="21" xfId="0" applyNumberFormat="1" applyFont="1" applyBorder="1" applyAlignment="1">
      <alignment horizontal="center" vertical="center"/>
    </xf>
    <xf numFmtId="165" fontId="24" fillId="0" borderId="27" xfId="0" applyNumberFormat="1" applyFont="1" applyBorder="1" applyAlignment="1">
      <alignment horizontal="center" vertical="center"/>
    </xf>
    <xf numFmtId="165" fontId="24" fillId="0" borderId="26" xfId="0" applyNumberFormat="1" applyFont="1" applyBorder="1" applyAlignment="1">
      <alignment horizontal="center" vertical="center"/>
    </xf>
    <xf numFmtId="165" fontId="24" fillId="0" borderId="25" xfId="0" applyNumberFormat="1" applyFont="1" applyBorder="1" applyAlignment="1">
      <alignment horizontal="center" vertical="center"/>
    </xf>
    <xf numFmtId="0" fontId="24" fillId="0" borderId="3" xfId="0" applyFont="1" applyBorder="1"/>
    <xf numFmtId="0" fontId="24" fillId="0" borderId="0" xfId="0" applyFont="1" applyBorder="1"/>
    <xf numFmtId="165" fontId="27" fillId="0" borderId="22" xfId="0" applyNumberFormat="1" applyFont="1" applyBorder="1" applyAlignment="1">
      <alignment horizontal="center" vertical="center"/>
    </xf>
    <xf numFmtId="165" fontId="27" fillId="0" borderId="23" xfId="0" applyNumberFormat="1" applyFont="1" applyBorder="1" applyAlignment="1">
      <alignment horizontal="center" vertical="center"/>
    </xf>
    <xf numFmtId="165" fontId="27" fillId="0" borderId="21" xfId="0" applyNumberFormat="1" applyFont="1" applyBorder="1" applyAlignment="1">
      <alignment horizontal="center" vertical="center"/>
    </xf>
    <xf numFmtId="165" fontId="27" fillId="0" borderId="26" xfId="0" applyNumberFormat="1" applyFont="1" applyBorder="1" applyAlignment="1">
      <alignment horizontal="center" vertical="center"/>
    </xf>
    <xf numFmtId="165" fontId="27" fillId="0" borderId="27" xfId="0" applyNumberFormat="1" applyFont="1" applyBorder="1" applyAlignment="1">
      <alignment horizontal="center" vertical="center"/>
    </xf>
    <xf numFmtId="165" fontId="27" fillId="0" borderId="25" xfId="0" applyNumberFormat="1" applyFont="1" applyBorder="1" applyAlignment="1">
      <alignment horizontal="center" vertical="center"/>
    </xf>
    <xf numFmtId="0" fontId="27" fillId="0" borderId="0" xfId="0" applyFont="1" applyBorder="1"/>
    <xf numFmtId="0" fontId="27" fillId="0" borderId="3" xfId="0" applyFont="1" applyBorder="1"/>
    <xf numFmtId="165" fontId="29" fillId="0" borderId="21" xfId="0" applyNumberFormat="1" applyFont="1" applyBorder="1" applyAlignment="1">
      <alignment horizontal="center" vertical="center"/>
    </xf>
    <xf numFmtId="165" fontId="29" fillId="0" borderId="25" xfId="0" applyNumberFormat="1" applyFont="1" applyBorder="1" applyAlignment="1">
      <alignment horizontal="center" vertical="center"/>
    </xf>
    <xf numFmtId="0" fontId="29" fillId="0" borderId="6" xfId="0" applyFont="1" applyBorder="1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2" fillId="4" borderId="0" xfId="0" applyFont="1" applyFill="1" applyAlignment="1">
      <alignment horizontal="center" vertical="center"/>
    </xf>
    <xf numFmtId="0" fontId="0" fillId="8" borderId="0" xfId="0" applyFill="1"/>
    <xf numFmtId="0" fontId="0" fillId="9" borderId="44" xfId="0" applyFill="1" applyBorder="1"/>
    <xf numFmtId="0" fontId="17" fillId="0" borderId="45" xfId="0" applyFont="1" applyBorder="1" applyAlignment="1">
      <alignment horizontal="center" vertical="center" wrapText="1"/>
    </xf>
    <xf numFmtId="0" fontId="18" fillId="0" borderId="45" xfId="0" applyFont="1" applyBorder="1" applyAlignment="1">
      <alignment horizontal="center" vertical="center" wrapText="1"/>
    </xf>
    <xf numFmtId="0" fontId="0" fillId="9" borderId="44" xfId="0" applyFill="1" applyBorder="1" applyAlignment="1">
      <alignment horizontal="center" vertical="center" wrapText="1"/>
    </xf>
    <xf numFmtId="165" fontId="18" fillId="0" borderId="46" xfId="0" applyNumberFormat="1" applyFont="1" applyBorder="1" applyAlignment="1">
      <alignment horizontal="center" vertical="center"/>
    </xf>
    <xf numFmtId="165" fontId="18" fillId="0" borderId="47" xfId="0" applyNumberFormat="1" applyFont="1" applyBorder="1" applyAlignment="1">
      <alignment horizontal="center" vertical="center"/>
    </xf>
    <xf numFmtId="0" fontId="18" fillId="0" borderId="45" xfId="0" applyFont="1" applyBorder="1"/>
    <xf numFmtId="0" fontId="5" fillId="9" borderId="3" xfId="0" applyFont="1" applyFill="1" applyBorder="1" applyAlignment="1">
      <alignment horizontal="center" vertical="center" wrapText="1"/>
    </xf>
    <xf numFmtId="0" fontId="0" fillId="11" borderId="10" xfId="0" applyFont="1" applyFill="1" applyBorder="1" applyAlignment="1">
      <alignment horizontal="center" vertical="center"/>
    </xf>
    <xf numFmtId="0" fontId="0" fillId="11" borderId="30" xfId="0" applyFont="1" applyFill="1" applyBorder="1" applyAlignment="1">
      <alignment horizontal="center" vertical="center"/>
    </xf>
    <xf numFmtId="0" fontId="7" fillId="11" borderId="30" xfId="0" applyFont="1" applyFill="1" applyBorder="1" applyAlignment="1">
      <alignment horizontal="center" vertical="center"/>
    </xf>
    <xf numFmtId="0" fontId="0" fillId="11" borderId="18" xfId="0" applyFont="1" applyFill="1" applyBorder="1" applyAlignment="1">
      <alignment horizontal="center" vertical="center"/>
    </xf>
    <xf numFmtId="0" fontId="32" fillId="0" borderId="0" xfId="0" applyFont="1" applyBorder="1" applyAlignment="1">
      <alignment horizontal="left"/>
    </xf>
    <xf numFmtId="0" fontId="33" fillId="0" borderId="0" xfId="0" applyFont="1" applyBorder="1"/>
    <xf numFmtId="0" fontId="33" fillId="0" borderId="0" xfId="0" applyFont="1" applyBorder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35" xfId="0" applyBorder="1"/>
    <xf numFmtId="0" fontId="6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wrapText="1"/>
    </xf>
    <xf numFmtId="0" fontId="6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wrapText="1"/>
    </xf>
    <xf numFmtId="0" fontId="0" fillId="0" borderId="0" xfId="0" applyFill="1" applyAlignment="1">
      <alignment vertical="center"/>
    </xf>
    <xf numFmtId="0" fontId="8" fillId="0" borderId="0" xfId="0" applyFont="1"/>
    <xf numFmtId="0" fontId="34" fillId="4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5" fillId="4" borderId="0" xfId="0" applyFont="1" applyFill="1" applyBorder="1" applyAlignment="1">
      <alignment horizontal="center" vertical="center" wrapText="1"/>
    </xf>
    <xf numFmtId="0" fontId="36" fillId="7" borderId="0" xfId="0" applyFont="1" applyFill="1" applyBorder="1" applyAlignment="1">
      <alignment horizontal="center" vertical="center"/>
    </xf>
    <xf numFmtId="0" fontId="35" fillId="4" borderId="0" xfId="0" applyFont="1" applyFill="1" applyBorder="1" applyAlignment="1">
      <alignment horizontal="center" vertical="center"/>
    </xf>
    <xf numFmtId="0" fontId="23" fillId="0" borderId="0" xfId="0" applyFont="1" applyFill="1"/>
    <xf numFmtId="0" fontId="22" fillId="0" borderId="0" xfId="0" applyFont="1" applyFill="1"/>
    <xf numFmtId="0" fontId="0" fillId="0" borderId="0" xfId="0" applyFill="1" applyAlignment="1">
      <alignment horizontal="left" vertical="center"/>
    </xf>
    <xf numFmtId="164" fontId="0" fillId="9" borderId="1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3" fontId="0" fillId="15" borderId="12" xfId="0" applyNumberFormat="1" applyFill="1" applyBorder="1" applyAlignment="1">
      <alignment horizontal="center"/>
    </xf>
    <xf numFmtId="9" fontId="0" fillId="16" borderId="16" xfId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7" fillId="0" borderId="1" xfId="0" quotePrefix="1" applyFont="1" applyBorder="1" applyAlignment="1">
      <alignment horizontal="center"/>
    </xf>
    <xf numFmtId="0" fontId="37" fillId="0" borderId="1" xfId="0" applyFont="1" applyBorder="1" applyAlignment="1">
      <alignment horizontal="center"/>
    </xf>
    <xf numFmtId="0" fontId="38" fillId="2" borderId="0" xfId="0" applyFont="1" applyFill="1" applyBorder="1" applyAlignment="1">
      <alignment horizontal="center" vertical="center"/>
    </xf>
    <xf numFmtId="0" fontId="39" fillId="2" borderId="0" xfId="0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40" fillId="2" borderId="0" xfId="0" applyFont="1" applyFill="1" applyBorder="1" applyAlignment="1">
      <alignment horizontal="center" vertical="center"/>
    </xf>
    <xf numFmtId="0" fontId="41" fillId="8" borderId="0" xfId="0" applyFont="1" applyFill="1" applyBorder="1" applyAlignment="1">
      <alignment horizontal="center" vertical="center"/>
    </xf>
    <xf numFmtId="0" fontId="38" fillId="8" borderId="0" xfId="0" applyFont="1" applyFill="1" applyBorder="1" applyAlignment="1">
      <alignment horizontal="center" vertical="center"/>
    </xf>
    <xf numFmtId="0" fontId="42" fillId="0" borderId="0" xfId="0" applyFont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9" fillId="3" borderId="0" xfId="0" applyFont="1" applyFill="1" applyBorder="1" applyAlignment="1">
      <alignment horizontal="center" vertical="center"/>
    </xf>
    <xf numFmtId="14" fontId="42" fillId="0" borderId="0" xfId="0" applyNumberFormat="1" applyFont="1" applyBorder="1" applyAlignment="1">
      <alignment horizontal="center" vertical="center"/>
    </xf>
    <xf numFmtId="0" fontId="42" fillId="0" borderId="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166" fontId="42" fillId="0" borderId="0" xfId="0" applyNumberFormat="1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center" vertical="center"/>
    </xf>
    <xf numFmtId="14" fontId="4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0" xfId="0" applyFont="1" applyFill="1"/>
    <xf numFmtId="0" fontId="40" fillId="17" borderId="0" xfId="0" applyFont="1" applyFill="1" applyBorder="1" applyAlignment="1">
      <alignment horizontal="center" vertical="center"/>
    </xf>
    <xf numFmtId="0" fontId="38" fillId="17" borderId="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8" fillId="0" borderId="0" xfId="0" applyFont="1" applyFill="1"/>
    <xf numFmtId="0" fontId="1" fillId="0" borderId="35" xfId="0" applyFont="1" applyFill="1" applyBorder="1" applyAlignment="1">
      <alignment horizontal="center" vertical="center"/>
    </xf>
    <xf numFmtId="0" fontId="2" fillId="0" borderId="0" xfId="0" applyFont="1" applyFill="1"/>
    <xf numFmtId="0" fontId="0" fillId="9" borderId="11" xfId="0" applyFont="1" applyFill="1" applyBorder="1" applyAlignment="1">
      <alignment horizontal="left"/>
    </xf>
    <xf numFmtId="0" fontId="0" fillId="9" borderId="13" xfId="0" applyFont="1" applyFill="1" applyBorder="1" applyAlignment="1">
      <alignment horizontal="left"/>
    </xf>
    <xf numFmtId="0" fontId="12" fillId="9" borderId="14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9" borderId="7" xfId="0" applyFont="1" applyFill="1" applyBorder="1" applyAlignment="1">
      <alignment horizontal="left"/>
    </xf>
    <xf numFmtId="0" fontId="0" fillId="9" borderId="9" xfId="0" applyFont="1" applyFill="1" applyBorder="1" applyAlignment="1">
      <alignment horizontal="left"/>
    </xf>
    <xf numFmtId="0" fontId="12" fillId="9" borderId="9" xfId="0" applyFont="1" applyFill="1" applyBorder="1" applyAlignment="1">
      <alignment horizontal="left" vertical="center"/>
    </xf>
    <xf numFmtId="0" fontId="12" fillId="9" borderId="10" xfId="0" applyFont="1" applyFill="1" applyBorder="1" applyAlignment="1">
      <alignment horizontal="left" vertical="center"/>
    </xf>
    <xf numFmtId="0" fontId="12" fillId="9" borderId="13" xfId="0" applyFont="1" applyFill="1" applyBorder="1" applyAlignment="1">
      <alignment horizontal="left" vertical="center"/>
    </xf>
    <xf numFmtId="0" fontId="0" fillId="9" borderId="12" xfId="0" applyFont="1" applyFill="1" applyBorder="1" applyAlignment="1">
      <alignment horizontal="center" vertical="center"/>
    </xf>
    <xf numFmtId="0" fontId="0" fillId="9" borderId="15" xfId="0" applyFont="1" applyFill="1" applyBorder="1" applyAlignment="1">
      <alignment horizontal="center" vertical="center"/>
    </xf>
    <xf numFmtId="164" fontId="0" fillId="9" borderId="8" xfId="0" applyNumberFormat="1" applyFont="1" applyFill="1" applyBorder="1" applyAlignment="1">
      <alignment horizontal="center" vertical="center"/>
    </xf>
    <xf numFmtId="3" fontId="7" fillId="9" borderId="17" xfId="0" applyNumberFormat="1" applyFont="1" applyFill="1" applyBorder="1" applyAlignment="1">
      <alignment horizontal="center" vertical="center"/>
    </xf>
    <xf numFmtId="164" fontId="0" fillId="9" borderId="17" xfId="0" applyNumberFormat="1" applyFont="1" applyFill="1" applyBorder="1" applyAlignment="1">
      <alignment horizontal="center" vertical="center"/>
    </xf>
    <xf numFmtId="164" fontId="7" fillId="9" borderId="12" xfId="0" applyNumberFormat="1" applyFont="1" applyFill="1" applyBorder="1" applyAlignment="1">
      <alignment horizontal="center" vertical="center"/>
    </xf>
    <xf numFmtId="3" fontId="7" fillId="9" borderId="15" xfId="0" applyNumberFormat="1" applyFont="1" applyFill="1" applyBorder="1" applyAlignment="1">
      <alignment horizontal="center" vertical="center"/>
    </xf>
    <xf numFmtId="164" fontId="0" fillId="9" borderId="12" xfId="0" applyNumberFormat="1" applyFont="1" applyFill="1" applyBorder="1" applyAlignment="1">
      <alignment horizontal="center" vertical="center"/>
    </xf>
    <xf numFmtId="0" fontId="3" fillId="0" borderId="48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6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</dxf>
    <dxf>
      <font>
        <color rgb="FFC00000"/>
      </font>
    </dxf>
    <dxf>
      <font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</dxf>
    <dxf>
      <font>
        <color rgb="FFC00000"/>
      </font>
    </dxf>
    <dxf>
      <font>
        <color theme="9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b val="0"/>
        <i val="0"/>
        <strike val="0"/>
        <color rgb="FFC00000"/>
      </font>
      <fill>
        <patternFill>
          <bgColor theme="5" tint="0.39994506668294322"/>
        </patternFill>
      </fill>
    </dxf>
    <dxf>
      <font>
        <b/>
        <i val="0"/>
      </font>
    </dxf>
    <dxf>
      <font>
        <color theme="9" tint="-0.499984740745262"/>
      </font>
      <fill>
        <patternFill>
          <bgColor theme="9" tint="0.39994506668294322"/>
        </patternFill>
      </fill>
    </dxf>
    <dxf>
      <font>
        <b val="0"/>
        <i val="0"/>
        <strike val="0"/>
        <color rgb="FFC00000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numFmt numFmtId="166" formatCode="#,###&quot;/52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B2B8"/>
      <color rgb="FFCCABFF"/>
      <color rgb="FFB676FF"/>
      <color rgb="FFFFBFC7"/>
      <color rgb="FFFF7C9B"/>
      <color rgb="FFFF8D96"/>
      <color rgb="FFD9CFFF"/>
      <color rgb="FF9D51FA"/>
      <color rgb="FFA2AAFA"/>
      <color rgb="FF959D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GO / NO GO</a:t>
            </a:r>
          </a:p>
        </c:rich>
      </c:tx>
      <c:layout>
        <c:manualLayout>
          <c:xMode val="edge"/>
          <c:yMode val="edge"/>
          <c:x val="0.27501745742525879"/>
          <c:y val="2.110161912212811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4">
                  <a:tint val="77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8E8-F544-B869-0D98A0A67557}"/>
              </c:ext>
            </c:extLst>
          </c:dPt>
          <c:dPt>
            <c:idx val="1"/>
            <c:bubble3D val="0"/>
            <c:spPr>
              <a:solidFill>
                <a:schemeClr val="accent4">
                  <a:shade val="76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E8E8-F544-B869-0D98A0A67557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tint val="77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shade val="76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'Grille de qualification'!$S$15:$S$16</c:f>
              <c:strCache>
                <c:ptCount val="2"/>
                <c:pt idx="0">
                  <c:v>GO</c:v>
                </c:pt>
                <c:pt idx="1">
                  <c:v>NO GO</c:v>
                </c:pt>
              </c:strCache>
            </c:strRef>
          </c:cat>
          <c:val>
            <c:numRef>
              <c:f>'Grille de qualification'!$T$15:$T$16</c:f>
              <c:numCache>
                <c:formatCode>General</c:formatCode>
                <c:ptCount val="2"/>
                <c:pt idx="0">
                  <c:v>4</c:v>
                </c:pt>
                <c:pt idx="1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039-854B-B00D-79BCD28D76C6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bg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182803</xdr:colOff>
      <xdr:row>16</xdr:row>
      <xdr:rowOff>231824</xdr:rowOff>
    </xdr:from>
    <xdr:to>
      <xdr:col>19</xdr:col>
      <xdr:colOff>240531</xdr:colOff>
      <xdr:row>21</xdr:row>
      <xdr:rowOff>256318</xdr:rowOff>
    </xdr:to>
    <xdr:graphicFrame macro="">
      <xdr:nvGraphicFramePr>
        <xdr:cNvPr id="10" name="Graphique 9">
          <a:extLst>
            <a:ext uri="{FF2B5EF4-FFF2-40B4-BE49-F238E27FC236}">
              <a16:creationId xmlns="" xmlns:a16="http://schemas.microsoft.com/office/drawing/2014/main" id="{A1F0852E-5B23-DF45-ABFB-5F3728D1C1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positionnement" displayName="TBpositionnement" ref="C11:N25" totalsRowShown="0" headerRowDxfId="64">
  <autoFilter ref="C11:N25"/>
  <tableColumns count="12">
    <tableColumn id="1" name="Projet" dataDxfId="63"/>
    <tableColumn id="2" name="XXX" dataDxfId="62"/>
    <tableColumn id="3" name="Date d'achat" dataDxfId="61"/>
    <tableColumn id="4" name="XXX2" dataDxfId="60"/>
    <tableColumn id="5" name="Taux" dataDxfId="59"/>
    <tableColumn id="6" name="Nombre" dataDxfId="58"/>
    <tableColumn id="7" name="XXX3" dataDxfId="57"/>
    <tableColumn id="8" name="XXX4" dataDxfId="56"/>
    <tableColumn id="9" name="XXX5" dataDxfId="55"/>
    <tableColumn id="10" name="XXX6" dataDxfId="54"/>
    <tableColumn id="11" name="Go / No go" dataDxfId="53"/>
    <tableColumn id="12" name="XXX7" dataDxfId="5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go" displayName="TBgo" ref="D16:P20" totalsRowShown="0" headerRowDxfId="51" dataDxfId="50">
  <autoFilter ref="D16:P20"/>
  <tableColumns count="13">
    <tableColumn id="1" name="Projet" dataDxfId="49"/>
    <tableColumn id="2" name="Nombre" dataDxfId="48"/>
    <tableColumn id="3" name="Taux" dataDxfId="47"/>
    <tableColumn id="4" name="XXX" dataDxfId="46">
      <calculatedColumnFormula>TBgo[[#This Row],[Nombre]]*TBgo[[#This Row],[Taux]]</calculatedColumnFormula>
    </tableColumn>
    <tableColumn id="5" name="XXX2" dataDxfId="45">
      <calculatedColumnFormula>TBgo[[#This Row],[Taux]]*$E$12</calculatedColumnFormula>
    </tableColumn>
    <tableColumn id="6" name="XXX3" dataDxfId="44">
      <calculatedColumnFormula>TBgo[[#This Row],[XXX]]*$E$11*$E$12</calculatedColumnFormula>
    </tableColumn>
    <tableColumn id="7" name="XXX4" dataDxfId="43"/>
    <tableColumn id="8" name="XXX5" dataDxfId="42"/>
    <tableColumn id="9" name="XXX6" dataDxfId="41">
      <calculatedColumnFormula>TBgo[[#This Row],[XXX4]]*TBgo[[#This Row],[XXX5]]</calculatedColumnFormula>
    </tableColumn>
    <tableColumn id="10" name="x" dataDxfId="40"/>
    <tableColumn id="11" name="XXX8" dataDxfId="39">
      <calculatedColumnFormula>IF(TBgo[[#This Row],[XXX9]]&gt;0,"S","F")</calculatedColumnFormula>
    </tableColumn>
    <tableColumn id="12" name="XXX9" dataDxfId="38">
      <calculatedColumnFormula>TBgo[[#This Row],[XXX6]]-TBgo[[#This Row],[XXX]]</calculatedColumnFormula>
    </tableColumn>
    <tableColumn id="13" name="XXX10" dataDxfId="37">
      <calculatedColumnFormula>TBgo[[#This Row],[XXX9]]*$E$11-TBgo[[#This Row],[XXX3]]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nogo" displayName="TBnogo" ref="D16:P26" totalsRowShown="0" headerRowDxfId="36" dataDxfId="35">
  <autoFilter ref="D16:P26"/>
  <tableColumns count="13">
    <tableColumn id="1" name="Projet" dataDxfId="34"/>
    <tableColumn id="2" name="Nombre" dataDxfId="33"/>
    <tableColumn id="3" name="Taux" dataDxfId="32"/>
    <tableColumn id="4" name="XXX" dataDxfId="31">
      <calculatedColumnFormula>TBnogo[[#This Row],[Nombre]]*TBnogo[[#This Row],[Taux]]</calculatedColumnFormula>
    </tableColumn>
    <tableColumn id="5" name="XXX2" dataDxfId="30">
      <calculatedColumnFormula>TBnogo[[#This Row],[Taux]]*$E$12</calculatedColumnFormula>
    </tableColumn>
    <tableColumn id="6" name="XXX3" dataDxfId="29">
      <calculatedColumnFormula>TBnogo[[#This Row],[XXX]]*$E$11*$E$12</calculatedColumnFormula>
    </tableColumn>
    <tableColumn id="7" name="XXX4" dataDxfId="28"/>
    <tableColumn id="8" name="XXX5" dataDxfId="27"/>
    <tableColumn id="9" name="XXX6" dataDxfId="26">
      <calculatedColumnFormula>TBnogo[[#This Row],[XXX4]]*TBnogo[[#This Row],[XXX5]]</calculatedColumnFormula>
    </tableColumn>
    <tableColumn id="10" name="x" dataDxfId="25"/>
    <tableColumn id="11" name="XXX8" dataDxfId="24">
      <calculatedColumnFormula>IF(TBnogo[[#This Row],[XXX9]]&gt;0,"S","F")</calculatedColumnFormula>
    </tableColumn>
    <tableColumn id="12" name="XXX9" dataDxfId="23">
      <calculatedColumnFormula>IFERROR(TBnogo[[#This Row],[XXX6]]-TBnogo[[#This Row],[XXX]],0)</calculatedColumnFormula>
    </tableColumn>
    <tableColumn id="13" name="XXX10" dataDxfId="22">
      <calculatedColumnFormula>TBnogo[[#This Row],[XXX9]]*$E$11-TBnogo[[#This Row],[XXX3]]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79998168889431442"/>
  </sheetPr>
  <dimension ref="A1:H34"/>
  <sheetViews>
    <sheetView showGridLines="0" view="pageBreakPreview" topLeftCell="A10" zoomScaleNormal="85" workbookViewId="0">
      <selection activeCell="D35" sqref="D35"/>
    </sheetView>
  </sheetViews>
  <sheetFormatPr baseColWidth="10" defaultRowHeight="15"/>
  <cols>
    <col min="1" max="1" width="3.28515625" customWidth="1"/>
    <col min="2" max="2" width="2.7109375" customWidth="1"/>
    <col min="3" max="8" width="24.28515625" customWidth="1"/>
    <col min="9" max="9" width="3.28515625" customWidth="1"/>
    <col min="10" max="12" width="16.42578125" customWidth="1"/>
  </cols>
  <sheetData>
    <row r="1" spans="2:8" ht="15.95" customHeight="1">
      <c r="B1" s="43"/>
      <c r="C1" s="182"/>
      <c r="D1" s="182"/>
    </row>
    <row r="2" spans="2:8" ht="23.1" customHeight="1" thickBot="1">
      <c r="B2" s="13">
        <v>1</v>
      </c>
      <c r="C2" s="55" t="s">
        <v>29</v>
      </c>
      <c r="D2" s="2"/>
      <c r="E2" s="2"/>
      <c r="F2" s="2"/>
      <c r="G2" s="2"/>
      <c r="H2" s="2"/>
    </row>
    <row r="3" spans="2:8" ht="15" customHeight="1">
      <c r="B3" s="160"/>
      <c r="C3" s="163"/>
      <c r="D3" s="10"/>
      <c r="E3" s="10"/>
      <c r="F3" s="10"/>
      <c r="G3" s="10"/>
      <c r="H3" s="10"/>
    </row>
    <row r="4" spans="2:8" ht="15" customHeight="1">
      <c r="B4" s="37" t="s">
        <v>9</v>
      </c>
      <c r="C4" s="139" t="s">
        <v>25</v>
      </c>
      <c r="D4" s="10"/>
      <c r="E4" s="10"/>
      <c r="F4" s="10"/>
      <c r="G4" s="10"/>
      <c r="H4" s="10"/>
    </row>
    <row r="5" spans="2:8" ht="15" customHeight="1">
      <c r="B5" s="37" t="s">
        <v>10</v>
      </c>
      <c r="C5" s="165" t="s">
        <v>29</v>
      </c>
      <c r="D5" s="10"/>
      <c r="E5" s="10"/>
      <c r="F5" s="10"/>
      <c r="G5" s="10"/>
      <c r="H5" s="10"/>
    </row>
    <row r="6" spans="2:8" ht="15" customHeight="1">
      <c r="B6" s="164" t="s">
        <v>11</v>
      </c>
      <c r="C6" t="s">
        <v>29</v>
      </c>
    </row>
    <row r="7" spans="2:8" ht="15" customHeight="1"/>
    <row r="8" spans="2:8" ht="21.75" thickBot="1">
      <c r="B8" s="54">
        <v>2</v>
      </c>
      <c r="C8" s="42" t="s">
        <v>19</v>
      </c>
      <c r="D8" s="27"/>
      <c r="E8" s="27"/>
      <c r="F8" s="27"/>
      <c r="G8" s="27"/>
      <c r="H8" s="27"/>
    </row>
    <row r="10" spans="2:8" ht="17.25">
      <c r="C10" s="136" t="s">
        <v>0</v>
      </c>
      <c r="D10" s="137" t="s">
        <v>13</v>
      </c>
      <c r="E10" s="137" t="s">
        <v>14</v>
      </c>
      <c r="F10" s="137" t="s">
        <v>29</v>
      </c>
      <c r="G10" s="137" t="s">
        <v>29</v>
      </c>
      <c r="H10" s="138" t="s">
        <v>29</v>
      </c>
    </row>
    <row r="11" spans="2:8">
      <c r="C11" s="56">
        <v>1</v>
      </c>
      <c r="D11" s="57">
        <v>44470</v>
      </c>
      <c r="E11" s="58" t="str">
        <f ca="1">(IF(D11 &lt; TODAY(), "PAST", DATEDIF(TODAY(), D11,"d")))</f>
        <v>PAST</v>
      </c>
      <c r="F11" s="25">
        <v>6.5000000000000002E-2</v>
      </c>
      <c r="G11" s="26"/>
      <c r="H11" s="162" t="s">
        <v>29</v>
      </c>
    </row>
    <row r="12" spans="2:8">
      <c r="C12" s="56">
        <v>2</v>
      </c>
      <c r="D12" s="57">
        <v>44470</v>
      </c>
      <c r="E12" s="58" t="str">
        <f t="shared" ref="E12:E33" ca="1" si="0">(IF(D12 &lt; TODAY(), "PAST", DATEDIF(TODAY(), D12,"d")))</f>
        <v>PAST</v>
      </c>
      <c r="F12" s="25">
        <v>7.0000000000000007E-2</v>
      </c>
      <c r="G12" s="26"/>
      <c r="H12" s="162" t="s">
        <v>29</v>
      </c>
    </row>
    <row r="13" spans="2:8">
      <c r="C13" s="56">
        <v>3</v>
      </c>
      <c r="D13" s="57">
        <v>44470</v>
      </c>
      <c r="E13" s="58" t="str">
        <f t="shared" ca="1" si="0"/>
        <v>PAST</v>
      </c>
      <c r="F13" s="25">
        <v>0.08</v>
      </c>
      <c r="G13" s="26"/>
      <c r="H13" s="162" t="s">
        <v>29</v>
      </c>
    </row>
    <row r="14" spans="2:8">
      <c r="C14" s="56">
        <v>4</v>
      </c>
      <c r="D14" s="57">
        <v>44470</v>
      </c>
      <c r="E14" s="58" t="str">
        <f t="shared" ca="1" si="0"/>
        <v>PAST</v>
      </c>
      <c r="F14" s="25">
        <v>0.09</v>
      </c>
      <c r="G14" s="26"/>
      <c r="H14" s="162" t="s">
        <v>29</v>
      </c>
    </row>
    <row r="15" spans="2:8">
      <c r="C15" s="56">
        <v>5</v>
      </c>
      <c r="D15" s="57">
        <v>44550</v>
      </c>
      <c r="E15" s="58" t="str">
        <f t="shared" ca="1" si="0"/>
        <v>PAST</v>
      </c>
      <c r="F15" s="25">
        <v>7.0000000000000007E-2</v>
      </c>
      <c r="G15" s="26"/>
      <c r="H15" s="162" t="s">
        <v>29</v>
      </c>
    </row>
    <row r="16" spans="2:8">
      <c r="C16" s="56">
        <v>6</v>
      </c>
      <c r="D16" s="57">
        <v>44553</v>
      </c>
      <c r="E16" s="58" t="str">
        <f t="shared" ca="1" si="0"/>
        <v>PAST</v>
      </c>
      <c r="F16" s="25">
        <v>0.4</v>
      </c>
      <c r="G16" s="26"/>
      <c r="H16" s="162" t="s">
        <v>29</v>
      </c>
    </row>
    <row r="17" spans="3:8">
      <c r="C17" s="56">
        <v>7</v>
      </c>
      <c r="D17" s="57">
        <v>44553</v>
      </c>
      <c r="E17" s="58" t="str">
        <f t="shared" ca="1" si="0"/>
        <v>PAST</v>
      </c>
      <c r="F17" s="25">
        <v>0.1</v>
      </c>
      <c r="G17" s="26"/>
      <c r="H17" s="162" t="s">
        <v>29</v>
      </c>
    </row>
    <row r="18" spans="3:8">
      <c r="C18" s="56">
        <v>8</v>
      </c>
      <c r="D18" s="57">
        <v>44554</v>
      </c>
      <c r="E18" s="58" t="str">
        <f t="shared" ca="1" si="0"/>
        <v>PAST</v>
      </c>
      <c r="F18" s="25">
        <v>0.37</v>
      </c>
      <c r="G18" s="26"/>
      <c r="H18" s="162" t="s">
        <v>29</v>
      </c>
    </row>
    <row r="19" spans="3:8">
      <c r="C19" s="56">
        <v>9</v>
      </c>
      <c r="D19" s="57">
        <v>44562</v>
      </c>
      <c r="E19" s="58" t="str">
        <f t="shared" ca="1" si="0"/>
        <v>PAST</v>
      </c>
      <c r="F19" s="25">
        <v>0.2</v>
      </c>
      <c r="G19" s="26"/>
      <c r="H19" s="162" t="s">
        <v>29</v>
      </c>
    </row>
    <row r="20" spans="3:8">
      <c r="C20" s="56">
        <v>10</v>
      </c>
      <c r="D20" s="57">
        <v>44580</v>
      </c>
      <c r="E20" s="58">
        <f t="shared" ca="1" si="0"/>
        <v>4</v>
      </c>
      <c r="F20" s="25">
        <v>0.2</v>
      </c>
      <c r="G20" s="26"/>
      <c r="H20" s="162"/>
    </row>
    <row r="21" spans="3:8">
      <c r="C21" s="56">
        <v>11</v>
      </c>
      <c r="D21" s="57">
        <v>44593</v>
      </c>
      <c r="E21" s="58">
        <f t="shared" ca="1" si="0"/>
        <v>17</v>
      </c>
      <c r="F21" s="25"/>
      <c r="G21" s="26"/>
      <c r="H21" s="162"/>
    </row>
    <row r="22" spans="3:8">
      <c r="C22" s="56">
        <v>12</v>
      </c>
      <c r="D22" s="57">
        <v>44621</v>
      </c>
      <c r="E22" s="58">
        <f t="shared" ca="1" si="0"/>
        <v>45</v>
      </c>
      <c r="F22" s="25"/>
      <c r="G22" s="26"/>
      <c r="H22" s="162"/>
    </row>
    <row r="23" spans="3:8">
      <c r="C23" s="56">
        <v>13</v>
      </c>
      <c r="D23" s="57">
        <v>44652</v>
      </c>
      <c r="E23" s="58">
        <f t="shared" ca="1" si="0"/>
        <v>76</v>
      </c>
      <c r="F23" s="25"/>
      <c r="G23" s="26"/>
      <c r="H23" s="162"/>
    </row>
    <row r="24" spans="3:8">
      <c r="C24" s="56">
        <v>14</v>
      </c>
      <c r="D24" s="57">
        <v>44682</v>
      </c>
      <c r="E24" s="58">
        <f t="shared" ca="1" si="0"/>
        <v>106</v>
      </c>
      <c r="F24" s="25"/>
      <c r="G24" s="26"/>
      <c r="H24" s="162"/>
    </row>
    <row r="25" spans="3:8">
      <c r="C25" s="56">
        <v>15</v>
      </c>
      <c r="D25" s="57">
        <v>44713</v>
      </c>
      <c r="E25" s="58">
        <f t="shared" ca="1" si="0"/>
        <v>137</v>
      </c>
      <c r="F25" s="25"/>
      <c r="G25" s="26"/>
      <c r="H25" s="162"/>
    </row>
    <row r="26" spans="3:8">
      <c r="C26" s="56">
        <v>16</v>
      </c>
      <c r="D26" s="57">
        <v>44743</v>
      </c>
      <c r="E26" s="58">
        <f t="shared" ca="1" si="0"/>
        <v>167</v>
      </c>
      <c r="F26" s="25"/>
      <c r="G26" s="26"/>
      <c r="H26" s="162"/>
    </row>
    <row r="27" spans="3:8">
      <c r="C27" s="56">
        <v>17</v>
      </c>
      <c r="D27" s="57">
        <v>44774</v>
      </c>
      <c r="E27" s="58">
        <f t="shared" ca="1" si="0"/>
        <v>198</v>
      </c>
      <c r="F27" s="25"/>
      <c r="G27" s="26"/>
      <c r="H27" s="162"/>
    </row>
    <row r="28" spans="3:8">
      <c r="C28" s="56">
        <v>18</v>
      </c>
      <c r="D28" s="57">
        <v>44805</v>
      </c>
      <c r="E28" s="58">
        <f t="shared" ca="1" si="0"/>
        <v>229</v>
      </c>
      <c r="F28" s="25"/>
      <c r="G28" s="26"/>
      <c r="H28" s="162"/>
    </row>
    <row r="29" spans="3:8">
      <c r="C29" s="56">
        <v>19</v>
      </c>
      <c r="D29" s="57">
        <v>44835</v>
      </c>
      <c r="E29" s="58">
        <f t="shared" ca="1" si="0"/>
        <v>259</v>
      </c>
      <c r="F29" s="25"/>
      <c r="G29" s="26"/>
      <c r="H29" s="162"/>
    </row>
    <row r="30" spans="3:8">
      <c r="C30" s="56">
        <v>20</v>
      </c>
      <c r="D30" s="57">
        <v>44866</v>
      </c>
      <c r="E30" s="58">
        <f t="shared" ca="1" si="0"/>
        <v>290</v>
      </c>
      <c r="F30" s="25"/>
      <c r="G30" s="26"/>
      <c r="H30" s="162"/>
    </row>
    <row r="31" spans="3:8">
      <c r="C31" s="56">
        <v>21</v>
      </c>
      <c r="D31" s="57">
        <v>44896</v>
      </c>
      <c r="E31" s="58">
        <f t="shared" ca="1" si="0"/>
        <v>320</v>
      </c>
      <c r="F31" s="25"/>
      <c r="G31" s="26"/>
      <c r="H31" s="162"/>
    </row>
    <row r="32" spans="3:8">
      <c r="C32" s="56">
        <v>22</v>
      </c>
      <c r="D32" s="57">
        <v>44927</v>
      </c>
      <c r="E32" s="58">
        <f t="shared" ca="1" si="0"/>
        <v>351</v>
      </c>
      <c r="F32" s="25"/>
      <c r="G32" s="26"/>
      <c r="H32" s="162"/>
    </row>
    <row r="33" spans="1:8">
      <c r="C33" s="56">
        <v>23</v>
      </c>
      <c r="D33" s="57">
        <v>44958</v>
      </c>
      <c r="E33" s="58">
        <f t="shared" ca="1" si="0"/>
        <v>382</v>
      </c>
      <c r="F33" s="25"/>
      <c r="G33" s="26"/>
      <c r="H33" s="162"/>
    </row>
    <row r="34" spans="1:8">
      <c r="A34" s="139" t="s">
        <v>20</v>
      </c>
      <c r="B34" s="139"/>
      <c r="C34" s="174"/>
      <c r="D34" s="176"/>
      <c r="E34" s="176"/>
      <c r="F34" s="176"/>
      <c r="G34" s="175"/>
      <c r="H34" s="177"/>
    </row>
  </sheetData>
  <autoFilter ref="C10:H10">
    <sortState ref="C11:H33">
      <sortCondition ref="D10:D33"/>
    </sortState>
  </autoFilter>
  <conditionalFormatting sqref="E11:E34">
    <cfRule type="containsText" dxfId="21" priority="1" operator="containsText" text="PAST">
      <formula>NOT(ISERROR(SEARCH("PAST",E11)))</formula>
    </cfRule>
  </conditionalFormatting>
  <dataValidations count="1">
    <dataValidation type="list" allowBlank="1" showInputMessage="1" showErrorMessage="1" sqref="C1:D1 H11:H34">
      <formula1>$H$11:$H$34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B1:T157"/>
  <sheetViews>
    <sheetView showGridLines="0" view="pageBreakPreview" topLeftCell="A16" zoomScaleNormal="125" zoomScaleSheetLayoutView="100" workbookViewId="0">
      <selection activeCell="C24" sqref="C24"/>
    </sheetView>
  </sheetViews>
  <sheetFormatPr baseColWidth="10" defaultRowHeight="15" outlineLevelRow="1" outlineLevelCol="1"/>
  <cols>
    <col min="1" max="1" width="3.28515625" customWidth="1"/>
    <col min="2" max="2" width="2.7109375" customWidth="1"/>
    <col min="3" max="3" width="26.85546875" style="63" bestFit="1" customWidth="1"/>
    <col min="4" max="4" width="13.42578125" style="172" customWidth="1" outlineLevel="1"/>
    <col min="5" max="5" width="13.42578125" style="147" customWidth="1" outlineLevel="1"/>
    <col min="6" max="8" width="13.42578125" style="148" customWidth="1" outlineLevel="1"/>
    <col min="9" max="9" width="13.42578125" style="96" customWidth="1" outlineLevel="1"/>
    <col min="10" max="10" width="13.42578125" style="155" customWidth="1" outlineLevel="1"/>
    <col min="11" max="11" width="13.42578125" style="156" customWidth="1" outlineLevel="1"/>
    <col min="12" max="14" width="13.42578125" style="155" customWidth="1" outlineLevel="1"/>
    <col min="15" max="15" width="13.42578125" style="110" customWidth="1" outlineLevel="1"/>
    <col min="16" max="16" width="13.42578125" style="159" customWidth="1" outlineLevel="1"/>
    <col min="17" max="17" width="13.42578125" style="59" customWidth="1"/>
    <col min="18" max="18" width="0.7109375" style="7" customWidth="1"/>
    <col min="19" max="19" width="29.7109375" style="5" customWidth="1"/>
    <col min="20" max="21" width="3.28515625" customWidth="1"/>
  </cols>
  <sheetData>
    <row r="1" spans="2:20"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</row>
    <row r="2" spans="2:20" ht="21.75" thickBot="1">
      <c r="B2" s="13">
        <v>1</v>
      </c>
      <c r="C2" s="55" t="s">
        <v>29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4"/>
    </row>
    <row r="3" spans="2:20"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</row>
    <row r="4" spans="2:20">
      <c r="B4" s="164" t="s">
        <v>9</v>
      </c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</row>
    <row r="5" spans="2:20"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</row>
    <row r="6" spans="2:20" ht="21.75" thickBot="1">
      <c r="B6" s="126">
        <v>2</v>
      </c>
      <c r="C6" s="127" t="s">
        <v>29</v>
      </c>
      <c r="D6" s="128"/>
      <c r="E6" s="128"/>
      <c r="F6" s="128"/>
      <c r="G6" s="128"/>
      <c r="H6" s="128"/>
      <c r="I6" s="128"/>
      <c r="J6" s="128"/>
      <c r="K6" s="128"/>
      <c r="L6" s="128"/>
      <c r="M6" s="128"/>
      <c r="N6" s="128"/>
      <c r="O6" s="128"/>
      <c r="P6" s="128"/>
      <c r="Q6" s="128"/>
      <c r="R6" s="128"/>
      <c r="S6" s="129"/>
    </row>
    <row r="7" spans="2:20" ht="15" customHeight="1">
      <c r="B7" s="181"/>
      <c r="C7" s="178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79"/>
      <c r="Q7" s="179"/>
      <c r="R7" s="179"/>
      <c r="S7" s="180"/>
    </row>
    <row r="8" spans="2:20" ht="15" customHeight="1">
      <c r="B8" s="164" t="s">
        <v>9</v>
      </c>
      <c r="C8" s="178"/>
      <c r="D8" s="179"/>
      <c r="E8" s="179"/>
      <c r="F8" s="179"/>
      <c r="G8" s="179"/>
      <c r="H8" s="179"/>
      <c r="I8" s="179"/>
      <c r="J8" s="179"/>
      <c r="K8" s="179"/>
      <c r="L8" s="179"/>
      <c r="M8" s="179"/>
      <c r="N8" s="179"/>
      <c r="O8" s="179"/>
      <c r="P8" s="179"/>
      <c r="Q8" s="179"/>
      <c r="R8" s="179"/>
      <c r="S8" s="180"/>
    </row>
    <row r="9" spans="2:20" ht="15" customHeight="1">
      <c r="B9" s="164" t="s">
        <v>10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</row>
    <row r="10" spans="2:20" ht="14.1" customHeight="1" thickBot="1">
      <c r="C10" s="27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</row>
    <row r="11" spans="2:20" ht="21.75" thickBot="1">
      <c r="B11" s="134">
        <v>3</v>
      </c>
      <c r="C11" s="130" t="s">
        <v>29</v>
      </c>
      <c r="D11" s="131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2"/>
      <c r="Q11" s="132"/>
      <c r="R11" s="132"/>
      <c r="S11" s="133"/>
    </row>
    <row r="12" spans="2:20"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</row>
    <row r="13" spans="2:20" s="1" customFormat="1" ht="15.75">
      <c r="C13" s="116" t="s">
        <v>29</v>
      </c>
      <c r="D13" s="116" t="s">
        <v>29</v>
      </c>
      <c r="E13" s="117" t="s">
        <v>29</v>
      </c>
      <c r="F13" s="117" t="s">
        <v>29</v>
      </c>
      <c r="G13" s="117" t="s">
        <v>30</v>
      </c>
      <c r="H13" s="117" t="s">
        <v>29</v>
      </c>
      <c r="I13" s="117" t="s">
        <v>29</v>
      </c>
      <c r="J13" s="118" t="s">
        <v>29</v>
      </c>
      <c r="K13" s="119" t="s">
        <v>29</v>
      </c>
      <c r="L13" s="118" t="s">
        <v>29</v>
      </c>
      <c r="M13" s="118" t="s">
        <v>29</v>
      </c>
      <c r="N13" s="118" t="s">
        <v>29</v>
      </c>
      <c r="O13" s="118" t="s">
        <v>29</v>
      </c>
      <c r="P13" s="122" t="s">
        <v>29</v>
      </c>
      <c r="Q13" s="120" t="s">
        <v>29</v>
      </c>
      <c r="R13" s="6"/>
      <c r="S13" s="121" t="s">
        <v>31</v>
      </c>
    </row>
    <row r="14" spans="2:20" ht="15.75" thickBot="1">
      <c r="C14" s="65" t="s">
        <v>3</v>
      </c>
      <c r="D14" s="166"/>
      <c r="E14" s="69"/>
      <c r="F14" s="68"/>
      <c r="G14" s="68"/>
      <c r="H14" s="68"/>
      <c r="I14" s="70"/>
      <c r="J14" s="69"/>
      <c r="K14" s="68"/>
      <c r="L14" s="68"/>
      <c r="M14" s="68"/>
      <c r="N14" s="68"/>
      <c r="O14" s="70"/>
      <c r="P14" s="70"/>
      <c r="Q14" s="70"/>
    </row>
    <row r="15" spans="2:20" outlineLevel="1">
      <c r="C15" s="66" t="s">
        <v>23</v>
      </c>
      <c r="D15" s="167" t="s">
        <v>29</v>
      </c>
      <c r="E15" s="97" t="s">
        <v>29</v>
      </c>
      <c r="F15" s="98" t="s">
        <v>29</v>
      </c>
      <c r="G15" s="99" t="s">
        <v>29</v>
      </c>
      <c r="H15" s="98" t="s">
        <v>29</v>
      </c>
      <c r="I15" s="100" t="s">
        <v>29</v>
      </c>
      <c r="J15" s="103" t="s">
        <v>29</v>
      </c>
      <c r="K15" s="104" t="s">
        <v>29</v>
      </c>
      <c r="L15" s="105" t="s">
        <v>29</v>
      </c>
      <c r="M15" s="105" t="s">
        <v>29</v>
      </c>
      <c r="N15" s="106" t="s">
        <v>29</v>
      </c>
      <c r="O15" s="107" t="s">
        <v>29</v>
      </c>
      <c r="P15" s="123" t="s">
        <v>29</v>
      </c>
      <c r="Q15" s="114"/>
      <c r="S15" s="74" t="s">
        <v>1</v>
      </c>
      <c r="T15" s="75">
        <f>COUNTIF(S24:S1048576, "GO")</f>
        <v>4</v>
      </c>
    </row>
    <row r="16" spans="2:20" outlineLevel="1">
      <c r="C16" s="66" t="s">
        <v>15</v>
      </c>
      <c r="D16" s="168" t="s">
        <v>29</v>
      </c>
      <c r="E16" s="93" t="s">
        <v>29</v>
      </c>
      <c r="F16" s="94" t="s">
        <v>29</v>
      </c>
      <c r="G16" s="94" t="s">
        <v>29</v>
      </c>
      <c r="H16" s="94" t="s">
        <v>29</v>
      </c>
      <c r="I16" s="95" t="s">
        <v>29</v>
      </c>
      <c r="J16" s="108" t="s">
        <v>29</v>
      </c>
      <c r="K16" s="109" t="s">
        <v>29</v>
      </c>
      <c r="L16" s="109" t="s">
        <v>29</v>
      </c>
      <c r="M16" s="60" t="s">
        <v>29</v>
      </c>
      <c r="N16" s="60" t="s">
        <v>29</v>
      </c>
      <c r="O16" s="113" t="s">
        <v>29</v>
      </c>
      <c r="P16" s="124" t="s">
        <v>29</v>
      </c>
      <c r="Q16" s="115"/>
      <c r="S16" s="76" t="s">
        <v>2</v>
      </c>
      <c r="T16" s="77">
        <f>COUNTIF(S24:S1048576, "NO GO")</f>
        <v>19</v>
      </c>
    </row>
    <row r="17" spans="3:20" outlineLevel="1">
      <c r="C17" s="66" t="s">
        <v>15</v>
      </c>
      <c r="D17" s="168" t="s">
        <v>29</v>
      </c>
      <c r="E17" s="93" t="s">
        <v>29</v>
      </c>
      <c r="F17" s="94" t="s">
        <v>29</v>
      </c>
      <c r="G17" s="94" t="s">
        <v>29</v>
      </c>
      <c r="H17" s="94" t="s">
        <v>29</v>
      </c>
      <c r="I17" s="95" t="s">
        <v>29</v>
      </c>
      <c r="J17" s="108" t="s">
        <v>29</v>
      </c>
      <c r="K17" s="109" t="s">
        <v>29</v>
      </c>
      <c r="L17" s="109" t="s">
        <v>4</v>
      </c>
      <c r="M17" s="60" t="s">
        <v>29</v>
      </c>
      <c r="N17" s="60" t="s">
        <v>29</v>
      </c>
      <c r="O17" s="113" t="s">
        <v>29</v>
      </c>
      <c r="P17" s="124" t="s">
        <v>29</v>
      </c>
      <c r="Q17" s="114" t="s">
        <v>21</v>
      </c>
      <c r="S17" s="71"/>
      <c r="T17" s="47"/>
    </row>
    <row r="18" spans="3:20" ht="24" customHeight="1" outlineLevel="1">
      <c r="C18" s="66" t="s">
        <v>15</v>
      </c>
      <c r="D18" s="168" t="s">
        <v>29</v>
      </c>
      <c r="E18" s="93" t="s">
        <v>29</v>
      </c>
      <c r="F18" s="94" t="s">
        <v>29</v>
      </c>
      <c r="G18" s="94" t="s">
        <v>29</v>
      </c>
      <c r="H18" s="94" t="s">
        <v>29</v>
      </c>
      <c r="I18" s="95" t="s">
        <v>29</v>
      </c>
      <c r="J18" s="108" t="s">
        <v>29</v>
      </c>
      <c r="K18" s="109" t="s">
        <v>29</v>
      </c>
      <c r="L18" s="109" t="s">
        <v>5</v>
      </c>
      <c r="M18" s="60" t="s">
        <v>29</v>
      </c>
      <c r="N18" s="60" t="s">
        <v>29</v>
      </c>
      <c r="O18" s="61" t="s">
        <v>29</v>
      </c>
      <c r="P18" s="124" t="s">
        <v>29</v>
      </c>
      <c r="Q18" s="115"/>
    </row>
    <row r="19" spans="3:20" ht="24" customHeight="1" outlineLevel="1">
      <c r="C19" s="66" t="s">
        <v>15</v>
      </c>
      <c r="D19" s="168" t="s">
        <v>29</v>
      </c>
      <c r="E19" s="93" t="s">
        <v>29</v>
      </c>
      <c r="F19" s="94" t="s">
        <v>29</v>
      </c>
      <c r="G19" s="94" t="s">
        <v>29</v>
      </c>
      <c r="H19" s="94" t="s">
        <v>29</v>
      </c>
      <c r="I19" s="95" t="s">
        <v>29</v>
      </c>
      <c r="J19" s="108" t="s">
        <v>29</v>
      </c>
      <c r="K19" s="109" t="s">
        <v>29</v>
      </c>
      <c r="L19" s="109" t="s">
        <v>6</v>
      </c>
      <c r="M19" s="60" t="s">
        <v>29</v>
      </c>
      <c r="N19" s="60" t="s">
        <v>29</v>
      </c>
      <c r="O19" s="61" t="s">
        <v>29</v>
      </c>
      <c r="P19" s="124" t="s">
        <v>29</v>
      </c>
      <c r="Q19" s="115"/>
    </row>
    <row r="20" spans="3:20" outlineLevel="1">
      <c r="C20" s="66"/>
      <c r="D20" s="168"/>
      <c r="E20" s="93"/>
      <c r="F20" s="94"/>
      <c r="G20" s="94"/>
      <c r="H20" s="94"/>
      <c r="J20" s="101"/>
      <c r="K20" s="9"/>
      <c r="L20" s="102"/>
      <c r="M20" s="60"/>
      <c r="N20" s="60"/>
      <c r="O20" s="61"/>
      <c r="P20" s="124"/>
      <c r="Q20" s="115"/>
    </row>
    <row r="21" spans="3:20" ht="30" outlineLevel="1">
      <c r="C21" s="66" t="s">
        <v>16</v>
      </c>
      <c r="D21" s="168" t="s">
        <v>29</v>
      </c>
      <c r="E21" s="93"/>
      <c r="F21" s="94"/>
      <c r="G21" s="94"/>
      <c r="H21" s="94" t="s">
        <v>29</v>
      </c>
      <c r="I21" s="95" t="s">
        <v>29</v>
      </c>
      <c r="J21" s="109"/>
      <c r="K21" s="109" t="s">
        <v>29</v>
      </c>
      <c r="L21" s="109" t="s">
        <v>29</v>
      </c>
      <c r="M21" s="109" t="s">
        <v>29</v>
      </c>
      <c r="N21" s="109" t="s">
        <v>29</v>
      </c>
      <c r="P21" s="124"/>
      <c r="Q21" s="115" t="s">
        <v>22</v>
      </c>
    </row>
    <row r="22" spans="3:20" ht="24" customHeight="1" outlineLevel="1">
      <c r="C22" s="66" t="s">
        <v>17</v>
      </c>
      <c r="D22" s="168" t="s">
        <v>18</v>
      </c>
      <c r="E22" s="93" t="s">
        <v>18</v>
      </c>
      <c r="F22" s="94" t="s">
        <v>18</v>
      </c>
      <c r="G22" s="94" t="s">
        <v>18</v>
      </c>
      <c r="H22" s="94" t="s">
        <v>18</v>
      </c>
      <c r="I22" s="95" t="s">
        <v>18</v>
      </c>
      <c r="J22" s="111" t="s">
        <v>18</v>
      </c>
      <c r="K22" s="112" t="s">
        <v>18</v>
      </c>
      <c r="L22" s="109" t="s">
        <v>18</v>
      </c>
      <c r="M22" s="112" t="s">
        <v>18</v>
      </c>
      <c r="N22" s="112" t="s">
        <v>18</v>
      </c>
      <c r="O22" s="113" t="s">
        <v>18</v>
      </c>
      <c r="P22" s="124" t="s">
        <v>18</v>
      </c>
      <c r="Q22" s="115"/>
    </row>
    <row r="23" spans="3:20" ht="6" customHeight="1" outlineLevel="1" thickBot="1">
      <c r="C23" s="67"/>
      <c r="D23" s="169"/>
      <c r="E23" s="82"/>
      <c r="F23" s="83"/>
      <c r="G23" s="83"/>
      <c r="H23" s="83"/>
      <c r="I23" s="84"/>
      <c r="J23" s="173"/>
      <c r="K23" s="68"/>
      <c r="L23" s="85"/>
      <c r="M23" s="83"/>
      <c r="N23" s="83"/>
      <c r="O23" s="84"/>
      <c r="P23" s="84"/>
      <c r="Q23" s="84"/>
      <c r="R23" s="86"/>
      <c r="S23" s="8"/>
    </row>
    <row r="24" spans="3:20">
      <c r="C24" s="49">
        <f>Liste!C11</f>
        <v>1</v>
      </c>
      <c r="D24" s="170">
        <v>3</v>
      </c>
      <c r="E24" s="140">
        <v>2</v>
      </c>
      <c r="F24" s="141">
        <v>2</v>
      </c>
      <c r="G24" s="142">
        <v>1</v>
      </c>
      <c r="H24" s="142">
        <v>1</v>
      </c>
      <c r="I24" s="143">
        <v>3</v>
      </c>
      <c r="J24" s="150">
        <v>2</v>
      </c>
      <c r="K24" s="149">
        <v>2</v>
      </c>
      <c r="L24" s="149">
        <v>1</v>
      </c>
      <c r="M24" s="149">
        <v>1</v>
      </c>
      <c r="N24" s="149">
        <v>1</v>
      </c>
      <c r="O24" s="151">
        <v>1</v>
      </c>
      <c r="P24" s="157">
        <v>1</v>
      </c>
      <c r="Q24" s="91">
        <f>SUM(D24:P24)</f>
        <v>21</v>
      </c>
      <c r="S24" s="73" t="str">
        <f>IF(Q24&gt;=39, "GO", "NO GO")</f>
        <v>NO GO</v>
      </c>
    </row>
    <row r="25" spans="3:20">
      <c r="C25" s="50">
        <f>Liste!C12</f>
        <v>2</v>
      </c>
      <c r="D25" s="171">
        <v>3</v>
      </c>
      <c r="E25" s="144">
        <v>2</v>
      </c>
      <c r="F25" s="145">
        <v>1</v>
      </c>
      <c r="G25" s="145">
        <v>1</v>
      </c>
      <c r="H25" s="145">
        <v>1</v>
      </c>
      <c r="I25" s="146">
        <v>3</v>
      </c>
      <c r="J25" s="153">
        <v>1</v>
      </c>
      <c r="K25" s="152">
        <v>1</v>
      </c>
      <c r="L25" s="152">
        <v>1</v>
      </c>
      <c r="M25" s="152">
        <v>1</v>
      </c>
      <c r="N25" s="152">
        <v>1</v>
      </c>
      <c r="O25" s="154">
        <v>1</v>
      </c>
      <c r="P25" s="158">
        <v>1</v>
      </c>
      <c r="Q25" s="92">
        <f>SUM(D25:P25)</f>
        <v>18</v>
      </c>
      <c r="S25" s="73" t="str">
        <f t="shared" ref="S25:S46" si="0">IF(Q25&gt;=39, "GO", "NO GO")</f>
        <v>NO GO</v>
      </c>
    </row>
    <row r="26" spans="3:20">
      <c r="C26" s="50">
        <f>Liste!C13</f>
        <v>3</v>
      </c>
      <c r="D26" s="171">
        <v>3</v>
      </c>
      <c r="E26" s="144">
        <v>3</v>
      </c>
      <c r="F26" s="145">
        <v>3</v>
      </c>
      <c r="G26" s="145">
        <v>2</v>
      </c>
      <c r="H26" s="145">
        <v>3</v>
      </c>
      <c r="I26" s="146">
        <v>3</v>
      </c>
      <c r="J26" s="153">
        <v>3</v>
      </c>
      <c r="K26" s="152">
        <v>2</v>
      </c>
      <c r="L26" s="152">
        <v>2</v>
      </c>
      <c r="M26" s="152">
        <v>2</v>
      </c>
      <c r="N26" s="152">
        <v>2</v>
      </c>
      <c r="O26" s="154">
        <v>2</v>
      </c>
      <c r="P26" s="158">
        <v>1</v>
      </c>
      <c r="Q26" s="92">
        <f t="shared" ref="Q26:Q46" si="1">SUM(D26:P26)</f>
        <v>31</v>
      </c>
      <c r="S26" s="73" t="str">
        <f t="shared" si="0"/>
        <v>NO GO</v>
      </c>
    </row>
    <row r="27" spans="3:20">
      <c r="C27" s="50">
        <f>Liste!C14</f>
        <v>4</v>
      </c>
      <c r="D27" s="171">
        <v>3</v>
      </c>
      <c r="E27" s="144"/>
      <c r="F27" s="145"/>
      <c r="G27" s="145"/>
      <c r="H27" s="145"/>
      <c r="I27" s="146"/>
      <c r="J27" s="153"/>
      <c r="K27" s="152"/>
      <c r="L27" s="152"/>
      <c r="M27" s="152"/>
      <c r="N27" s="152"/>
      <c r="O27" s="154"/>
      <c r="P27" s="158"/>
      <c r="Q27" s="92">
        <f t="shared" si="1"/>
        <v>3</v>
      </c>
      <c r="S27" s="73" t="str">
        <f t="shared" si="0"/>
        <v>NO GO</v>
      </c>
    </row>
    <row r="28" spans="3:20">
      <c r="C28" s="50">
        <f>Liste!C15</f>
        <v>5</v>
      </c>
      <c r="D28" s="171">
        <v>3</v>
      </c>
      <c r="E28" s="144"/>
      <c r="F28" s="145"/>
      <c r="G28" s="145"/>
      <c r="H28" s="145"/>
      <c r="I28" s="146"/>
      <c r="J28" s="153"/>
      <c r="K28" s="152"/>
      <c r="L28" s="152"/>
      <c r="M28" s="152"/>
      <c r="N28" s="152"/>
      <c r="O28" s="154"/>
      <c r="P28" s="158"/>
      <c r="Q28" s="92">
        <f t="shared" si="1"/>
        <v>3</v>
      </c>
      <c r="S28" s="73" t="str">
        <f t="shared" si="0"/>
        <v>NO GO</v>
      </c>
    </row>
    <row r="29" spans="3:20">
      <c r="C29" s="50">
        <f>Liste!C16</f>
        <v>6</v>
      </c>
      <c r="D29" s="171">
        <v>1</v>
      </c>
      <c r="E29" s="144"/>
      <c r="F29" s="145"/>
      <c r="G29" s="145"/>
      <c r="H29" s="145"/>
      <c r="I29" s="146"/>
      <c r="J29" s="153"/>
      <c r="K29" s="152"/>
      <c r="L29" s="152"/>
      <c r="M29" s="152"/>
      <c r="N29" s="152"/>
      <c r="O29" s="154"/>
      <c r="P29" s="158"/>
      <c r="Q29" s="92">
        <f t="shared" si="1"/>
        <v>1</v>
      </c>
      <c r="S29" s="73" t="str">
        <f t="shared" si="0"/>
        <v>NO GO</v>
      </c>
    </row>
    <row r="30" spans="3:20">
      <c r="C30" s="50">
        <f>Liste!C17</f>
        <v>7</v>
      </c>
      <c r="D30" s="171">
        <v>2</v>
      </c>
      <c r="E30" s="144"/>
      <c r="F30" s="145"/>
      <c r="G30" s="145"/>
      <c r="H30" s="145"/>
      <c r="I30" s="146"/>
      <c r="J30" s="153"/>
      <c r="K30" s="152"/>
      <c r="L30" s="152"/>
      <c r="M30" s="152"/>
      <c r="N30" s="152"/>
      <c r="O30" s="154"/>
      <c r="P30" s="158"/>
      <c r="Q30" s="92">
        <f t="shared" si="1"/>
        <v>2</v>
      </c>
      <c r="S30" s="73" t="str">
        <f t="shared" si="0"/>
        <v>NO GO</v>
      </c>
    </row>
    <row r="31" spans="3:20">
      <c r="C31" s="50">
        <f>Liste!C18</f>
        <v>8</v>
      </c>
      <c r="D31" s="171">
        <v>3</v>
      </c>
      <c r="E31" s="144">
        <v>3</v>
      </c>
      <c r="F31" s="145">
        <v>3</v>
      </c>
      <c r="G31" s="145">
        <v>3</v>
      </c>
      <c r="H31" s="145">
        <v>3</v>
      </c>
      <c r="I31" s="146">
        <v>3</v>
      </c>
      <c r="J31" s="153">
        <v>4</v>
      </c>
      <c r="K31" s="152">
        <v>4</v>
      </c>
      <c r="L31" s="152">
        <v>4</v>
      </c>
      <c r="M31" s="152">
        <v>3</v>
      </c>
      <c r="N31" s="152">
        <v>3</v>
      </c>
      <c r="O31" s="154">
        <v>4</v>
      </c>
      <c r="P31" s="158">
        <v>2</v>
      </c>
      <c r="Q31" s="92">
        <f t="shared" si="1"/>
        <v>42</v>
      </c>
      <c r="S31" s="73" t="str">
        <f t="shared" si="0"/>
        <v>GO</v>
      </c>
    </row>
    <row r="32" spans="3:20">
      <c r="C32" s="50">
        <f>Liste!C19</f>
        <v>9</v>
      </c>
      <c r="D32" s="171">
        <v>3</v>
      </c>
      <c r="E32" s="144">
        <v>3</v>
      </c>
      <c r="F32" s="145">
        <v>3</v>
      </c>
      <c r="G32" s="145">
        <v>4</v>
      </c>
      <c r="H32" s="145">
        <v>2</v>
      </c>
      <c r="I32" s="146">
        <v>4</v>
      </c>
      <c r="J32" s="153">
        <v>4</v>
      </c>
      <c r="K32" s="152">
        <v>4</v>
      </c>
      <c r="L32" s="152">
        <v>4</v>
      </c>
      <c r="M32" s="152">
        <v>3</v>
      </c>
      <c r="N32" s="152">
        <v>3</v>
      </c>
      <c r="O32" s="154">
        <v>3</v>
      </c>
      <c r="P32" s="158">
        <v>1</v>
      </c>
      <c r="Q32" s="92">
        <f t="shared" si="1"/>
        <v>41</v>
      </c>
      <c r="S32" s="73" t="str">
        <f t="shared" si="0"/>
        <v>GO</v>
      </c>
    </row>
    <row r="33" spans="3:19">
      <c r="C33" s="50">
        <f>Liste!C20</f>
        <v>10</v>
      </c>
      <c r="D33" s="171">
        <v>3</v>
      </c>
      <c r="E33" s="144">
        <v>4</v>
      </c>
      <c r="F33" s="145">
        <v>3</v>
      </c>
      <c r="G33" s="145">
        <v>4</v>
      </c>
      <c r="H33" s="145">
        <v>2</v>
      </c>
      <c r="I33" s="146">
        <v>3</v>
      </c>
      <c r="J33" s="153">
        <v>4</v>
      </c>
      <c r="K33" s="152">
        <v>4</v>
      </c>
      <c r="L33" s="152">
        <v>4</v>
      </c>
      <c r="M33" s="152">
        <v>3</v>
      </c>
      <c r="N33" s="152">
        <v>3</v>
      </c>
      <c r="O33" s="154">
        <v>4</v>
      </c>
      <c r="P33" s="158">
        <v>2</v>
      </c>
      <c r="Q33" s="92">
        <f t="shared" si="1"/>
        <v>43</v>
      </c>
      <c r="S33" s="73" t="str">
        <f t="shared" si="0"/>
        <v>GO</v>
      </c>
    </row>
    <row r="34" spans="3:19">
      <c r="C34" s="50">
        <f>Liste!C21</f>
        <v>11</v>
      </c>
      <c r="D34" s="171">
        <v>3</v>
      </c>
      <c r="E34" s="144">
        <v>4</v>
      </c>
      <c r="F34" s="145">
        <v>3</v>
      </c>
      <c r="G34" s="145">
        <v>4</v>
      </c>
      <c r="H34" s="145">
        <v>2</v>
      </c>
      <c r="I34" s="146">
        <v>3</v>
      </c>
      <c r="J34" s="153">
        <v>4</v>
      </c>
      <c r="K34" s="152">
        <v>4</v>
      </c>
      <c r="L34" s="152">
        <v>4</v>
      </c>
      <c r="M34" s="152">
        <v>3</v>
      </c>
      <c r="N34" s="152">
        <v>3</v>
      </c>
      <c r="O34" s="154">
        <v>4</v>
      </c>
      <c r="P34" s="158">
        <v>2</v>
      </c>
      <c r="Q34" s="92">
        <f t="shared" si="1"/>
        <v>43</v>
      </c>
      <c r="S34" s="73" t="str">
        <f t="shared" si="0"/>
        <v>GO</v>
      </c>
    </row>
    <row r="35" spans="3:19">
      <c r="C35" s="50">
        <f>Liste!C22</f>
        <v>12</v>
      </c>
      <c r="D35" s="171">
        <v>3</v>
      </c>
      <c r="E35" s="144">
        <v>3</v>
      </c>
      <c r="F35" s="145">
        <v>3</v>
      </c>
      <c r="G35" s="145">
        <v>2</v>
      </c>
      <c r="H35" s="145">
        <v>3</v>
      </c>
      <c r="I35" s="146">
        <v>3</v>
      </c>
      <c r="J35" s="153">
        <v>3</v>
      </c>
      <c r="K35" s="152">
        <v>2</v>
      </c>
      <c r="L35" s="152">
        <v>2</v>
      </c>
      <c r="M35" s="152">
        <v>2</v>
      </c>
      <c r="N35" s="152">
        <v>2</v>
      </c>
      <c r="O35" s="154">
        <v>2</v>
      </c>
      <c r="P35" s="158">
        <v>1</v>
      </c>
      <c r="Q35" s="92">
        <f t="shared" si="1"/>
        <v>31</v>
      </c>
      <c r="S35" s="73" t="str">
        <f t="shared" si="0"/>
        <v>NO GO</v>
      </c>
    </row>
    <row r="36" spans="3:19">
      <c r="C36" s="50">
        <f>Liste!C23</f>
        <v>13</v>
      </c>
      <c r="D36" s="171"/>
      <c r="E36" s="144"/>
      <c r="F36" s="145"/>
      <c r="G36" s="145"/>
      <c r="H36" s="145"/>
      <c r="I36" s="146"/>
      <c r="J36" s="153"/>
      <c r="K36" s="152"/>
      <c r="L36" s="152"/>
      <c r="M36" s="152"/>
      <c r="N36" s="152"/>
      <c r="O36" s="154"/>
      <c r="P36" s="158"/>
      <c r="Q36" s="92">
        <f t="shared" si="1"/>
        <v>0</v>
      </c>
      <c r="S36" s="73" t="str">
        <f t="shared" si="0"/>
        <v>NO GO</v>
      </c>
    </row>
    <row r="37" spans="3:19">
      <c r="C37" s="50">
        <f>Liste!C24</f>
        <v>14</v>
      </c>
      <c r="D37" s="171"/>
      <c r="E37" s="144"/>
      <c r="F37" s="145"/>
      <c r="G37" s="145"/>
      <c r="H37" s="145"/>
      <c r="I37" s="146"/>
      <c r="J37" s="153"/>
      <c r="K37" s="152"/>
      <c r="L37" s="152"/>
      <c r="M37" s="152"/>
      <c r="N37" s="152"/>
      <c r="O37" s="154"/>
      <c r="P37" s="158"/>
      <c r="Q37" s="92">
        <f t="shared" si="1"/>
        <v>0</v>
      </c>
      <c r="S37" s="73" t="str">
        <f t="shared" si="0"/>
        <v>NO GO</v>
      </c>
    </row>
    <row r="38" spans="3:19">
      <c r="C38" s="50">
        <f>Liste!C25</f>
        <v>15</v>
      </c>
      <c r="D38" s="171"/>
      <c r="E38" s="144"/>
      <c r="F38" s="145"/>
      <c r="G38" s="145"/>
      <c r="H38" s="145"/>
      <c r="I38" s="146"/>
      <c r="J38" s="153"/>
      <c r="K38" s="152"/>
      <c r="L38" s="152"/>
      <c r="M38" s="152"/>
      <c r="N38" s="152"/>
      <c r="O38" s="154"/>
      <c r="P38" s="158"/>
      <c r="Q38" s="92">
        <f t="shared" si="1"/>
        <v>0</v>
      </c>
      <c r="S38" s="73" t="str">
        <f t="shared" si="0"/>
        <v>NO GO</v>
      </c>
    </row>
    <row r="39" spans="3:19">
      <c r="C39" s="50">
        <f>Liste!C26</f>
        <v>16</v>
      </c>
      <c r="D39" s="171"/>
      <c r="E39" s="144"/>
      <c r="F39" s="145"/>
      <c r="G39" s="145"/>
      <c r="H39" s="145"/>
      <c r="I39" s="146"/>
      <c r="J39" s="153"/>
      <c r="K39" s="152"/>
      <c r="L39" s="152"/>
      <c r="M39" s="152"/>
      <c r="N39" s="152"/>
      <c r="O39" s="154"/>
      <c r="P39" s="158"/>
      <c r="Q39" s="92">
        <f t="shared" si="1"/>
        <v>0</v>
      </c>
      <c r="S39" s="73" t="str">
        <f t="shared" si="0"/>
        <v>NO GO</v>
      </c>
    </row>
    <row r="40" spans="3:19">
      <c r="C40" s="50">
        <f>Liste!C27</f>
        <v>17</v>
      </c>
      <c r="D40" s="171"/>
      <c r="E40" s="144"/>
      <c r="F40" s="145"/>
      <c r="G40" s="145"/>
      <c r="H40" s="145"/>
      <c r="I40" s="146"/>
      <c r="J40" s="153"/>
      <c r="K40" s="152"/>
      <c r="L40" s="152"/>
      <c r="M40" s="152"/>
      <c r="N40" s="152"/>
      <c r="O40" s="154"/>
      <c r="P40" s="158"/>
      <c r="Q40" s="92">
        <f t="shared" si="1"/>
        <v>0</v>
      </c>
      <c r="S40" s="73" t="str">
        <f t="shared" si="0"/>
        <v>NO GO</v>
      </c>
    </row>
    <row r="41" spans="3:19">
      <c r="C41" s="50">
        <f>Liste!C28</f>
        <v>18</v>
      </c>
      <c r="D41" s="171"/>
      <c r="E41" s="144"/>
      <c r="F41" s="145"/>
      <c r="G41" s="145"/>
      <c r="H41" s="145"/>
      <c r="I41" s="146"/>
      <c r="J41" s="153"/>
      <c r="K41" s="152"/>
      <c r="L41" s="152"/>
      <c r="M41" s="152"/>
      <c r="N41" s="152"/>
      <c r="O41" s="154"/>
      <c r="P41" s="158"/>
      <c r="Q41" s="92">
        <f t="shared" si="1"/>
        <v>0</v>
      </c>
      <c r="S41" s="73" t="str">
        <f t="shared" si="0"/>
        <v>NO GO</v>
      </c>
    </row>
    <row r="42" spans="3:19">
      <c r="C42" s="50">
        <f>Liste!C29</f>
        <v>19</v>
      </c>
      <c r="D42" s="171"/>
      <c r="E42" s="144"/>
      <c r="F42" s="145"/>
      <c r="G42" s="145"/>
      <c r="H42" s="145"/>
      <c r="I42" s="146"/>
      <c r="J42" s="153"/>
      <c r="K42" s="152"/>
      <c r="L42" s="152"/>
      <c r="M42" s="152"/>
      <c r="N42" s="152"/>
      <c r="O42" s="154"/>
      <c r="P42" s="158"/>
      <c r="Q42" s="92">
        <f t="shared" si="1"/>
        <v>0</v>
      </c>
      <c r="S42" s="73" t="str">
        <f t="shared" si="0"/>
        <v>NO GO</v>
      </c>
    </row>
    <row r="43" spans="3:19">
      <c r="C43" s="50">
        <f>Liste!C30</f>
        <v>20</v>
      </c>
      <c r="D43" s="171"/>
      <c r="E43" s="144"/>
      <c r="F43" s="145"/>
      <c r="G43" s="145"/>
      <c r="H43" s="145"/>
      <c r="I43" s="146"/>
      <c r="J43" s="153"/>
      <c r="K43" s="152"/>
      <c r="L43" s="152"/>
      <c r="M43" s="152"/>
      <c r="N43" s="152"/>
      <c r="O43" s="154"/>
      <c r="P43" s="158"/>
      <c r="Q43" s="92">
        <f t="shared" si="1"/>
        <v>0</v>
      </c>
      <c r="S43" s="73" t="str">
        <f t="shared" si="0"/>
        <v>NO GO</v>
      </c>
    </row>
    <row r="44" spans="3:19">
      <c r="C44" s="50">
        <f>Liste!C31</f>
        <v>21</v>
      </c>
      <c r="D44" s="171"/>
      <c r="E44" s="144"/>
      <c r="F44" s="145"/>
      <c r="G44" s="145"/>
      <c r="H44" s="145"/>
      <c r="I44" s="146"/>
      <c r="J44" s="153"/>
      <c r="K44" s="152"/>
      <c r="L44" s="152"/>
      <c r="M44" s="152"/>
      <c r="N44" s="152"/>
      <c r="O44" s="154"/>
      <c r="P44" s="158"/>
      <c r="Q44" s="92">
        <f t="shared" si="1"/>
        <v>0</v>
      </c>
      <c r="S44" s="73" t="str">
        <f t="shared" si="0"/>
        <v>NO GO</v>
      </c>
    </row>
    <row r="45" spans="3:19">
      <c r="C45" s="50">
        <f>Liste!C32</f>
        <v>22</v>
      </c>
      <c r="D45" s="171"/>
      <c r="E45" s="144"/>
      <c r="F45" s="145"/>
      <c r="G45" s="145"/>
      <c r="H45" s="145"/>
      <c r="I45" s="146"/>
      <c r="J45" s="153"/>
      <c r="K45" s="152"/>
      <c r="L45" s="152"/>
      <c r="M45" s="152"/>
      <c r="N45" s="152"/>
      <c r="O45" s="154"/>
      <c r="P45" s="158"/>
      <c r="Q45" s="92">
        <f t="shared" si="1"/>
        <v>0</v>
      </c>
      <c r="S45" s="73" t="str">
        <f t="shared" si="0"/>
        <v>NO GO</v>
      </c>
    </row>
    <row r="46" spans="3:19">
      <c r="C46" s="50">
        <f>Liste!C33</f>
        <v>23</v>
      </c>
      <c r="D46" s="171"/>
      <c r="E46" s="144"/>
      <c r="F46" s="145"/>
      <c r="G46" s="145"/>
      <c r="H46" s="145"/>
      <c r="I46" s="146"/>
      <c r="J46" s="153"/>
      <c r="K46" s="152"/>
      <c r="L46" s="152"/>
      <c r="M46" s="152"/>
      <c r="N46" s="152"/>
      <c r="O46" s="154"/>
      <c r="P46" s="158"/>
      <c r="Q46" s="92">
        <f t="shared" si="1"/>
        <v>0</v>
      </c>
      <c r="S46" s="73" t="str">
        <f t="shared" si="0"/>
        <v>NO GO</v>
      </c>
    </row>
    <row r="47" spans="3:19">
      <c r="C47" s="50">
        <f>Liste!C34</f>
        <v>0</v>
      </c>
      <c r="D47" s="171"/>
      <c r="E47" s="144"/>
      <c r="F47" s="145"/>
      <c r="G47" s="145"/>
      <c r="H47" s="145"/>
      <c r="I47" s="146"/>
      <c r="J47" s="153"/>
      <c r="K47" s="152"/>
      <c r="L47" s="152"/>
      <c r="M47" s="152"/>
      <c r="N47" s="152"/>
      <c r="O47" s="154"/>
      <c r="P47" s="158"/>
      <c r="Q47" s="51"/>
    </row>
    <row r="48" spans="3:19">
      <c r="C48" s="50">
        <f>Liste!C35</f>
        <v>0</v>
      </c>
      <c r="D48" s="171"/>
      <c r="E48" s="144"/>
      <c r="F48" s="145"/>
      <c r="G48" s="145"/>
      <c r="H48" s="145"/>
      <c r="I48" s="146"/>
      <c r="J48" s="153"/>
      <c r="K48" s="152"/>
      <c r="L48" s="152"/>
      <c r="M48" s="152"/>
      <c r="N48" s="152"/>
      <c r="O48" s="154"/>
      <c r="P48" s="158"/>
      <c r="Q48" s="51"/>
    </row>
    <row r="49" spans="3:17">
      <c r="C49" s="50">
        <f>Liste!C36</f>
        <v>0</v>
      </c>
      <c r="D49" s="171"/>
      <c r="E49" s="144"/>
      <c r="F49" s="145"/>
      <c r="G49" s="145"/>
      <c r="H49" s="145"/>
      <c r="I49" s="146"/>
      <c r="J49" s="153"/>
      <c r="K49" s="152"/>
      <c r="L49" s="152"/>
      <c r="M49" s="152"/>
      <c r="N49" s="152"/>
      <c r="O49" s="154"/>
      <c r="P49" s="158"/>
      <c r="Q49" s="51"/>
    </row>
    <row r="50" spans="3:17">
      <c r="C50" s="50">
        <f>Liste!C37</f>
        <v>0</v>
      </c>
      <c r="D50" s="171"/>
      <c r="E50" s="144"/>
      <c r="F50" s="145"/>
      <c r="G50" s="145"/>
      <c r="H50" s="145"/>
      <c r="I50" s="146"/>
      <c r="J50" s="153"/>
      <c r="K50" s="152"/>
      <c r="L50" s="152"/>
      <c r="M50" s="152"/>
      <c r="N50" s="152"/>
      <c r="O50" s="154"/>
      <c r="P50" s="158"/>
      <c r="Q50" s="51"/>
    </row>
    <row r="51" spans="3:17">
      <c r="C51" s="50">
        <f>Liste!C38</f>
        <v>0</v>
      </c>
      <c r="D51" s="171"/>
      <c r="E51" s="144"/>
      <c r="F51" s="145"/>
      <c r="G51" s="145"/>
      <c r="H51" s="145"/>
      <c r="I51" s="146"/>
      <c r="J51" s="153"/>
      <c r="K51" s="152"/>
      <c r="L51" s="152"/>
      <c r="M51" s="152"/>
      <c r="N51" s="152"/>
      <c r="O51" s="154"/>
      <c r="P51" s="158"/>
      <c r="Q51" s="51"/>
    </row>
    <row r="52" spans="3:17">
      <c r="C52" s="50">
        <f>Liste!C39</f>
        <v>0</v>
      </c>
      <c r="D52" s="171"/>
      <c r="E52" s="144"/>
      <c r="F52" s="145"/>
      <c r="G52" s="145"/>
      <c r="H52" s="145"/>
      <c r="I52" s="146"/>
      <c r="J52" s="153"/>
      <c r="K52" s="152"/>
      <c r="L52" s="152"/>
      <c r="M52" s="152"/>
      <c r="N52" s="152"/>
      <c r="O52" s="154"/>
      <c r="P52" s="158"/>
      <c r="Q52" s="51"/>
    </row>
    <row r="53" spans="3:17">
      <c r="C53" s="50">
        <f>Liste!C40</f>
        <v>0</v>
      </c>
      <c r="D53" s="171"/>
      <c r="E53" s="144"/>
      <c r="F53" s="145"/>
      <c r="G53" s="145"/>
      <c r="H53" s="145"/>
      <c r="I53" s="146"/>
      <c r="J53" s="153"/>
      <c r="K53" s="152"/>
      <c r="L53" s="152"/>
      <c r="M53" s="152"/>
      <c r="N53" s="152"/>
      <c r="O53" s="154"/>
      <c r="P53" s="158"/>
      <c r="Q53" s="51"/>
    </row>
    <row r="54" spans="3:17">
      <c r="C54" s="50">
        <f>Liste!C41</f>
        <v>0</v>
      </c>
      <c r="D54" s="171"/>
      <c r="E54" s="144"/>
      <c r="F54" s="145"/>
      <c r="G54" s="145"/>
      <c r="H54" s="145"/>
      <c r="I54" s="146"/>
      <c r="J54" s="153"/>
      <c r="K54" s="152"/>
      <c r="L54" s="152"/>
      <c r="M54" s="152"/>
      <c r="N54" s="152"/>
      <c r="O54" s="154"/>
      <c r="P54" s="158"/>
      <c r="Q54" s="51"/>
    </row>
    <row r="55" spans="3:17">
      <c r="C55" s="50">
        <f>Liste!C42</f>
        <v>0</v>
      </c>
      <c r="D55" s="171"/>
      <c r="E55" s="144"/>
      <c r="F55" s="145"/>
      <c r="G55" s="145"/>
      <c r="H55" s="145"/>
      <c r="I55" s="146"/>
      <c r="J55" s="153"/>
      <c r="K55" s="152"/>
      <c r="L55" s="152"/>
      <c r="M55" s="152"/>
      <c r="N55" s="152"/>
      <c r="O55" s="154"/>
      <c r="P55" s="158"/>
      <c r="Q55" s="51"/>
    </row>
    <row r="56" spans="3:17">
      <c r="C56" s="50">
        <f>Liste!C43</f>
        <v>0</v>
      </c>
      <c r="D56" s="171"/>
      <c r="E56" s="144"/>
      <c r="F56" s="145"/>
      <c r="G56" s="145"/>
      <c r="H56" s="145"/>
      <c r="I56" s="146"/>
      <c r="J56" s="153"/>
      <c r="K56" s="152"/>
      <c r="L56" s="152"/>
      <c r="M56" s="152"/>
      <c r="N56" s="152"/>
      <c r="O56" s="154"/>
      <c r="P56" s="158"/>
      <c r="Q56" s="51"/>
    </row>
    <row r="57" spans="3:17">
      <c r="C57" s="50">
        <f>Liste!C44</f>
        <v>0</v>
      </c>
      <c r="D57" s="171"/>
      <c r="E57" s="144"/>
      <c r="F57" s="145"/>
      <c r="G57" s="145"/>
      <c r="H57" s="145"/>
      <c r="I57" s="146"/>
      <c r="J57" s="153"/>
      <c r="K57" s="152"/>
      <c r="L57" s="152"/>
      <c r="M57" s="152"/>
      <c r="N57" s="152"/>
      <c r="O57" s="154"/>
      <c r="P57" s="158"/>
      <c r="Q57" s="51"/>
    </row>
    <row r="58" spans="3:17">
      <c r="C58" s="50">
        <f>Liste!C45</f>
        <v>0</v>
      </c>
      <c r="D58" s="171"/>
      <c r="E58" s="144"/>
      <c r="F58" s="145"/>
      <c r="G58" s="145"/>
      <c r="H58" s="145"/>
      <c r="I58" s="146"/>
      <c r="J58" s="153"/>
      <c r="K58" s="152"/>
      <c r="L58" s="152"/>
      <c r="M58" s="152"/>
      <c r="N58" s="152"/>
      <c r="O58" s="154"/>
      <c r="P58" s="158"/>
      <c r="Q58" s="51"/>
    </row>
    <row r="59" spans="3:17">
      <c r="C59" s="50">
        <f>Liste!C46</f>
        <v>0</v>
      </c>
      <c r="D59" s="171"/>
      <c r="E59" s="144"/>
      <c r="F59" s="145"/>
      <c r="G59" s="145"/>
      <c r="H59" s="145"/>
      <c r="I59" s="146"/>
      <c r="J59" s="153"/>
      <c r="K59" s="152"/>
      <c r="L59" s="152"/>
      <c r="M59" s="152"/>
      <c r="N59" s="152"/>
      <c r="O59" s="154"/>
      <c r="P59" s="158"/>
      <c r="Q59" s="51"/>
    </row>
    <row r="60" spans="3:17">
      <c r="C60" s="50">
        <f>Liste!C47</f>
        <v>0</v>
      </c>
      <c r="D60" s="171"/>
      <c r="E60" s="144"/>
      <c r="F60" s="145"/>
      <c r="G60" s="145"/>
      <c r="H60" s="145"/>
      <c r="I60" s="146"/>
      <c r="J60" s="153"/>
      <c r="K60" s="152"/>
      <c r="L60" s="152"/>
      <c r="M60" s="152"/>
      <c r="N60" s="152"/>
      <c r="O60" s="154"/>
      <c r="P60" s="158"/>
      <c r="Q60" s="51"/>
    </row>
    <row r="61" spans="3:17">
      <c r="C61" s="50">
        <f>Liste!C48</f>
        <v>0</v>
      </c>
      <c r="D61" s="171"/>
      <c r="E61" s="144"/>
      <c r="F61" s="145"/>
      <c r="G61" s="145"/>
      <c r="H61" s="145"/>
      <c r="I61" s="146"/>
      <c r="J61" s="153"/>
      <c r="K61" s="152"/>
      <c r="L61" s="152"/>
      <c r="M61" s="152"/>
      <c r="N61" s="152"/>
      <c r="O61" s="154"/>
      <c r="P61" s="158"/>
      <c r="Q61" s="51"/>
    </row>
    <row r="62" spans="3:17">
      <c r="C62" s="50">
        <f>Liste!C49</f>
        <v>0</v>
      </c>
      <c r="D62" s="171"/>
      <c r="E62" s="144"/>
      <c r="F62" s="145"/>
      <c r="G62" s="145"/>
      <c r="H62" s="145"/>
      <c r="I62" s="146"/>
      <c r="J62" s="153"/>
      <c r="K62" s="152"/>
      <c r="L62" s="152"/>
      <c r="M62" s="152"/>
      <c r="N62" s="152"/>
      <c r="O62" s="154"/>
      <c r="P62" s="158"/>
      <c r="Q62" s="51"/>
    </row>
    <row r="63" spans="3:17">
      <c r="C63" s="50">
        <f>Liste!C50</f>
        <v>0</v>
      </c>
      <c r="D63" s="171"/>
      <c r="E63" s="144"/>
      <c r="F63" s="145"/>
      <c r="G63" s="145"/>
      <c r="H63" s="145"/>
      <c r="I63" s="146"/>
      <c r="J63" s="153"/>
      <c r="K63" s="152"/>
      <c r="L63" s="152"/>
      <c r="M63" s="152"/>
      <c r="N63" s="152"/>
      <c r="O63" s="154"/>
      <c r="P63" s="158"/>
      <c r="Q63" s="51"/>
    </row>
    <row r="64" spans="3:17">
      <c r="C64" s="50">
        <f>Liste!C51</f>
        <v>0</v>
      </c>
      <c r="D64" s="171"/>
      <c r="E64" s="144"/>
      <c r="F64" s="145"/>
      <c r="G64" s="145"/>
      <c r="H64" s="145"/>
      <c r="I64" s="146"/>
      <c r="J64" s="153"/>
      <c r="K64" s="152"/>
      <c r="L64" s="152"/>
      <c r="M64" s="152"/>
      <c r="N64" s="152"/>
      <c r="O64" s="154"/>
      <c r="P64" s="158"/>
      <c r="Q64" s="51"/>
    </row>
    <row r="65" spans="3:17">
      <c r="C65" s="50">
        <f>Liste!C52</f>
        <v>0</v>
      </c>
      <c r="D65" s="171"/>
      <c r="E65" s="144"/>
      <c r="F65" s="145"/>
      <c r="G65" s="145"/>
      <c r="H65" s="145"/>
      <c r="I65" s="146"/>
      <c r="J65" s="153"/>
      <c r="K65" s="152"/>
      <c r="L65" s="152"/>
      <c r="M65" s="152"/>
      <c r="N65" s="152"/>
      <c r="O65" s="154"/>
      <c r="P65" s="158"/>
      <c r="Q65" s="51"/>
    </row>
    <row r="66" spans="3:17">
      <c r="C66" s="50">
        <f>Liste!C53</f>
        <v>0</v>
      </c>
      <c r="D66" s="171"/>
      <c r="E66" s="144"/>
      <c r="F66" s="145"/>
      <c r="G66" s="145"/>
      <c r="H66" s="145"/>
      <c r="I66" s="146"/>
      <c r="J66" s="153"/>
      <c r="K66" s="152"/>
      <c r="L66" s="152"/>
      <c r="M66" s="152"/>
      <c r="N66" s="152"/>
      <c r="O66" s="154"/>
      <c r="P66" s="158"/>
      <c r="Q66" s="51"/>
    </row>
    <row r="67" spans="3:17">
      <c r="C67" s="50">
        <f>Liste!C54</f>
        <v>0</v>
      </c>
      <c r="D67" s="171"/>
      <c r="E67" s="144"/>
      <c r="F67" s="145"/>
      <c r="G67" s="145"/>
      <c r="H67" s="145"/>
      <c r="I67" s="146"/>
      <c r="J67" s="153"/>
      <c r="K67" s="152"/>
      <c r="L67" s="152"/>
      <c r="M67" s="152"/>
      <c r="N67" s="152"/>
      <c r="O67" s="154"/>
      <c r="P67" s="158"/>
      <c r="Q67" s="51"/>
    </row>
    <row r="68" spans="3:17">
      <c r="C68" s="50">
        <f>Liste!C55</f>
        <v>0</v>
      </c>
      <c r="D68" s="171"/>
      <c r="E68" s="144"/>
      <c r="F68" s="145"/>
      <c r="G68" s="145"/>
      <c r="H68" s="145"/>
      <c r="I68" s="146"/>
      <c r="J68" s="153"/>
      <c r="K68" s="152"/>
      <c r="L68" s="152"/>
      <c r="M68" s="152"/>
      <c r="N68" s="152"/>
      <c r="O68" s="154"/>
      <c r="P68" s="158"/>
      <c r="Q68" s="51"/>
    </row>
    <row r="69" spans="3:17">
      <c r="C69" s="50">
        <f>Liste!C56</f>
        <v>0</v>
      </c>
      <c r="D69" s="171"/>
      <c r="E69" s="144"/>
      <c r="F69" s="145"/>
      <c r="G69" s="145"/>
      <c r="H69" s="145"/>
      <c r="I69" s="146"/>
      <c r="J69" s="153"/>
      <c r="K69" s="152"/>
      <c r="L69" s="152"/>
      <c r="M69" s="152"/>
      <c r="N69" s="152"/>
      <c r="O69" s="154"/>
      <c r="P69" s="158"/>
      <c r="Q69" s="51"/>
    </row>
    <row r="70" spans="3:17">
      <c r="C70" s="50">
        <f>Liste!C57</f>
        <v>0</v>
      </c>
      <c r="D70" s="171"/>
      <c r="E70" s="144"/>
      <c r="F70" s="145"/>
      <c r="G70" s="145"/>
      <c r="H70" s="145"/>
      <c r="I70" s="146"/>
      <c r="J70" s="153"/>
      <c r="K70" s="152"/>
      <c r="L70" s="152"/>
      <c r="M70" s="152"/>
      <c r="N70" s="152"/>
      <c r="O70" s="154"/>
      <c r="P70" s="158"/>
      <c r="Q70" s="51"/>
    </row>
    <row r="71" spans="3:17">
      <c r="C71" s="50">
        <f>Liste!C58</f>
        <v>0</v>
      </c>
      <c r="D71" s="171"/>
      <c r="E71" s="144"/>
      <c r="F71" s="145"/>
      <c r="G71" s="145"/>
      <c r="H71" s="145"/>
      <c r="I71" s="146"/>
      <c r="J71" s="153"/>
      <c r="K71" s="152"/>
      <c r="L71" s="152"/>
      <c r="M71" s="152"/>
      <c r="N71" s="152"/>
      <c r="O71" s="154"/>
      <c r="P71" s="158"/>
      <c r="Q71" s="51"/>
    </row>
    <row r="72" spans="3:17">
      <c r="C72" s="50">
        <f>Liste!C59</f>
        <v>0</v>
      </c>
      <c r="D72" s="171"/>
      <c r="E72" s="144"/>
      <c r="F72" s="145"/>
      <c r="G72" s="145"/>
      <c r="H72" s="145"/>
      <c r="I72" s="146"/>
      <c r="J72" s="153"/>
      <c r="K72" s="152"/>
      <c r="L72" s="152"/>
      <c r="M72" s="152"/>
      <c r="N72" s="152"/>
      <c r="O72" s="154"/>
      <c r="P72" s="158"/>
      <c r="Q72" s="51"/>
    </row>
    <row r="73" spans="3:17">
      <c r="C73" s="50">
        <f>Liste!C60</f>
        <v>0</v>
      </c>
      <c r="D73" s="171"/>
      <c r="E73" s="144"/>
      <c r="F73" s="145"/>
      <c r="G73" s="145"/>
      <c r="H73" s="145"/>
      <c r="I73" s="146"/>
      <c r="J73" s="153"/>
      <c r="K73" s="152"/>
      <c r="L73" s="152"/>
      <c r="M73" s="152"/>
      <c r="N73" s="152"/>
      <c r="O73" s="154"/>
      <c r="P73" s="158"/>
      <c r="Q73" s="51"/>
    </row>
    <row r="74" spans="3:17">
      <c r="C74" s="50">
        <f>Liste!C61</f>
        <v>0</v>
      </c>
      <c r="D74" s="171"/>
      <c r="E74" s="144"/>
      <c r="F74" s="145"/>
      <c r="G74" s="145"/>
      <c r="H74" s="145"/>
      <c r="I74" s="146"/>
      <c r="J74" s="153"/>
      <c r="K74" s="152"/>
      <c r="L74" s="152"/>
      <c r="M74" s="152"/>
      <c r="N74" s="152"/>
      <c r="O74" s="154"/>
      <c r="P74" s="158"/>
      <c r="Q74" s="51"/>
    </row>
    <row r="75" spans="3:17">
      <c r="C75" s="50">
        <f>Liste!C62</f>
        <v>0</v>
      </c>
      <c r="D75" s="171"/>
      <c r="E75" s="144"/>
      <c r="F75" s="145"/>
      <c r="G75" s="145"/>
      <c r="H75" s="145"/>
      <c r="I75" s="146"/>
      <c r="J75" s="153"/>
      <c r="K75" s="152"/>
      <c r="L75" s="152"/>
      <c r="M75" s="152"/>
      <c r="N75" s="152"/>
      <c r="O75" s="154"/>
      <c r="P75" s="158"/>
      <c r="Q75" s="51"/>
    </row>
    <row r="76" spans="3:17">
      <c r="C76" s="50">
        <f>Liste!C63</f>
        <v>0</v>
      </c>
      <c r="D76" s="171"/>
      <c r="E76" s="144"/>
      <c r="F76" s="145"/>
      <c r="G76" s="145"/>
      <c r="H76" s="145"/>
      <c r="I76" s="146"/>
      <c r="J76" s="153"/>
      <c r="K76" s="152"/>
      <c r="L76" s="152"/>
      <c r="M76" s="152"/>
      <c r="N76" s="152"/>
      <c r="O76" s="154"/>
      <c r="P76" s="158"/>
      <c r="Q76" s="51"/>
    </row>
    <row r="77" spans="3:17">
      <c r="C77" s="50">
        <f>Liste!C64</f>
        <v>0</v>
      </c>
      <c r="D77" s="171"/>
      <c r="E77" s="144"/>
      <c r="F77" s="145"/>
      <c r="G77" s="145"/>
      <c r="H77" s="145"/>
      <c r="I77" s="146"/>
      <c r="J77" s="153"/>
      <c r="K77" s="152"/>
      <c r="L77" s="152"/>
      <c r="M77" s="152"/>
      <c r="N77" s="152"/>
      <c r="O77" s="154"/>
      <c r="P77" s="158"/>
      <c r="Q77" s="51"/>
    </row>
    <row r="78" spans="3:17">
      <c r="C78" s="50">
        <f>Liste!C65</f>
        <v>0</v>
      </c>
      <c r="D78" s="171"/>
      <c r="E78" s="144"/>
      <c r="F78" s="145"/>
      <c r="G78" s="145"/>
      <c r="H78" s="145"/>
      <c r="I78" s="146"/>
      <c r="J78" s="153"/>
      <c r="K78" s="152"/>
      <c r="L78" s="152"/>
      <c r="M78" s="152"/>
      <c r="N78" s="152"/>
      <c r="O78" s="154"/>
      <c r="P78" s="158"/>
      <c r="Q78" s="51"/>
    </row>
    <row r="79" spans="3:17">
      <c r="C79" s="50">
        <f>Liste!C66</f>
        <v>0</v>
      </c>
      <c r="D79" s="171"/>
      <c r="E79" s="144"/>
      <c r="F79" s="145"/>
      <c r="G79" s="145"/>
      <c r="H79" s="145"/>
      <c r="I79" s="146"/>
      <c r="J79" s="153"/>
      <c r="K79" s="152"/>
      <c r="L79" s="152"/>
      <c r="M79" s="152"/>
      <c r="N79" s="152"/>
      <c r="O79" s="154"/>
      <c r="P79" s="158"/>
      <c r="Q79" s="51"/>
    </row>
    <row r="80" spans="3:17">
      <c r="C80" s="50">
        <f>Liste!C67</f>
        <v>0</v>
      </c>
      <c r="D80" s="171"/>
      <c r="E80" s="144"/>
      <c r="F80" s="145"/>
      <c r="G80" s="145"/>
      <c r="H80" s="145"/>
      <c r="I80" s="146"/>
      <c r="J80" s="153"/>
      <c r="K80" s="152"/>
      <c r="L80" s="152"/>
      <c r="M80" s="152"/>
      <c r="N80" s="152"/>
      <c r="O80" s="154"/>
      <c r="P80" s="158"/>
      <c r="Q80" s="51"/>
    </row>
    <row r="81" spans="3:17">
      <c r="C81" s="50">
        <f>Liste!C68</f>
        <v>0</v>
      </c>
      <c r="D81" s="171"/>
      <c r="E81" s="144"/>
      <c r="F81" s="145"/>
      <c r="G81" s="145"/>
      <c r="H81" s="145"/>
      <c r="I81" s="146"/>
      <c r="J81" s="153"/>
      <c r="K81" s="152"/>
      <c r="L81" s="152"/>
      <c r="M81" s="152"/>
      <c r="N81" s="152"/>
      <c r="O81" s="154"/>
      <c r="P81" s="158"/>
      <c r="Q81" s="51"/>
    </row>
    <row r="82" spans="3:17">
      <c r="C82" s="50">
        <f>Liste!C69</f>
        <v>0</v>
      </c>
      <c r="D82" s="171"/>
      <c r="E82" s="144"/>
      <c r="F82" s="145"/>
      <c r="G82" s="145"/>
      <c r="H82" s="145"/>
      <c r="I82" s="146"/>
      <c r="J82" s="153"/>
      <c r="K82" s="152"/>
      <c r="L82" s="152"/>
      <c r="M82" s="152"/>
      <c r="N82" s="152"/>
      <c r="O82" s="154"/>
      <c r="P82" s="158"/>
      <c r="Q82" s="51"/>
    </row>
    <row r="83" spans="3:17">
      <c r="C83" s="50">
        <f>Liste!C70</f>
        <v>0</v>
      </c>
      <c r="D83" s="171"/>
      <c r="E83" s="144"/>
      <c r="F83" s="145"/>
      <c r="G83" s="145"/>
      <c r="H83" s="145"/>
      <c r="I83" s="146"/>
      <c r="J83" s="153"/>
      <c r="K83" s="152"/>
      <c r="L83" s="152"/>
      <c r="M83" s="152"/>
      <c r="N83" s="152"/>
      <c r="O83" s="154"/>
      <c r="P83" s="158"/>
      <c r="Q83" s="51"/>
    </row>
    <row r="84" spans="3:17">
      <c r="C84" s="50">
        <f>Liste!C71</f>
        <v>0</v>
      </c>
      <c r="D84" s="171"/>
      <c r="E84" s="144"/>
      <c r="F84" s="145"/>
      <c r="G84" s="145"/>
      <c r="H84" s="145"/>
      <c r="I84" s="146"/>
      <c r="J84" s="153"/>
      <c r="K84" s="152"/>
      <c r="L84" s="152"/>
      <c r="M84" s="152"/>
      <c r="N84" s="152"/>
      <c r="O84" s="154"/>
      <c r="P84" s="158"/>
      <c r="Q84" s="51"/>
    </row>
    <row r="85" spans="3:17">
      <c r="C85" s="50">
        <f>Liste!C72</f>
        <v>0</v>
      </c>
      <c r="D85" s="171"/>
      <c r="E85" s="144"/>
      <c r="F85" s="145"/>
      <c r="G85" s="145"/>
      <c r="H85" s="145"/>
      <c r="I85" s="146"/>
      <c r="J85" s="153"/>
      <c r="K85" s="152"/>
      <c r="L85" s="152"/>
      <c r="M85" s="152"/>
      <c r="N85" s="152"/>
      <c r="O85" s="154"/>
      <c r="P85" s="158"/>
      <c r="Q85" s="51"/>
    </row>
    <row r="86" spans="3:17">
      <c r="C86" s="50">
        <f>Liste!C73</f>
        <v>0</v>
      </c>
      <c r="D86" s="171"/>
      <c r="E86" s="144"/>
      <c r="F86" s="145"/>
      <c r="G86" s="145"/>
      <c r="H86" s="145"/>
      <c r="I86" s="146"/>
      <c r="J86" s="153"/>
      <c r="K86" s="152"/>
      <c r="L86" s="152"/>
      <c r="M86" s="152"/>
      <c r="N86" s="152"/>
      <c r="O86" s="154"/>
      <c r="P86" s="158"/>
      <c r="Q86" s="51"/>
    </row>
    <row r="87" spans="3:17">
      <c r="C87" s="50">
        <f>Liste!C74</f>
        <v>0</v>
      </c>
      <c r="D87" s="171"/>
      <c r="E87" s="144"/>
      <c r="F87" s="145"/>
      <c r="G87" s="145"/>
      <c r="H87" s="145"/>
      <c r="I87" s="146"/>
      <c r="J87" s="153"/>
      <c r="K87" s="152"/>
      <c r="L87" s="152"/>
      <c r="M87" s="152"/>
      <c r="N87" s="152"/>
      <c r="O87" s="154"/>
      <c r="P87" s="158"/>
      <c r="Q87" s="51"/>
    </row>
    <row r="88" spans="3:17">
      <c r="C88" s="50">
        <f>Liste!C75</f>
        <v>0</v>
      </c>
      <c r="D88" s="171"/>
      <c r="E88" s="144"/>
      <c r="F88" s="145"/>
      <c r="G88" s="145"/>
      <c r="H88" s="145"/>
      <c r="I88" s="146"/>
      <c r="J88" s="153"/>
      <c r="K88" s="152"/>
      <c r="L88" s="152"/>
      <c r="M88" s="152"/>
      <c r="N88" s="152"/>
      <c r="O88" s="154"/>
      <c r="P88" s="158"/>
      <c r="Q88" s="51"/>
    </row>
    <row r="89" spans="3:17">
      <c r="C89" s="50">
        <f>Liste!C76</f>
        <v>0</v>
      </c>
      <c r="D89" s="171"/>
      <c r="E89" s="144"/>
      <c r="F89" s="145"/>
      <c r="G89" s="145"/>
      <c r="H89" s="145"/>
      <c r="I89" s="146"/>
      <c r="J89" s="153"/>
      <c r="K89" s="152"/>
      <c r="L89" s="152"/>
      <c r="M89" s="152"/>
      <c r="N89" s="152"/>
      <c r="O89" s="154"/>
      <c r="P89" s="158"/>
      <c r="Q89" s="51"/>
    </row>
    <row r="90" spans="3:17">
      <c r="C90" s="50">
        <f>Liste!C77</f>
        <v>0</v>
      </c>
      <c r="D90" s="171"/>
      <c r="E90" s="144"/>
      <c r="F90" s="145"/>
      <c r="G90" s="145"/>
      <c r="H90" s="145"/>
      <c r="I90" s="146"/>
      <c r="J90" s="153"/>
      <c r="K90" s="152"/>
      <c r="L90" s="152"/>
      <c r="M90" s="152"/>
      <c r="N90" s="152"/>
      <c r="O90" s="154"/>
      <c r="P90" s="158"/>
      <c r="Q90" s="51"/>
    </row>
    <row r="91" spans="3:17">
      <c r="C91" s="50">
        <f>Liste!C78</f>
        <v>0</v>
      </c>
      <c r="D91" s="171"/>
      <c r="E91" s="144"/>
      <c r="F91" s="145"/>
      <c r="G91" s="145"/>
      <c r="H91" s="145"/>
      <c r="I91" s="146"/>
      <c r="J91" s="153"/>
      <c r="K91" s="152"/>
      <c r="L91" s="152"/>
      <c r="M91" s="152"/>
      <c r="N91" s="152"/>
      <c r="O91" s="154"/>
      <c r="P91" s="158"/>
      <c r="Q91" s="51"/>
    </row>
    <row r="92" spans="3:17">
      <c r="C92" s="50">
        <f>Liste!C79</f>
        <v>0</v>
      </c>
      <c r="D92" s="171"/>
      <c r="E92" s="144"/>
      <c r="F92" s="145"/>
      <c r="G92" s="145"/>
      <c r="H92" s="145"/>
      <c r="I92" s="146"/>
      <c r="J92" s="153"/>
      <c r="K92" s="152"/>
      <c r="L92" s="152"/>
      <c r="M92" s="152"/>
      <c r="N92" s="152"/>
      <c r="O92" s="154"/>
      <c r="P92" s="158"/>
      <c r="Q92" s="51"/>
    </row>
    <row r="93" spans="3:17">
      <c r="C93" s="50">
        <f>Liste!C80</f>
        <v>0</v>
      </c>
      <c r="D93" s="171"/>
      <c r="E93" s="144"/>
      <c r="F93" s="145"/>
      <c r="G93" s="145"/>
      <c r="H93" s="145"/>
      <c r="I93" s="146"/>
      <c r="J93" s="153"/>
      <c r="K93" s="152"/>
      <c r="L93" s="152"/>
      <c r="M93" s="152"/>
      <c r="N93" s="152"/>
      <c r="O93" s="154"/>
      <c r="P93" s="158"/>
      <c r="Q93" s="51"/>
    </row>
    <row r="94" spans="3:17">
      <c r="C94" s="50">
        <f>Liste!C81</f>
        <v>0</v>
      </c>
      <c r="D94" s="171"/>
      <c r="E94" s="144"/>
      <c r="F94" s="145"/>
      <c r="G94" s="145"/>
      <c r="H94" s="145"/>
      <c r="I94" s="146"/>
      <c r="J94" s="153"/>
      <c r="K94" s="152"/>
      <c r="L94" s="152"/>
      <c r="M94" s="152"/>
      <c r="N94" s="152"/>
      <c r="O94" s="154"/>
      <c r="P94" s="158"/>
      <c r="Q94" s="51"/>
    </row>
    <row r="95" spans="3:17">
      <c r="C95" s="50">
        <f>Liste!C82</f>
        <v>0</v>
      </c>
      <c r="D95" s="171"/>
      <c r="E95" s="144"/>
      <c r="F95" s="145"/>
      <c r="G95" s="145"/>
      <c r="H95" s="145"/>
      <c r="I95" s="146"/>
      <c r="J95" s="153"/>
      <c r="K95" s="152"/>
      <c r="L95" s="152"/>
      <c r="M95" s="152"/>
      <c r="N95" s="152"/>
      <c r="O95" s="154"/>
      <c r="P95" s="158"/>
      <c r="Q95" s="51"/>
    </row>
    <row r="96" spans="3:17">
      <c r="C96" s="50">
        <f>Liste!C83</f>
        <v>0</v>
      </c>
      <c r="D96" s="171"/>
      <c r="E96" s="144"/>
      <c r="F96" s="145"/>
      <c r="G96" s="145"/>
      <c r="H96" s="145"/>
      <c r="I96" s="146"/>
      <c r="J96" s="153"/>
      <c r="K96" s="152"/>
      <c r="L96" s="152"/>
      <c r="M96" s="152"/>
      <c r="N96" s="152"/>
      <c r="O96" s="154"/>
      <c r="P96" s="158"/>
      <c r="Q96" s="51"/>
    </row>
    <row r="97" spans="3:17">
      <c r="C97" s="50">
        <f>Liste!C84</f>
        <v>0</v>
      </c>
      <c r="D97" s="171"/>
      <c r="E97" s="144"/>
      <c r="F97" s="145"/>
      <c r="G97" s="145"/>
      <c r="H97" s="145"/>
      <c r="I97" s="146"/>
      <c r="J97" s="153"/>
      <c r="K97" s="152"/>
      <c r="L97" s="152"/>
      <c r="M97" s="152"/>
      <c r="N97" s="152"/>
      <c r="O97" s="154"/>
      <c r="P97" s="158"/>
      <c r="Q97" s="51"/>
    </row>
    <row r="98" spans="3:17">
      <c r="C98" s="50">
        <f>Liste!C85</f>
        <v>0</v>
      </c>
      <c r="D98" s="171"/>
      <c r="E98" s="144"/>
      <c r="F98" s="145"/>
      <c r="G98" s="145"/>
      <c r="H98" s="145"/>
      <c r="I98" s="146"/>
      <c r="J98" s="153"/>
      <c r="K98" s="152"/>
      <c r="L98" s="152"/>
      <c r="M98" s="152"/>
      <c r="N98" s="152"/>
      <c r="O98" s="154"/>
      <c r="P98" s="158"/>
      <c r="Q98" s="51"/>
    </row>
    <row r="99" spans="3:17">
      <c r="C99" s="50">
        <f>Liste!C86</f>
        <v>0</v>
      </c>
      <c r="D99" s="171"/>
      <c r="E99" s="144"/>
      <c r="F99" s="145"/>
      <c r="G99" s="145"/>
      <c r="H99" s="145"/>
      <c r="I99" s="146"/>
      <c r="J99" s="153"/>
      <c r="K99" s="152"/>
      <c r="L99" s="152"/>
      <c r="M99" s="152"/>
      <c r="N99" s="152"/>
      <c r="O99" s="154"/>
      <c r="P99" s="158"/>
      <c r="Q99" s="51"/>
    </row>
    <row r="100" spans="3:17">
      <c r="C100" s="50">
        <f>Liste!C87</f>
        <v>0</v>
      </c>
      <c r="D100" s="171"/>
      <c r="E100" s="144"/>
      <c r="F100" s="145"/>
      <c r="G100" s="145"/>
      <c r="H100" s="145"/>
      <c r="I100" s="146"/>
      <c r="J100" s="153"/>
      <c r="K100" s="152"/>
      <c r="L100" s="152"/>
      <c r="M100" s="152"/>
      <c r="N100" s="152"/>
      <c r="O100" s="154"/>
      <c r="P100" s="158"/>
      <c r="Q100" s="51"/>
    </row>
    <row r="101" spans="3:17">
      <c r="C101" s="50">
        <f>Liste!C88</f>
        <v>0</v>
      </c>
      <c r="D101" s="171"/>
      <c r="E101" s="144"/>
      <c r="F101" s="145"/>
      <c r="G101" s="145"/>
      <c r="H101" s="145"/>
      <c r="I101" s="146"/>
      <c r="J101" s="153"/>
      <c r="K101" s="152"/>
      <c r="L101" s="152"/>
      <c r="M101" s="152"/>
      <c r="N101" s="152"/>
      <c r="O101" s="154"/>
      <c r="P101" s="158"/>
      <c r="Q101" s="51"/>
    </row>
    <row r="102" spans="3:17">
      <c r="C102" s="50">
        <f>Liste!C89</f>
        <v>0</v>
      </c>
      <c r="D102" s="171"/>
      <c r="E102" s="144"/>
      <c r="F102" s="145"/>
      <c r="G102" s="145"/>
      <c r="H102" s="145"/>
      <c r="I102" s="146"/>
      <c r="J102" s="153"/>
      <c r="K102" s="152"/>
      <c r="L102" s="152"/>
      <c r="M102" s="152"/>
      <c r="N102" s="152"/>
      <c r="O102" s="154"/>
      <c r="P102" s="158"/>
      <c r="Q102" s="51"/>
    </row>
    <row r="103" spans="3:17">
      <c r="C103" s="50">
        <f>Liste!C90</f>
        <v>0</v>
      </c>
      <c r="D103" s="171"/>
      <c r="E103" s="144"/>
      <c r="F103" s="145"/>
      <c r="G103" s="145"/>
      <c r="H103" s="145"/>
      <c r="I103" s="146"/>
      <c r="J103" s="153"/>
      <c r="K103" s="152"/>
      <c r="L103" s="152"/>
      <c r="M103" s="152"/>
      <c r="N103" s="152"/>
      <c r="O103" s="154"/>
      <c r="P103" s="158"/>
      <c r="Q103" s="51"/>
    </row>
    <row r="104" spans="3:17">
      <c r="C104" s="50">
        <f>Liste!C91</f>
        <v>0</v>
      </c>
      <c r="D104" s="171"/>
      <c r="E104" s="144"/>
      <c r="F104" s="145"/>
      <c r="G104" s="145"/>
      <c r="H104" s="145"/>
      <c r="I104" s="146"/>
      <c r="J104" s="153"/>
      <c r="K104" s="152"/>
      <c r="L104" s="152"/>
      <c r="M104" s="152"/>
      <c r="N104" s="152"/>
      <c r="O104" s="154"/>
      <c r="P104" s="158"/>
      <c r="Q104" s="51"/>
    </row>
    <row r="105" spans="3:17">
      <c r="C105" s="50">
        <f>Liste!C92</f>
        <v>0</v>
      </c>
      <c r="D105" s="171"/>
      <c r="E105" s="144"/>
      <c r="F105" s="145"/>
      <c r="G105" s="145"/>
      <c r="H105" s="145"/>
      <c r="I105" s="146"/>
      <c r="J105" s="153"/>
      <c r="K105" s="152"/>
      <c r="L105" s="152"/>
      <c r="M105" s="152"/>
      <c r="N105" s="152"/>
      <c r="O105" s="154"/>
      <c r="P105" s="158"/>
      <c r="Q105" s="51"/>
    </row>
    <row r="106" spans="3:17">
      <c r="C106" s="50">
        <f>Liste!C93</f>
        <v>0</v>
      </c>
      <c r="D106" s="171"/>
      <c r="E106" s="144"/>
      <c r="F106" s="145"/>
      <c r="G106" s="145"/>
      <c r="H106" s="145"/>
      <c r="I106" s="146"/>
      <c r="J106" s="153"/>
      <c r="K106" s="152"/>
      <c r="L106" s="152"/>
      <c r="M106" s="152"/>
      <c r="N106" s="152"/>
      <c r="O106" s="154"/>
      <c r="P106" s="158"/>
      <c r="Q106" s="51"/>
    </row>
    <row r="107" spans="3:17">
      <c r="C107" s="50">
        <f>Liste!C94</f>
        <v>0</v>
      </c>
      <c r="D107" s="171"/>
      <c r="E107" s="144"/>
      <c r="F107" s="145"/>
      <c r="G107" s="145"/>
      <c r="H107" s="145"/>
      <c r="I107" s="146"/>
      <c r="J107" s="153"/>
      <c r="K107" s="152"/>
      <c r="L107" s="152"/>
      <c r="M107" s="152"/>
      <c r="N107" s="152"/>
      <c r="O107" s="154"/>
      <c r="P107" s="158"/>
      <c r="Q107" s="51"/>
    </row>
    <row r="108" spans="3:17">
      <c r="C108" s="50">
        <f>Liste!C95</f>
        <v>0</v>
      </c>
      <c r="D108" s="171"/>
      <c r="E108" s="144"/>
      <c r="F108" s="145"/>
      <c r="G108" s="145"/>
      <c r="H108" s="145"/>
      <c r="I108" s="146"/>
      <c r="J108" s="153"/>
      <c r="K108" s="152"/>
      <c r="L108" s="152"/>
      <c r="M108" s="152"/>
      <c r="N108" s="152"/>
      <c r="O108" s="154"/>
      <c r="P108" s="158"/>
      <c r="Q108" s="51"/>
    </row>
    <row r="109" spans="3:17">
      <c r="C109" s="50">
        <f>Liste!C96</f>
        <v>0</v>
      </c>
      <c r="D109" s="171"/>
      <c r="E109" s="144"/>
      <c r="F109" s="145"/>
      <c r="G109" s="145"/>
      <c r="H109" s="145"/>
      <c r="I109" s="146"/>
      <c r="J109" s="153"/>
      <c r="K109" s="152"/>
      <c r="L109" s="152"/>
      <c r="M109" s="152"/>
      <c r="N109" s="152"/>
      <c r="O109" s="154"/>
      <c r="P109" s="158"/>
      <c r="Q109" s="51"/>
    </row>
    <row r="110" spans="3:17">
      <c r="C110" s="50">
        <f>Liste!C97</f>
        <v>0</v>
      </c>
      <c r="D110" s="171"/>
      <c r="E110" s="144"/>
      <c r="F110" s="145"/>
      <c r="G110" s="145"/>
      <c r="H110" s="145"/>
      <c r="I110" s="146"/>
      <c r="J110" s="153"/>
      <c r="K110" s="152"/>
      <c r="L110" s="152"/>
      <c r="M110" s="152"/>
      <c r="N110" s="152"/>
      <c r="O110" s="154"/>
      <c r="P110" s="158"/>
      <c r="Q110" s="51"/>
    </row>
    <row r="111" spans="3:17">
      <c r="C111" s="50">
        <f>Liste!C98</f>
        <v>0</v>
      </c>
      <c r="D111" s="171"/>
      <c r="E111" s="144"/>
      <c r="F111" s="145"/>
      <c r="G111" s="145"/>
      <c r="H111" s="145"/>
      <c r="I111" s="146"/>
      <c r="J111" s="153"/>
      <c r="K111" s="152"/>
      <c r="L111" s="152"/>
      <c r="M111" s="152"/>
      <c r="N111" s="152"/>
      <c r="O111" s="154"/>
      <c r="P111" s="158"/>
      <c r="Q111" s="51"/>
    </row>
    <row r="112" spans="3:17">
      <c r="C112" s="50">
        <f>Liste!C99</f>
        <v>0</v>
      </c>
      <c r="D112" s="171"/>
      <c r="E112" s="144"/>
      <c r="F112" s="145"/>
      <c r="G112" s="145"/>
      <c r="H112" s="145"/>
      <c r="I112" s="146"/>
      <c r="J112" s="153"/>
      <c r="K112" s="152"/>
      <c r="L112" s="152"/>
      <c r="M112" s="152"/>
      <c r="N112" s="152"/>
      <c r="O112" s="154"/>
      <c r="P112" s="158"/>
      <c r="Q112" s="51"/>
    </row>
    <row r="113" spans="3:17">
      <c r="C113" s="50">
        <f>Liste!C100</f>
        <v>0</v>
      </c>
      <c r="D113" s="171"/>
      <c r="E113" s="144"/>
      <c r="F113" s="145"/>
      <c r="G113" s="145"/>
      <c r="H113" s="145"/>
      <c r="I113" s="146"/>
      <c r="J113" s="153"/>
      <c r="K113" s="152"/>
      <c r="L113" s="152"/>
      <c r="M113" s="152"/>
      <c r="N113" s="152"/>
      <c r="O113" s="154"/>
      <c r="P113" s="158"/>
      <c r="Q113" s="51"/>
    </row>
    <row r="114" spans="3:17">
      <c r="C114" s="50">
        <f>Liste!C101</f>
        <v>0</v>
      </c>
      <c r="D114" s="171"/>
      <c r="E114" s="144"/>
      <c r="F114" s="145"/>
      <c r="G114" s="145"/>
      <c r="H114" s="145"/>
      <c r="I114" s="146"/>
      <c r="J114" s="153"/>
      <c r="K114" s="152"/>
      <c r="L114" s="152"/>
      <c r="M114" s="152"/>
      <c r="N114" s="152"/>
      <c r="O114" s="154"/>
      <c r="P114" s="158"/>
      <c r="Q114" s="51"/>
    </row>
    <row r="115" spans="3:17">
      <c r="C115" s="50">
        <f>Liste!C102</f>
        <v>0</v>
      </c>
      <c r="D115" s="171"/>
      <c r="E115" s="144"/>
      <c r="F115" s="145"/>
      <c r="G115" s="145"/>
      <c r="H115" s="145"/>
      <c r="I115" s="146"/>
      <c r="J115" s="153"/>
      <c r="K115" s="152"/>
      <c r="L115" s="152"/>
      <c r="M115" s="152"/>
      <c r="N115" s="152"/>
      <c r="O115" s="154"/>
      <c r="P115" s="158"/>
      <c r="Q115" s="51"/>
    </row>
    <row r="116" spans="3:17">
      <c r="C116" s="50">
        <f>Liste!C103</f>
        <v>0</v>
      </c>
      <c r="D116" s="171"/>
      <c r="E116" s="144"/>
      <c r="F116" s="145"/>
      <c r="G116" s="145"/>
      <c r="H116" s="145"/>
      <c r="I116" s="146"/>
      <c r="J116" s="153"/>
      <c r="K116" s="152"/>
      <c r="L116" s="152"/>
      <c r="M116" s="152"/>
      <c r="N116" s="152"/>
      <c r="O116" s="154"/>
      <c r="P116" s="158"/>
      <c r="Q116" s="51"/>
    </row>
    <row r="117" spans="3:17">
      <c r="C117" s="50">
        <f>Liste!C104</f>
        <v>0</v>
      </c>
      <c r="D117" s="171"/>
      <c r="E117" s="144"/>
      <c r="F117" s="145"/>
      <c r="G117" s="145"/>
      <c r="H117" s="145"/>
      <c r="I117" s="146"/>
      <c r="J117" s="153"/>
      <c r="K117" s="152"/>
      <c r="L117" s="152"/>
      <c r="M117" s="152"/>
      <c r="N117" s="152"/>
      <c r="O117" s="154"/>
      <c r="P117" s="158"/>
      <c r="Q117" s="51"/>
    </row>
    <row r="118" spans="3:17">
      <c r="C118" s="50">
        <f>Liste!C105</f>
        <v>0</v>
      </c>
      <c r="D118" s="171"/>
      <c r="E118" s="144"/>
      <c r="F118" s="145"/>
      <c r="G118" s="145"/>
      <c r="H118" s="145"/>
      <c r="I118" s="146"/>
      <c r="J118" s="153"/>
      <c r="K118" s="152"/>
      <c r="L118" s="152"/>
      <c r="M118" s="152"/>
      <c r="N118" s="152"/>
      <c r="O118" s="154"/>
      <c r="P118" s="158"/>
      <c r="Q118" s="62"/>
    </row>
    <row r="119" spans="3:17">
      <c r="J119" s="156"/>
      <c r="K119" s="155"/>
    </row>
    <row r="120" spans="3:17">
      <c r="J120" s="156"/>
      <c r="K120" s="155"/>
    </row>
    <row r="121" spans="3:17">
      <c r="J121" s="156"/>
      <c r="K121" s="155"/>
    </row>
    <row r="122" spans="3:17">
      <c r="J122" s="156"/>
      <c r="K122" s="155"/>
    </row>
    <row r="123" spans="3:17">
      <c r="J123" s="156"/>
      <c r="K123" s="155"/>
    </row>
    <row r="124" spans="3:17">
      <c r="J124" s="156"/>
      <c r="K124" s="155"/>
    </row>
    <row r="125" spans="3:17">
      <c r="J125" s="156"/>
      <c r="K125" s="155"/>
    </row>
    <row r="126" spans="3:17">
      <c r="J126" s="156"/>
      <c r="K126" s="155"/>
    </row>
    <row r="127" spans="3:17">
      <c r="J127" s="156"/>
      <c r="K127" s="155"/>
    </row>
    <row r="128" spans="3:17">
      <c r="J128" s="156"/>
      <c r="K128" s="155"/>
    </row>
    <row r="129" spans="10:11">
      <c r="J129" s="156"/>
      <c r="K129" s="155"/>
    </row>
    <row r="130" spans="10:11">
      <c r="J130" s="156"/>
      <c r="K130" s="155"/>
    </row>
    <row r="131" spans="10:11">
      <c r="J131" s="156"/>
      <c r="K131" s="155"/>
    </row>
    <row r="132" spans="10:11">
      <c r="J132" s="156"/>
      <c r="K132" s="155"/>
    </row>
    <row r="133" spans="10:11">
      <c r="J133" s="156"/>
      <c r="K133" s="155"/>
    </row>
    <row r="134" spans="10:11">
      <c r="J134" s="156"/>
      <c r="K134" s="155"/>
    </row>
    <row r="135" spans="10:11">
      <c r="J135" s="156"/>
      <c r="K135" s="155"/>
    </row>
    <row r="136" spans="10:11">
      <c r="J136" s="156"/>
      <c r="K136" s="155"/>
    </row>
    <row r="137" spans="10:11">
      <c r="J137" s="156"/>
      <c r="K137" s="155"/>
    </row>
    <row r="138" spans="10:11">
      <c r="J138" s="156"/>
      <c r="K138" s="155"/>
    </row>
    <row r="139" spans="10:11">
      <c r="J139" s="156"/>
      <c r="K139" s="155"/>
    </row>
    <row r="140" spans="10:11">
      <c r="J140" s="156"/>
      <c r="K140" s="155"/>
    </row>
    <row r="141" spans="10:11">
      <c r="J141" s="156"/>
      <c r="K141" s="155"/>
    </row>
    <row r="142" spans="10:11">
      <c r="J142" s="156"/>
      <c r="K142" s="155"/>
    </row>
    <row r="143" spans="10:11">
      <c r="J143" s="156"/>
      <c r="K143" s="155"/>
    </row>
    <row r="144" spans="10:11">
      <c r="J144" s="156"/>
      <c r="K144" s="155"/>
    </row>
    <row r="145" spans="10:11">
      <c r="J145" s="156"/>
      <c r="K145" s="155"/>
    </row>
    <row r="146" spans="10:11">
      <c r="J146" s="156"/>
      <c r="K146" s="155"/>
    </row>
    <row r="147" spans="10:11">
      <c r="J147" s="156"/>
      <c r="K147" s="155"/>
    </row>
    <row r="148" spans="10:11">
      <c r="J148" s="156"/>
      <c r="K148" s="155"/>
    </row>
    <row r="149" spans="10:11">
      <c r="J149" s="156"/>
      <c r="K149" s="155"/>
    </row>
    <row r="150" spans="10:11">
      <c r="J150" s="156"/>
      <c r="K150" s="155"/>
    </row>
    <row r="151" spans="10:11">
      <c r="J151" s="156"/>
      <c r="K151" s="155"/>
    </row>
    <row r="152" spans="10:11">
      <c r="J152" s="156"/>
      <c r="K152" s="155"/>
    </row>
    <row r="153" spans="10:11">
      <c r="J153" s="156"/>
      <c r="K153" s="155"/>
    </row>
    <row r="154" spans="10:11">
      <c r="J154" s="156"/>
      <c r="K154" s="155"/>
    </row>
    <row r="155" spans="10:11">
      <c r="J155" s="156"/>
      <c r="K155" s="155"/>
    </row>
    <row r="156" spans="10:11">
      <c r="J156" s="156"/>
      <c r="K156" s="155"/>
    </row>
    <row r="157" spans="10:11">
      <c r="J157" s="156"/>
      <c r="K157" s="155"/>
    </row>
  </sheetData>
  <phoneticPr fontId="16" type="noConversion"/>
  <conditionalFormatting sqref="S24:S1048576">
    <cfRule type="containsText" dxfId="20" priority="4" operator="containsText" text="NO GO">
      <formula>NOT(ISERROR(SEARCH("NO GO",S24)))</formula>
    </cfRule>
    <cfRule type="containsText" dxfId="19" priority="5" operator="containsText" text="GO">
      <formula>NOT(ISERROR(SEARCH("GO",S24)))</formula>
    </cfRule>
  </conditionalFormatting>
  <conditionalFormatting sqref="Q24">
    <cfRule type="cellIs" dxfId="18" priority="2" operator="greaterThan">
      <formula>30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A2:N36"/>
  <sheetViews>
    <sheetView showGridLines="0" tabSelected="1" view="pageBreakPreview" zoomScale="80" zoomScaleNormal="85" zoomScaleSheetLayoutView="80" workbookViewId="0">
      <selection activeCell="H32" sqref="H32"/>
    </sheetView>
  </sheetViews>
  <sheetFormatPr baseColWidth="10" defaultRowHeight="15" outlineLevelRow="1"/>
  <cols>
    <col min="1" max="1" width="3.28515625" customWidth="1"/>
    <col min="2" max="2" width="2.7109375" customWidth="1"/>
    <col min="3" max="6" width="17.140625" customWidth="1"/>
    <col min="7" max="11" width="17.140625" style="47" customWidth="1"/>
    <col min="12" max="14" width="17.140625" customWidth="1"/>
    <col min="15" max="15" width="3.28515625" customWidth="1"/>
  </cols>
  <sheetData>
    <row r="2" spans="2:14" ht="19.5" thickBot="1">
      <c r="B2" s="54">
        <v>1</v>
      </c>
      <c r="C2" s="53" t="s">
        <v>29</v>
      </c>
      <c r="D2" s="53"/>
      <c r="E2" s="53"/>
      <c r="F2" s="53"/>
      <c r="G2" s="48"/>
      <c r="H2" s="48"/>
      <c r="I2" s="44"/>
      <c r="J2" s="44"/>
      <c r="K2" s="44"/>
      <c r="L2" s="44"/>
      <c r="M2" s="44"/>
      <c r="N2" s="44"/>
    </row>
    <row r="3" spans="2:14" ht="15.95" customHeight="1">
      <c r="B3" s="161"/>
      <c r="C3" s="184"/>
      <c r="D3" s="184"/>
      <c r="E3" s="184"/>
      <c r="F3" s="184"/>
      <c r="G3" s="185"/>
      <c r="H3" s="185"/>
      <c r="I3" s="135"/>
      <c r="J3" s="135"/>
      <c r="K3" s="135"/>
      <c r="L3" s="135"/>
      <c r="M3" s="135"/>
      <c r="N3" s="135"/>
    </row>
    <row r="4" spans="2:14" ht="15.95" hidden="1" customHeight="1" outlineLevel="1">
      <c r="B4" s="164" t="s">
        <v>9</v>
      </c>
      <c r="C4" t="s">
        <v>29</v>
      </c>
      <c r="D4" s="184"/>
      <c r="E4" s="184"/>
      <c r="F4" s="184"/>
      <c r="G4" s="185"/>
      <c r="H4" s="185"/>
      <c r="I4" s="135"/>
      <c r="J4" s="135"/>
      <c r="K4" s="135"/>
      <c r="L4" s="135"/>
      <c r="M4" s="135"/>
      <c r="N4" s="135"/>
    </row>
    <row r="5" spans="2:14" ht="15.95" hidden="1" customHeight="1" outlineLevel="1">
      <c r="B5" s="164" t="s">
        <v>10</v>
      </c>
      <c r="C5" s="139" t="s">
        <v>29</v>
      </c>
      <c r="D5" s="184"/>
      <c r="E5" s="184"/>
      <c r="F5" s="184"/>
      <c r="G5" s="185"/>
      <c r="H5" s="185"/>
      <c r="I5" s="135"/>
      <c r="J5" s="135"/>
      <c r="K5" s="135"/>
      <c r="L5" s="135"/>
      <c r="M5" s="135"/>
      <c r="N5" s="135"/>
    </row>
    <row r="6" spans="2:14" s="43" customFormat="1" ht="15.95" hidden="1" customHeight="1" outlineLevel="1">
      <c r="B6" s="164" t="s">
        <v>11</v>
      </c>
      <c r="C6" t="s">
        <v>29</v>
      </c>
      <c r="D6" s="186"/>
      <c r="E6" s="186"/>
      <c r="F6" s="186"/>
      <c r="G6" s="187"/>
      <c r="H6" s="187"/>
      <c r="I6" s="52"/>
      <c r="J6" s="52"/>
      <c r="K6" s="52"/>
      <c r="L6" s="52"/>
      <c r="M6" s="52"/>
      <c r="N6" s="52"/>
    </row>
    <row r="7" spans="2:14" s="43" customFormat="1" ht="15.95" hidden="1" customHeight="1" outlineLevel="1">
      <c r="B7" s="164" t="s">
        <v>12</v>
      </c>
      <c r="C7" t="s">
        <v>29</v>
      </c>
      <c r="D7" s="186"/>
      <c r="E7" s="186"/>
      <c r="F7" s="186"/>
      <c r="G7" s="187"/>
      <c r="H7" s="187"/>
      <c r="I7" s="52"/>
      <c r="J7" s="52"/>
      <c r="K7" s="52"/>
      <c r="L7" s="52"/>
      <c r="M7" s="52"/>
      <c r="N7" s="52"/>
    </row>
    <row r="8" spans="2:14" ht="15.95" customHeight="1" collapsed="1">
      <c r="I8"/>
      <c r="J8"/>
      <c r="K8"/>
    </row>
    <row r="9" spans="2:14" ht="19.5" thickBot="1">
      <c r="B9" s="54">
        <v>2</v>
      </c>
      <c r="C9" s="53" t="s">
        <v>29</v>
      </c>
      <c r="D9" s="53"/>
      <c r="E9" s="53"/>
      <c r="F9" s="53"/>
      <c r="G9" s="48"/>
      <c r="H9" s="48"/>
      <c r="I9" s="44"/>
      <c r="J9" s="44"/>
      <c r="K9" s="44"/>
      <c r="L9" s="44"/>
      <c r="M9" s="44"/>
      <c r="N9" s="44"/>
    </row>
    <row r="10" spans="2:14" s="45" customFormat="1">
      <c r="C10"/>
      <c r="D10"/>
      <c r="E10"/>
      <c r="F10"/>
      <c r="G10" s="47"/>
      <c r="H10" s="47"/>
      <c r="I10" s="72" t="s">
        <v>29</v>
      </c>
      <c r="J10"/>
      <c r="K10"/>
      <c r="L10"/>
      <c r="M10"/>
      <c r="N10"/>
    </row>
    <row r="11" spans="2:14" s="189" customFormat="1" ht="17.25">
      <c r="C11" s="190" t="s">
        <v>0</v>
      </c>
      <c r="D11" s="190" t="s">
        <v>29</v>
      </c>
      <c r="E11" s="190" t="s">
        <v>26</v>
      </c>
      <c r="F11" s="190" t="s">
        <v>34</v>
      </c>
      <c r="G11" s="190" t="s">
        <v>32</v>
      </c>
      <c r="H11" s="190" t="s">
        <v>33</v>
      </c>
      <c r="I11" s="190" t="s">
        <v>35</v>
      </c>
      <c r="J11" s="190" t="s">
        <v>36</v>
      </c>
      <c r="K11" s="190" t="s">
        <v>37</v>
      </c>
      <c r="L11" s="190" t="s">
        <v>38</v>
      </c>
      <c r="M11" s="190" t="s">
        <v>24</v>
      </c>
      <c r="N11" s="190" t="s">
        <v>39</v>
      </c>
    </row>
    <row r="12" spans="2:14" s="46" customFormat="1" ht="17.25">
      <c r="C12" s="220">
        <f>'Grille de qualification'!C24</f>
        <v>1</v>
      </c>
      <c r="D12" s="221" t="s">
        <v>29</v>
      </c>
      <c r="E12" s="222">
        <f>Liste!D11</f>
        <v>44470</v>
      </c>
      <c r="F12" s="223">
        <f>Liste!F11</f>
        <v>6.5000000000000002E-2</v>
      </c>
      <c r="G12" s="224">
        <v>6.5000000000000002E-2</v>
      </c>
      <c r="H12" s="224">
        <v>1</v>
      </c>
      <c r="I12" s="223"/>
      <c r="J12" s="223"/>
      <c r="K12" s="221"/>
      <c r="L12" s="225">
        <f>'Grille de qualification'!Q24</f>
        <v>21</v>
      </c>
      <c r="M12" s="226" t="str">
        <f>IF(C12='Grille de qualification'!C24, 'Grille de qualification'!S24, "")</f>
        <v>NO GO</v>
      </c>
      <c r="N12" s="224" t="s">
        <v>29</v>
      </c>
    </row>
    <row r="13" spans="2:14">
      <c r="C13" s="220">
        <f>'Grille de qualification'!C25</f>
        <v>2</v>
      </c>
      <c r="D13" s="221" t="s">
        <v>29</v>
      </c>
      <c r="E13" s="222">
        <f>Liste!D12</f>
        <v>44470</v>
      </c>
      <c r="F13" s="223">
        <f>Liste!F12</f>
        <v>7.0000000000000007E-2</v>
      </c>
      <c r="G13" s="224">
        <v>7.0000000000000007E-2</v>
      </c>
      <c r="H13" s="224">
        <v>2</v>
      </c>
      <c r="I13" s="223"/>
      <c r="J13" s="223"/>
      <c r="K13" s="221"/>
      <c r="L13" s="225">
        <f>'Grille de qualification'!Q25</f>
        <v>18</v>
      </c>
      <c r="M13" s="226" t="str">
        <f>IF(C13='Grille de qualification'!C25, 'Grille de qualification'!S25, "")</f>
        <v>NO GO</v>
      </c>
      <c r="N13" s="224" t="s">
        <v>29</v>
      </c>
    </row>
    <row r="14" spans="2:14">
      <c r="C14" s="220">
        <f>'Grille de qualification'!C26</f>
        <v>3</v>
      </c>
      <c r="D14" s="221" t="s">
        <v>29</v>
      </c>
      <c r="E14" s="222">
        <f>Liste!D13</f>
        <v>44470</v>
      </c>
      <c r="F14" s="223">
        <f>Liste!F13</f>
        <v>0.08</v>
      </c>
      <c r="G14" s="224">
        <v>0.08</v>
      </c>
      <c r="H14" s="224">
        <v>1</v>
      </c>
      <c r="I14" s="223"/>
      <c r="J14" s="223"/>
      <c r="K14" s="221"/>
      <c r="L14" s="225">
        <f>'Grille de qualification'!Q26</f>
        <v>31</v>
      </c>
      <c r="M14" s="226" t="str">
        <f>IF(C14='Grille de qualification'!C26, 'Grille de qualification'!S26, "")</f>
        <v>NO GO</v>
      </c>
      <c r="N14" s="224" t="s">
        <v>29</v>
      </c>
    </row>
    <row r="15" spans="2:14">
      <c r="C15" s="220">
        <f>'Grille de qualification'!C27</f>
        <v>4</v>
      </c>
      <c r="D15" s="221" t="s">
        <v>29</v>
      </c>
      <c r="E15" s="222">
        <f>Liste!D14</f>
        <v>44470</v>
      </c>
      <c r="F15" s="223">
        <f>Liste!F14</f>
        <v>0.09</v>
      </c>
      <c r="G15" s="224">
        <v>0.09</v>
      </c>
      <c r="H15" s="224">
        <v>2</v>
      </c>
      <c r="I15" s="223"/>
      <c r="J15" s="223"/>
      <c r="K15" s="221"/>
      <c r="L15" s="225">
        <f>'Grille de qualification'!Q27</f>
        <v>3</v>
      </c>
      <c r="M15" s="226" t="str">
        <f>IF(C15='Grille de qualification'!C27, 'Grille de qualification'!S27, "")</f>
        <v>NO GO</v>
      </c>
      <c r="N15" s="224" t="s">
        <v>29</v>
      </c>
    </row>
    <row r="16" spans="2:14">
      <c r="C16" s="220">
        <f>'Grille de qualification'!C28</f>
        <v>5</v>
      </c>
      <c r="D16" s="221" t="s">
        <v>29</v>
      </c>
      <c r="E16" s="222">
        <f>Liste!D15</f>
        <v>44550</v>
      </c>
      <c r="F16" s="223">
        <f>Liste!F15</f>
        <v>7.0000000000000007E-2</v>
      </c>
      <c r="G16" s="224">
        <v>7.0000000000000007E-2</v>
      </c>
      <c r="H16" s="224">
        <v>1</v>
      </c>
      <c r="I16" s="223"/>
      <c r="J16" s="223"/>
      <c r="K16" s="221"/>
      <c r="L16" s="225">
        <f>'Grille de qualification'!Q28</f>
        <v>3</v>
      </c>
      <c r="M16" s="226" t="str">
        <f>IF(C16='Grille de qualification'!C28, 'Grille de qualification'!S28, "")</f>
        <v>NO GO</v>
      </c>
      <c r="N16" s="224" t="s">
        <v>29</v>
      </c>
    </row>
    <row r="17" spans="3:14">
      <c r="C17" s="220">
        <f>'Grille de qualification'!C29</f>
        <v>6</v>
      </c>
      <c r="D17" s="221" t="s">
        <v>29</v>
      </c>
      <c r="E17" s="222">
        <f>Liste!D16</f>
        <v>44553</v>
      </c>
      <c r="F17" s="223">
        <f>Liste!F16</f>
        <v>0.4</v>
      </c>
      <c r="G17" s="224">
        <v>0.4</v>
      </c>
      <c r="H17" s="224">
        <v>2</v>
      </c>
      <c r="I17" s="223"/>
      <c r="J17" s="223"/>
      <c r="K17" s="221"/>
      <c r="L17" s="225">
        <f>'Grille de qualification'!Q29</f>
        <v>1</v>
      </c>
      <c r="M17" s="226" t="str">
        <f>IF(C17='Grille de qualification'!C29, 'Grille de qualification'!S29, "")</f>
        <v>NO GO</v>
      </c>
      <c r="N17" s="224" t="s">
        <v>29</v>
      </c>
    </row>
    <row r="18" spans="3:14">
      <c r="C18" s="220">
        <f>'Grille de qualification'!C30</f>
        <v>7</v>
      </c>
      <c r="D18" s="221" t="s">
        <v>29</v>
      </c>
      <c r="E18" s="222">
        <f>Liste!D17</f>
        <v>44553</v>
      </c>
      <c r="F18" s="223">
        <f>Liste!F17</f>
        <v>0.1</v>
      </c>
      <c r="G18" s="224">
        <v>0.1</v>
      </c>
      <c r="H18" s="224">
        <v>1</v>
      </c>
      <c r="I18" s="223"/>
      <c r="J18" s="223"/>
      <c r="K18" s="221"/>
      <c r="L18" s="225">
        <f>'Grille de qualification'!Q30</f>
        <v>2</v>
      </c>
      <c r="M18" s="226" t="str">
        <f>IF(C18='Grille de qualification'!C30, 'Grille de qualification'!S30, "")</f>
        <v>NO GO</v>
      </c>
      <c r="N18" s="224" t="s">
        <v>29</v>
      </c>
    </row>
    <row r="19" spans="3:14">
      <c r="C19" s="220">
        <f>'Grille de qualification'!C31</f>
        <v>8</v>
      </c>
      <c r="D19" s="221" t="s">
        <v>29</v>
      </c>
      <c r="E19" s="222">
        <f>Liste!D18</f>
        <v>44554</v>
      </c>
      <c r="F19" s="223">
        <v>0.2</v>
      </c>
      <c r="G19" s="224">
        <v>0.2</v>
      </c>
      <c r="H19" s="224">
        <v>1</v>
      </c>
      <c r="I19" s="223"/>
      <c r="J19" s="223"/>
      <c r="K19" s="221"/>
      <c r="L19" s="225">
        <f>'Grille de qualification'!Q31</f>
        <v>42</v>
      </c>
      <c r="M19" s="226" t="str">
        <f>IF(C19='Grille de qualification'!C31, 'Grille de qualification'!S31, "")</f>
        <v>GO</v>
      </c>
      <c r="N19" s="224" t="s">
        <v>29</v>
      </c>
    </row>
    <row r="20" spans="3:14">
      <c r="C20" s="220">
        <f>'Grille de qualification'!C32</f>
        <v>9</v>
      </c>
      <c r="D20" s="221" t="s">
        <v>29</v>
      </c>
      <c r="E20" s="222">
        <f>Liste!D19</f>
        <v>44562</v>
      </c>
      <c r="F20" s="223">
        <f>Liste!F19</f>
        <v>0.2</v>
      </c>
      <c r="G20" s="224">
        <v>0.2</v>
      </c>
      <c r="H20" s="224">
        <v>2</v>
      </c>
      <c r="I20" s="223"/>
      <c r="J20" s="223"/>
      <c r="K20" s="221"/>
      <c r="L20" s="225">
        <f>'Grille de qualification'!Q32</f>
        <v>41</v>
      </c>
      <c r="M20" s="226" t="str">
        <f>IF(C20='Grille de qualification'!C32, 'Grille de qualification'!S32, "")</f>
        <v>GO</v>
      </c>
      <c r="N20" s="224" t="s">
        <v>29</v>
      </c>
    </row>
    <row r="21" spans="3:14">
      <c r="C21" s="220">
        <f>'Grille de qualification'!C33</f>
        <v>10</v>
      </c>
      <c r="D21" s="221" t="s">
        <v>29</v>
      </c>
      <c r="E21" s="222">
        <f>Liste!D20</f>
        <v>44580</v>
      </c>
      <c r="F21" s="223">
        <f>Liste!F20</f>
        <v>0.2</v>
      </c>
      <c r="G21" s="224">
        <v>0.2</v>
      </c>
      <c r="H21" s="224">
        <v>1</v>
      </c>
      <c r="I21" s="223"/>
      <c r="J21" s="223"/>
      <c r="K21" s="221"/>
      <c r="L21" s="225">
        <f>'Grille de qualification'!Q33</f>
        <v>43</v>
      </c>
      <c r="M21" s="226" t="str">
        <f>IF(C21='Grille de qualification'!C33, 'Grille de qualification'!S33, "")</f>
        <v>GO</v>
      </c>
      <c r="N21" s="224" t="s">
        <v>29</v>
      </c>
    </row>
    <row r="22" spans="3:14">
      <c r="C22" s="220">
        <f>'Grille de qualification'!C34</f>
        <v>11</v>
      </c>
      <c r="D22" s="221" t="s">
        <v>29</v>
      </c>
      <c r="E22" s="222">
        <f>Liste!D20</f>
        <v>44580</v>
      </c>
      <c r="F22" s="223">
        <f>Liste!F20</f>
        <v>0.2</v>
      </c>
      <c r="G22" s="224">
        <v>0.2</v>
      </c>
      <c r="H22" s="224">
        <v>1</v>
      </c>
      <c r="I22" s="223"/>
      <c r="J22" s="223"/>
      <c r="K22" s="221"/>
      <c r="L22" s="225">
        <f>'Grille de qualification'!Q33</f>
        <v>43</v>
      </c>
      <c r="M22" s="226" t="str">
        <f>IF(C22='Grille de qualification'!C34, 'Grille de qualification'!S34, "")</f>
        <v>GO</v>
      </c>
      <c r="N22" s="224" t="s">
        <v>29</v>
      </c>
    </row>
    <row r="23" spans="3:14">
      <c r="C23" s="220">
        <f>'Grille de qualification'!C35</f>
        <v>12</v>
      </c>
      <c r="D23" s="221" t="s">
        <v>29</v>
      </c>
      <c r="E23" s="222">
        <f>Liste!D21</f>
        <v>44593</v>
      </c>
      <c r="F23" s="223">
        <v>0.2</v>
      </c>
      <c r="G23" s="224">
        <v>0.2</v>
      </c>
      <c r="H23" s="224">
        <v>1</v>
      </c>
      <c r="I23" s="223"/>
      <c r="J23" s="223"/>
      <c r="K23" s="221"/>
      <c r="L23" s="225">
        <f>'Grille de qualification'!Q34</f>
        <v>43</v>
      </c>
      <c r="M23" s="226" t="str">
        <f>IF(C23='Grille de qualification'!C35, 'Grille de qualification'!S35, "")</f>
        <v>NO GO</v>
      </c>
      <c r="N23" s="224" t="s">
        <v>29</v>
      </c>
    </row>
    <row r="24" spans="3:14">
      <c r="C24" s="220">
        <f>'Grille de qualification'!C36</f>
        <v>13</v>
      </c>
      <c r="D24" s="221" t="s">
        <v>29</v>
      </c>
      <c r="E24" s="222">
        <f>Liste!D22</f>
        <v>44621</v>
      </c>
      <c r="F24" s="223">
        <v>0.2</v>
      </c>
      <c r="G24" s="224">
        <v>0.2</v>
      </c>
      <c r="H24" s="224">
        <v>1</v>
      </c>
      <c r="I24" s="223"/>
      <c r="J24" s="223"/>
      <c r="K24" s="221"/>
      <c r="L24" s="225">
        <f>'Grille de qualification'!Q35</f>
        <v>31</v>
      </c>
      <c r="M24" s="226" t="str">
        <f>IF(C24='Grille de qualification'!C36, 'Grille de qualification'!S36, "")</f>
        <v>NO GO</v>
      </c>
      <c r="N24" s="224" t="s">
        <v>29</v>
      </c>
    </row>
    <row r="25" spans="3:14">
      <c r="C25" s="220">
        <f>'Grille de qualification'!C37</f>
        <v>14</v>
      </c>
      <c r="D25" s="221" t="s">
        <v>29</v>
      </c>
      <c r="E25" s="222">
        <f>Liste!D22</f>
        <v>44621</v>
      </c>
      <c r="F25" s="223">
        <v>0.37</v>
      </c>
      <c r="G25" s="224">
        <v>0.37</v>
      </c>
      <c r="H25" s="224">
        <v>1</v>
      </c>
      <c r="I25" s="223"/>
      <c r="J25" s="223"/>
      <c r="K25" s="221"/>
      <c r="L25" s="225">
        <f>'Grille de qualification'!Q35</f>
        <v>31</v>
      </c>
      <c r="M25" s="226" t="str">
        <f>IF(C25='Grille de qualification'!C37, 'Grille de qualification'!S37, "")</f>
        <v>NO GO</v>
      </c>
      <c r="N25" s="224" t="s">
        <v>29</v>
      </c>
    </row>
    <row r="26" spans="3:14">
      <c r="C26" s="220"/>
      <c r="D26" s="220"/>
      <c r="E26" s="227"/>
      <c r="F26" s="223"/>
      <c r="G26" s="223"/>
      <c r="H26" s="223"/>
      <c r="I26" s="223"/>
      <c r="J26" s="223"/>
      <c r="K26" s="220"/>
      <c r="L26" s="225"/>
      <c r="M26" s="226"/>
      <c r="N26" s="223"/>
    </row>
    <row r="27" spans="3:14">
      <c r="C27" s="220"/>
      <c r="D27" s="220"/>
      <c r="E27" s="227"/>
      <c r="F27" s="223"/>
      <c r="G27" s="223"/>
      <c r="H27" s="223"/>
      <c r="I27" s="223"/>
      <c r="J27" s="223"/>
      <c r="K27" s="220"/>
      <c r="L27" s="225"/>
      <c r="M27" s="226"/>
      <c r="N27" s="223"/>
    </row>
    <row r="28" spans="3:14">
      <c r="C28" s="220"/>
      <c r="D28" s="220"/>
      <c r="E28" s="227"/>
      <c r="F28" s="223"/>
      <c r="G28" s="223"/>
      <c r="H28" s="223"/>
      <c r="I28" s="223"/>
      <c r="J28" s="223"/>
      <c r="K28" s="220"/>
      <c r="L28" s="225"/>
      <c r="M28" s="226"/>
      <c r="N28" s="223"/>
    </row>
    <row r="29" spans="3:14">
      <c r="C29" s="220"/>
      <c r="D29" s="220"/>
      <c r="E29" s="227"/>
      <c r="F29" s="223"/>
      <c r="G29" s="223"/>
      <c r="H29" s="223"/>
      <c r="I29" s="223"/>
      <c r="J29" s="223"/>
      <c r="K29" s="220"/>
      <c r="L29" s="225"/>
      <c r="M29" s="226"/>
      <c r="N29" s="223"/>
    </row>
    <row r="30" spans="3:14">
      <c r="C30" s="220"/>
      <c r="D30" s="220"/>
      <c r="E30" s="227"/>
      <c r="F30" s="223"/>
      <c r="G30" s="223"/>
      <c r="H30" s="223"/>
      <c r="I30" s="223"/>
      <c r="J30" s="223"/>
      <c r="K30" s="220"/>
      <c r="L30" s="225"/>
      <c r="M30" s="226"/>
      <c r="N30" s="223"/>
    </row>
    <row r="31" spans="3:14">
      <c r="C31" s="220"/>
      <c r="D31" s="220"/>
      <c r="E31" s="227"/>
      <c r="F31" s="223"/>
      <c r="G31" s="223"/>
      <c r="H31" s="223"/>
      <c r="I31" s="223"/>
      <c r="J31" s="223"/>
      <c r="K31" s="220"/>
      <c r="L31" s="225"/>
      <c r="M31" s="226"/>
      <c r="N31" s="223"/>
    </row>
    <row r="32" spans="3:14">
      <c r="C32" s="220"/>
      <c r="D32" s="220"/>
      <c r="E32" s="227"/>
      <c r="F32" s="223"/>
      <c r="G32" s="223"/>
      <c r="H32" s="223"/>
      <c r="I32" s="223"/>
      <c r="J32" s="223"/>
      <c r="K32" s="220"/>
      <c r="L32" s="225"/>
      <c r="M32" s="226"/>
      <c r="N32" s="223"/>
    </row>
    <row r="33" spans="1:14">
      <c r="C33" s="220"/>
      <c r="D33" s="220"/>
      <c r="E33" s="227"/>
      <c r="F33" s="223"/>
      <c r="G33" s="223"/>
      <c r="H33" s="223"/>
      <c r="I33" s="223"/>
      <c r="J33" s="223"/>
      <c r="K33" s="220"/>
      <c r="L33" s="225"/>
      <c r="M33" s="226"/>
      <c r="N33" s="223"/>
    </row>
    <row r="34" spans="1:14">
      <c r="C34" s="220"/>
      <c r="D34" s="220"/>
      <c r="E34" s="227"/>
      <c r="F34" s="223"/>
      <c r="G34" s="223"/>
      <c r="H34" s="223"/>
      <c r="I34" s="223"/>
      <c r="J34" s="223"/>
      <c r="K34" s="220"/>
      <c r="L34" s="225"/>
      <c r="M34" s="226"/>
      <c r="N34" s="223"/>
    </row>
    <row r="35" spans="1:14" ht="12" customHeight="1">
      <c r="A35" s="201"/>
      <c r="B35" s="43"/>
      <c r="C35" s="228"/>
      <c r="D35" s="228"/>
      <c r="E35" s="228"/>
      <c r="F35" s="228"/>
      <c r="G35" s="228"/>
      <c r="H35" s="228"/>
      <c r="I35" s="228"/>
      <c r="J35" s="228"/>
      <c r="K35" s="228"/>
      <c r="L35" s="228"/>
      <c r="M35" s="228"/>
      <c r="N35" s="228"/>
    </row>
    <row r="36" spans="1:14">
      <c r="C36" s="43"/>
      <c r="D36" s="43"/>
      <c r="E36" s="43"/>
      <c r="F36" s="43"/>
      <c r="G36" s="229"/>
      <c r="H36" s="229"/>
      <c r="I36" s="229"/>
      <c r="J36" s="229"/>
      <c r="K36" s="229"/>
      <c r="L36" s="43"/>
      <c r="M36" s="43"/>
      <c r="N36" s="43"/>
    </row>
  </sheetData>
  <conditionalFormatting sqref="M12:M34">
    <cfRule type="containsText" dxfId="17" priority="1" operator="containsText" text="NO GO">
      <formula>NOT(ISERROR(SEARCH("NO GO",M12)))</formula>
    </cfRule>
    <cfRule type="containsText" dxfId="16" priority="2" operator="containsText" text="GO">
      <formula>NOT(ISERROR(SEARCH("GO",M12)))</formula>
    </cfRule>
  </conditionalFormatting>
  <dataValidations count="2">
    <dataValidation type="list" allowBlank="1" showInputMessage="1" showErrorMessage="1" sqref="D12:D34">
      <formula1>$D$16:$D$17</formula1>
    </dataValidation>
    <dataValidation type="list" allowBlank="1" showInputMessage="1" showErrorMessage="1" sqref="N12:N34">
      <formula1>$N$16:$N$17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2:Q244"/>
  <sheetViews>
    <sheetView showGridLines="0" view="pageBreakPreview" zoomScale="80" zoomScaleNormal="100" zoomScaleSheetLayoutView="80" workbookViewId="0">
      <selection activeCell="F27" sqref="F27"/>
    </sheetView>
  </sheetViews>
  <sheetFormatPr baseColWidth="10" defaultRowHeight="15" outlineLevelRow="1" outlineLevelCol="1"/>
  <cols>
    <col min="1" max="1" width="3.28515625" customWidth="1" outlineLevel="1"/>
    <col min="2" max="2" width="3.28515625" customWidth="1"/>
    <col min="3" max="3" width="2.7109375" style="43" customWidth="1"/>
    <col min="4" max="4" width="26.28515625" style="5" customWidth="1"/>
    <col min="5" max="11" width="17.85546875" style="5" customWidth="1"/>
    <col min="12" max="12" width="20.42578125" style="5" customWidth="1"/>
    <col min="13" max="13" width="3.5703125" style="5" customWidth="1"/>
    <col min="14" max="15" width="17.140625" style="5" customWidth="1"/>
    <col min="16" max="16" width="17.140625" style="15" customWidth="1"/>
    <col min="17" max="17" width="3.28515625" customWidth="1"/>
  </cols>
  <sheetData>
    <row r="2" spans="3:17" ht="21.75" thickBot="1">
      <c r="C2" s="13">
        <v>1</v>
      </c>
      <c r="D2" s="55" t="s">
        <v>29</v>
      </c>
      <c r="E2" s="1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4" spans="3:17" hidden="1" outlineLevel="1">
      <c r="C4" s="160"/>
      <c r="D4" s="40" t="s">
        <v>27</v>
      </c>
    </row>
    <row r="5" spans="3:17" hidden="1" outlineLevel="1">
      <c r="C5" s="233"/>
      <c r="D5" s="87" t="s">
        <v>28</v>
      </c>
      <c r="E5" s="188"/>
      <c r="F5" s="90"/>
      <c r="G5" s="90"/>
    </row>
    <row r="6" spans="3:17" hidden="1" outlineLevel="1">
      <c r="C6" s="160"/>
      <c r="D6" s="39" t="s">
        <v>8</v>
      </c>
    </row>
    <row r="7" spans="3:17" hidden="1" outlineLevel="1">
      <c r="C7" s="160"/>
      <c r="D7" s="38" t="s">
        <v>7</v>
      </c>
      <c r="E7" s="36"/>
    </row>
    <row r="8" spans="3:17" collapsed="1">
      <c r="D8" s="36"/>
      <c r="E8" s="36"/>
    </row>
    <row r="9" spans="3:17" ht="21.75" thickBot="1">
      <c r="C9" s="13">
        <v>2</v>
      </c>
      <c r="D9" s="55" t="s">
        <v>29</v>
      </c>
      <c r="E9" s="1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1" spans="3:17" outlineLevel="1">
      <c r="D11" s="21" t="s">
        <v>29</v>
      </c>
      <c r="E11" s="24">
        <v>5</v>
      </c>
    </row>
    <row r="12" spans="3:17" outlineLevel="1">
      <c r="D12" s="22" t="s">
        <v>29</v>
      </c>
      <c r="E12" s="23">
        <v>0.1</v>
      </c>
      <c r="G12" s="14"/>
      <c r="H12" s="14"/>
    </row>
    <row r="13" spans="3:17">
      <c r="D13"/>
      <c r="E13"/>
      <c r="F13"/>
      <c r="G13"/>
      <c r="H13"/>
      <c r="I13"/>
      <c r="J13"/>
      <c r="K13"/>
      <c r="L13"/>
      <c r="M13"/>
      <c r="N13"/>
      <c r="O13"/>
      <c r="P13"/>
      <c r="Q13" s="11"/>
    </row>
    <row r="14" spans="3:17" s="210" customFormat="1" ht="21.75" thickBot="1">
      <c r="C14" s="13">
        <v>3</v>
      </c>
      <c r="D14" s="55" t="s">
        <v>29</v>
      </c>
      <c r="E14" s="208"/>
      <c r="F14" s="209"/>
      <c r="G14" s="211" t="s">
        <v>44</v>
      </c>
      <c r="H14" s="211" t="s">
        <v>45</v>
      </c>
      <c r="I14" s="211" t="s">
        <v>46</v>
      </c>
      <c r="J14" s="212"/>
      <c r="K14" s="212"/>
      <c r="L14" s="211" t="s">
        <v>47</v>
      </c>
      <c r="M14" s="212"/>
      <c r="N14" s="211" t="s">
        <v>48</v>
      </c>
      <c r="O14" s="211" t="s">
        <v>49</v>
      </c>
      <c r="P14" s="211" t="s">
        <v>50</v>
      </c>
    </row>
    <row r="15" spans="3:17">
      <c r="D15"/>
      <c r="E15"/>
      <c r="F15"/>
      <c r="G15" s="183"/>
      <c r="H15"/>
      <c r="I15"/>
      <c r="J15"/>
      <c r="K15"/>
      <c r="L15"/>
      <c r="M15"/>
      <c r="N15"/>
      <c r="O15"/>
      <c r="P15"/>
    </row>
    <row r="16" spans="3:17" s="189" customFormat="1" ht="18.75">
      <c r="C16" s="234"/>
      <c r="D16" s="196" t="s">
        <v>0</v>
      </c>
      <c r="E16" s="196" t="s">
        <v>33</v>
      </c>
      <c r="F16" s="196" t="s">
        <v>32</v>
      </c>
      <c r="G16" s="196" t="s">
        <v>29</v>
      </c>
      <c r="H16" s="196" t="s">
        <v>34</v>
      </c>
      <c r="I16" s="196" t="s">
        <v>35</v>
      </c>
      <c r="J16" s="196" t="s">
        <v>36</v>
      </c>
      <c r="K16" s="196" t="s">
        <v>37</v>
      </c>
      <c r="L16" s="196" t="s">
        <v>38</v>
      </c>
      <c r="M16" s="191" t="s">
        <v>43</v>
      </c>
      <c r="N16" s="197" t="s">
        <v>40</v>
      </c>
      <c r="O16" s="197" t="s">
        <v>41</v>
      </c>
      <c r="P16" s="197" t="s">
        <v>42</v>
      </c>
    </row>
    <row r="17" spans="3:16">
      <c r="C17" s="228"/>
      <c r="D17" s="213">
        <v>8</v>
      </c>
      <c r="E17" s="213">
        <v>0.2</v>
      </c>
      <c r="F17" s="214">
        <v>1</v>
      </c>
      <c r="G17" s="215">
        <f>TBgo[[#This Row],[Nombre]]*TBgo[[#This Row],[Taux]]</f>
        <v>0.2</v>
      </c>
      <c r="H17" s="216">
        <f>TBgo[[#This Row],[Taux]]*$E$12</f>
        <v>0.1</v>
      </c>
      <c r="I17" s="216">
        <f>TBgo[[#This Row],[XXX]]*$E$11*$E$12</f>
        <v>0.1</v>
      </c>
      <c r="J17" s="217"/>
      <c r="K17" s="218"/>
      <c r="L17" s="216">
        <f>TBgo[[#This Row],[XXX4]]*TBgo[[#This Row],[XXX5]]</f>
        <v>0</v>
      </c>
      <c r="M17" s="195"/>
      <c r="N17" s="195" t="str">
        <f>IF(TBgo[[#This Row],[XXX9]]&gt;0,"S","F")</f>
        <v>F</v>
      </c>
      <c r="O17" s="195">
        <f>TBgo[[#This Row],[XXX6]]-TBgo[[#This Row],[XXX]]</f>
        <v>-0.2</v>
      </c>
      <c r="P17" s="219">
        <f>TBgo[[#This Row],[XXX9]]*$E$11-TBgo[[#This Row],[XXX3]]</f>
        <v>-1.1000000000000001</v>
      </c>
    </row>
    <row r="18" spans="3:16">
      <c r="C18" s="228"/>
      <c r="D18" s="213">
        <v>9</v>
      </c>
      <c r="E18" s="213">
        <v>0.2</v>
      </c>
      <c r="F18" s="214">
        <v>2</v>
      </c>
      <c r="G18" s="215">
        <f>TBgo[[#This Row],[Nombre]]*TBgo[[#This Row],[Taux]]</f>
        <v>0.4</v>
      </c>
      <c r="H18" s="216">
        <f>TBgo[[#This Row],[Taux]]*$E$12</f>
        <v>0.2</v>
      </c>
      <c r="I18" s="216">
        <f>TBgo[[#This Row],[XXX]]*$E$11*$E$12</f>
        <v>0.2</v>
      </c>
      <c r="J18" s="217"/>
      <c r="K18" s="218"/>
      <c r="L18" s="216">
        <f>TBgo[[#This Row],[XXX4]]*TBgo[[#This Row],[XXX5]]</f>
        <v>0</v>
      </c>
      <c r="M18" s="195"/>
      <c r="N18" s="195" t="str">
        <f>IF(TBgo[[#This Row],[XXX9]]&gt;0,"S","F")</f>
        <v>F</v>
      </c>
      <c r="O18" s="195">
        <f>TBgo[[#This Row],[XXX6]]-TBgo[[#This Row],[XXX]]</f>
        <v>-0.4</v>
      </c>
      <c r="P18" s="219">
        <f>TBgo[[#This Row],[XXX9]]*$E$11-TBgo[[#This Row],[XXX3]]</f>
        <v>-2.2000000000000002</v>
      </c>
    </row>
    <row r="19" spans="3:16">
      <c r="C19" s="228"/>
      <c r="D19" s="213">
        <v>10</v>
      </c>
      <c r="E19" s="213">
        <v>0.2</v>
      </c>
      <c r="F19" s="214">
        <v>1</v>
      </c>
      <c r="G19" s="215">
        <f>TBgo[[#This Row],[Nombre]]*TBgo[[#This Row],[Taux]]</f>
        <v>0.2</v>
      </c>
      <c r="H19" s="216">
        <f>TBgo[[#This Row],[Taux]]*$E$12</f>
        <v>0.1</v>
      </c>
      <c r="I19" s="216">
        <f>TBgo[[#This Row],[XXX]]*$E$11*$E$12</f>
        <v>0.1</v>
      </c>
      <c r="J19" s="217"/>
      <c r="K19" s="218"/>
      <c r="L19" s="216">
        <f>TBgo[[#This Row],[XXX4]]*TBgo[[#This Row],[XXX5]]</f>
        <v>0</v>
      </c>
      <c r="M19" s="195"/>
      <c r="N19" s="195" t="str">
        <f>IF(TBgo[[#This Row],[XXX9]]&gt;0,"S","F")</f>
        <v>F</v>
      </c>
      <c r="O19" s="195">
        <f>TBgo[[#This Row],[XXX6]]-TBgo[[#This Row],[XXX]]</f>
        <v>-0.2</v>
      </c>
      <c r="P19" s="219">
        <f>TBgo[[#This Row],[XXX9]]*$E$11-TBgo[[#This Row],[XXX3]]</f>
        <v>-1.1000000000000001</v>
      </c>
    </row>
    <row r="20" spans="3:16">
      <c r="C20" s="228"/>
      <c r="D20" s="213">
        <v>11</v>
      </c>
      <c r="E20" s="213">
        <v>0.2</v>
      </c>
      <c r="F20" s="214">
        <v>1</v>
      </c>
      <c r="G20" s="215">
        <f>TBgo[[#This Row],[Nombre]]*TBgo[[#This Row],[Taux]]</f>
        <v>0.2</v>
      </c>
      <c r="H20" s="216">
        <f>TBgo[[#This Row],[Taux]]*$E$12</f>
        <v>0.1</v>
      </c>
      <c r="I20" s="216">
        <f>TBgo[[#This Row],[XXX]]*$E$11*$E$12</f>
        <v>0.1</v>
      </c>
      <c r="J20" s="217"/>
      <c r="K20" s="218"/>
      <c r="L20" s="216">
        <f>TBgo[[#This Row],[XXX4]]*TBgo[[#This Row],[XXX5]]</f>
        <v>0</v>
      </c>
      <c r="M20" s="195"/>
      <c r="N20" s="195" t="str">
        <f>IF(TBgo[[#This Row],[XXX9]]&gt;0,"S","F")</f>
        <v>F</v>
      </c>
      <c r="O20" s="195">
        <f>TBgo[[#This Row],[XXX6]]-TBgo[[#This Row],[XXX]]</f>
        <v>-0.2</v>
      </c>
      <c r="P20" s="219">
        <f>TBgo[[#This Row],[XXX9]]*$E$11-TBgo[[#This Row],[XXX3]]</f>
        <v>-1.1000000000000001</v>
      </c>
    </row>
    <row r="21" spans="3:16" ht="15.75" thickBot="1">
      <c r="C21" s="228"/>
      <c r="D21" s="192"/>
      <c r="E21" s="18"/>
      <c r="F21" s="194"/>
      <c r="G21" s="193"/>
      <c r="H21" s="193"/>
      <c r="I21" s="18"/>
      <c r="J21" s="204"/>
      <c r="K21" s="205"/>
      <c r="L21" s="194"/>
      <c r="M21" s="195"/>
      <c r="N21" s="10"/>
      <c r="O21" s="10"/>
      <c r="P21" s="10"/>
    </row>
    <row r="22" spans="3:16" ht="21.75" thickBot="1">
      <c r="C22" s="13">
        <v>4</v>
      </c>
      <c r="D22" s="254" t="s">
        <v>29</v>
      </c>
      <c r="E22" s="80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</row>
    <row r="23" spans="3:16">
      <c r="C23" s="228"/>
      <c r="D23"/>
      <c r="E23"/>
      <c r="F23"/>
      <c r="G23"/>
      <c r="H23"/>
      <c r="I23"/>
      <c r="J23"/>
      <c r="K23"/>
      <c r="L23"/>
      <c r="M23"/>
      <c r="N23"/>
      <c r="O23"/>
      <c r="P23"/>
    </row>
    <row r="24" spans="3:16">
      <c r="C24" s="228"/>
      <c r="D24" s="237" t="s">
        <v>29</v>
      </c>
      <c r="E24" s="246">
        <f>COUNTA(TBgo[Projet])</f>
        <v>4</v>
      </c>
      <c r="M24"/>
      <c r="P24"/>
    </row>
    <row r="25" spans="3:16">
      <c r="C25" s="228"/>
      <c r="D25" s="238" t="s">
        <v>29</v>
      </c>
      <c r="E25" s="247">
        <f>COUNTIF(TBgo[XXX8], "S")</f>
        <v>0</v>
      </c>
      <c r="M25"/>
      <c r="P25"/>
    </row>
    <row r="26" spans="3:16">
      <c r="C26" s="228"/>
      <c r="D26" s="238" t="s">
        <v>29</v>
      </c>
      <c r="E26" s="247">
        <f>COUNTIF(TBgo[XXX8], "F")</f>
        <v>4</v>
      </c>
      <c r="M26"/>
      <c r="P26"/>
    </row>
    <row r="27" spans="3:16" ht="17.25">
      <c r="C27" s="228"/>
      <c r="D27" s="239" t="s">
        <v>29</v>
      </c>
      <c r="E27" s="35">
        <f>IFERROR(E25/E24,"")</f>
        <v>0</v>
      </c>
      <c r="F27"/>
      <c r="J27"/>
      <c r="K27"/>
      <c r="L27"/>
      <c r="M27"/>
      <c r="N27"/>
      <c r="O27"/>
      <c r="P27"/>
    </row>
    <row r="28" spans="3:16">
      <c r="C28" s="228"/>
      <c r="D28" s="240"/>
      <c r="O28"/>
      <c r="P28"/>
    </row>
    <row r="29" spans="3:16">
      <c r="C29" s="228"/>
      <c r="D29" s="241" t="s">
        <v>29</v>
      </c>
      <c r="E29" s="248">
        <f>IFERROR(SUM(TBgo[XXX])/SUM(TBgo[Nombre]),0)</f>
        <v>1.25</v>
      </c>
      <c r="F29"/>
      <c r="G29"/>
      <c r="H29"/>
      <c r="I29"/>
      <c r="J29"/>
      <c r="K29"/>
      <c r="L29"/>
      <c r="M29"/>
      <c r="N29"/>
      <c r="O29"/>
      <c r="P29"/>
    </row>
    <row r="30" spans="3:16">
      <c r="C30" s="228"/>
      <c r="D30" s="242" t="s">
        <v>29</v>
      </c>
      <c r="E30" s="249">
        <f>IFERROR(E29*$E$11,0)</f>
        <v>6.25</v>
      </c>
      <c r="F30"/>
      <c r="G30"/>
      <c r="H30"/>
      <c r="I30"/>
      <c r="J30"/>
      <c r="K30"/>
      <c r="L30"/>
      <c r="M30"/>
      <c r="N30"/>
      <c r="O30"/>
      <c r="P30"/>
    </row>
    <row r="31" spans="3:16">
      <c r="C31" s="228"/>
      <c r="D31" s="33" t="s">
        <v>29</v>
      </c>
      <c r="E31" s="250">
        <f>IFERROR(E38/SUM(TBgo[XXX5]),0)</f>
        <v>0</v>
      </c>
      <c r="F31"/>
      <c r="G31"/>
      <c r="H31"/>
      <c r="I31"/>
      <c r="J31"/>
      <c r="K31"/>
      <c r="L31"/>
      <c r="M31"/>
      <c r="N31"/>
      <c r="O31"/>
      <c r="P31"/>
    </row>
    <row r="32" spans="3:16">
      <c r="C32" s="228"/>
      <c r="D32" s="33" t="s">
        <v>29</v>
      </c>
      <c r="E32" s="249">
        <f>IFERROR(E31*$E$11,0)</f>
        <v>0</v>
      </c>
      <c r="F32"/>
      <c r="G32"/>
      <c r="H32"/>
      <c r="I32"/>
      <c r="J32"/>
      <c r="K32"/>
      <c r="L32"/>
      <c r="M32"/>
      <c r="N32"/>
      <c r="O32"/>
      <c r="P32"/>
    </row>
    <row r="33" spans="3:16" ht="17.25">
      <c r="C33" s="228"/>
      <c r="D33" s="243" t="s">
        <v>29</v>
      </c>
      <c r="E33" s="30">
        <f>IFERROR(SUM(TBgo[XXX9])/E24,0)</f>
        <v>-0.25</v>
      </c>
      <c r="F33"/>
      <c r="G33"/>
      <c r="H33"/>
      <c r="I33"/>
      <c r="J33"/>
      <c r="K33"/>
      <c r="L33"/>
      <c r="M33"/>
      <c r="N33"/>
      <c r="O33"/>
      <c r="P33"/>
    </row>
    <row r="34" spans="3:16" ht="17.25">
      <c r="C34" s="228"/>
      <c r="D34" s="244" t="s">
        <v>29</v>
      </c>
      <c r="E34" s="34">
        <f>IFERROR(E33*$E$11,0)</f>
        <v>-1.25</v>
      </c>
      <c r="F34"/>
      <c r="J34"/>
      <c r="K34"/>
      <c r="L34"/>
      <c r="M34"/>
      <c r="N34"/>
      <c r="O34"/>
      <c r="P34"/>
    </row>
    <row r="35" spans="3:16">
      <c r="C35" s="228"/>
      <c r="D35" s="240"/>
      <c r="F35"/>
      <c r="M35"/>
      <c r="N35"/>
      <c r="O35"/>
      <c r="P35"/>
    </row>
    <row r="36" spans="3:16">
      <c r="C36" s="228"/>
      <c r="D36" s="28" t="s">
        <v>29</v>
      </c>
      <c r="E36" s="251">
        <f>SUM(TBgo[XXX])</f>
        <v>1</v>
      </c>
      <c r="F36"/>
      <c r="M36"/>
      <c r="N36"/>
      <c r="O36"/>
      <c r="P36"/>
    </row>
    <row r="37" spans="3:16">
      <c r="C37" s="228"/>
      <c r="D37" s="29" t="s">
        <v>29</v>
      </c>
      <c r="E37" s="252">
        <f>IFERROR(E36*$E$11,0)</f>
        <v>5</v>
      </c>
      <c r="F37"/>
      <c r="M37"/>
      <c r="N37"/>
      <c r="O37"/>
      <c r="P37"/>
    </row>
    <row r="38" spans="3:16">
      <c r="C38" s="228"/>
      <c r="D38" s="29" t="s">
        <v>29</v>
      </c>
      <c r="E38" s="202">
        <f>SUM(TBgo[XXX6])</f>
        <v>0</v>
      </c>
      <c r="F38"/>
      <c r="M38"/>
      <c r="N38"/>
      <c r="O38"/>
      <c r="P38"/>
    </row>
    <row r="39" spans="3:16">
      <c r="C39" s="228"/>
      <c r="D39" s="29" t="s">
        <v>29</v>
      </c>
      <c r="E39" s="252">
        <f>IFERROR(E38*$E$11,0)</f>
        <v>0</v>
      </c>
      <c r="F39"/>
      <c r="M39"/>
      <c r="N39"/>
      <c r="O39"/>
      <c r="P39"/>
    </row>
    <row r="40" spans="3:16" ht="17.25">
      <c r="C40" s="228"/>
      <c r="D40" s="245" t="s">
        <v>29</v>
      </c>
      <c r="E40" s="30">
        <f>E38-E36</f>
        <v>-1</v>
      </c>
      <c r="J40"/>
      <c r="K40"/>
      <c r="L40"/>
      <c r="M40"/>
      <c r="N40"/>
      <c r="O40"/>
      <c r="P40"/>
    </row>
    <row r="41" spans="3:16" ht="17.25">
      <c r="C41" s="228"/>
      <c r="D41" s="245" t="s">
        <v>29</v>
      </c>
      <c r="E41" s="31">
        <f>IFERROR(E40*$E$11,0)</f>
        <v>-5</v>
      </c>
      <c r="G41"/>
      <c r="H41"/>
      <c r="I41"/>
      <c r="J41"/>
      <c r="K41"/>
      <c r="L41"/>
      <c r="M41"/>
      <c r="N41"/>
      <c r="O41"/>
      <c r="P41"/>
    </row>
    <row r="42" spans="3:16" ht="17.25">
      <c r="C42" s="228"/>
      <c r="D42" s="239" t="s">
        <v>29</v>
      </c>
      <c r="E42" s="32">
        <f>IFERROR((E38/E36)-1,0)</f>
        <v>-1</v>
      </c>
      <c r="G42"/>
      <c r="H42"/>
      <c r="I42"/>
      <c r="J42"/>
      <c r="K42"/>
      <c r="L42"/>
      <c r="M42"/>
      <c r="N42"/>
      <c r="O42"/>
      <c r="P42"/>
    </row>
    <row r="43" spans="3:16">
      <c r="C43" s="228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3:16">
      <c r="C44" s="228"/>
      <c r="D44"/>
      <c r="E44"/>
      <c r="F44"/>
      <c r="G44"/>
      <c r="H44"/>
      <c r="I44"/>
      <c r="J44"/>
      <c r="K44"/>
      <c r="L44"/>
      <c r="M44"/>
      <c r="N44"/>
      <c r="O44"/>
      <c r="P44"/>
    </row>
    <row r="45" spans="3:16">
      <c r="C45" s="228"/>
      <c r="D45"/>
      <c r="E45"/>
      <c r="F45"/>
      <c r="G45"/>
      <c r="H45"/>
      <c r="I45"/>
      <c r="J45"/>
      <c r="K45"/>
      <c r="L45"/>
      <c r="M45"/>
      <c r="N45"/>
      <c r="O45"/>
      <c r="P45"/>
    </row>
    <row r="46" spans="3:16">
      <c r="C46" s="228"/>
      <c r="D46"/>
      <c r="E46"/>
      <c r="F46"/>
      <c r="G46"/>
      <c r="H46"/>
      <c r="I46"/>
      <c r="J46"/>
      <c r="K46"/>
      <c r="L46"/>
      <c r="M46"/>
      <c r="N46"/>
      <c r="O46"/>
      <c r="P46"/>
    </row>
    <row r="47" spans="3:16">
      <c r="C47" s="228"/>
      <c r="D47"/>
      <c r="E47"/>
      <c r="F47"/>
      <c r="G47"/>
      <c r="H47"/>
      <c r="I47"/>
      <c r="J47"/>
      <c r="K47"/>
      <c r="L47"/>
      <c r="M47"/>
      <c r="N47"/>
      <c r="O47"/>
      <c r="P47"/>
    </row>
    <row r="48" spans="3:16">
      <c r="C48" s="228"/>
      <c r="D48"/>
      <c r="E48"/>
      <c r="F48"/>
      <c r="G48"/>
      <c r="H48"/>
      <c r="I48"/>
      <c r="J48"/>
      <c r="K48"/>
      <c r="L48"/>
      <c r="M48"/>
      <c r="N48"/>
      <c r="O48"/>
      <c r="P48"/>
    </row>
    <row r="49" spans="3:16">
      <c r="C49" s="228"/>
      <c r="D49"/>
      <c r="E49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</row>
    <row r="50" spans="3:16">
      <c r="C50" s="228"/>
      <c r="D50"/>
      <c r="E50"/>
    </row>
    <row r="51" spans="3:16">
      <c r="C51" s="228"/>
      <c r="D51" s="16"/>
      <c r="E51" s="16"/>
    </row>
    <row r="52" spans="3:16">
      <c r="C52" s="228"/>
    </row>
    <row r="53" spans="3:16">
      <c r="C53" s="228"/>
    </row>
    <row r="54" spans="3:16">
      <c r="C54" s="228"/>
    </row>
    <row r="55" spans="3:16">
      <c r="C55" s="228"/>
    </row>
    <row r="56" spans="3:16">
      <c r="C56" s="228"/>
    </row>
    <row r="57" spans="3:16">
      <c r="C57" s="228"/>
    </row>
    <row r="58" spans="3:16">
      <c r="C58" s="228"/>
    </row>
    <row r="59" spans="3:16">
      <c r="C59" s="228"/>
    </row>
    <row r="60" spans="3:16">
      <c r="C60" s="228"/>
    </row>
    <row r="61" spans="3:16">
      <c r="C61" s="160"/>
    </row>
    <row r="62" spans="3:16">
      <c r="C62" s="228"/>
    </row>
    <row r="63" spans="3:16">
      <c r="C63" s="228"/>
    </row>
    <row r="64" spans="3:16">
      <c r="C64" s="228"/>
    </row>
    <row r="65" spans="3:3">
      <c r="C65" s="228"/>
    </row>
    <row r="66" spans="3:3">
      <c r="C66" s="228"/>
    </row>
    <row r="67" spans="3:3">
      <c r="C67" s="228"/>
    </row>
    <row r="68" spans="3:3">
      <c r="C68" s="228"/>
    </row>
    <row r="69" spans="3:3">
      <c r="C69" s="228"/>
    </row>
    <row r="70" spans="3:3">
      <c r="C70" s="228"/>
    </row>
    <row r="71" spans="3:3">
      <c r="C71" s="228"/>
    </row>
    <row r="72" spans="3:3">
      <c r="C72" s="228"/>
    </row>
    <row r="73" spans="3:3">
      <c r="C73" s="228"/>
    </row>
    <row r="74" spans="3:3">
      <c r="C74" s="228"/>
    </row>
    <row r="75" spans="3:3">
      <c r="C75" s="228"/>
    </row>
    <row r="76" spans="3:3">
      <c r="C76" s="228"/>
    </row>
    <row r="77" spans="3:3">
      <c r="C77" s="228"/>
    </row>
    <row r="78" spans="3:3">
      <c r="C78" s="228"/>
    </row>
    <row r="79" spans="3:3">
      <c r="C79" s="228"/>
    </row>
    <row r="80" spans="3:3">
      <c r="C80" s="228"/>
    </row>
    <row r="81" spans="3:3">
      <c r="C81" s="228"/>
    </row>
    <row r="82" spans="3:3">
      <c r="C82" s="228"/>
    </row>
    <row r="83" spans="3:3">
      <c r="C83" s="228"/>
    </row>
    <row r="84" spans="3:3">
      <c r="C84" s="228"/>
    </row>
    <row r="85" spans="3:3">
      <c r="C85" s="228"/>
    </row>
    <row r="86" spans="3:3">
      <c r="C86" s="228"/>
    </row>
    <row r="87" spans="3:3">
      <c r="C87" s="228"/>
    </row>
    <row r="88" spans="3:3">
      <c r="C88" s="228"/>
    </row>
    <row r="89" spans="3:3">
      <c r="C89" s="228"/>
    </row>
    <row r="90" spans="3:3">
      <c r="C90" s="228"/>
    </row>
    <row r="91" spans="3:3">
      <c r="C91" s="228"/>
    </row>
    <row r="92" spans="3:3">
      <c r="C92" s="228"/>
    </row>
    <row r="93" spans="3:3">
      <c r="C93" s="228"/>
    </row>
    <row r="94" spans="3:3">
      <c r="C94" s="228"/>
    </row>
    <row r="95" spans="3:3">
      <c r="C95" s="228"/>
    </row>
    <row r="96" spans="3:3">
      <c r="C96" s="228"/>
    </row>
    <row r="97" spans="3:3">
      <c r="C97" s="228"/>
    </row>
    <row r="98" spans="3:3">
      <c r="C98" s="228"/>
    </row>
    <row r="99" spans="3:3">
      <c r="C99" s="228"/>
    </row>
    <row r="100" spans="3:3">
      <c r="C100" s="228"/>
    </row>
    <row r="101" spans="3:3">
      <c r="C101" s="228"/>
    </row>
    <row r="102" spans="3:3">
      <c r="C102" s="228"/>
    </row>
    <row r="103" spans="3:3">
      <c r="C103" s="228"/>
    </row>
    <row r="104" spans="3:3">
      <c r="C104" s="228"/>
    </row>
    <row r="105" spans="3:3">
      <c r="C105" s="228"/>
    </row>
    <row r="106" spans="3:3">
      <c r="C106" s="228"/>
    </row>
    <row r="107" spans="3:3">
      <c r="C107" s="228"/>
    </row>
    <row r="108" spans="3:3">
      <c r="C108" s="228"/>
    </row>
    <row r="109" spans="3:3">
      <c r="C109" s="228"/>
    </row>
    <row r="110" spans="3:3">
      <c r="C110" s="228"/>
    </row>
    <row r="111" spans="3:3">
      <c r="C111" s="228"/>
    </row>
    <row r="112" spans="3:3">
      <c r="C112" s="228"/>
    </row>
    <row r="113" spans="3:3">
      <c r="C113" s="228"/>
    </row>
    <row r="114" spans="3:3">
      <c r="C114" s="228"/>
    </row>
    <row r="115" spans="3:3">
      <c r="C115" s="228"/>
    </row>
    <row r="116" spans="3:3">
      <c r="C116" s="228"/>
    </row>
    <row r="117" spans="3:3">
      <c r="C117" s="228"/>
    </row>
    <row r="118" spans="3:3">
      <c r="C118" s="228"/>
    </row>
    <row r="119" spans="3:3">
      <c r="C119" s="228"/>
    </row>
    <row r="120" spans="3:3">
      <c r="C120" s="228"/>
    </row>
    <row r="121" spans="3:3">
      <c r="C121" s="228"/>
    </row>
    <row r="122" spans="3:3">
      <c r="C122" s="228"/>
    </row>
    <row r="123" spans="3:3">
      <c r="C123" s="228"/>
    </row>
    <row r="124" spans="3:3">
      <c r="C124" s="228"/>
    </row>
    <row r="125" spans="3:3">
      <c r="C125" s="228"/>
    </row>
    <row r="126" spans="3:3">
      <c r="C126" s="228"/>
    </row>
    <row r="127" spans="3:3">
      <c r="C127" s="228"/>
    </row>
    <row r="128" spans="3:3">
      <c r="C128" s="228"/>
    </row>
    <row r="129" spans="3:3">
      <c r="C129" s="228"/>
    </row>
    <row r="130" spans="3:3">
      <c r="C130" s="228"/>
    </row>
    <row r="131" spans="3:3">
      <c r="C131" s="228"/>
    </row>
    <row r="132" spans="3:3">
      <c r="C132" s="228"/>
    </row>
    <row r="133" spans="3:3">
      <c r="C133" s="228"/>
    </row>
    <row r="134" spans="3:3">
      <c r="C134" s="228"/>
    </row>
    <row r="135" spans="3:3">
      <c r="C135" s="228"/>
    </row>
    <row r="136" spans="3:3">
      <c r="C136" s="228"/>
    </row>
    <row r="137" spans="3:3">
      <c r="C137" s="228"/>
    </row>
    <row r="138" spans="3:3">
      <c r="C138" s="228"/>
    </row>
    <row r="139" spans="3:3">
      <c r="C139" s="228"/>
    </row>
    <row r="140" spans="3:3">
      <c r="C140" s="228"/>
    </row>
    <row r="141" spans="3:3">
      <c r="C141" s="228"/>
    </row>
    <row r="142" spans="3:3">
      <c r="C142" s="228"/>
    </row>
    <row r="143" spans="3:3">
      <c r="C143" s="228"/>
    </row>
    <row r="144" spans="3:3">
      <c r="C144" s="228"/>
    </row>
    <row r="145" spans="3:3">
      <c r="C145" s="228"/>
    </row>
    <row r="146" spans="3:3">
      <c r="C146" s="228"/>
    </row>
    <row r="147" spans="3:3">
      <c r="C147" s="228"/>
    </row>
    <row r="148" spans="3:3">
      <c r="C148" s="228"/>
    </row>
    <row r="149" spans="3:3">
      <c r="C149" s="228"/>
    </row>
    <row r="150" spans="3:3">
      <c r="C150" s="228"/>
    </row>
    <row r="151" spans="3:3">
      <c r="C151" s="228"/>
    </row>
    <row r="152" spans="3:3">
      <c r="C152" s="228"/>
    </row>
    <row r="153" spans="3:3">
      <c r="C153" s="228"/>
    </row>
    <row r="154" spans="3:3">
      <c r="C154" s="228"/>
    </row>
    <row r="155" spans="3:3">
      <c r="C155" s="228"/>
    </row>
    <row r="156" spans="3:3">
      <c r="C156" s="228"/>
    </row>
    <row r="157" spans="3:3">
      <c r="C157" s="228"/>
    </row>
    <row r="158" spans="3:3">
      <c r="C158" s="228"/>
    </row>
    <row r="159" spans="3:3">
      <c r="C159" s="228"/>
    </row>
    <row r="160" spans="3:3">
      <c r="C160" s="228"/>
    </row>
    <row r="161" spans="3:3">
      <c r="C161" s="228"/>
    </row>
    <row r="162" spans="3:3">
      <c r="C162" s="228"/>
    </row>
    <row r="163" spans="3:3">
      <c r="C163" s="228"/>
    </row>
    <row r="164" spans="3:3">
      <c r="C164" s="228"/>
    </row>
    <row r="165" spans="3:3">
      <c r="C165" s="228"/>
    </row>
    <row r="166" spans="3:3">
      <c r="C166" s="228"/>
    </row>
    <row r="167" spans="3:3">
      <c r="C167" s="228"/>
    </row>
    <row r="168" spans="3:3">
      <c r="C168" s="228"/>
    </row>
    <row r="169" spans="3:3">
      <c r="C169" s="228"/>
    </row>
    <row r="170" spans="3:3">
      <c r="C170" s="228"/>
    </row>
    <row r="171" spans="3:3">
      <c r="C171" s="228"/>
    </row>
    <row r="172" spans="3:3">
      <c r="C172" s="228"/>
    </row>
    <row r="173" spans="3:3">
      <c r="C173" s="228"/>
    </row>
    <row r="174" spans="3:3">
      <c r="C174" s="228"/>
    </row>
    <row r="175" spans="3:3">
      <c r="C175" s="228"/>
    </row>
    <row r="176" spans="3:3">
      <c r="C176" s="228"/>
    </row>
    <row r="177" spans="3:3">
      <c r="C177" s="228"/>
    </row>
    <row r="178" spans="3:3">
      <c r="C178" s="228"/>
    </row>
    <row r="179" spans="3:3">
      <c r="C179" s="228"/>
    </row>
    <row r="180" spans="3:3">
      <c r="C180" s="228"/>
    </row>
    <row r="181" spans="3:3">
      <c r="C181" s="228"/>
    </row>
    <row r="182" spans="3:3">
      <c r="C182" s="228"/>
    </row>
    <row r="183" spans="3:3">
      <c r="C183" s="228"/>
    </row>
    <row r="184" spans="3:3">
      <c r="C184" s="228"/>
    </row>
    <row r="185" spans="3:3">
      <c r="C185" s="228"/>
    </row>
    <row r="186" spans="3:3">
      <c r="C186" s="228"/>
    </row>
    <row r="187" spans="3:3">
      <c r="C187" s="228"/>
    </row>
    <row r="188" spans="3:3">
      <c r="C188" s="228"/>
    </row>
    <row r="189" spans="3:3">
      <c r="C189" s="228"/>
    </row>
    <row r="190" spans="3:3">
      <c r="C190" s="228"/>
    </row>
    <row r="191" spans="3:3">
      <c r="C191" s="228"/>
    </row>
    <row r="192" spans="3:3">
      <c r="C192" s="228"/>
    </row>
    <row r="193" spans="3:3">
      <c r="C193" s="228"/>
    </row>
    <row r="194" spans="3:3">
      <c r="C194" s="228"/>
    </row>
    <row r="195" spans="3:3">
      <c r="C195" s="228"/>
    </row>
    <row r="196" spans="3:3">
      <c r="C196" s="228"/>
    </row>
    <row r="197" spans="3:3">
      <c r="C197" s="228"/>
    </row>
    <row r="198" spans="3:3">
      <c r="C198" s="228"/>
    </row>
    <row r="199" spans="3:3">
      <c r="C199" s="228"/>
    </row>
    <row r="200" spans="3:3">
      <c r="C200" s="228"/>
    </row>
    <row r="201" spans="3:3">
      <c r="C201" s="228"/>
    </row>
    <row r="202" spans="3:3">
      <c r="C202" s="228"/>
    </row>
    <row r="203" spans="3:3">
      <c r="C203" s="228"/>
    </row>
    <row r="204" spans="3:3">
      <c r="C204" s="228"/>
    </row>
    <row r="205" spans="3:3">
      <c r="C205" s="228"/>
    </row>
    <row r="206" spans="3:3">
      <c r="C206" s="228"/>
    </row>
    <row r="207" spans="3:3">
      <c r="C207" s="228"/>
    </row>
    <row r="208" spans="3:3">
      <c r="C208" s="228"/>
    </row>
    <row r="209" spans="3:3">
      <c r="C209" s="228"/>
    </row>
    <row r="210" spans="3:3">
      <c r="C210" s="228"/>
    </row>
    <row r="211" spans="3:3">
      <c r="C211" s="228"/>
    </row>
    <row r="212" spans="3:3">
      <c r="C212" s="228"/>
    </row>
    <row r="213" spans="3:3">
      <c r="C213" s="228"/>
    </row>
    <row r="214" spans="3:3">
      <c r="C214" s="228"/>
    </row>
    <row r="215" spans="3:3">
      <c r="C215" s="228"/>
    </row>
    <row r="217" spans="3:3" ht="15.75" thickBot="1"/>
    <row r="218" spans="3:3">
      <c r="C218" s="235"/>
    </row>
    <row r="224" spans="3:3" ht="6.95" customHeight="1"/>
    <row r="231" ht="6.95" customHeight="1"/>
    <row r="244" spans="2:17">
      <c r="B244" s="16"/>
      <c r="C244" s="236"/>
      <c r="Q244" s="16"/>
    </row>
  </sheetData>
  <conditionalFormatting sqref="O17:P20">
    <cfRule type="cellIs" dxfId="15" priority="10" operator="lessThan">
      <formula>0</formula>
    </cfRule>
    <cfRule type="cellIs" dxfId="14" priority="11" operator="greaterThan">
      <formula>0</formula>
    </cfRule>
    <cfRule type="colorScale" priority="13">
      <colorScale>
        <cfvo type="num" val="&quot;&lt;0&quot;"/>
        <cfvo type="num" val="&quot;&gt;0&quot;"/>
        <color theme="5" tint="0.39997558519241921"/>
        <color theme="9" tint="0.39997558519241921"/>
      </colorScale>
    </cfRule>
  </conditionalFormatting>
  <conditionalFormatting sqref="O17:P20">
    <cfRule type="cellIs" dxfId="13" priority="12" operator="lessThan">
      <formula>0.23</formula>
    </cfRule>
  </conditionalFormatting>
  <conditionalFormatting sqref="N17:N20">
    <cfRule type="containsText" dxfId="12" priority="5" operator="containsText" text="S">
      <formula>NOT(ISERROR(SEARCH("S",N17)))</formula>
    </cfRule>
  </conditionalFormatting>
  <conditionalFormatting sqref="E27">
    <cfRule type="cellIs" dxfId="11" priority="2" operator="greaterThan">
      <formula>50</formula>
    </cfRule>
    <cfRule type="cellIs" dxfId="10" priority="3" operator="lessThan">
      <formula>50</formula>
    </cfRule>
  </conditionalFormatting>
  <conditionalFormatting sqref="E42">
    <cfRule type="cellIs" dxfId="9" priority="1" operator="greaterThan">
      <formula>0</formula>
    </cfRule>
  </conditionalFormatting>
  <conditionalFormatting sqref="N17:N20">
    <cfRule type="containsText" dxfId="8" priority="4" operator="containsText" text="F">
      <formula>NOT(ISERROR(SEARCH("F",N17)))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B2B8"/>
  </sheetPr>
  <dimension ref="A2:Q802"/>
  <sheetViews>
    <sheetView showGridLines="0" view="pageBreakPreview" topLeftCell="A10" zoomScale="80" zoomScaleNormal="100" zoomScaleSheetLayoutView="80" workbookViewId="0">
      <selection activeCell="C28" sqref="C28"/>
    </sheetView>
  </sheetViews>
  <sheetFormatPr baseColWidth="10" defaultRowHeight="15" outlineLevelRow="1"/>
  <cols>
    <col min="1" max="2" width="3.28515625" customWidth="1"/>
    <col min="3" max="3" width="2.7109375" customWidth="1"/>
    <col min="4" max="4" width="26.42578125" style="5" customWidth="1"/>
    <col min="5" max="12" width="17.85546875" style="5" customWidth="1"/>
    <col min="13" max="13" width="3.140625" style="5" customWidth="1"/>
    <col min="14" max="14" width="17.42578125" style="5" bestFit="1" customWidth="1"/>
    <col min="15" max="15" width="15.7109375" style="5" bestFit="1" customWidth="1"/>
    <col min="16" max="16" width="13" style="15" bestFit="1" customWidth="1"/>
    <col min="17" max="17" width="3.28515625" customWidth="1"/>
  </cols>
  <sheetData>
    <row r="2" spans="3:17" ht="21.75" thickBot="1">
      <c r="C2" s="13">
        <v>1</v>
      </c>
      <c r="D2" s="3" t="s">
        <v>29</v>
      </c>
      <c r="E2" s="1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4" spans="3:17" outlineLevel="1">
      <c r="C4" s="37" t="s">
        <v>9</v>
      </c>
      <c r="D4" s="40" t="s">
        <v>29</v>
      </c>
    </row>
    <row r="5" spans="3:17" outlineLevel="1">
      <c r="C5" s="17" t="s">
        <v>10</v>
      </c>
      <c r="D5" s="40" t="s">
        <v>29</v>
      </c>
      <c r="E5" s="88"/>
      <c r="F5" s="89"/>
    </row>
    <row r="6" spans="3:17" outlineLevel="1">
      <c r="C6" s="37" t="s">
        <v>11</v>
      </c>
      <c r="D6" s="40" t="s">
        <v>29</v>
      </c>
    </row>
    <row r="7" spans="3:17" outlineLevel="1">
      <c r="C7" s="37" t="s">
        <v>12</v>
      </c>
      <c r="D7" s="40" t="s">
        <v>29</v>
      </c>
      <c r="E7" s="36"/>
    </row>
    <row r="8" spans="3:17">
      <c r="D8" s="36"/>
      <c r="E8" s="36"/>
    </row>
    <row r="9" spans="3:17" ht="21.75" thickBot="1">
      <c r="C9" s="13">
        <v>2</v>
      </c>
      <c r="D9" s="3" t="s">
        <v>29</v>
      </c>
      <c r="E9" s="1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1" spans="3:17" outlineLevel="1">
      <c r="D11" s="21" t="s">
        <v>29</v>
      </c>
      <c r="E11" s="206">
        <v>5</v>
      </c>
    </row>
    <row r="12" spans="3:17" outlineLevel="1">
      <c r="D12" s="22" t="s">
        <v>29</v>
      </c>
      <c r="E12" s="207">
        <v>0.1</v>
      </c>
      <c r="G12" s="14"/>
      <c r="H12" s="14"/>
    </row>
    <row r="13" spans="3:17">
      <c r="D13"/>
      <c r="E13"/>
      <c r="F13"/>
      <c r="G13"/>
      <c r="H13"/>
      <c r="I13"/>
      <c r="J13"/>
      <c r="K13"/>
      <c r="L13"/>
      <c r="M13"/>
      <c r="N13"/>
      <c r="O13"/>
      <c r="P13"/>
      <c r="Q13" s="11"/>
    </row>
    <row r="14" spans="3:17" ht="21.75" thickBot="1">
      <c r="C14" s="13">
        <v>3</v>
      </c>
      <c r="D14" s="3" t="s">
        <v>29</v>
      </c>
      <c r="E14" s="12"/>
      <c r="F14" s="2"/>
      <c r="G14" s="211" t="s">
        <v>44</v>
      </c>
      <c r="H14" s="211" t="s">
        <v>45</v>
      </c>
      <c r="I14" s="211" t="s">
        <v>46</v>
      </c>
      <c r="J14" s="212"/>
      <c r="K14" s="212"/>
      <c r="L14" s="211" t="s">
        <v>47</v>
      </c>
      <c r="M14" s="212"/>
      <c r="N14" s="211" t="s">
        <v>48</v>
      </c>
      <c r="O14" s="211" t="s">
        <v>49</v>
      </c>
      <c r="P14" s="211" t="s">
        <v>50</v>
      </c>
    </row>
    <row r="15" spans="3:17"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3:17" s="189" customFormat="1" ht="18.75">
      <c r="D16" s="196" t="s">
        <v>0</v>
      </c>
      <c r="E16" s="196" t="s">
        <v>33</v>
      </c>
      <c r="F16" s="196" t="s">
        <v>32</v>
      </c>
      <c r="G16" s="196" t="s">
        <v>29</v>
      </c>
      <c r="H16" s="196" t="s">
        <v>34</v>
      </c>
      <c r="I16" s="196" t="s">
        <v>35</v>
      </c>
      <c r="J16" s="196" t="s">
        <v>36</v>
      </c>
      <c r="K16" s="196" t="s">
        <v>37</v>
      </c>
      <c r="L16" s="198" t="s">
        <v>38</v>
      </c>
      <c r="M16" s="191" t="s">
        <v>43</v>
      </c>
      <c r="N16" s="197" t="s">
        <v>40</v>
      </c>
      <c r="O16" s="197" t="s">
        <v>41</v>
      </c>
      <c r="P16" s="197" t="s">
        <v>42</v>
      </c>
    </row>
    <row r="17" spans="3:16">
      <c r="C17" s="10"/>
      <c r="D17" s="213">
        <v>1</v>
      </c>
      <c r="E17" s="213">
        <v>6.5000000000000002E-2</v>
      </c>
      <c r="F17" s="214">
        <v>1</v>
      </c>
      <c r="G17" s="215">
        <f>TBnogo[[#This Row],[Nombre]]*TBnogo[[#This Row],[Taux]]</f>
        <v>6.5000000000000002E-2</v>
      </c>
      <c r="H17" s="216">
        <f>TBnogo[[#This Row],[Taux]]*$E$12</f>
        <v>0.1</v>
      </c>
      <c r="I17" s="216">
        <f>TBnogo[[#This Row],[XXX]]*$E$11*$E$12</f>
        <v>3.2500000000000001E-2</v>
      </c>
      <c r="J17" s="230"/>
      <c r="K17" s="231"/>
      <c r="L17" s="232">
        <f>TBnogo[[#This Row],[XXX4]]*TBnogo[[#This Row],[XXX5]]</f>
        <v>0</v>
      </c>
      <c r="M17" s="203"/>
      <c r="N17" s="203" t="str">
        <f>IF(TBnogo[[#This Row],[XXX9]]&gt;0,"S","F")</f>
        <v>F</v>
      </c>
      <c r="O17" s="203">
        <f>IFERROR(TBnogo[[#This Row],[XXX6]]-TBnogo[[#This Row],[XXX]],0)</f>
        <v>-6.5000000000000002E-2</v>
      </c>
      <c r="P17" s="223">
        <f>TBnogo[[#This Row],[XXX9]]*$E$11-TBnogo[[#This Row],[XXX3]]</f>
        <v>-0.35750000000000004</v>
      </c>
    </row>
    <row r="18" spans="3:16">
      <c r="C18" s="10"/>
      <c r="D18" s="213">
        <v>2</v>
      </c>
      <c r="E18" s="213">
        <v>7.0000000000000007E-2</v>
      </c>
      <c r="F18" s="214">
        <v>2</v>
      </c>
      <c r="G18" s="215">
        <f>TBnogo[[#This Row],[Nombre]]*TBnogo[[#This Row],[Taux]]</f>
        <v>0.14000000000000001</v>
      </c>
      <c r="H18" s="216">
        <f>TBnogo[[#This Row],[Taux]]*$E$12</f>
        <v>0.2</v>
      </c>
      <c r="I18" s="216">
        <f>TBnogo[[#This Row],[XXX]]*$E$11*$E$12</f>
        <v>7.0000000000000007E-2</v>
      </c>
      <c r="J18" s="230"/>
      <c r="K18" s="231"/>
      <c r="L18" s="232">
        <f>TBnogo[[#This Row],[XXX4]]*TBnogo[[#This Row],[XXX5]]</f>
        <v>0</v>
      </c>
      <c r="M18" s="203"/>
      <c r="N18" s="203" t="str">
        <f>IF(TBnogo[[#This Row],[XXX9]]&gt;0,"S","F")</f>
        <v>F</v>
      </c>
      <c r="O18" s="203">
        <f>IFERROR(TBnogo[[#This Row],[XXX6]]-TBnogo[[#This Row],[XXX]],0)</f>
        <v>-0.14000000000000001</v>
      </c>
      <c r="P18" s="223">
        <f>TBnogo[[#This Row],[XXX9]]*$E$11-TBnogo[[#This Row],[XXX3]]</f>
        <v>-0.77</v>
      </c>
    </row>
    <row r="19" spans="3:16">
      <c r="C19" s="10"/>
      <c r="D19" s="213">
        <v>3</v>
      </c>
      <c r="E19" s="213">
        <v>0.08</v>
      </c>
      <c r="F19" s="214">
        <v>1</v>
      </c>
      <c r="G19" s="215">
        <f>TBnogo[[#This Row],[Nombre]]*TBnogo[[#This Row],[Taux]]</f>
        <v>0.08</v>
      </c>
      <c r="H19" s="216">
        <f>TBnogo[[#This Row],[Taux]]*$E$12</f>
        <v>0.1</v>
      </c>
      <c r="I19" s="216">
        <f>TBnogo[[#This Row],[XXX]]*$E$11*$E$12</f>
        <v>4.0000000000000008E-2</v>
      </c>
      <c r="J19" s="230"/>
      <c r="K19" s="231"/>
      <c r="L19" s="232">
        <f>TBnogo[[#This Row],[XXX4]]*TBnogo[[#This Row],[XXX5]]</f>
        <v>0</v>
      </c>
      <c r="M19" s="203"/>
      <c r="N19" s="203" t="str">
        <f>IF(TBnogo[[#This Row],[XXX9]]&gt;0,"S","F")</f>
        <v>F</v>
      </c>
      <c r="O19" s="203">
        <f>IFERROR(TBnogo[[#This Row],[XXX6]]-TBnogo[[#This Row],[XXX]],0)</f>
        <v>-0.08</v>
      </c>
      <c r="P19" s="223">
        <f>TBnogo[[#This Row],[XXX9]]*$E$11-TBnogo[[#This Row],[XXX3]]</f>
        <v>-0.44000000000000006</v>
      </c>
    </row>
    <row r="20" spans="3:16">
      <c r="C20" s="10"/>
      <c r="D20" s="213">
        <v>4</v>
      </c>
      <c r="E20" s="213">
        <v>0.09</v>
      </c>
      <c r="F20" s="214">
        <v>2</v>
      </c>
      <c r="G20" s="215">
        <f>TBnogo[[#This Row],[Nombre]]*TBnogo[[#This Row],[Taux]]</f>
        <v>0.18</v>
      </c>
      <c r="H20" s="216">
        <f>TBnogo[[#This Row],[Taux]]*$E$12</f>
        <v>0.2</v>
      </c>
      <c r="I20" s="216">
        <f>TBnogo[[#This Row],[XXX]]*$E$11*$E$12</f>
        <v>0.09</v>
      </c>
      <c r="J20" s="230"/>
      <c r="K20" s="231"/>
      <c r="L20" s="232">
        <f>TBnogo[[#This Row],[XXX4]]*TBnogo[[#This Row],[XXX5]]</f>
        <v>0</v>
      </c>
      <c r="M20" s="203"/>
      <c r="N20" s="203" t="str">
        <f>IF(TBnogo[[#This Row],[XXX9]]&gt;0,"S","F")</f>
        <v>F</v>
      </c>
      <c r="O20" s="203">
        <f>IFERROR(TBnogo[[#This Row],[XXX6]]-TBnogo[[#This Row],[XXX]],0)</f>
        <v>-0.18</v>
      </c>
      <c r="P20" s="223">
        <f>TBnogo[[#This Row],[XXX9]]*$E$11-TBnogo[[#This Row],[XXX3]]</f>
        <v>-0.98999999999999988</v>
      </c>
    </row>
    <row r="21" spans="3:16">
      <c r="C21" s="10"/>
      <c r="D21" s="213">
        <v>5</v>
      </c>
      <c r="E21" s="213">
        <v>7.0000000000000007E-2</v>
      </c>
      <c r="F21" s="214">
        <v>1</v>
      </c>
      <c r="G21" s="215">
        <f>TBnogo[[#This Row],[Nombre]]*TBnogo[[#This Row],[Taux]]</f>
        <v>7.0000000000000007E-2</v>
      </c>
      <c r="H21" s="216">
        <f>TBnogo[[#This Row],[Taux]]*$E$12</f>
        <v>0.1</v>
      </c>
      <c r="I21" s="216">
        <f>TBnogo[[#This Row],[XXX]]*$E$11*$E$12</f>
        <v>3.5000000000000003E-2</v>
      </c>
      <c r="J21" s="230"/>
      <c r="K21" s="231"/>
      <c r="L21" s="232">
        <f>TBnogo[[#This Row],[XXX4]]*TBnogo[[#This Row],[XXX5]]</f>
        <v>0</v>
      </c>
      <c r="M21" s="203"/>
      <c r="N21" s="203" t="str">
        <f>IF(TBnogo[[#This Row],[XXX9]]&gt;0,"S","F")</f>
        <v>F</v>
      </c>
      <c r="O21" s="203">
        <f>IFERROR(TBnogo[[#This Row],[XXX6]]-TBnogo[[#This Row],[XXX]],0)</f>
        <v>-7.0000000000000007E-2</v>
      </c>
      <c r="P21" s="223">
        <f>TBnogo[[#This Row],[XXX9]]*$E$11-TBnogo[[#This Row],[XXX3]]</f>
        <v>-0.38500000000000001</v>
      </c>
    </row>
    <row r="22" spans="3:16">
      <c r="C22" s="10"/>
      <c r="D22" s="213">
        <v>6</v>
      </c>
      <c r="E22" s="213">
        <v>0.4</v>
      </c>
      <c r="F22" s="214">
        <v>2</v>
      </c>
      <c r="G22" s="215">
        <f>TBnogo[[#This Row],[Nombre]]*TBnogo[[#This Row],[Taux]]</f>
        <v>0.8</v>
      </c>
      <c r="H22" s="216">
        <f>TBnogo[[#This Row],[Taux]]*$E$12</f>
        <v>0.2</v>
      </c>
      <c r="I22" s="216">
        <f>TBnogo[[#This Row],[XXX]]*$E$11*$E$12</f>
        <v>0.4</v>
      </c>
      <c r="J22" s="230"/>
      <c r="K22" s="231"/>
      <c r="L22" s="232">
        <f>TBnogo[[#This Row],[XXX4]]*TBnogo[[#This Row],[XXX5]]</f>
        <v>0</v>
      </c>
      <c r="M22" s="203"/>
      <c r="N22" s="203" t="str">
        <f>IF(TBnogo[[#This Row],[XXX9]]&gt;0,"S","F")</f>
        <v>F</v>
      </c>
      <c r="O22" s="203">
        <f>IFERROR(TBnogo[[#This Row],[XXX6]]-TBnogo[[#This Row],[XXX]],0)</f>
        <v>-0.8</v>
      </c>
      <c r="P22" s="223">
        <f>TBnogo[[#This Row],[XXX9]]*$E$11-TBnogo[[#This Row],[XXX3]]</f>
        <v>-4.4000000000000004</v>
      </c>
    </row>
    <row r="23" spans="3:16">
      <c r="C23" s="10"/>
      <c r="D23" s="213">
        <v>7</v>
      </c>
      <c r="E23" s="213">
        <v>0.1</v>
      </c>
      <c r="F23" s="214">
        <v>1</v>
      </c>
      <c r="G23" s="215">
        <f>TBnogo[[#This Row],[Nombre]]*TBnogo[[#This Row],[Taux]]</f>
        <v>0.1</v>
      </c>
      <c r="H23" s="216">
        <f>TBnogo[[#This Row],[Taux]]*$E$12</f>
        <v>0.1</v>
      </c>
      <c r="I23" s="216">
        <f>TBnogo[[#This Row],[XXX]]*$E$11*$E$12</f>
        <v>0.05</v>
      </c>
      <c r="J23" s="230"/>
      <c r="K23" s="231"/>
      <c r="L23" s="232">
        <f>TBnogo[[#This Row],[XXX4]]*TBnogo[[#This Row],[XXX5]]</f>
        <v>0</v>
      </c>
      <c r="M23" s="203"/>
      <c r="N23" s="203" t="str">
        <f>IF(TBnogo[[#This Row],[XXX9]]&gt;0,"S","F")</f>
        <v>F</v>
      </c>
      <c r="O23" s="203">
        <f>IFERROR(TBnogo[[#This Row],[XXX6]]-TBnogo[[#This Row],[XXX]],0)</f>
        <v>-0.1</v>
      </c>
      <c r="P23" s="223">
        <f>TBnogo[[#This Row],[XXX9]]*$E$11-TBnogo[[#This Row],[XXX3]]</f>
        <v>-0.55000000000000004</v>
      </c>
    </row>
    <row r="24" spans="3:16">
      <c r="C24" s="10"/>
      <c r="D24" s="213">
        <v>12</v>
      </c>
      <c r="E24" s="213">
        <v>0.2</v>
      </c>
      <c r="F24" s="214">
        <v>1</v>
      </c>
      <c r="G24" s="215">
        <f>TBnogo[[#This Row],[Nombre]]*TBnogo[[#This Row],[Taux]]</f>
        <v>0.2</v>
      </c>
      <c r="H24" s="216">
        <f>TBnogo[[#This Row],[Taux]]*$E$12</f>
        <v>0.1</v>
      </c>
      <c r="I24" s="216">
        <f>TBnogo[[#This Row],[XXX]]*$E$11*$E$12</f>
        <v>0.1</v>
      </c>
      <c r="J24" s="230"/>
      <c r="K24" s="231"/>
      <c r="L24" s="232">
        <f>TBnogo[[#This Row],[XXX4]]*TBnogo[[#This Row],[XXX5]]</f>
        <v>0</v>
      </c>
      <c r="M24" s="203"/>
      <c r="N24" s="203" t="str">
        <f>IF(TBnogo[[#This Row],[XXX9]]&gt;0,"S","F")</f>
        <v>F</v>
      </c>
      <c r="O24" s="203">
        <f>IFERROR(TBnogo[[#This Row],[XXX6]]-TBnogo[[#This Row],[XXX]],0)</f>
        <v>-0.2</v>
      </c>
      <c r="P24" s="223">
        <f>TBnogo[[#This Row],[XXX9]]*$E$11-TBnogo[[#This Row],[XXX3]]</f>
        <v>-1.1000000000000001</v>
      </c>
    </row>
    <row r="25" spans="3:16">
      <c r="C25" s="10"/>
      <c r="D25" s="213">
        <v>13</v>
      </c>
      <c r="E25" s="213">
        <v>0.2</v>
      </c>
      <c r="F25" s="214">
        <v>1</v>
      </c>
      <c r="G25" s="215">
        <f>TBnogo[[#This Row],[Nombre]]*TBnogo[[#This Row],[Taux]]</f>
        <v>0.2</v>
      </c>
      <c r="H25" s="216">
        <f>TBnogo[[#This Row],[Taux]]*$E$12</f>
        <v>0.1</v>
      </c>
      <c r="I25" s="216">
        <f>TBnogo[[#This Row],[XXX]]*$E$11*$E$12</f>
        <v>0.1</v>
      </c>
      <c r="J25" s="230"/>
      <c r="K25" s="231"/>
      <c r="L25" s="232">
        <f>TBnogo[[#This Row],[XXX4]]*TBnogo[[#This Row],[XXX5]]</f>
        <v>0</v>
      </c>
      <c r="M25" s="203"/>
      <c r="N25" s="203" t="str">
        <f>IF(TBnogo[[#This Row],[XXX9]]&gt;0,"S","F")</f>
        <v>F</v>
      </c>
      <c r="O25" s="203">
        <f>IFERROR(TBnogo[[#This Row],[XXX6]]-TBnogo[[#This Row],[XXX]],0)</f>
        <v>-0.2</v>
      </c>
      <c r="P25" s="223">
        <f>TBnogo[[#This Row],[XXX9]]*$E$11-TBnogo[[#This Row],[XXX3]]</f>
        <v>-1.1000000000000001</v>
      </c>
    </row>
    <row r="26" spans="3:16">
      <c r="C26" s="10"/>
      <c r="D26" s="213">
        <v>14</v>
      </c>
      <c r="E26" s="213">
        <v>0.37</v>
      </c>
      <c r="F26" s="214">
        <v>1</v>
      </c>
      <c r="G26" s="215">
        <f>TBnogo[[#This Row],[Nombre]]*TBnogo[[#This Row],[Taux]]</f>
        <v>0.37</v>
      </c>
      <c r="H26" s="216">
        <f>TBnogo[[#This Row],[Taux]]*$E$12</f>
        <v>0.1</v>
      </c>
      <c r="I26" s="216">
        <f>TBnogo[[#This Row],[XXX]]*$E$11*$E$12</f>
        <v>0.18500000000000003</v>
      </c>
      <c r="J26" s="230"/>
      <c r="K26" s="231"/>
      <c r="L26" s="232">
        <f>TBnogo[[#This Row],[XXX4]]*TBnogo[[#This Row],[XXX5]]</f>
        <v>0</v>
      </c>
      <c r="M26" s="203"/>
      <c r="N26" s="203" t="str">
        <f>IF(TBnogo[[#This Row],[XXX9]]&gt;0,"S","F")</f>
        <v>F</v>
      </c>
      <c r="O26" s="203">
        <f>IFERROR(TBnogo[[#This Row],[XXX6]]-TBnogo[[#This Row],[XXX]],0)</f>
        <v>-0.37</v>
      </c>
      <c r="P26" s="223">
        <f>TBnogo[[#This Row],[XXX9]]*$E$11-TBnogo[[#This Row],[XXX3]]</f>
        <v>-2.0350000000000001</v>
      </c>
    </row>
    <row r="27" spans="3:16" ht="15.75" thickBot="1">
      <c r="C27" s="10"/>
      <c r="D27" s="18"/>
      <c r="E27" s="18"/>
      <c r="F27" s="18"/>
      <c r="G27" s="18"/>
      <c r="H27" s="18"/>
      <c r="I27" s="18"/>
      <c r="J27" s="18"/>
      <c r="K27" s="18"/>
      <c r="L27" s="18"/>
      <c r="M27" s="19"/>
      <c r="N27" s="20"/>
      <c r="O27"/>
      <c r="P27"/>
    </row>
    <row r="28" spans="3:16" ht="21.75" thickBot="1">
      <c r="C28" s="13">
        <v>4</v>
      </c>
      <c r="D28" s="81" t="s">
        <v>29</v>
      </c>
      <c r="E28" s="78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</row>
    <row r="29" spans="3:16">
      <c r="C29" s="10"/>
      <c r="D29"/>
      <c r="E29"/>
      <c r="F29"/>
      <c r="G29"/>
      <c r="H29"/>
      <c r="I29"/>
      <c r="J29"/>
      <c r="K29"/>
      <c r="L29"/>
      <c r="M29"/>
      <c r="N29"/>
      <c r="O29"/>
      <c r="P29"/>
    </row>
    <row r="30" spans="3:16">
      <c r="C30" s="10"/>
      <c r="D30" s="237" t="s">
        <v>29</v>
      </c>
      <c r="E30" s="246">
        <f>COUNTA(TBnogo[Projet])</f>
        <v>10</v>
      </c>
      <c r="M30"/>
      <c r="P30"/>
    </row>
    <row r="31" spans="3:16">
      <c r="C31" s="10"/>
      <c r="D31" s="238" t="s">
        <v>29</v>
      </c>
      <c r="E31" s="247">
        <f>COUNTIF(TBnogo[XXX8], "S")</f>
        <v>0</v>
      </c>
      <c r="M31"/>
      <c r="P31"/>
    </row>
    <row r="32" spans="3:16">
      <c r="C32" s="10"/>
      <c r="D32" s="238" t="s">
        <v>29</v>
      </c>
      <c r="E32" s="247">
        <f xml:space="preserve"> COUNTIF(TBnogo[XXX8], "F")</f>
        <v>10</v>
      </c>
      <c r="M32"/>
      <c r="P32"/>
    </row>
    <row r="33" spans="3:16" ht="17.25">
      <c r="C33" s="10"/>
      <c r="D33" s="239" t="s">
        <v>29</v>
      </c>
      <c r="E33" s="125">
        <f>E31/E30</f>
        <v>0</v>
      </c>
      <c r="F33"/>
      <c r="J33"/>
      <c r="K33"/>
      <c r="L33"/>
      <c r="M33"/>
      <c r="N33"/>
      <c r="O33"/>
      <c r="P33"/>
    </row>
    <row r="34" spans="3:16">
      <c r="C34" s="10"/>
      <c r="D34" s="240"/>
      <c r="O34"/>
      <c r="P34"/>
    </row>
    <row r="35" spans="3:16">
      <c r="C35" s="10"/>
      <c r="D35" s="241" t="s">
        <v>29</v>
      </c>
      <c r="E35" s="248">
        <f>SUM(TBnogo[XXX])/SUM(TBnogo[Nombre])</f>
        <v>1.3404255319148937</v>
      </c>
      <c r="F35"/>
      <c r="G35"/>
      <c r="H35"/>
      <c r="I35"/>
      <c r="J35"/>
      <c r="K35"/>
      <c r="L35"/>
      <c r="M35"/>
      <c r="N35"/>
      <c r="O35"/>
      <c r="P35"/>
    </row>
    <row r="36" spans="3:16">
      <c r="C36" s="10"/>
      <c r="D36" s="242" t="s">
        <v>29</v>
      </c>
      <c r="E36" s="249">
        <f>E35*$E$11</f>
        <v>6.7021276595744688</v>
      </c>
      <c r="F36"/>
      <c r="G36"/>
      <c r="H36"/>
      <c r="I36"/>
      <c r="J36"/>
      <c r="K36"/>
      <c r="L36"/>
      <c r="M36"/>
      <c r="N36"/>
      <c r="O36"/>
      <c r="P36"/>
    </row>
    <row r="37" spans="3:16">
      <c r="C37" s="10"/>
      <c r="D37" s="242" t="s">
        <v>29</v>
      </c>
      <c r="E37" s="250">
        <f>IFERROR(E44/SUM(TBnogo[XXX5]),0)</f>
        <v>0</v>
      </c>
      <c r="F37"/>
      <c r="G37"/>
      <c r="H37"/>
      <c r="I37"/>
      <c r="J37"/>
      <c r="K37"/>
      <c r="L37"/>
      <c r="M37"/>
      <c r="N37"/>
      <c r="O37"/>
      <c r="P37"/>
    </row>
    <row r="38" spans="3:16">
      <c r="C38" s="10"/>
      <c r="D38" s="242" t="s">
        <v>29</v>
      </c>
      <c r="E38" s="249">
        <f>E37*$E$11</f>
        <v>0</v>
      </c>
      <c r="F38"/>
      <c r="G38"/>
      <c r="H38"/>
      <c r="I38"/>
      <c r="J38"/>
      <c r="K38"/>
      <c r="L38"/>
      <c r="M38"/>
      <c r="N38"/>
      <c r="O38"/>
      <c r="P38"/>
    </row>
    <row r="39" spans="3:16" ht="17.25">
      <c r="C39" s="10"/>
      <c r="D39" s="243" t="s">
        <v>29</v>
      </c>
      <c r="E39" s="202">
        <f>SUM(TBnogo[XXX9])/E30</f>
        <v>-0.2205</v>
      </c>
      <c r="F39"/>
      <c r="G39"/>
      <c r="H39"/>
      <c r="I39"/>
      <c r="J39"/>
      <c r="K39"/>
      <c r="L39"/>
      <c r="M39"/>
      <c r="N39"/>
      <c r="O39"/>
      <c r="P39"/>
    </row>
    <row r="40" spans="3:16" ht="17.25">
      <c r="C40" s="10"/>
      <c r="D40" s="244" t="s">
        <v>29</v>
      </c>
      <c r="E40" s="34">
        <f>E39*$E$11</f>
        <v>-1.1025</v>
      </c>
      <c r="F40"/>
      <c r="J40"/>
      <c r="K40"/>
      <c r="L40"/>
      <c r="M40"/>
      <c r="N40"/>
      <c r="O40"/>
      <c r="P40"/>
    </row>
    <row r="41" spans="3:16">
      <c r="C41" s="10"/>
      <c r="D41" s="240"/>
      <c r="F41"/>
      <c r="M41"/>
      <c r="N41"/>
      <c r="O41"/>
      <c r="P41"/>
    </row>
    <row r="42" spans="3:16">
      <c r="C42" s="10"/>
      <c r="D42" s="28" t="s">
        <v>29</v>
      </c>
      <c r="E42" s="253">
        <f>SUM(TBnogo[XXX])</f>
        <v>2.2050000000000001</v>
      </c>
      <c r="F42"/>
      <c r="M42"/>
      <c r="N42"/>
      <c r="O42"/>
      <c r="P42"/>
    </row>
    <row r="43" spans="3:16">
      <c r="C43" s="10"/>
      <c r="D43" s="29" t="s">
        <v>29</v>
      </c>
      <c r="E43" s="252">
        <f>E42*$E$11</f>
        <v>11.025</v>
      </c>
      <c r="F43"/>
      <c r="M43"/>
      <c r="N43"/>
      <c r="O43"/>
      <c r="P43"/>
    </row>
    <row r="44" spans="3:16">
      <c r="C44" s="10"/>
      <c r="D44" s="29" t="s">
        <v>29</v>
      </c>
      <c r="E44" s="202">
        <f>SUM(TBnogo[XXX6])</f>
        <v>0</v>
      </c>
      <c r="F44"/>
      <c r="M44"/>
      <c r="N44"/>
      <c r="O44"/>
      <c r="P44"/>
    </row>
    <row r="45" spans="3:16">
      <c r="C45" s="10"/>
      <c r="D45" s="29" t="s">
        <v>29</v>
      </c>
      <c r="E45" s="252">
        <f>E44*E11</f>
        <v>0</v>
      </c>
      <c r="F45"/>
      <c r="M45"/>
      <c r="N45"/>
      <c r="O45"/>
      <c r="P45"/>
    </row>
    <row r="46" spans="3:16" ht="17.25">
      <c r="C46" s="10"/>
      <c r="D46" s="245" t="s">
        <v>29</v>
      </c>
      <c r="E46" s="30">
        <f>E44-E42</f>
        <v>-2.2050000000000001</v>
      </c>
      <c r="J46"/>
      <c r="K46"/>
      <c r="L46"/>
      <c r="M46"/>
      <c r="N46"/>
      <c r="O46"/>
      <c r="P46"/>
    </row>
    <row r="47" spans="3:16" ht="17.25">
      <c r="C47" s="10"/>
      <c r="D47" s="245" t="s">
        <v>29</v>
      </c>
      <c r="E47" s="31">
        <f>E46*$E$11</f>
        <v>-11.025</v>
      </c>
      <c r="G47"/>
      <c r="H47"/>
      <c r="I47"/>
      <c r="J47"/>
      <c r="K47"/>
      <c r="L47"/>
      <c r="M47"/>
      <c r="N47"/>
      <c r="O47"/>
      <c r="P47"/>
    </row>
    <row r="48" spans="3:16" ht="17.25">
      <c r="C48" s="10"/>
      <c r="D48" s="239" t="s">
        <v>29</v>
      </c>
      <c r="E48" s="32">
        <f>IFERROR((E44/E42)-1,0)</f>
        <v>-1</v>
      </c>
      <c r="G48"/>
      <c r="H48"/>
      <c r="I48"/>
      <c r="J48"/>
      <c r="K48"/>
      <c r="L48"/>
      <c r="M48"/>
      <c r="N48"/>
      <c r="O48"/>
      <c r="P48"/>
    </row>
    <row r="49" spans="3:16">
      <c r="C49" s="10"/>
      <c r="D49"/>
      <c r="E49"/>
      <c r="F49"/>
      <c r="G49"/>
      <c r="H49"/>
      <c r="I49"/>
      <c r="J49"/>
      <c r="K49"/>
      <c r="L49"/>
      <c r="M49"/>
      <c r="N49"/>
      <c r="O49"/>
      <c r="P49"/>
    </row>
    <row r="50" spans="3:16">
      <c r="C50" s="10"/>
      <c r="D50"/>
      <c r="E50"/>
      <c r="F50"/>
      <c r="G50"/>
      <c r="H50"/>
      <c r="I50"/>
      <c r="J50"/>
      <c r="K50"/>
      <c r="L50"/>
      <c r="M50"/>
      <c r="N50"/>
      <c r="O50"/>
      <c r="P50"/>
    </row>
    <row r="51" spans="3:16">
      <c r="C51" s="10"/>
      <c r="D51"/>
      <c r="E51"/>
      <c r="F51"/>
      <c r="G51"/>
      <c r="H51"/>
      <c r="I51"/>
      <c r="J51"/>
      <c r="K51"/>
      <c r="L51"/>
      <c r="M51"/>
      <c r="N51"/>
      <c r="O51"/>
      <c r="P51"/>
    </row>
    <row r="52" spans="3:16">
      <c r="C52" s="10"/>
      <c r="D52"/>
      <c r="E52"/>
      <c r="F52"/>
      <c r="G52"/>
      <c r="H52"/>
      <c r="I52"/>
      <c r="J52"/>
      <c r="K52"/>
      <c r="L52"/>
      <c r="M52"/>
      <c r="N52"/>
      <c r="O52"/>
      <c r="P52"/>
    </row>
    <row r="53" spans="3:16">
      <c r="C53" s="10"/>
      <c r="D53"/>
      <c r="E53"/>
      <c r="F53"/>
      <c r="G53"/>
      <c r="H53"/>
      <c r="I53"/>
      <c r="J53" s="41"/>
      <c r="K53"/>
      <c r="L53"/>
      <c r="M53"/>
      <c r="N53"/>
      <c r="O53"/>
      <c r="P53"/>
    </row>
    <row r="54" spans="3:16">
      <c r="C54" s="10"/>
      <c r="D54"/>
      <c r="E54"/>
      <c r="F54"/>
      <c r="G54"/>
      <c r="H54"/>
      <c r="I54"/>
      <c r="J54"/>
      <c r="K54"/>
      <c r="L54"/>
      <c r="M54"/>
      <c r="N54"/>
      <c r="O54"/>
      <c r="P54"/>
    </row>
    <row r="55" spans="3:16">
      <c r="C55" s="10"/>
      <c r="D55"/>
      <c r="E55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</row>
    <row r="56" spans="3:16">
      <c r="C56" s="10"/>
      <c r="D56"/>
      <c r="E56"/>
    </row>
    <row r="57" spans="3:16">
      <c r="C57" s="10"/>
      <c r="D57" s="16"/>
      <c r="E57" s="16"/>
    </row>
    <row r="58" spans="3:16">
      <c r="C58" s="10"/>
    </row>
    <row r="59" spans="3:16">
      <c r="C59" s="10"/>
    </row>
    <row r="60" spans="3:16">
      <c r="C60" s="10"/>
    </row>
    <row r="61" spans="3:16">
      <c r="C61" s="10"/>
    </row>
    <row r="62" spans="3:16">
      <c r="C62" s="10"/>
    </row>
    <row r="63" spans="3:16">
      <c r="C63" s="10"/>
    </row>
    <row r="64" spans="3:16">
      <c r="C64" s="10"/>
    </row>
    <row r="65" spans="3:3">
      <c r="C65" s="10"/>
    </row>
    <row r="66" spans="3:3">
      <c r="C66" s="10"/>
    </row>
    <row r="67" spans="3:3">
      <c r="C67" s="10"/>
    </row>
    <row r="68" spans="3:3">
      <c r="C68" s="10"/>
    </row>
    <row r="69" spans="3:3">
      <c r="C69" s="10"/>
    </row>
    <row r="70" spans="3:3">
      <c r="C70" s="10"/>
    </row>
    <row r="71" spans="3:3">
      <c r="C71" s="10"/>
    </row>
    <row r="72" spans="3:3">
      <c r="C72" s="10"/>
    </row>
    <row r="73" spans="3:3">
      <c r="C73" s="10"/>
    </row>
    <row r="74" spans="3:3">
      <c r="C74" s="10"/>
    </row>
    <row r="75" spans="3:3">
      <c r="C75" s="10"/>
    </row>
    <row r="76" spans="3:3">
      <c r="C76" s="10"/>
    </row>
    <row r="77" spans="3:3">
      <c r="C77" s="10"/>
    </row>
    <row r="78" spans="3:3">
      <c r="C78" s="10"/>
    </row>
    <row r="79" spans="3:3">
      <c r="C79" s="10"/>
    </row>
    <row r="80" spans="3:3">
      <c r="C80" s="10"/>
    </row>
    <row r="81" spans="3:3">
      <c r="C81" s="10"/>
    </row>
    <row r="82" spans="3:3">
      <c r="C82" s="10"/>
    </row>
    <row r="83" spans="3:3">
      <c r="C83" s="10"/>
    </row>
    <row r="84" spans="3:3">
      <c r="C84" s="10"/>
    </row>
    <row r="85" spans="3:3">
      <c r="C85" s="10"/>
    </row>
    <row r="86" spans="3:3">
      <c r="C86" s="10"/>
    </row>
    <row r="87" spans="3:3">
      <c r="C87" s="10"/>
    </row>
    <row r="88" spans="3:3">
      <c r="C88" s="10"/>
    </row>
    <row r="89" spans="3:3">
      <c r="C89" s="10"/>
    </row>
    <row r="90" spans="3:3">
      <c r="C90" s="10"/>
    </row>
    <row r="91" spans="3:3">
      <c r="C91" s="10"/>
    </row>
    <row r="92" spans="3:3">
      <c r="C92" s="10"/>
    </row>
    <row r="93" spans="3:3">
      <c r="C93" s="10"/>
    </row>
    <row r="94" spans="3:3">
      <c r="C94" s="10"/>
    </row>
    <row r="95" spans="3:3">
      <c r="C95" s="10"/>
    </row>
    <row r="96" spans="3:3">
      <c r="C96" s="10"/>
    </row>
    <row r="97" spans="3:3">
      <c r="C97" s="10"/>
    </row>
    <row r="98" spans="3:3">
      <c r="C98" s="10"/>
    </row>
    <row r="99" spans="3:3">
      <c r="C99" s="10"/>
    </row>
    <row r="100" spans="3:3">
      <c r="C100" s="10"/>
    </row>
    <row r="101" spans="3:3">
      <c r="C101" s="10"/>
    </row>
    <row r="102" spans="3:3">
      <c r="C102" s="10"/>
    </row>
    <row r="103" spans="3:3">
      <c r="C103" s="10"/>
    </row>
    <row r="104" spans="3:3">
      <c r="C104" s="10"/>
    </row>
    <row r="105" spans="3:3">
      <c r="C105" s="10"/>
    </row>
    <row r="106" spans="3:3">
      <c r="C106" s="160"/>
    </row>
    <row r="107" spans="3:3">
      <c r="C107" s="10"/>
    </row>
    <row r="108" spans="3:3">
      <c r="C108" s="10"/>
    </row>
    <row r="109" spans="3:3">
      <c r="C109" s="10"/>
    </row>
    <row r="110" spans="3:3">
      <c r="C110" s="10"/>
    </row>
    <row r="111" spans="3:3">
      <c r="C111" s="10"/>
    </row>
    <row r="112" spans="3:3">
      <c r="C112" s="10"/>
    </row>
    <row r="113" spans="3:3">
      <c r="C113" s="10"/>
    </row>
    <row r="114" spans="3:3">
      <c r="C114" s="10"/>
    </row>
    <row r="115" spans="3:3">
      <c r="C115" s="10"/>
    </row>
    <row r="116" spans="3:3">
      <c r="C116" s="10"/>
    </row>
    <row r="117" spans="3:3">
      <c r="C117" s="10"/>
    </row>
    <row r="118" spans="3:3">
      <c r="C118" s="10"/>
    </row>
    <row r="119" spans="3:3">
      <c r="C119" s="10"/>
    </row>
    <row r="120" spans="3:3">
      <c r="C120" s="10"/>
    </row>
    <row r="121" spans="3:3">
      <c r="C121" s="10"/>
    </row>
    <row r="122" spans="3:3">
      <c r="C122" s="10"/>
    </row>
    <row r="123" spans="3:3">
      <c r="C123" s="10"/>
    </row>
    <row r="124" spans="3:3">
      <c r="C124" s="10"/>
    </row>
    <row r="125" spans="3:3">
      <c r="C125" s="10"/>
    </row>
    <row r="126" spans="3:3">
      <c r="C126" s="10"/>
    </row>
    <row r="127" spans="3:3">
      <c r="C127" s="10"/>
    </row>
    <row r="128" spans="3:3">
      <c r="C128" s="10"/>
    </row>
    <row r="129" spans="3:3">
      <c r="C129" s="10"/>
    </row>
    <row r="130" spans="3:3">
      <c r="C130" s="10"/>
    </row>
    <row r="131" spans="3:3">
      <c r="C131" s="10"/>
    </row>
    <row r="132" spans="3:3">
      <c r="C132" s="10"/>
    </row>
    <row r="133" spans="3:3">
      <c r="C133" s="10"/>
    </row>
    <row r="134" spans="3:3">
      <c r="C134" s="10"/>
    </row>
    <row r="135" spans="3:3">
      <c r="C135" s="10"/>
    </row>
    <row r="136" spans="3:3">
      <c r="C136" s="10"/>
    </row>
    <row r="137" spans="3:3">
      <c r="C137" s="10"/>
    </row>
    <row r="138" spans="3:3">
      <c r="C138" s="10"/>
    </row>
    <row r="139" spans="3:3">
      <c r="C139" s="10"/>
    </row>
    <row r="140" spans="3:3">
      <c r="C140" s="10"/>
    </row>
    <row r="141" spans="3:3">
      <c r="C141" s="10"/>
    </row>
    <row r="142" spans="3:3">
      <c r="C142" s="10"/>
    </row>
    <row r="143" spans="3:3">
      <c r="C143" s="10"/>
    </row>
    <row r="144" spans="3:3">
      <c r="C144" s="10"/>
    </row>
    <row r="145" spans="3:3">
      <c r="C145" s="10"/>
    </row>
    <row r="146" spans="3:3">
      <c r="C146" s="10"/>
    </row>
    <row r="147" spans="3:3">
      <c r="C147" s="10"/>
    </row>
    <row r="148" spans="3:3">
      <c r="C148" s="10"/>
    </row>
    <row r="149" spans="3:3">
      <c r="C149" s="10"/>
    </row>
    <row r="150" spans="3:3">
      <c r="C150" s="10"/>
    </row>
    <row r="151" spans="3:3">
      <c r="C151" s="10"/>
    </row>
    <row r="152" spans="3:3">
      <c r="C152" s="10"/>
    </row>
    <row r="153" spans="3:3">
      <c r="C153" s="10"/>
    </row>
    <row r="154" spans="3:3">
      <c r="C154" s="10"/>
    </row>
    <row r="155" spans="3:3">
      <c r="C155" s="10"/>
    </row>
    <row r="156" spans="3:3">
      <c r="C156" s="10"/>
    </row>
    <row r="157" spans="3:3">
      <c r="C157" s="10"/>
    </row>
    <row r="158" spans="3:3">
      <c r="C158" s="10"/>
    </row>
    <row r="159" spans="3:3">
      <c r="C159" s="10"/>
    </row>
    <row r="160" spans="3:3">
      <c r="C160" s="10"/>
    </row>
    <row r="161" spans="3:3">
      <c r="C161" s="10"/>
    </row>
    <row r="162" spans="3:3">
      <c r="C162" s="10"/>
    </row>
    <row r="163" spans="3:3">
      <c r="C163" s="10"/>
    </row>
    <row r="164" spans="3:3">
      <c r="C164" s="10"/>
    </row>
    <row r="165" spans="3:3">
      <c r="C165" s="10"/>
    </row>
    <row r="166" spans="3:3">
      <c r="C166" s="10"/>
    </row>
    <row r="167" spans="3:3">
      <c r="C167" s="10"/>
    </row>
    <row r="168" spans="3:3">
      <c r="C168" s="10"/>
    </row>
    <row r="169" spans="3:3">
      <c r="C169" s="10"/>
    </row>
    <row r="170" spans="3:3">
      <c r="C170" s="10"/>
    </row>
    <row r="171" spans="3:3">
      <c r="C171" s="10"/>
    </row>
    <row r="172" spans="3:3">
      <c r="C172" s="10"/>
    </row>
    <row r="173" spans="3:3">
      <c r="C173" s="10"/>
    </row>
    <row r="174" spans="3:3">
      <c r="C174" s="10"/>
    </row>
    <row r="175" spans="3:3">
      <c r="C175" s="10"/>
    </row>
    <row r="176" spans="3:3">
      <c r="C176" s="10"/>
    </row>
    <row r="177" spans="3:3">
      <c r="C177" s="10"/>
    </row>
    <row r="178" spans="3:3">
      <c r="C178" s="10"/>
    </row>
    <row r="179" spans="3:3">
      <c r="C179" s="10"/>
    </row>
    <row r="180" spans="3:3">
      <c r="C180" s="10"/>
    </row>
    <row r="181" spans="3:3">
      <c r="C181" s="10"/>
    </row>
    <row r="182" spans="3:3">
      <c r="C182" s="10"/>
    </row>
    <row r="183" spans="3:3">
      <c r="C183" s="10"/>
    </row>
    <row r="184" spans="3:3">
      <c r="C184" s="10"/>
    </row>
    <row r="185" spans="3:3">
      <c r="C185" s="10"/>
    </row>
    <row r="186" spans="3:3">
      <c r="C186" s="10"/>
    </row>
    <row r="187" spans="3:3">
      <c r="C187" s="10"/>
    </row>
    <row r="188" spans="3:3">
      <c r="C188" s="10"/>
    </row>
    <row r="189" spans="3:3">
      <c r="C189" s="10"/>
    </row>
    <row r="190" spans="3:3">
      <c r="C190" s="10"/>
    </row>
    <row r="191" spans="3:3">
      <c r="C191" s="10"/>
    </row>
    <row r="192" spans="3:3">
      <c r="C192" s="10"/>
    </row>
    <row r="193" spans="3:3">
      <c r="C193" s="10"/>
    </row>
    <row r="194" spans="3:3">
      <c r="C194" s="10"/>
    </row>
    <row r="195" spans="3:3">
      <c r="C195" s="10"/>
    </row>
    <row r="196" spans="3:3">
      <c r="C196" s="10"/>
    </row>
    <row r="197" spans="3:3">
      <c r="C197" s="10"/>
    </row>
    <row r="198" spans="3:3">
      <c r="C198" s="10"/>
    </row>
    <row r="199" spans="3:3">
      <c r="C199" s="10"/>
    </row>
    <row r="200" spans="3:3">
      <c r="C200" s="10"/>
    </row>
    <row r="201" spans="3:3">
      <c r="C201" s="10"/>
    </row>
    <row r="202" spans="3:3">
      <c r="C202" s="10"/>
    </row>
    <row r="203" spans="3:3">
      <c r="C203" s="10"/>
    </row>
    <row r="204" spans="3:3">
      <c r="C204" s="10"/>
    </row>
    <row r="205" spans="3:3">
      <c r="C205" s="10"/>
    </row>
    <row r="206" spans="3:3">
      <c r="C206" s="10"/>
    </row>
    <row r="207" spans="3:3">
      <c r="C207" s="10"/>
    </row>
    <row r="208" spans="3:3">
      <c r="C208" s="10"/>
    </row>
    <row r="209" spans="3:3">
      <c r="C209" s="10"/>
    </row>
    <row r="210" spans="3:3">
      <c r="C210" s="10"/>
    </row>
    <row r="211" spans="3:3">
      <c r="C211" s="10"/>
    </row>
    <row r="212" spans="3:3">
      <c r="C212" s="10"/>
    </row>
    <row r="213" spans="3:3">
      <c r="C213" s="10"/>
    </row>
    <row r="214" spans="3:3">
      <c r="C214" s="10"/>
    </row>
    <row r="215" spans="3:3">
      <c r="C215" s="10"/>
    </row>
    <row r="216" spans="3:3">
      <c r="C216" s="10"/>
    </row>
    <row r="217" spans="3:3">
      <c r="C217" s="10"/>
    </row>
    <row r="218" spans="3:3">
      <c r="C218" s="10"/>
    </row>
    <row r="219" spans="3:3">
      <c r="C219" s="10"/>
    </row>
    <row r="220" spans="3:3">
      <c r="C220" s="10"/>
    </row>
    <row r="221" spans="3:3">
      <c r="C221" s="10"/>
    </row>
    <row r="222" spans="3:3">
      <c r="C222" s="10"/>
    </row>
    <row r="223" spans="3:3">
      <c r="C223" s="10"/>
    </row>
    <row r="224" spans="3:3">
      <c r="C224" s="10"/>
    </row>
    <row r="225" spans="3:3">
      <c r="C225" s="10"/>
    </row>
    <row r="226" spans="3:3">
      <c r="C226" s="10"/>
    </row>
    <row r="227" spans="3:3">
      <c r="C227" s="10"/>
    </row>
    <row r="228" spans="3:3">
      <c r="C228" s="10"/>
    </row>
    <row r="229" spans="3:3">
      <c r="C229" s="10"/>
    </row>
    <row r="230" spans="3:3">
      <c r="C230" s="10"/>
    </row>
    <row r="231" spans="3:3">
      <c r="C231" s="10"/>
    </row>
    <row r="232" spans="3:3">
      <c r="C232" s="10"/>
    </row>
    <row r="233" spans="3:3">
      <c r="C233" s="10"/>
    </row>
    <row r="234" spans="3:3">
      <c r="C234" s="10"/>
    </row>
    <row r="235" spans="3:3">
      <c r="C235" s="10"/>
    </row>
    <row r="236" spans="3:3">
      <c r="C236" s="10"/>
    </row>
    <row r="237" spans="3:3">
      <c r="C237" s="10"/>
    </row>
    <row r="238" spans="3:3">
      <c r="C238" s="10"/>
    </row>
    <row r="239" spans="3:3">
      <c r="C239" s="10"/>
    </row>
    <row r="240" spans="3:3">
      <c r="C240" s="10"/>
    </row>
    <row r="241" spans="3:3">
      <c r="C241" s="10"/>
    </row>
    <row r="242" spans="3:3">
      <c r="C242" s="10"/>
    </row>
    <row r="243" spans="3:3">
      <c r="C243" s="10"/>
    </row>
    <row r="244" spans="3:3">
      <c r="C244" s="10"/>
    </row>
    <row r="245" spans="3:3">
      <c r="C245" s="10"/>
    </row>
    <row r="246" spans="3:3">
      <c r="C246" s="10"/>
    </row>
    <row r="247" spans="3:3">
      <c r="C247" s="10"/>
    </row>
    <row r="248" spans="3:3">
      <c r="C248" s="10"/>
    </row>
    <row r="249" spans="3:3">
      <c r="C249" s="10"/>
    </row>
    <row r="250" spans="3:3">
      <c r="C250" s="10"/>
    </row>
    <row r="251" spans="3:3">
      <c r="C251" s="10"/>
    </row>
    <row r="252" spans="3:3">
      <c r="C252" s="10"/>
    </row>
    <row r="253" spans="3:3">
      <c r="C253" s="10"/>
    </row>
    <row r="254" spans="3:3">
      <c r="C254" s="10"/>
    </row>
    <row r="255" spans="3:3">
      <c r="C255" s="10"/>
    </row>
    <row r="256" spans="3:3">
      <c r="C256" s="10"/>
    </row>
    <row r="257" spans="3:3">
      <c r="C257" s="10"/>
    </row>
    <row r="258" spans="3:3">
      <c r="C258" s="10"/>
    </row>
    <row r="259" spans="3:3">
      <c r="C259" s="10"/>
    </row>
    <row r="260" spans="3:3">
      <c r="C260" s="10"/>
    </row>
    <row r="261" spans="3:3">
      <c r="C261" s="10"/>
    </row>
    <row r="262" spans="3:3">
      <c r="C262" s="10"/>
    </row>
    <row r="263" spans="3:3">
      <c r="C263" s="10"/>
    </row>
    <row r="264" spans="3:3">
      <c r="C264" s="10"/>
    </row>
    <row r="265" spans="3:3">
      <c r="C265" s="10"/>
    </row>
    <row r="266" spans="3:3">
      <c r="C266" s="10"/>
    </row>
    <row r="267" spans="3:3">
      <c r="C267" s="10"/>
    </row>
    <row r="268" spans="3:3">
      <c r="C268" s="10"/>
    </row>
    <row r="269" spans="3:3">
      <c r="C269" s="10"/>
    </row>
    <row r="270" spans="3:3">
      <c r="C270" s="10"/>
    </row>
    <row r="271" spans="3:3">
      <c r="C271" s="10"/>
    </row>
    <row r="272" spans="3:3">
      <c r="C272" s="10"/>
    </row>
    <row r="273" spans="3:3">
      <c r="C273" s="10"/>
    </row>
    <row r="274" spans="3:3">
      <c r="C274" s="10"/>
    </row>
    <row r="275" spans="3:3">
      <c r="C275" s="10"/>
    </row>
    <row r="276" spans="3:3">
      <c r="C276" s="10"/>
    </row>
    <row r="277" spans="3:3">
      <c r="C277" s="10"/>
    </row>
    <row r="278" spans="3:3">
      <c r="C278" s="10"/>
    </row>
    <row r="279" spans="3:3">
      <c r="C279" s="10"/>
    </row>
    <row r="280" spans="3:3">
      <c r="C280" s="10"/>
    </row>
    <row r="281" spans="3:3">
      <c r="C281" s="10"/>
    </row>
    <row r="282" spans="3:3">
      <c r="C282" s="10"/>
    </row>
    <row r="283" spans="3:3">
      <c r="C283" s="10"/>
    </row>
    <row r="284" spans="3:3">
      <c r="C284" s="10"/>
    </row>
    <row r="285" spans="3:3">
      <c r="C285" s="10"/>
    </row>
    <row r="286" spans="3:3">
      <c r="C286" s="10"/>
    </row>
    <row r="287" spans="3:3">
      <c r="C287" s="10"/>
    </row>
    <row r="288" spans="3:3">
      <c r="C288" s="10"/>
    </row>
    <row r="289" spans="3:3">
      <c r="C289" s="10"/>
    </row>
    <row r="290" spans="3:3">
      <c r="C290" s="10"/>
    </row>
    <row r="291" spans="3:3">
      <c r="C291" s="10"/>
    </row>
    <row r="292" spans="3:3">
      <c r="C292" s="10"/>
    </row>
    <row r="293" spans="3:3">
      <c r="C293" s="10"/>
    </row>
    <row r="294" spans="3:3">
      <c r="C294" s="10"/>
    </row>
    <row r="295" spans="3:3">
      <c r="C295" s="10"/>
    </row>
    <row r="296" spans="3:3">
      <c r="C296" s="10"/>
    </row>
    <row r="297" spans="3:3">
      <c r="C297" s="10"/>
    </row>
    <row r="298" spans="3:3">
      <c r="C298" s="10"/>
    </row>
    <row r="299" spans="3:3">
      <c r="C299" s="10"/>
    </row>
    <row r="300" spans="3:3">
      <c r="C300" s="10"/>
    </row>
    <row r="301" spans="3:3">
      <c r="C301" s="10"/>
    </row>
    <row r="302" spans="3:3">
      <c r="C302" s="10"/>
    </row>
    <row r="303" spans="3:3">
      <c r="C303" s="10"/>
    </row>
    <row r="304" spans="3:3">
      <c r="C304" s="10"/>
    </row>
    <row r="305" spans="3:3">
      <c r="C305" s="10"/>
    </row>
    <row r="306" spans="3:3">
      <c r="C306" s="10"/>
    </row>
    <row r="307" spans="3:3">
      <c r="C307" s="10"/>
    </row>
    <row r="308" spans="3:3">
      <c r="C308" s="10"/>
    </row>
    <row r="309" spans="3:3">
      <c r="C309" s="10"/>
    </row>
    <row r="310" spans="3:3">
      <c r="C310" s="10"/>
    </row>
    <row r="311" spans="3:3">
      <c r="C311" s="10"/>
    </row>
    <row r="312" spans="3:3">
      <c r="C312" s="10"/>
    </row>
    <row r="313" spans="3:3">
      <c r="C313" s="10"/>
    </row>
    <row r="314" spans="3:3">
      <c r="C314" s="10"/>
    </row>
    <row r="315" spans="3:3">
      <c r="C315" s="10"/>
    </row>
    <row r="316" spans="3:3">
      <c r="C316" s="10"/>
    </row>
    <row r="317" spans="3:3">
      <c r="C317" s="10"/>
    </row>
    <row r="318" spans="3:3">
      <c r="C318" s="10"/>
    </row>
    <row r="319" spans="3:3">
      <c r="C319" s="10"/>
    </row>
    <row r="320" spans="3:3">
      <c r="C320" s="10"/>
    </row>
    <row r="321" spans="3:3">
      <c r="C321" s="10"/>
    </row>
    <row r="322" spans="3:3">
      <c r="C322" s="10"/>
    </row>
    <row r="323" spans="3:3">
      <c r="C323" s="10"/>
    </row>
    <row r="324" spans="3:3">
      <c r="C324" s="10"/>
    </row>
    <row r="325" spans="3:3">
      <c r="C325" s="10"/>
    </row>
    <row r="326" spans="3:3">
      <c r="C326" s="10"/>
    </row>
    <row r="327" spans="3:3">
      <c r="C327" s="10"/>
    </row>
    <row r="328" spans="3:3">
      <c r="C328" s="10"/>
    </row>
    <row r="329" spans="3:3">
      <c r="C329" s="10"/>
    </row>
    <row r="330" spans="3:3">
      <c r="C330" s="10"/>
    </row>
    <row r="331" spans="3:3">
      <c r="C331" s="10"/>
    </row>
    <row r="332" spans="3:3">
      <c r="C332" s="10"/>
    </row>
    <row r="333" spans="3:3">
      <c r="C333" s="10"/>
    </row>
    <row r="334" spans="3:3">
      <c r="C334" s="10"/>
    </row>
    <row r="335" spans="3:3">
      <c r="C335" s="10"/>
    </row>
    <row r="336" spans="3:3">
      <c r="C336" s="10"/>
    </row>
    <row r="337" spans="3:3">
      <c r="C337" s="10"/>
    </row>
    <row r="338" spans="3:3">
      <c r="C338" s="10"/>
    </row>
    <row r="339" spans="3:3">
      <c r="C339" s="10"/>
    </row>
    <row r="340" spans="3:3">
      <c r="C340" s="10"/>
    </row>
    <row r="341" spans="3:3">
      <c r="C341" s="10"/>
    </row>
    <row r="342" spans="3:3">
      <c r="C342" s="10"/>
    </row>
    <row r="343" spans="3:3">
      <c r="C343" s="10"/>
    </row>
    <row r="344" spans="3:3">
      <c r="C344" s="10"/>
    </row>
    <row r="345" spans="3:3">
      <c r="C345" s="10"/>
    </row>
    <row r="346" spans="3:3">
      <c r="C346" s="10"/>
    </row>
    <row r="347" spans="3:3">
      <c r="C347" s="10"/>
    </row>
    <row r="348" spans="3:3">
      <c r="C348" s="10"/>
    </row>
    <row r="349" spans="3:3">
      <c r="C349" s="10"/>
    </row>
    <row r="350" spans="3:3">
      <c r="C350" s="10"/>
    </row>
    <row r="351" spans="3:3">
      <c r="C351" s="10"/>
    </row>
    <row r="352" spans="3:3">
      <c r="C352" s="10"/>
    </row>
    <row r="353" spans="3:3">
      <c r="C353" s="10"/>
    </row>
    <row r="354" spans="3:3">
      <c r="C354" s="10"/>
    </row>
    <row r="355" spans="3:3">
      <c r="C355" s="10"/>
    </row>
    <row r="356" spans="3:3">
      <c r="C356" s="10"/>
    </row>
    <row r="357" spans="3:3">
      <c r="C357" s="10"/>
    </row>
    <row r="358" spans="3:3">
      <c r="C358" s="10"/>
    </row>
    <row r="359" spans="3:3">
      <c r="C359" s="10"/>
    </row>
    <row r="360" spans="3:3">
      <c r="C360" s="10"/>
    </row>
    <row r="361" spans="3:3">
      <c r="C361" s="10"/>
    </row>
    <row r="362" spans="3:3">
      <c r="C362" s="10"/>
    </row>
    <row r="363" spans="3:3">
      <c r="C363" s="10"/>
    </row>
    <row r="364" spans="3:3">
      <c r="C364" s="10"/>
    </row>
    <row r="365" spans="3:3">
      <c r="C365" s="10"/>
    </row>
    <row r="366" spans="3:3">
      <c r="C366" s="10"/>
    </row>
    <row r="367" spans="3:3">
      <c r="C367" s="10"/>
    </row>
    <row r="368" spans="3:3">
      <c r="C368" s="10"/>
    </row>
    <row r="369" spans="3:3">
      <c r="C369" s="10"/>
    </row>
    <row r="370" spans="3:3">
      <c r="C370" s="10"/>
    </row>
    <row r="371" spans="3:3">
      <c r="C371" s="10"/>
    </row>
    <row r="372" spans="3:3">
      <c r="C372" s="10"/>
    </row>
    <row r="373" spans="3:3">
      <c r="C373" s="10"/>
    </row>
    <row r="374" spans="3:3">
      <c r="C374" s="10"/>
    </row>
    <row r="375" spans="3:3">
      <c r="C375" s="10"/>
    </row>
    <row r="376" spans="3:3">
      <c r="C376" s="10"/>
    </row>
    <row r="377" spans="3:3">
      <c r="C377" s="10"/>
    </row>
    <row r="378" spans="3:3">
      <c r="C378" s="10"/>
    </row>
    <row r="379" spans="3:3">
      <c r="C379" s="10"/>
    </row>
    <row r="380" spans="3:3">
      <c r="C380" s="10"/>
    </row>
    <row r="381" spans="3:3">
      <c r="C381" s="10"/>
    </row>
    <row r="382" spans="3:3">
      <c r="C382" s="10"/>
    </row>
    <row r="383" spans="3:3">
      <c r="C383" s="10"/>
    </row>
    <row r="384" spans="3:3">
      <c r="C384" s="10"/>
    </row>
    <row r="385" spans="3:3">
      <c r="C385" s="10"/>
    </row>
    <row r="386" spans="3:3">
      <c r="C386" s="10"/>
    </row>
    <row r="387" spans="3:3">
      <c r="C387" s="10"/>
    </row>
    <row r="388" spans="3:3">
      <c r="C388" s="10"/>
    </row>
    <row r="389" spans="3:3">
      <c r="C389" s="10"/>
    </row>
    <row r="390" spans="3:3">
      <c r="C390" s="10"/>
    </row>
    <row r="391" spans="3:3">
      <c r="C391" s="10"/>
    </row>
    <row r="392" spans="3:3">
      <c r="C392" s="10"/>
    </row>
    <row r="393" spans="3:3">
      <c r="C393" s="10"/>
    </row>
    <row r="394" spans="3:3">
      <c r="C394" s="10"/>
    </row>
    <row r="395" spans="3:3">
      <c r="C395" s="10"/>
    </row>
    <row r="396" spans="3:3">
      <c r="C396" s="10"/>
    </row>
    <row r="397" spans="3:3">
      <c r="C397" s="10"/>
    </row>
    <row r="398" spans="3:3">
      <c r="C398" s="10"/>
    </row>
    <row r="399" spans="3:3">
      <c r="C399" s="10"/>
    </row>
    <row r="400" spans="3:3">
      <c r="C400" s="10"/>
    </row>
    <row r="401" spans="3:3">
      <c r="C401" s="10"/>
    </row>
    <row r="402" spans="3:3">
      <c r="C402" s="10"/>
    </row>
    <row r="403" spans="3:3">
      <c r="C403" s="10"/>
    </row>
    <row r="404" spans="3:3">
      <c r="C404" s="10"/>
    </row>
    <row r="405" spans="3:3">
      <c r="C405" s="10"/>
    </row>
    <row r="406" spans="3:3">
      <c r="C406" s="10"/>
    </row>
    <row r="407" spans="3:3">
      <c r="C407" s="10"/>
    </row>
    <row r="408" spans="3:3">
      <c r="C408" s="10"/>
    </row>
    <row r="409" spans="3:3">
      <c r="C409" s="10"/>
    </row>
    <row r="410" spans="3:3">
      <c r="C410" s="10"/>
    </row>
    <row r="411" spans="3:3">
      <c r="C411" s="10"/>
    </row>
    <row r="412" spans="3:3">
      <c r="C412" s="10"/>
    </row>
    <row r="413" spans="3:3">
      <c r="C413" s="10"/>
    </row>
    <row r="414" spans="3:3">
      <c r="C414" s="10"/>
    </row>
    <row r="415" spans="3:3">
      <c r="C415" s="10"/>
    </row>
    <row r="416" spans="3:3">
      <c r="C416" s="10"/>
    </row>
    <row r="417" spans="3:3">
      <c r="C417" s="10"/>
    </row>
    <row r="418" spans="3:3">
      <c r="C418" s="10"/>
    </row>
    <row r="419" spans="3:3">
      <c r="C419" s="10"/>
    </row>
    <row r="420" spans="3:3">
      <c r="C420" s="10"/>
    </row>
    <row r="421" spans="3:3">
      <c r="C421" s="10"/>
    </row>
    <row r="422" spans="3:3">
      <c r="C422" s="10"/>
    </row>
    <row r="423" spans="3:3">
      <c r="C423" s="10"/>
    </row>
    <row r="424" spans="3:3">
      <c r="C424" s="10"/>
    </row>
    <row r="425" spans="3:3">
      <c r="C425" s="10"/>
    </row>
    <row r="426" spans="3:3">
      <c r="C426" s="10"/>
    </row>
    <row r="427" spans="3:3">
      <c r="C427" s="10"/>
    </row>
    <row r="428" spans="3:3">
      <c r="C428" s="10"/>
    </row>
    <row r="429" spans="3:3">
      <c r="C429" s="10"/>
    </row>
    <row r="430" spans="3:3">
      <c r="C430" s="10"/>
    </row>
    <row r="431" spans="3:3">
      <c r="C431" s="10"/>
    </row>
    <row r="432" spans="3:3">
      <c r="C432" s="10"/>
    </row>
    <row r="433" spans="3:3">
      <c r="C433" s="10"/>
    </row>
    <row r="434" spans="3:3">
      <c r="C434" s="10"/>
    </row>
    <row r="435" spans="3:3">
      <c r="C435" s="10"/>
    </row>
    <row r="436" spans="3:3">
      <c r="C436" s="10"/>
    </row>
    <row r="437" spans="3:3">
      <c r="C437" s="10"/>
    </row>
    <row r="438" spans="3:3">
      <c r="C438" s="10"/>
    </row>
    <row r="439" spans="3:3">
      <c r="C439" s="10"/>
    </row>
    <row r="440" spans="3:3">
      <c r="C440" s="10"/>
    </row>
    <row r="441" spans="3:3">
      <c r="C441" s="10"/>
    </row>
    <row r="442" spans="3:3">
      <c r="C442" s="10"/>
    </row>
    <row r="443" spans="3:3">
      <c r="C443" s="10"/>
    </row>
    <row r="444" spans="3:3">
      <c r="C444" s="10"/>
    </row>
    <row r="445" spans="3:3">
      <c r="C445" s="10"/>
    </row>
    <row r="446" spans="3:3">
      <c r="C446" s="10"/>
    </row>
    <row r="447" spans="3:3">
      <c r="C447" s="10"/>
    </row>
    <row r="448" spans="3:3">
      <c r="C448" s="10"/>
    </row>
    <row r="449" spans="3:3">
      <c r="C449" s="10"/>
    </row>
    <row r="450" spans="3:3">
      <c r="C450" s="10"/>
    </row>
    <row r="451" spans="3:3">
      <c r="C451" s="10"/>
    </row>
    <row r="452" spans="3:3">
      <c r="C452" s="10"/>
    </row>
    <row r="453" spans="3:3">
      <c r="C453" s="10"/>
    </row>
    <row r="454" spans="3:3">
      <c r="C454" s="10"/>
    </row>
    <row r="455" spans="3:3">
      <c r="C455" s="10"/>
    </row>
    <row r="456" spans="3:3">
      <c r="C456" s="10"/>
    </row>
    <row r="457" spans="3:3">
      <c r="C457" s="10"/>
    </row>
    <row r="458" spans="3:3">
      <c r="C458" s="10"/>
    </row>
    <row r="459" spans="3:3">
      <c r="C459" s="10"/>
    </row>
    <row r="460" spans="3:3">
      <c r="C460" s="10"/>
    </row>
    <row r="461" spans="3:3">
      <c r="C461" s="10"/>
    </row>
    <row r="462" spans="3:3">
      <c r="C462" s="10"/>
    </row>
    <row r="463" spans="3:3">
      <c r="C463" s="10"/>
    </row>
    <row r="464" spans="3:3">
      <c r="C464" s="10"/>
    </row>
    <row r="465" spans="3:3">
      <c r="C465" s="10"/>
    </row>
    <row r="466" spans="3:3">
      <c r="C466" s="10"/>
    </row>
    <row r="467" spans="3:3">
      <c r="C467" s="10"/>
    </row>
    <row r="468" spans="3:3">
      <c r="C468" s="10"/>
    </row>
    <row r="469" spans="3:3">
      <c r="C469" s="10"/>
    </row>
    <row r="470" spans="3:3">
      <c r="C470" s="10"/>
    </row>
    <row r="471" spans="3:3">
      <c r="C471" s="10"/>
    </row>
    <row r="472" spans="3:3">
      <c r="C472" s="10"/>
    </row>
    <row r="473" spans="3:3">
      <c r="C473" s="10"/>
    </row>
    <row r="474" spans="3:3">
      <c r="C474" s="10"/>
    </row>
    <row r="475" spans="3:3">
      <c r="C475" s="10"/>
    </row>
    <row r="476" spans="3:3">
      <c r="C476" s="10"/>
    </row>
    <row r="477" spans="3:3">
      <c r="C477" s="10"/>
    </row>
    <row r="478" spans="3:3">
      <c r="C478" s="10"/>
    </row>
    <row r="479" spans="3:3">
      <c r="C479" s="10"/>
    </row>
    <row r="480" spans="3:3">
      <c r="C480" s="10"/>
    </row>
    <row r="481" spans="3:3">
      <c r="C481" s="10"/>
    </row>
    <row r="482" spans="3:3">
      <c r="C482" s="10"/>
    </row>
    <row r="483" spans="3:3">
      <c r="C483" s="10"/>
    </row>
    <row r="484" spans="3:3">
      <c r="C484" s="10"/>
    </row>
    <row r="485" spans="3:3">
      <c r="C485" s="10"/>
    </row>
    <row r="486" spans="3:3">
      <c r="C486" s="10"/>
    </row>
    <row r="487" spans="3:3">
      <c r="C487" s="10"/>
    </row>
    <row r="488" spans="3:3">
      <c r="C488" s="10"/>
    </row>
    <row r="489" spans="3:3">
      <c r="C489" s="10"/>
    </row>
    <row r="490" spans="3:3">
      <c r="C490" s="10"/>
    </row>
    <row r="491" spans="3:3">
      <c r="C491" s="10"/>
    </row>
    <row r="492" spans="3:3">
      <c r="C492" s="10"/>
    </row>
    <row r="493" spans="3:3">
      <c r="C493" s="10"/>
    </row>
    <row r="494" spans="3:3">
      <c r="C494" s="10"/>
    </row>
    <row r="495" spans="3:3">
      <c r="C495" s="10"/>
    </row>
    <row r="496" spans="3:3">
      <c r="C496" s="10"/>
    </row>
    <row r="497" spans="3:3">
      <c r="C497" s="10"/>
    </row>
    <row r="498" spans="3:3">
      <c r="C498" s="10"/>
    </row>
    <row r="499" spans="3:3">
      <c r="C499" s="10"/>
    </row>
    <row r="500" spans="3:3">
      <c r="C500" s="10"/>
    </row>
    <row r="501" spans="3:3">
      <c r="C501" s="10"/>
    </row>
    <row r="502" spans="3:3">
      <c r="C502" s="10"/>
    </row>
    <row r="503" spans="3:3">
      <c r="C503" s="10"/>
    </row>
    <row r="504" spans="3:3">
      <c r="C504" s="10"/>
    </row>
    <row r="505" spans="3:3">
      <c r="C505" s="10"/>
    </row>
    <row r="506" spans="3:3">
      <c r="C506" s="10"/>
    </row>
    <row r="507" spans="3:3">
      <c r="C507" s="10"/>
    </row>
    <row r="508" spans="3:3">
      <c r="C508" s="10"/>
    </row>
    <row r="509" spans="3:3">
      <c r="C509" s="10"/>
    </row>
    <row r="510" spans="3:3">
      <c r="C510" s="10"/>
    </row>
    <row r="511" spans="3:3">
      <c r="C511" s="10"/>
    </row>
    <row r="512" spans="3:3">
      <c r="C512" s="10"/>
    </row>
    <row r="513" spans="3:3">
      <c r="C513" s="10"/>
    </row>
    <row r="514" spans="3:3">
      <c r="C514" s="10"/>
    </row>
    <row r="515" spans="3:3">
      <c r="C515" s="10"/>
    </row>
    <row r="516" spans="3:3">
      <c r="C516" s="10"/>
    </row>
    <row r="517" spans="3:3">
      <c r="C517" s="10"/>
    </row>
    <row r="518" spans="3:3">
      <c r="C518" s="10"/>
    </row>
    <row r="519" spans="3:3">
      <c r="C519" s="10"/>
    </row>
    <row r="520" spans="3:3">
      <c r="C520" s="10"/>
    </row>
    <row r="521" spans="3:3">
      <c r="C521" s="10"/>
    </row>
    <row r="522" spans="3:3">
      <c r="C522" s="10"/>
    </row>
    <row r="523" spans="3:3">
      <c r="C523" s="10"/>
    </row>
    <row r="524" spans="3:3">
      <c r="C524" s="10"/>
    </row>
    <row r="525" spans="3:3">
      <c r="C525" s="10"/>
    </row>
    <row r="526" spans="3:3">
      <c r="C526" s="10"/>
    </row>
    <row r="527" spans="3:3">
      <c r="C527" s="10"/>
    </row>
    <row r="528" spans="3:3">
      <c r="C528" s="10"/>
    </row>
    <row r="529" spans="3:3">
      <c r="C529" s="10"/>
    </row>
    <row r="530" spans="3:3">
      <c r="C530" s="10"/>
    </row>
    <row r="531" spans="3:3">
      <c r="C531" s="10"/>
    </row>
    <row r="532" spans="3:3">
      <c r="C532" s="10"/>
    </row>
    <row r="533" spans="3:3">
      <c r="C533" s="10"/>
    </row>
    <row r="534" spans="3:3">
      <c r="C534" s="10"/>
    </row>
    <row r="535" spans="3:3">
      <c r="C535" s="10"/>
    </row>
    <row r="536" spans="3:3">
      <c r="C536" s="10"/>
    </row>
    <row r="537" spans="3:3">
      <c r="C537" s="10"/>
    </row>
    <row r="538" spans="3:3">
      <c r="C538" s="10"/>
    </row>
    <row r="539" spans="3:3">
      <c r="C539" s="10"/>
    </row>
    <row r="540" spans="3:3">
      <c r="C540" s="10"/>
    </row>
    <row r="541" spans="3:3">
      <c r="C541" s="10"/>
    </row>
    <row r="542" spans="3:3">
      <c r="C542" s="10"/>
    </row>
    <row r="543" spans="3:3">
      <c r="C543" s="10"/>
    </row>
    <row r="544" spans="3:3">
      <c r="C544" s="10"/>
    </row>
    <row r="545" spans="3:3">
      <c r="C545" s="10"/>
    </row>
    <row r="546" spans="3:3">
      <c r="C546" s="10"/>
    </row>
    <row r="547" spans="3:3">
      <c r="C547" s="10"/>
    </row>
    <row r="548" spans="3:3">
      <c r="C548" s="10"/>
    </row>
    <row r="549" spans="3:3">
      <c r="C549" s="10"/>
    </row>
    <row r="550" spans="3:3">
      <c r="C550" s="10"/>
    </row>
    <row r="551" spans="3:3">
      <c r="C551" s="10"/>
    </row>
    <row r="552" spans="3:3">
      <c r="C552" s="10"/>
    </row>
    <row r="553" spans="3:3">
      <c r="C553" s="10"/>
    </row>
    <row r="554" spans="3:3">
      <c r="C554" s="10"/>
    </row>
    <row r="555" spans="3:3">
      <c r="C555" s="10"/>
    </row>
    <row r="556" spans="3:3">
      <c r="C556" s="10"/>
    </row>
    <row r="557" spans="3:3">
      <c r="C557" s="10"/>
    </row>
    <row r="558" spans="3:3">
      <c r="C558" s="10"/>
    </row>
    <row r="559" spans="3:3">
      <c r="C559" s="10"/>
    </row>
    <row r="560" spans="3:3">
      <c r="C560" s="10"/>
    </row>
    <row r="561" spans="3:3">
      <c r="C561" s="10"/>
    </row>
    <row r="562" spans="3:3">
      <c r="C562" s="10"/>
    </row>
    <row r="563" spans="3:3">
      <c r="C563" s="10"/>
    </row>
    <row r="564" spans="3:3">
      <c r="C564" s="10"/>
    </row>
    <row r="565" spans="3:3">
      <c r="C565" s="10"/>
    </row>
    <row r="566" spans="3:3">
      <c r="C566" s="10"/>
    </row>
    <row r="567" spans="3:3">
      <c r="C567" s="10"/>
    </row>
    <row r="568" spans="3:3">
      <c r="C568" s="10"/>
    </row>
    <row r="569" spans="3:3">
      <c r="C569" s="10"/>
    </row>
    <row r="570" spans="3:3">
      <c r="C570" s="10"/>
    </row>
    <row r="571" spans="3:3">
      <c r="C571" s="10"/>
    </row>
    <row r="572" spans="3:3">
      <c r="C572" s="10"/>
    </row>
    <row r="573" spans="3:3">
      <c r="C573" s="10"/>
    </row>
    <row r="574" spans="3:3">
      <c r="C574" s="10"/>
    </row>
    <row r="575" spans="3:3">
      <c r="C575" s="10"/>
    </row>
    <row r="576" spans="3:3">
      <c r="C576" s="10"/>
    </row>
    <row r="577" spans="3:3">
      <c r="C577" s="10"/>
    </row>
    <row r="578" spans="3:3">
      <c r="C578" s="10"/>
    </row>
    <row r="579" spans="3:3">
      <c r="C579" s="10"/>
    </row>
    <row r="580" spans="3:3">
      <c r="C580" s="10"/>
    </row>
    <row r="581" spans="3:3">
      <c r="C581" s="10"/>
    </row>
    <row r="582" spans="3:3">
      <c r="C582" s="10"/>
    </row>
    <row r="583" spans="3:3">
      <c r="C583" s="10"/>
    </row>
    <row r="584" spans="3:3">
      <c r="C584" s="10"/>
    </row>
    <row r="585" spans="3:3">
      <c r="C585" s="10"/>
    </row>
    <row r="586" spans="3:3">
      <c r="C586" s="10"/>
    </row>
    <row r="587" spans="3:3">
      <c r="C587" s="10"/>
    </row>
    <row r="588" spans="3:3">
      <c r="C588" s="10"/>
    </row>
    <row r="589" spans="3:3">
      <c r="C589" s="10"/>
    </row>
    <row r="590" spans="3:3">
      <c r="C590" s="10"/>
    </row>
    <row r="591" spans="3:3">
      <c r="C591" s="10"/>
    </row>
    <row r="592" spans="3:3">
      <c r="C592" s="10"/>
    </row>
    <row r="593" spans="3:3">
      <c r="C593" s="10"/>
    </row>
    <row r="594" spans="3:3">
      <c r="C594" s="10"/>
    </row>
    <row r="595" spans="3:3">
      <c r="C595" s="10"/>
    </row>
    <row r="596" spans="3:3">
      <c r="C596" s="10"/>
    </row>
    <row r="597" spans="3:3">
      <c r="C597" s="10"/>
    </row>
    <row r="598" spans="3:3">
      <c r="C598" s="10"/>
    </row>
    <row r="599" spans="3:3">
      <c r="C599" s="10"/>
    </row>
    <row r="600" spans="3:3">
      <c r="C600" s="10"/>
    </row>
    <row r="601" spans="3:3">
      <c r="C601" s="10"/>
    </row>
    <row r="602" spans="3:3">
      <c r="C602" s="10"/>
    </row>
    <row r="603" spans="3:3">
      <c r="C603" s="10"/>
    </row>
    <row r="604" spans="3:3">
      <c r="C604" s="10"/>
    </row>
    <row r="605" spans="3:3">
      <c r="C605" s="10"/>
    </row>
    <row r="606" spans="3:3">
      <c r="C606" s="10"/>
    </row>
    <row r="607" spans="3:3">
      <c r="C607" s="10"/>
    </row>
    <row r="608" spans="3:3">
      <c r="C608" s="10"/>
    </row>
    <row r="609" spans="3:3">
      <c r="C609" s="10"/>
    </row>
    <row r="610" spans="3:3">
      <c r="C610" s="10"/>
    </row>
    <row r="611" spans="3:3">
      <c r="C611" s="10"/>
    </row>
    <row r="612" spans="3:3">
      <c r="C612" s="10"/>
    </row>
    <row r="613" spans="3:3">
      <c r="C613" s="10"/>
    </row>
    <row r="614" spans="3:3">
      <c r="C614" s="10"/>
    </row>
    <row r="615" spans="3:3">
      <c r="C615" s="10"/>
    </row>
    <row r="616" spans="3:3">
      <c r="C616" s="10"/>
    </row>
    <row r="617" spans="3:3">
      <c r="C617" s="10"/>
    </row>
    <row r="618" spans="3:3">
      <c r="C618" s="10"/>
    </row>
    <row r="619" spans="3:3">
      <c r="C619" s="10"/>
    </row>
    <row r="620" spans="3:3">
      <c r="C620" s="10"/>
    </row>
    <row r="621" spans="3:3">
      <c r="C621" s="10"/>
    </row>
    <row r="622" spans="3:3">
      <c r="C622" s="10"/>
    </row>
    <row r="623" spans="3:3">
      <c r="C623" s="10"/>
    </row>
    <row r="624" spans="3:3">
      <c r="C624" s="10"/>
    </row>
    <row r="625" spans="3:3">
      <c r="C625" s="10"/>
    </row>
    <row r="626" spans="3:3">
      <c r="C626" s="10"/>
    </row>
    <row r="627" spans="3:3">
      <c r="C627" s="10"/>
    </row>
    <row r="628" spans="3:3">
      <c r="C628" s="10"/>
    </row>
    <row r="629" spans="3:3">
      <c r="C629" s="10"/>
    </row>
    <row r="630" spans="3:3">
      <c r="C630" s="10"/>
    </row>
    <row r="631" spans="3:3">
      <c r="C631" s="10"/>
    </row>
    <row r="632" spans="3:3">
      <c r="C632" s="10"/>
    </row>
    <row r="633" spans="3:3">
      <c r="C633" s="10"/>
    </row>
    <row r="634" spans="3:3">
      <c r="C634" s="10"/>
    </row>
    <row r="635" spans="3:3">
      <c r="C635" s="10"/>
    </row>
    <row r="636" spans="3:3">
      <c r="C636" s="10"/>
    </row>
    <row r="637" spans="3:3">
      <c r="C637" s="10"/>
    </row>
    <row r="638" spans="3:3">
      <c r="C638" s="10"/>
    </row>
    <row r="639" spans="3:3">
      <c r="C639" s="10"/>
    </row>
    <row r="640" spans="3:3">
      <c r="C640" s="10"/>
    </row>
    <row r="641" spans="3:3">
      <c r="C641" s="10"/>
    </row>
    <row r="642" spans="3:3">
      <c r="C642" s="10"/>
    </row>
    <row r="643" spans="3:3">
      <c r="C643" s="10"/>
    </row>
    <row r="644" spans="3:3">
      <c r="C644" s="10"/>
    </row>
    <row r="645" spans="3:3">
      <c r="C645" s="10"/>
    </row>
    <row r="646" spans="3:3">
      <c r="C646" s="10"/>
    </row>
    <row r="647" spans="3:3">
      <c r="C647" s="10"/>
    </row>
    <row r="648" spans="3:3">
      <c r="C648" s="10"/>
    </row>
    <row r="649" spans="3:3">
      <c r="C649" s="10"/>
    </row>
    <row r="650" spans="3:3">
      <c r="C650" s="10"/>
    </row>
    <row r="651" spans="3:3">
      <c r="C651" s="10"/>
    </row>
    <row r="652" spans="3:3">
      <c r="C652" s="10"/>
    </row>
    <row r="653" spans="3:3">
      <c r="C653" s="10"/>
    </row>
    <row r="654" spans="3:3">
      <c r="C654" s="10"/>
    </row>
    <row r="655" spans="3:3">
      <c r="C655" s="10"/>
    </row>
    <row r="656" spans="3:3">
      <c r="C656" s="10"/>
    </row>
    <row r="657" spans="3:3">
      <c r="C657" s="10"/>
    </row>
    <row r="658" spans="3:3">
      <c r="C658" s="10"/>
    </row>
    <row r="659" spans="3:3">
      <c r="C659" s="10"/>
    </row>
    <row r="660" spans="3:3">
      <c r="C660" s="10"/>
    </row>
    <row r="661" spans="3:3">
      <c r="C661" s="10"/>
    </row>
    <row r="662" spans="3:3">
      <c r="C662" s="10"/>
    </row>
    <row r="663" spans="3:3">
      <c r="C663" s="10"/>
    </row>
    <row r="664" spans="3:3">
      <c r="C664" s="10"/>
    </row>
    <row r="665" spans="3:3">
      <c r="C665" s="10"/>
    </row>
    <row r="666" spans="3:3">
      <c r="C666" s="10"/>
    </row>
    <row r="667" spans="3:3">
      <c r="C667" s="10"/>
    </row>
    <row r="668" spans="3:3">
      <c r="C668" s="10"/>
    </row>
    <row r="669" spans="3:3">
      <c r="C669" s="10"/>
    </row>
    <row r="670" spans="3:3">
      <c r="C670" s="10"/>
    </row>
    <row r="671" spans="3:3">
      <c r="C671" s="10"/>
    </row>
    <row r="672" spans="3:3">
      <c r="C672" s="10"/>
    </row>
    <row r="673" spans="3:3">
      <c r="C673" s="10"/>
    </row>
    <row r="674" spans="3:3">
      <c r="C674" s="10"/>
    </row>
    <row r="675" spans="3:3">
      <c r="C675" s="10"/>
    </row>
    <row r="676" spans="3:3">
      <c r="C676" s="10"/>
    </row>
    <row r="677" spans="3:3">
      <c r="C677" s="10"/>
    </row>
    <row r="678" spans="3:3">
      <c r="C678" s="10"/>
    </row>
    <row r="679" spans="3:3">
      <c r="C679" s="10"/>
    </row>
    <row r="680" spans="3:3">
      <c r="C680" s="10"/>
    </row>
    <row r="681" spans="3:3">
      <c r="C681" s="10"/>
    </row>
    <row r="682" spans="3:3">
      <c r="C682" s="10"/>
    </row>
    <row r="683" spans="3:3">
      <c r="C683" s="10"/>
    </row>
    <row r="684" spans="3:3">
      <c r="C684" s="10"/>
    </row>
    <row r="685" spans="3:3">
      <c r="C685" s="10"/>
    </row>
    <row r="686" spans="3:3">
      <c r="C686" s="10"/>
    </row>
    <row r="687" spans="3:3">
      <c r="C687" s="10"/>
    </row>
    <row r="688" spans="3:3">
      <c r="C688" s="10"/>
    </row>
    <row r="689" spans="3:3">
      <c r="C689" s="10"/>
    </row>
    <row r="690" spans="3:3">
      <c r="C690" s="10"/>
    </row>
    <row r="691" spans="3:3">
      <c r="C691" s="10"/>
    </row>
    <row r="692" spans="3:3">
      <c r="C692" s="10"/>
    </row>
    <row r="693" spans="3:3">
      <c r="C693" s="10"/>
    </row>
    <row r="694" spans="3:3">
      <c r="C694" s="10"/>
    </row>
    <row r="695" spans="3:3">
      <c r="C695" s="10"/>
    </row>
    <row r="696" spans="3:3">
      <c r="C696" s="10"/>
    </row>
    <row r="697" spans="3:3">
      <c r="C697" s="10"/>
    </row>
    <row r="698" spans="3:3">
      <c r="C698" s="10"/>
    </row>
    <row r="699" spans="3:3">
      <c r="C699" s="10"/>
    </row>
    <row r="700" spans="3:3">
      <c r="C700" s="10"/>
    </row>
    <row r="701" spans="3:3">
      <c r="C701" s="10"/>
    </row>
    <row r="702" spans="3:3">
      <c r="C702" s="10"/>
    </row>
    <row r="703" spans="3:3">
      <c r="C703" s="10"/>
    </row>
    <row r="704" spans="3:3">
      <c r="C704" s="10"/>
    </row>
    <row r="705" spans="3:3">
      <c r="C705" s="10"/>
    </row>
    <row r="706" spans="3:3">
      <c r="C706" s="10"/>
    </row>
    <row r="707" spans="3:3">
      <c r="C707" s="10"/>
    </row>
    <row r="708" spans="3:3">
      <c r="C708" s="10"/>
    </row>
    <row r="709" spans="3:3">
      <c r="C709" s="10"/>
    </row>
    <row r="710" spans="3:3">
      <c r="C710" s="10"/>
    </row>
    <row r="711" spans="3:3">
      <c r="C711" s="10"/>
    </row>
    <row r="712" spans="3:3">
      <c r="C712" s="10"/>
    </row>
    <row r="713" spans="3:3">
      <c r="C713" s="10"/>
    </row>
    <row r="714" spans="3:3">
      <c r="C714" s="10"/>
    </row>
    <row r="715" spans="3:3">
      <c r="C715" s="10"/>
    </row>
    <row r="716" spans="3:3">
      <c r="C716" s="10"/>
    </row>
    <row r="717" spans="3:3">
      <c r="C717" s="10"/>
    </row>
    <row r="718" spans="3:3">
      <c r="C718" s="10"/>
    </row>
    <row r="719" spans="3:3">
      <c r="C719" s="10"/>
    </row>
    <row r="720" spans="3:3">
      <c r="C720" s="10"/>
    </row>
    <row r="721" spans="3:3">
      <c r="C721" s="10"/>
    </row>
    <row r="722" spans="3:3">
      <c r="C722" s="10"/>
    </row>
    <row r="723" spans="3:3">
      <c r="C723" s="10"/>
    </row>
    <row r="724" spans="3:3">
      <c r="C724" s="10"/>
    </row>
    <row r="725" spans="3:3">
      <c r="C725" s="10"/>
    </row>
    <row r="726" spans="3:3">
      <c r="C726" s="10"/>
    </row>
    <row r="727" spans="3:3">
      <c r="C727" s="10"/>
    </row>
    <row r="728" spans="3:3">
      <c r="C728" s="10"/>
    </row>
    <row r="729" spans="3:3">
      <c r="C729" s="10"/>
    </row>
    <row r="730" spans="3:3">
      <c r="C730" s="10"/>
    </row>
    <row r="731" spans="3:3">
      <c r="C731" s="10"/>
    </row>
    <row r="732" spans="3:3">
      <c r="C732" s="10"/>
    </row>
    <row r="733" spans="3:3">
      <c r="C733" s="10"/>
    </row>
    <row r="734" spans="3:3">
      <c r="C734" s="10"/>
    </row>
    <row r="735" spans="3:3">
      <c r="C735" s="10"/>
    </row>
    <row r="736" spans="3:3">
      <c r="C736" s="10"/>
    </row>
    <row r="737" spans="3:3">
      <c r="C737" s="10"/>
    </row>
    <row r="738" spans="3:3">
      <c r="C738" s="10"/>
    </row>
    <row r="739" spans="3:3">
      <c r="C739" s="10"/>
    </row>
    <row r="740" spans="3:3">
      <c r="C740" s="10"/>
    </row>
    <row r="741" spans="3:3">
      <c r="C741" s="10"/>
    </row>
    <row r="742" spans="3:3">
      <c r="C742" s="10"/>
    </row>
    <row r="743" spans="3:3">
      <c r="C743" s="10"/>
    </row>
    <row r="744" spans="3:3">
      <c r="C744" s="10"/>
    </row>
    <row r="745" spans="3:3">
      <c r="C745" s="10"/>
    </row>
    <row r="746" spans="3:3">
      <c r="C746" s="10"/>
    </row>
    <row r="747" spans="3:3">
      <c r="C747" s="10"/>
    </row>
    <row r="748" spans="3:3">
      <c r="C748" s="10"/>
    </row>
    <row r="749" spans="3:3">
      <c r="C749" s="10"/>
    </row>
    <row r="750" spans="3:3">
      <c r="C750" s="10"/>
    </row>
    <row r="751" spans="3:3">
      <c r="C751" s="10"/>
    </row>
    <row r="752" spans="3:3">
      <c r="C752" s="10"/>
    </row>
    <row r="753" spans="3:3">
      <c r="C753" s="10"/>
    </row>
    <row r="754" spans="3:3">
      <c r="C754" s="10"/>
    </row>
    <row r="755" spans="3:3">
      <c r="C755" s="10"/>
    </row>
    <row r="756" spans="3:3">
      <c r="C756" s="10"/>
    </row>
    <row r="757" spans="3:3">
      <c r="C757" s="10"/>
    </row>
    <row r="758" spans="3:3">
      <c r="C758" s="10"/>
    </row>
    <row r="759" spans="3:3">
      <c r="C759" s="10"/>
    </row>
    <row r="760" spans="3:3">
      <c r="C760" s="10"/>
    </row>
    <row r="774" spans="1:3">
      <c r="A774" s="199"/>
      <c r="B774" s="199"/>
      <c r="C774" s="200"/>
    </row>
    <row r="775" spans="1:3" ht="15.75" thickBot="1">
      <c r="C775" s="2"/>
    </row>
    <row r="776" spans="1:3">
      <c r="C776" s="13">
        <v>4</v>
      </c>
    </row>
    <row r="782" spans="1:3" ht="6.95" customHeight="1"/>
    <row r="789" ht="6.95" customHeight="1"/>
    <row r="802" spans="1:17">
      <c r="A802" s="16"/>
      <c r="B802" s="16"/>
      <c r="C802" s="16"/>
      <c r="Q802" s="16"/>
    </row>
  </sheetData>
  <conditionalFormatting sqref="E33">
    <cfRule type="cellIs" dxfId="7" priority="2" operator="greaterThan">
      <formula>50</formula>
    </cfRule>
    <cfRule type="cellIs" dxfId="6" priority="3" operator="lessThan">
      <formula>50</formula>
    </cfRule>
  </conditionalFormatting>
  <conditionalFormatting sqref="E48">
    <cfRule type="cellIs" dxfId="5" priority="1" operator="greaterThan">
      <formula>0</formula>
    </cfRule>
  </conditionalFormatting>
  <conditionalFormatting sqref="N17:N26">
    <cfRule type="containsText" dxfId="4" priority="4" operator="containsText" text="F">
      <formula>NOT(ISERROR(SEARCH("F",N17)))</formula>
    </cfRule>
    <cfRule type="containsText" dxfId="3" priority="5" operator="containsText" text="S">
      <formula>NOT(ISERROR(SEARCH("S",N17)))</formula>
    </cfRule>
  </conditionalFormatting>
  <conditionalFormatting sqref="O17:P26">
    <cfRule type="cellIs" dxfId="2" priority="6" operator="lessThan">
      <formula>0</formula>
    </cfRule>
    <cfRule type="cellIs" dxfId="1" priority="7" operator="greaterThan">
      <formula>0</formula>
    </cfRule>
    <cfRule type="cellIs" dxfId="0" priority="8" operator="lessThan">
      <formula>0.23</formula>
    </cfRule>
    <cfRule type="colorScale" priority="9">
      <colorScale>
        <cfvo type="num" val="&quot;&lt;0&quot;"/>
        <cfvo type="num" val="&quot;&gt;0&quot;"/>
        <color theme="5" tint="0.39997558519241921"/>
        <color theme="9" tint="0.39997558519241921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</vt:lpstr>
      <vt:lpstr>Grille de qualification</vt:lpstr>
      <vt:lpstr>Positionnement</vt:lpstr>
      <vt:lpstr>Performance tracking (GO)</vt:lpstr>
      <vt:lpstr>Performance tracking (NO GO)</vt:lpstr>
      <vt:lpstr>'Grille de qualification'!Zone_d_impression</vt:lpstr>
      <vt:lpstr>Liste!Zone_d_impression</vt:lpstr>
      <vt:lpstr>'Performance tracking (GO)'!Zone_d_impression</vt:lpstr>
      <vt:lpstr>'Performance tracking (NO GO)'!Zone_d_impression</vt:lpstr>
      <vt:lpstr>Positionnement!Zone_d_impression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FINEZ</dc:creator>
  <cp:lastModifiedBy>maison</cp:lastModifiedBy>
  <dcterms:created xsi:type="dcterms:W3CDTF">2021-12-29T16:49:10Z</dcterms:created>
  <dcterms:modified xsi:type="dcterms:W3CDTF">2022-01-15T18:01:45Z</dcterms:modified>
</cp:coreProperties>
</file>