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-120" yWindow="-120" windowWidth="20730" windowHeight="11760" activeTab="2"/>
  </bookViews>
  <sheets>
    <sheet name="mois_annees" sheetId="2" r:id="rId1"/>
    <sheet name="jours_feries" sheetId="3" r:id="rId2"/>
    <sheet name="Planning" sheetId="1" r:id="rId3"/>
  </sheets>
  <definedNames>
    <definedName name="depart_louise">jours_feries!$F$4:$F$56</definedName>
    <definedName name="depart_Paul">jours_feries!$E$4:$E$56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6" i="1" l="1"/>
  <c r="F7" i="1" l="1"/>
  <c r="AI10" i="1" l="1"/>
  <c r="AJ10" i="1" s="1"/>
  <c r="C10" i="1" l="1"/>
  <c r="C11" i="1" l="1"/>
  <c r="C12" i="1"/>
  <c r="C9" i="1"/>
  <c r="D10" i="1"/>
  <c r="B1" i="3"/>
  <c r="D9" i="1" l="1"/>
  <c r="D12" i="1"/>
  <c r="D11" i="1"/>
  <c r="E10" i="1"/>
  <c r="B15" i="3"/>
  <c r="E9" i="1" l="1"/>
  <c r="E12" i="1"/>
  <c r="E11" i="1"/>
  <c r="F10" i="1"/>
  <c r="B4" i="3"/>
  <c r="B12" i="3"/>
  <c r="B13" i="3"/>
  <c r="B6" i="3"/>
  <c r="B14" i="3"/>
  <c r="B3" i="3"/>
  <c r="B7" i="3"/>
  <c r="B11" i="3"/>
  <c r="F9" i="1" l="1"/>
  <c r="F12" i="1"/>
  <c r="F11" i="1"/>
  <c r="G10" i="1"/>
  <c r="B10" i="3"/>
  <c r="B9" i="3"/>
  <c r="B5" i="3"/>
  <c r="B8" i="3"/>
  <c r="G9" i="1" l="1"/>
  <c r="G11" i="1"/>
  <c r="G12" i="1"/>
  <c r="H10" i="1"/>
  <c r="H9" i="1" l="1"/>
  <c r="H11" i="1"/>
  <c r="H12" i="1"/>
  <c r="I10" i="1"/>
  <c r="I9" i="1" l="1"/>
  <c r="I12" i="1"/>
  <c r="I11" i="1"/>
  <c r="J10" i="1"/>
  <c r="J9" i="1" l="1"/>
  <c r="J11" i="1"/>
  <c r="J12" i="1"/>
  <c r="K10" i="1"/>
  <c r="K9" i="1" l="1"/>
  <c r="K11" i="1"/>
  <c r="K12" i="1"/>
  <c r="L10" i="1"/>
  <c r="L9" i="1" l="1"/>
  <c r="L11" i="1"/>
  <c r="L12" i="1"/>
  <c r="M10" i="1"/>
  <c r="M9" i="1" l="1"/>
  <c r="M12" i="1"/>
  <c r="M11" i="1"/>
  <c r="N10" i="1"/>
  <c r="N9" i="1" l="1"/>
  <c r="N12" i="1"/>
  <c r="N11" i="1"/>
  <c r="O10" i="1"/>
  <c r="O9" i="1" l="1"/>
  <c r="O12" i="1"/>
  <c r="O11" i="1"/>
  <c r="P10" i="1"/>
  <c r="P9" i="1" l="1"/>
  <c r="P12" i="1"/>
  <c r="P11" i="1"/>
  <c r="Q10" i="1"/>
  <c r="Q9" i="1" l="1"/>
  <c r="Q12" i="1"/>
  <c r="Q11" i="1"/>
  <c r="R10" i="1"/>
  <c r="R9" i="1" l="1"/>
  <c r="R12" i="1"/>
  <c r="R11" i="1"/>
  <c r="S10" i="1"/>
  <c r="S9" i="1" l="1"/>
  <c r="S11" i="1"/>
  <c r="S12" i="1"/>
  <c r="T10" i="1"/>
  <c r="T9" i="1" l="1"/>
  <c r="T11" i="1"/>
  <c r="T12" i="1"/>
  <c r="U10" i="1"/>
  <c r="U9" i="1" l="1"/>
  <c r="U12" i="1"/>
  <c r="U11" i="1"/>
  <c r="V10" i="1"/>
  <c r="V9" i="1" l="1"/>
  <c r="V11" i="1"/>
  <c r="V12" i="1"/>
  <c r="W10" i="1"/>
  <c r="W9" i="1" l="1"/>
  <c r="W11" i="1"/>
  <c r="W12" i="1"/>
  <c r="X10" i="1"/>
  <c r="X9" i="1" l="1"/>
  <c r="X11" i="1"/>
  <c r="X12" i="1"/>
  <c r="Y10" i="1"/>
  <c r="Y9" i="1" l="1"/>
  <c r="Y12" i="1"/>
  <c r="Y11" i="1"/>
  <c r="Z10" i="1"/>
  <c r="Z9" i="1" l="1"/>
  <c r="Z12" i="1"/>
  <c r="Z11" i="1"/>
  <c r="AA10" i="1"/>
  <c r="AA9" i="1" l="1"/>
  <c r="AA11" i="1"/>
  <c r="AA12" i="1"/>
  <c r="AB10" i="1"/>
  <c r="AB9" i="1" l="1"/>
  <c r="AB12" i="1"/>
  <c r="AB11" i="1"/>
  <c r="AC10" i="1"/>
  <c r="AC9" i="1" l="1"/>
  <c r="AC12" i="1"/>
  <c r="AC11" i="1"/>
  <c r="AD10" i="1"/>
  <c r="AD9" i="1" l="1"/>
  <c r="AD12" i="1"/>
  <c r="AD11" i="1"/>
  <c r="AE10" i="1"/>
  <c r="AE12" i="1" l="1"/>
  <c r="AE9" i="1"/>
  <c r="AE11" i="1"/>
  <c r="AF10" i="1"/>
  <c r="AF11" i="1" l="1"/>
  <c r="AF9" i="1"/>
  <c r="AF12" i="1"/>
  <c r="AG10" i="1"/>
  <c r="AG11" i="1" l="1"/>
  <c r="AG9" i="1"/>
  <c r="AG12" i="1"/>
</calcChain>
</file>

<file path=xl/sharedStrings.xml><?xml version="1.0" encoding="utf-8"?>
<sst xmlns="http://schemas.openxmlformats.org/spreadsheetml/2006/main" count="44" uniqueCount="39">
  <si>
    <t>Mois</t>
  </si>
  <si>
    <t>Année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</si>
  <si>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</si>
  <si>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</si>
  <si>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</si>
  <si>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</si>
  <si>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</si>
  <si>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</si>
  <si>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</si>
  <si>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</si>
  <si>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</si>
  <si>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</si>
  <si>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</si>
  <si>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</si>
  <si>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Années</t>
  </si>
  <si>
    <t>1er Janvier</t>
  </si>
  <si>
    <t>Pâques</t>
  </si>
  <si>
    <t>Lundi de Pâques</t>
  </si>
  <si>
    <t>1er Mai</t>
  </si>
  <si>
    <t>Ascenscion</t>
  </si>
  <si>
    <t>Pentecôte</t>
  </si>
  <si>
    <t>Lundi de la Pentecôte</t>
  </si>
  <si>
    <t>1er Novembre</t>
  </si>
  <si>
    <t>8 Mai</t>
  </si>
  <si>
    <t>14 Juillet</t>
  </si>
  <si>
    <t>15 Août</t>
  </si>
  <si>
    <t>11 Novembre</t>
  </si>
  <si>
    <t>25 Décembre</t>
  </si>
  <si>
    <t>Paul</t>
  </si>
  <si>
    <t>Louise</t>
  </si>
  <si>
    <t>Premier lundi du mois :</t>
  </si>
  <si>
    <t>louise</t>
  </si>
  <si>
    <t>N°Sem.</t>
  </si>
  <si>
    <t>=INDEX(depart_Paul;EQUIV(NO.SEMAINE(C10;16);jours_feries!$D$4:$D$55;0))</t>
  </si>
  <si>
    <t>=INDEX(depart_louise;EQUIV(NO.SEMAINE(C10;16);jours_feries!$D$4:$D$55;0))</t>
  </si>
  <si>
    <t>vérif.</t>
  </si>
  <si>
    <t>Départ</t>
  </si>
  <si>
    <t>n°sem.</t>
  </si>
  <si>
    <t>comme cette année commence un samedi, je le considère comme le 1er jour de la semaine (;16)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</si>
</sst>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\ dd"/>
    <numFmt numFmtId="165" formatCode="ddd\ mm"/>
  </numFmts>
  <fonts count="8" x14ac:knownFonts="1">
    <font>
      <sz val="11"/>
      <color theme="1"/>
      <name val="Calibri"/>
      <family val="2"/>
      <scheme val="minor"/>
    </font>
    <font>
      <b/>
      <sz val="20"/>
      <color theme="8" tint="-0.249977111117893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11"/>
      <color rgb="FF00B0F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0" xfId="0" applyAlignment="1">
      <alignment horizontal="right"/>
    </xf>
    <xf numFmtId="0" fontId="2" fillId="0" borderId="0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14" fontId="0" fillId="0" borderId="5" xfId="0" applyNumberFormat="1" applyBorder="1"/>
    <xf numFmtId="0" fontId="0" fillId="0" borderId="6" xfId="0" applyBorder="1"/>
    <xf numFmtId="14" fontId="0" fillId="0" borderId="7" xfId="0" applyNumberFormat="1" applyBorder="1"/>
    <xf numFmtId="16" fontId="0" fillId="0" borderId="6" xfId="0" quotePrefix="1" applyNumberFormat="1" applyBorder="1"/>
    <xf numFmtId="0" fontId="0" fillId="0" borderId="6" xfId="0" quotePrefix="1" applyBorder="1"/>
    <xf numFmtId="16" fontId="0" fillId="0" borderId="8" xfId="0" quotePrefix="1" applyNumberFormat="1" applyBorder="1"/>
    <xf numFmtId="14" fontId="0" fillId="0" borderId="9" xfId="0" applyNumberFormat="1" applyBorder="1"/>
    <xf numFmtId="14" fontId="0" fillId="0" borderId="0" xfId="0" applyNumberFormat="1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0" quotePrefix="1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0" fillId="0" borderId="10" xfId="0" applyBorder="1"/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0" xfId="0" quotePrefix="1"/>
    <xf numFmtId="165" fontId="0" fillId="0" borderId="0" xfId="0" applyNumberFormat="1"/>
    <xf numFmtId="0" fontId="4" fillId="0" borderId="0" xfId="0" applyFont="1" applyAlignment="1">
      <alignment horizontal="center"/>
    </xf>
    <xf numFmtId="0" fontId="5" fillId="0" borderId="12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Fill="1" applyAlignment="1">
      <alignment horizontal="center"/>
    </xf>
    <xf numFmtId="0" fontId="3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</cellXfs>
  <cellStyles count="1">
    <cellStyle name="Normal" xfId="0" builtinId="0"/>
  </cellStyles>
  <dxfs count="9">
    <dxf>
      <font>
        <color rgb="FFC00000"/>
      </font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ont>
        <color theme="5" tint="0.59996337778862885"/>
      </font>
      <fill>
        <patternFill>
          <bgColor theme="5" tint="0.59996337778862885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auto="1"/>
      </font>
      <fill>
        <patternFill patternType="none">
          <bgColor auto="1"/>
        </patternFill>
      </fill>
      <border>
        <left/>
        <right/>
        <top/>
        <bottom/>
      </border>
    </dxf>
    <dxf>
      <font>
        <color auto="1"/>
      </font>
      <fill>
        <patternFill patternType="none">
          <bgColor auto="1"/>
        </patternFill>
      </fill>
      <border>
        <left/>
        <right/>
        <top/>
        <bottom/>
      </border>
    </dxf>
    <dxf>
      <font>
        <color theme="0"/>
      </font>
    </dxf>
    <dxf>
      <font>
        <color theme="9" tint="0.59996337778862885"/>
      </font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mois_annees!$C$3" fmlaRange="mois_annees!$B$5:$B$16" noThreeD="1" val="0"/>
</file>

<file path=xl/ctrlProps/ctrlProp2.xml><?xml version="1.0" encoding="utf-8"?>
<formControlPr xmlns="http://schemas.microsoft.com/office/spreadsheetml/2009/9/main" objectType="Drop" dropStyle="combo" dx="16" fmlaLink="mois_annees!$F$3" fmlaRange="mois_annees!$E$5:$E$16" noThreeD="1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219075</xdr:colOff>
      <xdr:row>1</xdr:row>
      <xdr:rowOff>0</xdr:rowOff>
    </xdr:from>
    <xdr:to>
      <xdr:col>9</xdr:col>
      <xdr:colOff>647361</xdr:colOff>
      <xdr:row>9</xdr:row>
      <xdr:rowOff>152189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15325" y="200025"/>
          <a:ext cx="2714286" cy="168571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</xdr:row>
          <xdr:rowOff>0</xdr:rowOff>
        </xdr:from>
        <xdr:to>
          <xdr:col>4</xdr:col>
          <xdr:colOff>495300</xdr:colOff>
          <xdr:row>3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</xdr:row>
          <xdr:rowOff>0</xdr:rowOff>
        </xdr:from>
        <xdr:to>
          <xdr:col>4</xdr:col>
          <xdr:colOff>495300</xdr:colOff>
          <xdr:row>5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12</xdr:col>
      <xdr:colOff>0</xdr:colOff>
      <xdr:row>14</xdr:row>
      <xdr:rowOff>178595</xdr:rowOff>
    </xdr:from>
    <xdr:to>
      <xdr:col>17</xdr:col>
      <xdr:colOff>154442</xdr:colOff>
      <xdr:row>21</xdr:row>
      <xdr:rowOff>95250</xdr:rowOff>
    </xdr:to>
    <xdr:pic>
      <xdr:nvPicPr>
        <xdr:cNvPr id="5" name="Imag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25838"/>
        <a:stretch/>
      </xdr:blipFill>
      <xdr:spPr>
        <a:xfrm>
          <a:off x="6143625" y="3143251"/>
          <a:ext cx="2714286" cy="12501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F16"/>
  <sheetViews>
    <sheetView workbookViewId="0">
      <selection activeCell="F3" sqref="F3"/>
    </sheetView>
  </sheetViews>
  <sheetFormatPr baseColWidth="10" defaultRowHeight="15" x14ac:dyDescent="0.25"/>
  <sheetData>
    <row r="3" spans="2:6" x14ac:dyDescent="0.25">
      <c r="B3" s="7" t="s">
        <v>0</v>
      </c>
      <c r="C3" s="31">
        <v>1</v>
      </c>
      <c r="E3" s="7" t="s">
        <v>14</v>
      </c>
      <c r="F3" s="32">
        <v>1</v>
      </c>
    </row>
    <row r="4" spans="2:6" x14ac:dyDescent="0.25">
      <c r="B4" s="2"/>
      <c r="E4" s="2"/>
      <c r="F4" s="5"/>
    </row>
    <row r="5" spans="2:6" x14ac:dyDescent="0.25">
      <c r="B5" s="4" t="s">
        <v>2</v>
      </c>
      <c r="E5" s="3">
        <v>2022</v>
      </c>
      <c r="F5" s="6"/>
    </row>
    <row r="6" spans="2:6" x14ac:dyDescent="0.25">
      <c r="B6" s="4" t="s">
        <v>3</v>
      </c>
      <c r="E6" s="3">
        <v>2023</v>
      </c>
      <c r="F6" s="6"/>
    </row>
    <row r="7" spans="2:6" x14ac:dyDescent="0.25">
      <c r="B7" s="4" t="s">
        <v>4</v>
      </c>
      <c r="E7" s="3">
        <v>2024</v>
      </c>
      <c r="F7" s="6"/>
    </row>
    <row r="8" spans="2:6" x14ac:dyDescent="0.25">
      <c r="B8" s="4" t="s">
        <v>5</v>
      </c>
      <c r="E8" s="3">
        <v>2025</v>
      </c>
      <c r="F8" s="6"/>
    </row>
    <row r="9" spans="2:6" x14ac:dyDescent="0.25">
      <c r="B9" s="4" t="s">
        <v>6</v>
      </c>
      <c r="E9" s="3">
        <v>2026</v>
      </c>
      <c r="F9" s="6"/>
    </row>
    <row r="10" spans="2:6" x14ac:dyDescent="0.25">
      <c r="B10" s="4" t="s">
        <v>7</v>
      </c>
      <c r="E10" s="3">
        <v>2027</v>
      </c>
      <c r="F10" s="6"/>
    </row>
    <row r="11" spans="2:6" x14ac:dyDescent="0.25">
      <c r="B11" s="4" t="s">
        <v>8</v>
      </c>
      <c r="E11" s="3">
        <v>2028</v>
      </c>
      <c r="F11" s="6"/>
    </row>
    <row r="12" spans="2:6" x14ac:dyDescent="0.25">
      <c r="B12" s="4" t="s">
        <v>9</v>
      </c>
      <c r="E12" s="3">
        <v>2029</v>
      </c>
      <c r="F12" s="6"/>
    </row>
    <row r="13" spans="2:6" x14ac:dyDescent="0.25">
      <c r="B13" s="4" t="s">
        <v>10</v>
      </c>
      <c r="E13" s="3">
        <v>2030</v>
      </c>
      <c r="F13" s="6"/>
    </row>
    <row r="14" spans="2:6" x14ac:dyDescent="0.25">
      <c r="B14" s="4" t="s">
        <v>11</v>
      </c>
      <c r="E14" s="3">
        <v>2031</v>
      </c>
      <c r="F14" s="6"/>
    </row>
    <row r="15" spans="2:6" x14ac:dyDescent="0.25">
      <c r="B15" s="4" t="s">
        <v>12</v>
      </c>
      <c r="E15" s="3">
        <v>2032</v>
      </c>
      <c r="F15" s="6"/>
    </row>
    <row r="16" spans="2:6" x14ac:dyDescent="0.25">
      <c r="B16" s="4" t="s">
        <v>13</v>
      </c>
      <c r="E16" s="3">
        <v>2033</v>
      </c>
      <c r="F16" s="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56"/>
  <sheetViews>
    <sheetView workbookViewId="0">
      <selection activeCell="C11" sqref="C11"/>
    </sheetView>
  </sheetViews>
  <sheetFormatPr baseColWidth="10" defaultRowHeight="15" x14ac:dyDescent="0.25"/>
  <cols>
    <col min="1" max="1" width="19.140625" bestFit="1" customWidth="1"/>
    <col min="2" max="2" width="10.7109375" style="8" bestFit="1" customWidth="1"/>
    <col min="3" max="3" width="57.28515625" bestFit="1" customWidth="1"/>
  </cols>
  <sheetData>
    <row r="1" spans="1:6" ht="15.75" thickBot="1" x14ac:dyDescent="0.3">
      <c r="A1" s="10" t="s">
        <v>1</v>
      </c>
      <c r="B1" s="11">
        <f>mois_annees!F3+2021</f>
        <v>2022</v>
      </c>
      <c r="C1" s="9"/>
      <c r="D1" t="s">
        <v>36</v>
      </c>
    </row>
    <row r="2" spans="1:6" ht="15.75" thickBot="1" x14ac:dyDescent="0.3">
      <c r="B2"/>
      <c r="C2" s="9"/>
      <c r="D2" s="35"/>
      <c r="E2" s="39">
        <v>2022</v>
      </c>
      <c r="F2" s="32"/>
    </row>
    <row r="3" spans="1:6" x14ac:dyDescent="0.25">
      <c r="A3" s="12" t="s">
        <v>15</v>
      </c>
      <c r="B3" s="13">
        <f>DATE($B$1,1,1)</f>
        <v>44562</v>
      </c>
      <c r="C3" s="9"/>
      <c r="D3" s="40" t="s">
        <v>32</v>
      </c>
      <c r="E3" s="43" t="s">
        <v>28</v>
      </c>
      <c r="F3" s="42" t="s">
        <v>31</v>
      </c>
    </row>
    <row r="4" spans="1:6" x14ac:dyDescent="0.25">
      <c r="A4" s="14" t="s">
        <v>16</v>
      </c>
      <c r="B4" s="15">
        <f>ROUND(DATE($B$1,4,MOD(234-11*MOD($B$1,19),30))/7,)*7-6</f>
        <v>44668</v>
      </c>
      <c r="C4" s="9"/>
      <c r="D4" s="41">
        <v>1</v>
      </c>
      <c r="E4" s="3"/>
      <c r="F4" s="3">
        <v>1</v>
      </c>
    </row>
    <row r="5" spans="1:6" x14ac:dyDescent="0.25">
      <c r="A5" s="14" t="s">
        <v>17</v>
      </c>
      <c r="B5" s="15">
        <f>B4+1</f>
        <v>44669</v>
      </c>
      <c r="C5" s="9"/>
      <c r="D5" s="41">
        <v>2</v>
      </c>
      <c r="E5" s="3">
        <v>1</v>
      </c>
      <c r="F5" s="3"/>
    </row>
    <row r="6" spans="1:6" x14ac:dyDescent="0.25">
      <c r="A6" s="14" t="s">
        <v>18</v>
      </c>
      <c r="B6" s="15">
        <f>DATE($B$1,5,1)</f>
        <v>44682</v>
      </c>
      <c r="C6" s="9"/>
      <c r="D6" s="41">
        <v>3</v>
      </c>
      <c r="E6" s="3">
        <v>1</v>
      </c>
      <c r="F6" s="3"/>
    </row>
    <row r="7" spans="1:6" x14ac:dyDescent="0.25">
      <c r="A7" s="16" t="s">
        <v>23</v>
      </c>
      <c r="B7" s="15">
        <f>DATE($B$1,5,8)</f>
        <v>44689</v>
      </c>
      <c r="C7" s="9"/>
      <c r="D7" s="41">
        <v>4</v>
      </c>
      <c r="E7" s="3">
        <v>1</v>
      </c>
      <c r="F7" s="3"/>
    </row>
    <row r="8" spans="1:6" x14ac:dyDescent="0.25">
      <c r="A8" s="14" t="s">
        <v>19</v>
      </c>
      <c r="B8" s="15">
        <f>B4+39</f>
        <v>44707</v>
      </c>
      <c r="C8" s="9"/>
      <c r="D8" s="41">
        <v>5</v>
      </c>
      <c r="E8" s="3"/>
      <c r="F8" s="3">
        <v>1</v>
      </c>
    </row>
    <row r="9" spans="1:6" x14ac:dyDescent="0.25">
      <c r="A9" s="14" t="s">
        <v>20</v>
      </c>
      <c r="B9" s="15">
        <f>B4+49</f>
        <v>44717</v>
      </c>
      <c r="C9" s="9"/>
      <c r="D9" s="41">
        <v>6</v>
      </c>
      <c r="E9" s="3"/>
      <c r="F9" s="3">
        <v>1</v>
      </c>
    </row>
    <row r="10" spans="1:6" x14ac:dyDescent="0.25">
      <c r="A10" s="14" t="s">
        <v>21</v>
      </c>
      <c r="B10" s="15">
        <f>B4+50</f>
        <v>44718</v>
      </c>
      <c r="C10" s="9"/>
      <c r="D10" s="41">
        <v>7</v>
      </c>
      <c r="E10" s="3"/>
      <c r="F10" s="3">
        <v>1</v>
      </c>
    </row>
    <row r="11" spans="1:6" x14ac:dyDescent="0.25">
      <c r="A11" s="17" t="s">
        <v>24</v>
      </c>
      <c r="B11" s="15">
        <f>DATE($B$1,7,14)</f>
        <v>44756</v>
      </c>
      <c r="C11" s="9"/>
      <c r="D11" s="41">
        <v>8</v>
      </c>
      <c r="E11" s="3">
        <v>1</v>
      </c>
      <c r="F11" s="3"/>
    </row>
    <row r="12" spans="1:6" x14ac:dyDescent="0.25">
      <c r="A12" s="17" t="s">
        <v>25</v>
      </c>
      <c r="B12" s="15">
        <f>DATE($B$1,8,15)</f>
        <v>44788</v>
      </c>
      <c r="C12" s="9"/>
      <c r="D12" s="41">
        <v>9</v>
      </c>
      <c r="E12" s="3">
        <v>1</v>
      </c>
      <c r="F12" s="3"/>
    </row>
    <row r="13" spans="1:6" x14ac:dyDescent="0.25">
      <c r="A13" s="17" t="s">
        <v>22</v>
      </c>
      <c r="B13" s="15">
        <f>DATE($B$1,11,1)</f>
        <v>44866</v>
      </c>
      <c r="C13" s="9"/>
      <c r="D13" s="41">
        <v>10</v>
      </c>
      <c r="E13" s="3">
        <v>1</v>
      </c>
      <c r="F13" s="3"/>
    </row>
    <row r="14" spans="1:6" x14ac:dyDescent="0.25">
      <c r="A14" s="17" t="s">
        <v>26</v>
      </c>
      <c r="B14" s="15">
        <f>DATE($B$1,11,11)</f>
        <v>44876</v>
      </c>
      <c r="C14" s="9"/>
      <c r="D14" s="41">
        <v>11</v>
      </c>
      <c r="E14" s="3"/>
      <c r="F14" s="3">
        <v>1</v>
      </c>
    </row>
    <row r="15" spans="1:6" ht="15.75" thickBot="1" x14ac:dyDescent="0.3">
      <c r="A15" s="18" t="s">
        <v>27</v>
      </c>
      <c r="B15" s="19">
        <f>DATE($B$1,12,25)</f>
        <v>44920</v>
      </c>
      <c r="C15" s="9"/>
      <c r="D15" s="41">
        <v>12</v>
      </c>
      <c r="E15" s="3"/>
      <c r="F15" s="3">
        <v>1</v>
      </c>
    </row>
    <row r="16" spans="1:6" x14ac:dyDescent="0.25">
      <c r="B16" s="20"/>
      <c r="D16" s="41">
        <v>13</v>
      </c>
      <c r="E16" s="3"/>
      <c r="F16" s="3">
        <v>1</v>
      </c>
    </row>
    <row r="17" spans="2:6" x14ac:dyDescent="0.25">
      <c r="B17" s="20"/>
      <c r="D17" s="41">
        <v>14</v>
      </c>
      <c r="E17" s="3">
        <v>1</v>
      </c>
      <c r="F17" s="3"/>
    </row>
    <row r="18" spans="2:6" x14ac:dyDescent="0.25">
      <c r="B18" s="20"/>
      <c r="D18" s="41">
        <v>15</v>
      </c>
      <c r="E18" s="3">
        <v>1</v>
      </c>
      <c r="F18" s="3"/>
    </row>
    <row r="19" spans="2:6" x14ac:dyDescent="0.25">
      <c r="D19" s="41">
        <v>16</v>
      </c>
      <c r="E19" s="3">
        <v>1</v>
      </c>
      <c r="F19" s="3"/>
    </row>
    <row r="20" spans="2:6" x14ac:dyDescent="0.25">
      <c r="D20" s="41">
        <v>17</v>
      </c>
      <c r="E20" s="3"/>
      <c r="F20" s="3">
        <v>1</v>
      </c>
    </row>
    <row r="21" spans="2:6" x14ac:dyDescent="0.25">
      <c r="D21" s="41">
        <v>18</v>
      </c>
      <c r="E21" s="3"/>
      <c r="F21" s="3">
        <v>1</v>
      </c>
    </row>
    <row r="22" spans="2:6" x14ac:dyDescent="0.25">
      <c r="D22" s="41">
        <v>19</v>
      </c>
      <c r="E22" s="3"/>
      <c r="F22" s="3">
        <v>1</v>
      </c>
    </row>
    <row r="23" spans="2:6" x14ac:dyDescent="0.25">
      <c r="D23" s="41">
        <v>20</v>
      </c>
      <c r="E23" s="3">
        <v>1</v>
      </c>
      <c r="F23" s="3"/>
    </row>
    <row r="24" spans="2:6" x14ac:dyDescent="0.25">
      <c r="D24" s="41">
        <v>21</v>
      </c>
      <c r="E24" s="3">
        <v>1</v>
      </c>
      <c r="F24" s="3"/>
    </row>
    <row r="25" spans="2:6" x14ac:dyDescent="0.25">
      <c r="D25" s="41">
        <v>22</v>
      </c>
      <c r="E25" s="3">
        <v>1</v>
      </c>
      <c r="F25" s="3"/>
    </row>
    <row r="26" spans="2:6" x14ac:dyDescent="0.25">
      <c r="D26" s="41">
        <v>23</v>
      </c>
      <c r="E26" s="3"/>
      <c r="F26" s="3">
        <v>1</v>
      </c>
    </row>
    <row r="27" spans="2:6" x14ac:dyDescent="0.25">
      <c r="D27" s="41">
        <v>24</v>
      </c>
      <c r="E27" s="3"/>
      <c r="F27" s="3">
        <v>1</v>
      </c>
    </row>
    <row r="28" spans="2:6" x14ac:dyDescent="0.25">
      <c r="D28" s="41">
        <v>25</v>
      </c>
      <c r="E28" s="3"/>
      <c r="F28" s="3">
        <v>1</v>
      </c>
    </row>
    <row r="29" spans="2:6" x14ac:dyDescent="0.25">
      <c r="D29" s="41">
        <v>26</v>
      </c>
      <c r="E29" s="3">
        <v>1</v>
      </c>
      <c r="F29" s="3"/>
    </row>
    <row r="30" spans="2:6" x14ac:dyDescent="0.25">
      <c r="D30" s="41">
        <v>27</v>
      </c>
      <c r="E30" s="3">
        <v>1</v>
      </c>
      <c r="F30" s="3"/>
    </row>
    <row r="31" spans="2:6" x14ac:dyDescent="0.25">
      <c r="D31" s="41">
        <v>28</v>
      </c>
      <c r="E31" s="3">
        <v>1</v>
      </c>
      <c r="F31" s="3"/>
    </row>
    <row r="32" spans="2:6" x14ac:dyDescent="0.25">
      <c r="D32" s="41">
        <v>29</v>
      </c>
      <c r="E32" s="3"/>
      <c r="F32" s="3">
        <v>1</v>
      </c>
    </row>
    <row r="33" spans="4:6" x14ac:dyDescent="0.25">
      <c r="D33" s="41">
        <v>30</v>
      </c>
      <c r="E33" s="3"/>
      <c r="F33" s="3">
        <v>1</v>
      </c>
    </row>
    <row r="34" spans="4:6" x14ac:dyDescent="0.25">
      <c r="D34" s="41">
        <v>31</v>
      </c>
      <c r="E34" s="3"/>
      <c r="F34" s="3">
        <v>1</v>
      </c>
    </row>
    <row r="35" spans="4:6" x14ac:dyDescent="0.25">
      <c r="D35" s="41">
        <v>32</v>
      </c>
      <c r="E35" s="3">
        <v>1</v>
      </c>
      <c r="F35" s="3"/>
    </row>
    <row r="36" spans="4:6" x14ac:dyDescent="0.25">
      <c r="D36" s="41">
        <v>33</v>
      </c>
      <c r="E36" s="3">
        <v>1</v>
      </c>
      <c r="F36" s="3"/>
    </row>
    <row r="37" spans="4:6" x14ac:dyDescent="0.25">
      <c r="D37" s="41">
        <v>34</v>
      </c>
      <c r="E37" s="3">
        <v>1</v>
      </c>
      <c r="F37" s="3"/>
    </row>
    <row r="38" spans="4:6" x14ac:dyDescent="0.25">
      <c r="D38" s="41">
        <v>35</v>
      </c>
      <c r="E38" s="3"/>
      <c r="F38" s="3">
        <v>1</v>
      </c>
    </row>
    <row r="39" spans="4:6" x14ac:dyDescent="0.25">
      <c r="D39" s="41">
        <v>36</v>
      </c>
      <c r="E39" s="3"/>
      <c r="F39" s="3">
        <v>1</v>
      </c>
    </row>
    <row r="40" spans="4:6" x14ac:dyDescent="0.25">
      <c r="D40" s="41">
        <v>37</v>
      </c>
      <c r="E40" s="3"/>
      <c r="F40" s="3">
        <v>1</v>
      </c>
    </row>
    <row r="41" spans="4:6" x14ac:dyDescent="0.25">
      <c r="D41" s="41">
        <v>38</v>
      </c>
      <c r="E41" s="3">
        <v>1</v>
      </c>
      <c r="F41" s="3"/>
    </row>
    <row r="42" spans="4:6" x14ac:dyDescent="0.25">
      <c r="D42" s="41">
        <v>39</v>
      </c>
      <c r="E42" s="3">
        <v>1</v>
      </c>
      <c r="F42" s="3"/>
    </row>
    <row r="43" spans="4:6" x14ac:dyDescent="0.25">
      <c r="D43" s="41">
        <v>40</v>
      </c>
      <c r="E43" s="3">
        <v>1</v>
      </c>
      <c r="F43" s="3"/>
    </row>
    <row r="44" spans="4:6" x14ac:dyDescent="0.25">
      <c r="D44" s="41">
        <v>41</v>
      </c>
      <c r="E44" s="3"/>
      <c r="F44" s="3">
        <v>1</v>
      </c>
    </row>
    <row r="45" spans="4:6" x14ac:dyDescent="0.25">
      <c r="D45" s="41">
        <v>42</v>
      </c>
      <c r="E45" s="3"/>
      <c r="F45" s="3">
        <v>1</v>
      </c>
    </row>
    <row r="46" spans="4:6" x14ac:dyDescent="0.25">
      <c r="D46" s="41">
        <v>43</v>
      </c>
      <c r="E46" s="3"/>
      <c r="F46" s="3">
        <v>1</v>
      </c>
    </row>
    <row r="47" spans="4:6" x14ac:dyDescent="0.25">
      <c r="D47" s="41">
        <v>44</v>
      </c>
      <c r="E47" s="3">
        <v>1</v>
      </c>
      <c r="F47" s="3"/>
    </row>
    <row r="48" spans="4:6" x14ac:dyDescent="0.25">
      <c r="D48" s="41">
        <v>45</v>
      </c>
      <c r="E48" s="3">
        <v>1</v>
      </c>
      <c r="F48" s="3"/>
    </row>
    <row r="49" spans="4:6" x14ac:dyDescent="0.25">
      <c r="D49" s="41">
        <v>46</v>
      </c>
      <c r="E49" s="3">
        <v>1</v>
      </c>
      <c r="F49" s="3"/>
    </row>
    <row r="50" spans="4:6" x14ac:dyDescent="0.25">
      <c r="D50" s="41">
        <v>47</v>
      </c>
      <c r="E50" s="3"/>
      <c r="F50" s="3">
        <v>1</v>
      </c>
    </row>
    <row r="51" spans="4:6" x14ac:dyDescent="0.25">
      <c r="D51" s="41">
        <v>48</v>
      </c>
      <c r="E51" s="3"/>
      <c r="F51" s="3">
        <v>1</v>
      </c>
    </row>
    <row r="52" spans="4:6" x14ac:dyDescent="0.25">
      <c r="D52" s="41">
        <v>49</v>
      </c>
      <c r="E52" s="3"/>
      <c r="F52" s="3">
        <v>1</v>
      </c>
    </row>
    <row r="53" spans="4:6" x14ac:dyDescent="0.25">
      <c r="D53" s="41">
        <v>50</v>
      </c>
      <c r="E53" s="3">
        <v>1</v>
      </c>
      <c r="F53" s="3"/>
    </row>
    <row r="54" spans="4:6" x14ac:dyDescent="0.25">
      <c r="D54" s="41">
        <v>51</v>
      </c>
      <c r="E54" s="3">
        <v>1</v>
      </c>
      <c r="F54" s="3"/>
    </row>
    <row r="55" spans="4:6" x14ac:dyDescent="0.25">
      <c r="D55" s="41">
        <v>52</v>
      </c>
      <c r="E55" s="3">
        <v>1</v>
      </c>
      <c r="F55" s="3"/>
    </row>
    <row r="56" spans="4:6" x14ac:dyDescent="0.25">
      <c r="D56" s="41">
        <v>53</v>
      </c>
      <c r="E56" s="3"/>
      <c r="F56" s="3">
        <v>1</v>
      </c>
    </row>
  </sheetData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2:AL51"/>
  <sheetViews>
    <sheetView tabSelected="1" zoomScale="90" zoomScaleNormal="90" workbookViewId="0">
      <selection activeCell="H4" sqref="H4"/>
    </sheetView>
  </sheetViews>
  <sheetFormatPr baseColWidth="10" defaultColWidth="7.7109375" defaultRowHeight="15" x14ac:dyDescent="0.25"/>
  <cols>
    <col min="3" max="3" width="7.7109375" customWidth="1"/>
    <col min="5" max="5" width="7.7109375" customWidth="1"/>
    <col min="7" max="7" width="7.7109375" customWidth="1"/>
    <col min="30" max="33" width="7.7109375" customWidth="1"/>
    <col min="38" max="38" width="7.7109375" style="1"/>
  </cols>
  <sheetData>
    <row r="2" spans="1:36" x14ac:dyDescent="0.25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</row>
    <row r="3" spans="1:36" x14ac:dyDescent="0.25">
      <c r="A3" s="21"/>
      <c r="B3" s="21" t="s">
        <v>0</v>
      </c>
      <c r="C3" s="21">
        <v>1</v>
      </c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6" x14ac:dyDescent="0.25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</row>
    <row r="5" spans="1:36" x14ac:dyDescent="0.25">
      <c r="A5" s="21"/>
      <c r="B5" s="21" t="s">
        <v>1</v>
      </c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</row>
    <row r="6" spans="1:36" x14ac:dyDescent="0.25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</row>
    <row r="7" spans="1:36" ht="24" customHeight="1" x14ac:dyDescent="0.25">
      <c r="A7" s="21"/>
      <c r="B7" s="21"/>
      <c r="C7" s="29"/>
      <c r="D7" s="30"/>
      <c r="E7" s="30"/>
      <c r="F7" s="44" t="str">
        <f>"Arrosage plantes du "&amp;TEXT(DATE(mois_annees!F3+2021,mois_annees!C3,1),"jj mmmm aaaa")&amp;" au "&amp;TEXT(DATE(mois_annees!F3+2021,mois_annees!C3+1,1)-1,"jj mmmm aaaa")</f>
        <v>Arrosage plantes du 01 janvier 2022 au 31 janvier 2022</v>
      </c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  <c r="AE7" s="30"/>
      <c r="AF7" s="30"/>
      <c r="AG7" s="30"/>
      <c r="AH7" s="21"/>
      <c r="AI7" s="21"/>
    </row>
    <row r="8" spans="1:36" x14ac:dyDescent="0.25">
      <c r="A8" s="21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</row>
    <row r="9" spans="1:36" s="38" customFormat="1" x14ac:dyDescent="0.25">
      <c r="A9" s="47" t="s">
        <v>35</v>
      </c>
      <c r="B9" s="47" t="s">
        <v>37</v>
      </c>
      <c r="C9" s="47">
        <f t="shared" ref="C9:AD9" si="0">WEEKNUM(C10,16)</f>
        <v>1</v>
      </c>
      <c r="D9" s="47">
        <f t="shared" si="0"/>
        <v>1</v>
      </c>
      <c r="E9" s="47">
        <f t="shared" si="0"/>
        <v>1</v>
      </c>
      <c r="F9" s="47">
        <f t="shared" si="0"/>
        <v>1</v>
      </c>
      <c r="G9" s="47">
        <f t="shared" si="0"/>
        <v>1</v>
      </c>
      <c r="H9" s="47">
        <f t="shared" si="0"/>
        <v>1</v>
      </c>
      <c r="I9" s="47">
        <f t="shared" si="0"/>
        <v>1</v>
      </c>
      <c r="J9" s="47">
        <f t="shared" si="0"/>
        <v>2</v>
      </c>
      <c r="K9" s="47">
        <f t="shared" si="0"/>
        <v>2</v>
      </c>
      <c r="L9" s="47">
        <f t="shared" si="0"/>
        <v>2</v>
      </c>
      <c r="M9" s="47">
        <f t="shared" si="0"/>
        <v>2</v>
      </c>
      <c r="N9" s="47">
        <f t="shared" si="0"/>
        <v>2</v>
      </c>
      <c r="O9" s="47">
        <f t="shared" si="0"/>
        <v>2</v>
      </c>
      <c r="P9" s="47">
        <f t="shared" si="0"/>
        <v>2</v>
      </c>
      <c r="Q9" s="47">
        <f t="shared" si="0"/>
        <v>3</v>
      </c>
      <c r="R9" s="47">
        <f t="shared" si="0"/>
        <v>3</v>
      </c>
      <c r="S9" s="47">
        <f t="shared" si="0"/>
        <v>3</v>
      </c>
      <c r="T9" s="47">
        <f t="shared" si="0"/>
        <v>3</v>
      </c>
      <c r="U9" s="47">
        <f t="shared" si="0"/>
        <v>3</v>
      </c>
      <c r="V9" s="47">
        <f t="shared" si="0"/>
        <v>3</v>
      </c>
      <c r="W9" s="47">
        <f t="shared" si="0"/>
        <v>3</v>
      </c>
      <c r="X9" s="47">
        <f t="shared" si="0"/>
        <v>4</v>
      </c>
      <c r="Y9" s="47">
        <f t="shared" si="0"/>
        <v>4</v>
      </c>
      <c r="Z9" s="47">
        <f t="shared" si="0"/>
        <v>4</v>
      </c>
      <c r="AA9" s="47">
        <f t="shared" si="0"/>
        <v>4</v>
      </c>
      <c r="AB9" s="47">
        <f t="shared" si="0"/>
        <v>4</v>
      </c>
      <c r="AC9" s="47">
        <f t="shared" si="0"/>
        <v>4</v>
      </c>
      <c r="AD9" s="47">
        <f t="shared" si="0"/>
        <v>4</v>
      </c>
      <c r="AE9" s="47">
        <f>IF(AE10="","",WEEKNUM(AE10,16))</f>
        <v>5</v>
      </c>
      <c r="AF9" s="47">
        <f t="shared" ref="AF9:AG9" si="1">IF(AF10="","",WEEKNUM(AF10,16))</f>
        <v>5</v>
      </c>
      <c r="AG9" s="47">
        <f t="shared" si="1"/>
        <v>5</v>
      </c>
      <c r="AH9" s="47"/>
      <c r="AI9" s="47"/>
    </row>
    <row r="10" spans="1:36" s="25" customFormat="1" ht="20.100000000000001" customHeight="1" x14ac:dyDescent="0.25">
      <c r="A10" s="22"/>
      <c r="B10" s="22"/>
      <c r="C10" s="23">
        <f>DATE(mois_annees!F3+2021,mois_annees!C3,1)</f>
        <v>44562</v>
      </c>
      <c r="D10" s="23">
        <f t="shared" ref="D10:AD10" si="2">C10+1</f>
        <v>44563</v>
      </c>
      <c r="E10" s="23">
        <f t="shared" si="2"/>
        <v>44564</v>
      </c>
      <c r="F10" s="23">
        <f t="shared" si="2"/>
        <v>44565</v>
      </c>
      <c r="G10" s="23">
        <f t="shared" si="2"/>
        <v>44566</v>
      </c>
      <c r="H10" s="23">
        <f t="shared" si="2"/>
        <v>44567</v>
      </c>
      <c r="I10" s="23">
        <f t="shared" si="2"/>
        <v>44568</v>
      </c>
      <c r="J10" s="23">
        <f t="shared" si="2"/>
        <v>44569</v>
      </c>
      <c r="K10" s="23">
        <f t="shared" si="2"/>
        <v>44570</v>
      </c>
      <c r="L10" s="23">
        <f t="shared" si="2"/>
        <v>44571</v>
      </c>
      <c r="M10" s="23">
        <f t="shared" si="2"/>
        <v>44572</v>
      </c>
      <c r="N10" s="23">
        <f t="shared" si="2"/>
        <v>44573</v>
      </c>
      <c r="O10" s="23">
        <f t="shared" si="2"/>
        <v>44574</v>
      </c>
      <c r="P10" s="23">
        <f t="shared" si="2"/>
        <v>44575</v>
      </c>
      <c r="Q10" s="23">
        <f t="shared" si="2"/>
        <v>44576</v>
      </c>
      <c r="R10" s="23">
        <f t="shared" si="2"/>
        <v>44577</v>
      </c>
      <c r="S10" s="23">
        <f t="shared" si="2"/>
        <v>44578</v>
      </c>
      <c r="T10" s="23">
        <f t="shared" si="2"/>
        <v>44579</v>
      </c>
      <c r="U10" s="23">
        <f t="shared" si="2"/>
        <v>44580</v>
      </c>
      <c r="V10" s="23">
        <f t="shared" si="2"/>
        <v>44581</v>
      </c>
      <c r="W10" s="23">
        <f t="shared" si="2"/>
        <v>44582</v>
      </c>
      <c r="X10" s="23">
        <f t="shared" si="2"/>
        <v>44583</v>
      </c>
      <c r="Y10" s="23">
        <f t="shared" si="2"/>
        <v>44584</v>
      </c>
      <c r="Z10" s="23">
        <f t="shared" si="2"/>
        <v>44585</v>
      </c>
      <c r="AA10" s="23">
        <f t="shared" si="2"/>
        <v>44586</v>
      </c>
      <c r="AB10" s="23">
        <f t="shared" si="2"/>
        <v>44587</v>
      </c>
      <c r="AC10" s="23">
        <f t="shared" si="2"/>
        <v>44588</v>
      </c>
      <c r="AD10" s="23">
        <f t="shared" si="2"/>
        <v>44589</v>
      </c>
      <c r="AE10" s="23">
        <f>IF(AD10="","",IF(AD10+1&gt;EOMONTH($C$10,0),"",AD10+1))</f>
        <v>44590</v>
      </c>
      <c r="AF10" s="23">
        <f t="shared" ref="AF10:AJ10" si="3">IF(AE10="","",IF(AE10+1&gt;EOMONTH($C$10,0),"",AE10+1))</f>
        <v>44591</v>
      </c>
      <c r="AG10" s="23">
        <f t="shared" si="3"/>
        <v>44592</v>
      </c>
      <c r="AH10" s="24"/>
      <c r="AI10" s="24" t="str">
        <f t="shared" si="3"/>
        <v/>
      </c>
      <c r="AJ10" s="24" t="str">
        <f t="shared" si="3"/>
        <v/>
      </c>
    </row>
    <row r="11" spans="1:36" s="25" customFormat="1" ht="20.100000000000001" customHeight="1" x14ac:dyDescent="0.25">
      <c r="A11" s="22"/>
      <c r="B11" s="48" t="s">
        <v>28</v>
      </c>
      <c r="C11" s="26">
        <f>INDEX(depart_Paul,MATCH(WEEKNUM(C10,16),jours_feries!$D$4:$D$55,0))</f>
        <v>0</v>
      </c>
      <c r="D11" s="26">
        <f>INDEX(depart_Paul,MATCH(WEEKNUM(D10,16),jours_feries!$D$4:$D$55,0))</f>
        <v>0</v>
      </c>
      <c r="E11" s="26">
        <f>INDEX(depart_Paul,MATCH(WEEKNUM(E10,16),jours_feries!$D$4:$D$55,0))</f>
        <v>0</v>
      </c>
      <c r="F11" s="26">
        <f>INDEX(depart_Paul,MATCH(WEEKNUM(F10,16),jours_feries!$D$4:$D$55,0))</f>
        <v>0</v>
      </c>
      <c r="G11" s="26">
        <f>INDEX(depart_Paul,MATCH(WEEKNUM(G10,16),jours_feries!$D$4:$D$55,0))</f>
        <v>0</v>
      </c>
      <c r="H11" s="26">
        <f>INDEX(depart_Paul,MATCH(WEEKNUM(H10,16),jours_feries!$D$4:$D$55,0))</f>
        <v>0</v>
      </c>
      <c r="I11" s="26">
        <f>INDEX(depart_Paul,MATCH(WEEKNUM(I10,16),jours_feries!$D$4:$D$55,0))</f>
        <v>0</v>
      </c>
      <c r="J11" s="26">
        <f>INDEX(depart_Paul,MATCH(WEEKNUM(J10,16),jours_feries!$D$4:$D$55,0))</f>
        <v>1</v>
      </c>
      <c r="K11" s="26">
        <f>INDEX(depart_Paul,MATCH(WEEKNUM(K10,16),jours_feries!$D$4:$D$55,0))</f>
        <v>1</v>
      </c>
      <c r="L11" s="26">
        <f>INDEX(depart_Paul,MATCH(WEEKNUM(L10,16),jours_feries!$D$4:$D$55,0))</f>
        <v>1</v>
      </c>
      <c r="M11" s="26">
        <f>INDEX(depart_Paul,MATCH(WEEKNUM(M10,16),jours_feries!$D$4:$D$55,0))</f>
        <v>1</v>
      </c>
      <c r="N11" s="26">
        <f>INDEX(depart_Paul,MATCH(WEEKNUM(N10,16),jours_feries!$D$4:$D$55,0))</f>
        <v>1</v>
      </c>
      <c r="O11" s="26">
        <f>INDEX(depart_Paul,MATCH(WEEKNUM(O10,16),jours_feries!$D$4:$D$55,0))</f>
        <v>1</v>
      </c>
      <c r="P11" s="26">
        <f>INDEX(depart_Paul,MATCH(WEEKNUM(P10,16),jours_feries!$D$4:$D$55,0))</f>
        <v>1</v>
      </c>
      <c r="Q11" s="26">
        <f>INDEX(depart_Paul,MATCH(WEEKNUM(Q10,16),jours_feries!$D$4:$D$55,0))</f>
        <v>1</v>
      </c>
      <c r="R11" s="26">
        <f>INDEX(depart_Paul,MATCH(WEEKNUM(R10,16),jours_feries!$D$4:$D$55,0))</f>
        <v>1</v>
      </c>
      <c r="S11" s="26">
        <f>INDEX(depart_Paul,MATCH(WEEKNUM(S10,16),jours_feries!$D$4:$D$55,0))</f>
        <v>1</v>
      </c>
      <c r="T11" s="26">
        <f>INDEX(depart_Paul,MATCH(WEEKNUM(T10,16),jours_feries!$D$4:$D$55,0))</f>
        <v>1</v>
      </c>
      <c r="U11" s="26">
        <f>INDEX(depart_Paul,MATCH(WEEKNUM(U10,16),jours_feries!$D$4:$D$55,0))</f>
        <v>1</v>
      </c>
      <c r="V11" s="26">
        <f>INDEX(depart_Paul,MATCH(WEEKNUM(V10,16),jours_feries!$D$4:$D$55,0))</f>
        <v>1</v>
      </c>
      <c r="W11" s="26">
        <f>INDEX(depart_Paul,MATCH(WEEKNUM(W10,16),jours_feries!$D$4:$D$55,0))</f>
        <v>1</v>
      </c>
      <c r="X11" s="26">
        <f>INDEX(depart_Paul,MATCH(WEEKNUM(X10,16),jours_feries!$D$4:$D$55,0))</f>
        <v>1</v>
      </c>
      <c r="Y11" s="26">
        <f>INDEX(depart_Paul,MATCH(WEEKNUM(Y10,16),jours_feries!$D$4:$D$55,0))</f>
        <v>1</v>
      </c>
      <c r="Z11" s="26">
        <f>INDEX(depart_Paul,MATCH(WEEKNUM(Z10,16),jours_feries!$D$4:$D$55,0))</f>
        <v>1</v>
      </c>
      <c r="AA11" s="26">
        <f>INDEX(depart_Paul,MATCH(WEEKNUM(AA10,16),jours_feries!$D$4:$D$55,0))</f>
        <v>1</v>
      </c>
      <c r="AB11" s="26">
        <f>INDEX(depart_Paul,MATCH(WEEKNUM(AB10,16),jours_feries!$D$4:$D$55,0))</f>
        <v>1</v>
      </c>
      <c r="AC11" s="26">
        <f>INDEX(depart_Paul,MATCH(WEEKNUM(AC10,16),jours_feries!$D$4:$D$55,0))</f>
        <v>1</v>
      </c>
      <c r="AD11" s="26">
        <f>INDEX(depart_Paul,MATCH(WEEKNUM(AD10,16),jours_feries!$D$4:$D$55,0))</f>
        <v>1</v>
      </c>
      <c r="AE11" s="26">
        <f>IF(AE10="","",INDEX(depart_Paul,MATCH(WEEKNUM(AE10,16),jours_feries!$D$4:$D$55,0)))</f>
        <v>0</v>
      </c>
      <c r="AF11" s="26">
        <f>IF(AF10="","",INDEX(depart_Paul,MATCH(WEEKNUM(AF10,16),jours_feries!$D$4:$D$55,0)))</f>
        <v>0</v>
      </c>
      <c r="AG11" s="26">
        <f>IF(AG10="","",INDEX(depart_Paul,MATCH(WEEKNUM(AG10,16),jours_feries!$D$4:$D$55,0)))</f>
        <v>0</v>
      </c>
      <c r="AH11" s="27"/>
      <c r="AI11" s="27"/>
      <c r="AJ11" s="28"/>
    </row>
    <row r="12" spans="1:36" s="25" customFormat="1" ht="20.100000000000001" customHeight="1" x14ac:dyDescent="0.25">
      <c r="A12" s="22"/>
      <c r="B12" s="49" t="s">
        <v>29</v>
      </c>
      <c r="C12" s="26">
        <f>INDEX(depart_louise,MATCH(WEEKNUM(C10,16),jours_feries!$D$4:$D$55,0))</f>
        <v>1</v>
      </c>
      <c r="D12" s="26">
        <f>INDEX(depart_louise,MATCH(WEEKNUM(D10,16),jours_feries!$D$4:$D$55,0))</f>
        <v>1</v>
      </c>
      <c r="E12" s="26">
        <f>INDEX(depart_louise,MATCH(WEEKNUM(E10,16),jours_feries!$D$4:$D$55,0))</f>
        <v>1</v>
      </c>
      <c r="F12" s="26">
        <f>INDEX(depart_louise,MATCH(WEEKNUM(F10,16),jours_feries!$D$4:$D$55,0))</f>
        <v>1</v>
      </c>
      <c r="G12" s="26">
        <f>INDEX(depart_louise,MATCH(WEEKNUM(G10,16),jours_feries!$D$4:$D$55,0))</f>
        <v>1</v>
      </c>
      <c r="H12" s="26">
        <f>INDEX(depart_louise,MATCH(WEEKNUM(H10,16),jours_feries!$D$4:$D$55,0))</f>
        <v>1</v>
      </c>
      <c r="I12" s="26">
        <f>INDEX(depart_louise,MATCH(WEEKNUM(I10,16),jours_feries!$D$4:$D$55,0))</f>
        <v>1</v>
      </c>
      <c r="J12" s="26">
        <f>INDEX(depart_louise,MATCH(WEEKNUM(J10,16),jours_feries!$D$4:$D$55,0))</f>
        <v>0</v>
      </c>
      <c r="K12" s="26">
        <f>INDEX(depart_louise,MATCH(WEEKNUM(K10,16),jours_feries!$D$4:$D$55,0))</f>
        <v>0</v>
      </c>
      <c r="L12" s="26">
        <f>INDEX(depart_louise,MATCH(WEEKNUM(L10,16),jours_feries!$D$4:$D$55,0))</f>
        <v>0</v>
      </c>
      <c r="M12" s="26">
        <f>INDEX(depart_louise,MATCH(WEEKNUM(M10,16),jours_feries!$D$4:$D$55,0))</f>
        <v>0</v>
      </c>
      <c r="N12" s="26">
        <f>INDEX(depart_louise,MATCH(WEEKNUM(N10,16),jours_feries!$D$4:$D$55,0))</f>
        <v>0</v>
      </c>
      <c r="O12" s="26">
        <f>INDEX(depart_louise,MATCH(WEEKNUM(O10,16),jours_feries!$D$4:$D$55,0))</f>
        <v>0</v>
      </c>
      <c r="P12" s="26">
        <f>INDEX(depart_louise,MATCH(WEEKNUM(P10,16),jours_feries!$D$4:$D$55,0))</f>
        <v>0</v>
      </c>
      <c r="Q12" s="26">
        <f>INDEX(depart_louise,MATCH(WEEKNUM(Q10,16),jours_feries!$D$4:$D$55,0))</f>
        <v>0</v>
      </c>
      <c r="R12" s="26">
        <f>INDEX(depart_louise,MATCH(WEEKNUM(R10,16),jours_feries!$D$4:$D$55,0))</f>
        <v>0</v>
      </c>
      <c r="S12" s="26">
        <f>INDEX(depart_louise,MATCH(WEEKNUM(S10,16),jours_feries!$D$4:$D$55,0))</f>
        <v>0</v>
      </c>
      <c r="T12" s="26">
        <f>INDEX(depart_louise,MATCH(WEEKNUM(T10,16),jours_feries!$D$4:$D$55,0))</f>
        <v>0</v>
      </c>
      <c r="U12" s="26">
        <f>INDEX(depart_louise,MATCH(WEEKNUM(U10,16),jours_feries!$D$4:$D$55,0))</f>
        <v>0</v>
      </c>
      <c r="V12" s="26">
        <f>INDEX(depart_louise,MATCH(WEEKNUM(V10,16),jours_feries!$D$4:$D$55,0))</f>
        <v>0</v>
      </c>
      <c r="W12" s="26">
        <f>INDEX(depart_louise,MATCH(WEEKNUM(W10,16),jours_feries!$D$4:$D$55,0))</f>
        <v>0</v>
      </c>
      <c r="X12" s="26">
        <f>INDEX(depart_louise,MATCH(WEEKNUM(X10,16),jours_feries!$D$4:$D$55,0))</f>
        <v>0</v>
      </c>
      <c r="Y12" s="26">
        <f>INDEX(depart_louise,MATCH(WEEKNUM(Y10,16),jours_feries!$D$4:$D$55,0))</f>
        <v>0</v>
      </c>
      <c r="Z12" s="26">
        <f>INDEX(depart_louise,MATCH(WEEKNUM(Z10,16),jours_feries!$D$4:$D$55,0))</f>
        <v>0</v>
      </c>
      <c r="AA12" s="26">
        <f>INDEX(depart_louise,MATCH(WEEKNUM(AA10,16),jours_feries!$D$4:$D$55,0))</f>
        <v>0</v>
      </c>
      <c r="AB12" s="26">
        <f>INDEX(depart_louise,MATCH(WEEKNUM(AB10,16),jours_feries!$D$4:$D$55,0))</f>
        <v>0</v>
      </c>
      <c r="AC12" s="26">
        <f>INDEX(depart_louise,MATCH(WEEKNUM(AC10,16),jours_feries!$D$4:$D$55,0))</f>
        <v>0</v>
      </c>
      <c r="AD12" s="26">
        <f>INDEX(depart_louise,MATCH(WEEKNUM(AD10,16),jours_feries!$D$4:$D$55,0))</f>
        <v>0</v>
      </c>
      <c r="AE12" s="26">
        <f>IF(AE10="","",INDEX(depart_louise,MATCH(WEEKNUM(AE10,16),jours_feries!$D$4:$D$55,0)))</f>
        <v>1</v>
      </c>
      <c r="AF12" s="26">
        <f>IF(AF10="","",INDEX(depart_louise,MATCH(WEEKNUM(AF10,16),jours_feries!$D$4:$D$55,0)))</f>
        <v>1</v>
      </c>
      <c r="AG12" s="26">
        <f>IF(AG10="","",INDEX(depart_louise,MATCH(WEEKNUM(AG10,16),jours_feries!$D$4:$D$55,0)))</f>
        <v>1</v>
      </c>
      <c r="AH12" s="27"/>
      <c r="AI12" s="27"/>
      <c r="AJ12" s="28"/>
    </row>
    <row r="13" spans="1:36" x14ac:dyDescent="0.25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</row>
    <row r="15" spans="1:36" x14ac:dyDescent="0.25">
      <c r="E15" t="s">
        <v>30</v>
      </c>
    </row>
    <row r="16" spans="1:36" x14ac:dyDescent="0.25">
      <c r="E16" s="45">
        <f>IF(WEEKDAY(DATE(mois_annees!F3+2021,mois_annees!C3,1*7),2)-1&gt;=0, DATE(mois_annees!F3+2021,mois_annees!C3,1*7)-(WEEKDAY(DATE(mois_annees!F3+2021,mois_annees!C3,1*7),2)-1), DATE(mois_annees!F3+2021,mois_annees!C3,1*7)-(7+(WEEKDAY(DATE(mois_annees!F3+2021,mois_annees!C3,1*7),2)-1)))</f>
        <v>44564</v>
      </c>
      <c r="F16" s="45"/>
    </row>
    <row r="17" spans="2:38" x14ac:dyDescent="0.25">
      <c r="AE17" s="36"/>
    </row>
    <row r="18" spans="2:38" x14ac:dyDescent="0.25">
      <c r="E18" s="46"/>
      <c r="F18" s="46"/>
    </row>
    <row r="20" spans="2:38" x14ac:dyDescent="0.25">
      <c r="C20" s="37">
        <v>44562</v>
      </c>
    </row>
    <row r="21" spans="2:38" x14ac:dyDescent="0.25">
      <c r="B21" s="48" t="s">
        <v>28</v>
      </c>
      <c r="C21" s="36" t="s">
        <v>33</v>
      </c>
      <c r="AL21" s="33"/>
    </row>
    <row r="22" spans="2:38" x14ac:dyDescent="0.25">
      <c r="B22" s="49" t="s">
        <v>29</v>
      </c>
      <c r="C22" s="36" t="s">
        <v>34</v>
      </c>
    </row>
    <row r="23" spans="2:38" x14ac:dyDescent="0.25">
      <c r="B23" s="34"/>
    </row>
    <row r="24" spans="2:38" x14ac:dyDescent="0.25">
      <c r="B24" s="34"/>
      <c r="C24" t="s">
        <v>38</v>
      </c>
    </row>
    <row r="25" spans="2:38" x14ac:dyDescent="0.25">
      <c r="B25" s="34"/>
    </row>
    <row r="26" spans="2:38" x14ac:dyDescent="0.25">
      <c r="B26" s="34"/>
    </row>
    <row r="27" spans="2:38" x14ac:dyDescent="0.25">
      <c r="B27" s="34"/>
    </row>
    <row r="28" spans="2:38" x14ac:dyDescent="0.25">
      <c r="B28" s="34"/>
    </row>
    <row r="29" spans="2:38" x14ac:dyDescent="0.25">
      <c r="B29" s="34"/>
    </row>
    <row r="30" spans="2:38" x14ac:dyDescent="0.25">
      <c r="B30" s="34"/>
    </row>
    <row r="31" spans="2:38" x14ac:dyDescent="0.25">
      <c r="B31" s="34"/>
    </row>
    <row r="32" spans="2:38" x14ac:dyDescent="0.25">
      <c r="B32" s="34"/>
    </row>
    <row r="33" spans="2:2" x14ac:dyDescent="0.25">
      <c r="B33" s="34"/>
    </row>
    <row r="34" spans="2:2" x14ac:dyDescent="0.25">
      <c r="B34" s="34"/>
    </row>
    <row r="35" spans="2:2" x14ac:dyDescent="0.25">
      <c r="B35" s="34"/>
    </row>
    <row r="36" spans="2:2" x14ac:dyDescent="0.25">
      <c r="B36" s="34"/>
    </row>
    <row r="37" spans="2:2" x14ac:dyDescent="0.25">
      <c r="B37" s="34"/>
    </row>
    <row r="38" spans="2:2" x14ac:dyDescent="0.25">
      <c r="B38" s="34"/>
    </row>
    <row r="39" spans="2:2" x14ac:dyDescent="0.25">
      <c r="B39" s="34"/>
    </row>
    <row r="40" spans="2:2" x14ac:dyDescent="0.25">
      <c r="B40" s="34"/>
    </row>
    <row r="41" spans="2:2" x14ac:dyDescent="0.25">
      <c r="B41" s="34"/>
    </row>
    <row r="42" spans="2:2" x14ac:dyDescent="0.25">
      <c r="B42" s="34"/>
    </row>
    <row r="43" spans="2:2" x14ac:dyDescent="0.25">
      <c r="B43" s="34"/>
    </row>
    <row r="44" spans="2:2" x14ac:dyDescent="0.25">
      <c r="B44" s="34"/>
    </row>
    <row r="45" spans="2:2" x14ac:dyDescent="0.25">
      <c r="B45" s="34"/>
    </row>
    <row r="46" spans="2:2" x14ac:dyDescent="0.25">
      <c r="B46" s="34"/>
    </row>
    <row r="47" spans="2:2" x14ac:dyDescent="0.25">
      <c r="B47" s="34"/>
    </row>
    <row r="48" spans="2:2" x14ac:dyDescent="0.25">
      <c r="B48" s="34"/>
    </row>
    <row r="49" spans="2:2" x14ac:dyDescent="0.25">
      <c r="B49" s="34"/>
    </row>
    <row r="50" spans="2:2" x14ac:dyDescent="0.25">
      <c r="B50" s="34"/>
    </row>
    <row r="51" spans="2:2" x14ac:dyDescent="0.25">
      <c r="B51" s="34"/>
    </row>
  </sheetData>
  <mergeCells count="3">
    <mergeCell ref="F7:AD7"/>
    <mergeCell ref="E16:F16"/>
    <mergeCell ref="E18:F18"/>
  </mergeCells>
  <conditionalFormatting sqref="C11:AG12">
    <cfRule type="expression" dxfId="8" priority="2" stopIfTrue="1">
      <formula>WEEKDAY(C$10,2)&gt;5</formula>
    </cfRule>
    <cfRule type="expression" dxfId="7" priority="10">
      <formula>C11=0</formula>
    </cfRule>
  </conditionalFormatting>
  <conditionalFormatting sqref="C10:AG12">
    <cfRule type="expression" dxfId="6" priority="19">
      <formula>C$10=""</formula>
    </cfRule>
  </conditionalFormatting>
  <conditionalFormatting sqref="B23:B51">
    <cfRule type="expression" dxfId="5" priority="11">
      <formula>B$10=""</formula>
    </cfRule>
  </conditionalFormatting>
  <conditionalFormatting sqref="C11:AG11">
    <cfRule type="expression" dxfId="4" priority="9">
      <formula>C11=1</formula>
    </cfRule>
  </conditionalFormatting>
  <conditionalFormatting sqref="C12:AG12">
    <cfRule type="expression" dxfId="3" priority="3">
      <formula>C12=1</formula>
    </cfRule>
  </conditionalFormatting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2</xdr:col>
                    <xdr:colOff>0</xdr:colOff>
                    <xdr:row>2</xdr:row>
                    <xdr:rowOff>0</xdr:rowOff>
                  </from>
                  <to>
                    <xdr:col>4</xdr:col>
                    <xdr:colOff>495300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Drop Down 4">
              <controlPr defaultSize="0" autoLine="0" autoPict="0">
                <anchor moveWithCells="1">
                  <from>
                    <xdr:col>2</xdr:col>
                    <xdr:colOff>0</xdr:colOff>
                    <xdr:row>4</xdr:row>
                    <xdr:rowOff>0</xdr:rowOff>
                  </from>
                  <to>
                    <xdr:col>4</xdr:col>
                    <xdr:colOff>495300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5" id="{B1598ED2-FA91-48E0-A59C-51D3E32AEC4B}">
            <xm:f>IFERROR(AND($B11="Paul",_xlfn.ISOWEEKNUM(C$10)&lt;&gt;_xlfn.ISOWEEKNUM(IF(WEEKDAY(DATE(mois_annees!$F$3+2021,mois_annees!$C$3,1*7),2)-1&gt;=0,DATE(mois_annees!$F$3+2021,mois_annees!$C$3,1*7)-(WEEKDAY(DATE(mois_annees!$F$3+2021,mois_annees!$C$3,1*7),2)-1),DATE(mois_annees!$F$3+2021,mois_annees!$C$3,1*7)-(7+(WEEKDAY(DATE(mois_annees!$F$3+2021,mois_annees!$C$3,1*7),2)-1))))),0)</xm:f>
            <x14:dxf>
              <fill>
                <patternFill>
                  <bgColor rgb="FFFFFF00"/>
                </patternFill>
              </fill>
            </x14:dxf>
          </x14:cfRule>
          <x14:cfRule type="expression" priority="18" id="{BEED53D4-5887-4756-92F4-3D37B00F76BF}">
            <xm:f>IFERROR(AND($B11="Louise",_xlfn.ISOWEEKNUM(C$10)=_xlfn.ISOWEEKNUM(IF(WEEKDAY(DATE(mois_annees!$F$3+2021,mois_annees!$C$3,1*7),2)-1&gt;=0,DATE(mois_annees!$F$3+2021,mois_annees!$C$3,1*7)-(WEEKDAY(DATE(mois_annees!$F$3+2021,mois_annees!$C$3,1*7),2)-1),DATE(mois_annees!$F$3+2021,mois_annees!$C$3,1*7)-(7+(WEEKDAY(DATE(mois_annees!$F$3+2021,mois_annees!$C$3,1*7),2)-1))))),0)</xm:f>
            <x14:dxf>
              <fill>
                <patternFill>
                  <bgColor rgb="FFFFC000"/>
                </patternFill>
              </fill>
            </x14:dxf>
          </x14:cfRule>
          <xm:sqref>C11:AG12</xm:sqref>
        </x14:conditionalFormatting>
        <x14:conditionalFormatting xmlns:xm="http://schemas.microsoft.com/office/excel/2006/main">
          <x14:cfRule type="expression" priority="1" id="{1223E62A-84A8-4BE3-9EDC-2CFF7E6ED7C7}">
            <xm:f>COUNTIF(jours_feries!$B$3:$B$15,C$10)</xm:f>
            <x14:dxf>
              <font>
                <color rgb="FFC00000"/>
              </font>
              <fill>
                <patternFill>
                  <bgColor rgb="FFC00000"/>
                </patternFill>
              </fill>
            </x14:dxf>
          </x14:cfRule>
          <xm:sqref>C11:AG12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mois_annees</vt:lpstr>
      <vt:lpstr>jours_feries</vt:lpstr>
      <vt:lpstr>Planning</vt:lpstr>
      <vt:lpstr>depart_louise</vt:lpstr>
      <vt:lpstr>depart_Paul</vt:lpstr>
    </vt:vector>
  </TitlesOfParts>
  <Company>Orange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MICOL Maxime Ext DTSI/DERS</dc:creator>
  <cp:lastModifiedBy>maison</cp:lastModifiedBy>
  <dcterms:created xsi:type="dcterms:W3CDTF">2022-01-03T14:29:38Z</dcterms:created>
  <dcterms:modified xsi:type="dcterms:W3CDTF">2022-01-06T18:38:35Z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401b303-ecb1-4a9d-936a-70858c2d9a3e_Enabled">
    <vt:lpwstr>True</vt:lpwstr>
  </property>
  <property fmtid="{D5CDD505-2E9C-101B-9397-08002B2CF9AE}" pid="3" name="MSIP_Label_a401b303-ecb1-4a9d-936a-70858c2d9a3e_SiteId">
    <vt:lpwstr>c9a7d621-4bc4-4407-b730-f428e656aa9e</vt:lpwstr>
  </property>
  <property fmtid="{D5CDD505-2E9C-101B-9397-08002B2CF9AE}" pid="4" name="MSIP_Label_a401b303-ecb1-4a9d-936a-70858c2d9a3e_Owner">
    <vt:lpwstr>frederic.gravier@socgen.com</vt:lpwstr>
  </property>
  <property fmtid="{D5CDD505-2E9C-101B-9397-08002B2CF9AE}" pid="5" name="MSIP_Label_a401b303-ecb1-4a9d-936a-70858c2d9a3e_SetDate">
    <vt:lpwstr>2022-01-06T13:37:43.5518632Z</vt:lpwstr>
  </property>
  <property fmtid="{D5CDD505-2E9C-101B-9397-08002B2CF9AE}" pid="6" name="MSIP_Label_a401b303-ecb1-4a9d-936a-70858c2d9a3e_Name">
    <vt:lpwstr>C1 - Restricted</vt:lpwstr>
  </property>
  <property fmtid="{D5CDD505-2E9C-101B-9397-08002B2CF9AE}" pid="7" name="MSIP_Label_a401b303-ecb1-4a9d-936a-70858c2d9a3e_Application">
    <vt:lpwstr>Microsoft Azure Information Protection</vt:lpwstr>
  </property>
  <property fmtid="{D5CDD505-2E9C-101B-9397-08002B2CF9AE}" pid="8" name="MSIP_Label_a401b303-ecb1-4a9d-936a-70858c2d9a3e_ActionId">
    <vt:lpwstr>bb3c7fce-c4d3-4f00-a7ad-4510af4785a2</vt:lpwstr>
  </property>
  <property fmtid="{D5CDD505-2E9C-101B-9397-08002B2CF9AE}" pid="9" name="MSIP_Label_a401b303-ecb1-4a9d-936a-70858c2d9a3e_Extended_MSFT_Method">
    <vt:lpwstr>Manual</vt:lpwstr>
  </property>
  <property fmtid="{D5CDD505-2E9C-101B-9397-08002B2CF9AE}" pid="10" name="Sensitivity">
    <vt:lpwstr>C1 - Restricted</vt:lpwstr>
  </property>
</Properties>
</file>