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Liste dossiers" sheetId="1" r:id="rId1"/>
    <sheet name="Impression fiche" sheetId="4" r:id="rId2"/>
    <sheet name="Recherche selon critères" sheetId="5" r:id="rId3"/>
    <sheet name="Listes de travail" sheetId="2" r:id="rId4"/>
  </sheets>
  <definedNames>
    <definedName name="_xlnm._FilterDatabase" localSheetId="0" hidden="1">'Liste dossiers'!$E$1:$H$2</definedName>
    <definedName name="_xlnm._FilterDatabase" localSheetId="2" hidden="1">'Recherche selon critères'!$A$4:$AN$28</definedName>
    <definedName name="_xlnm.Criteria" localSheetId="2">'Recherche selon critères'!$A$1:$AN$2</definedName>
    <definedName name="_xlnm.Print_Area" localSheetId="1">'Impression fiche'!$A$1:$AX$43</definedName>
  </definedNames>
  <calcPr calcId="145621"/>
</workbook>
</file>

<file path=xl/calcChain.xml><?xml version="1.0" encoding="utf-8"?>
<calcChain xmlns="http://schemas.openxmlformats.org/spreadsheetml/2006/main">
  <c r="R30" i="4" l="1"/>
  <c r="R29" i="4"/>
  <c r="B35" i="4"/>
  <c r="AC28" i="4"/>
  <c r="AN28" i="4" s="1"/>
  <c r="AM25" i="4"/>
  <c r="AM24" i="4"/>
  <c r="AM23" i="4"/>
  <c r="R25" i="4"/>
  <c r="R28" i="4"/>
  <c r="R27" i="4"/>
  <c r="R26" i="4"/>
  <c r="R24" i="4"/>
  <c r="R23" i="4"/>
  <c r="AH16" i="4"/>
  <c r="AH14" i="4"/>
  <c r="U16" i="4"/>
  <c r="Z14" i="4"/>
  <c r="Z13" i="4"/>
  <c r="M18" i="4"/>
  <c r="M17" i="4"/>
  <c r="M16" i="4"/>
  <c r="M15" i="4"/>
  <c r="M14" i="4"/>
  <c r="M13" i="4"/>
  <c r="AL7" i="4"/>
  <c r="P7" i="4"/>
  <c r="AH6" i="4"/>
  <c r="AH5" i="4"/>
  <c r="O6" i="4"/>
  <c r="O5" i="4"/>
  <c r="AG3" i="4"/>
  <c r="I3" i="4"/>
  <c r="H4" i="4"/>
  <c r="AQ4" i="4"/>
  <c r="N2" i="4"/>
  <c r="AJ28" i="4" l="1"/>
</calcChain>
</file>

<file path=xl/sharedStrings.xml><?xml version="1.0" encoding="utf-8"?>
<sst xmlns="http://schemas.openxmlformats.org/spreadsheetml/2006/main" count="380" uniqueCount="198">
  <si>
    <t>Numéro de dossier</t>
  </si>
  <si>
    <t>Etat</t>
  </si>
  <si>
    <t>En cours</t>
  </si>
  <si>
    <t>Finalisé</t>
  </si>
  <si>
    <t>Permanent</t>
  </si>
  <si>
    <t>FT</t>
  </si>
  <si>
    <t>CP</t>
  </si>
  <si>
    <t>LF</t>
  </si>
  <si>
    <t>SG</t>
  </si>
  <si>
    <t>GD</t>
  </si>
  <si>
    <t>LB</t>
  </si>
  <si>
    <t>MT</t>
  </si>
  <si>
    <t xml:space="preserve">BH </t>
  </si>
  <si>
    <t>AB</t>
  </si>
  <si>
    <t>Intitulé</t>
  </si>
  <si>
    <t>Échéance</t>
  </si>
  <si>
    <t>Gestionnaire</t>
  </si>
  <si>
    <t>Suppléant</t>
  </si>
  <si>
    <t>Ingénieur dirigeant</t>
  </si>
  <si>
    <t>Charge de travail</t>
  </si>
  <si>
    <t>Conception</t>
  </si>
  <si>
    <t>Rédaction
CSC</t>
  </si>
  <si>
    <t>Types d'essai</t>
  </si>
  <si>
    <t>Pénétro</t>
  </si>
  <si>
    <t>Forage</t>
  </si>
  <si>
    <t>Pompage</t>
  </si>
  <si>
    <t>Géophysique</t>
  </si>
  <si>
    <t>Géologique</t>
  </si>
  <si>
    <t>Inspection</t>
  </si>
  <si>
    <t>Monitoring</t>
  </si>
  <si>
    <t>Levé géologique</t>
  </si>
  <si>
    <t>A faire?</t>
  </si>
  <si>
    <t>Fait</t>
  </si>
  <si>
    <t>A faire</t>
  </si>
  <si>
    <t>Suivi
chantier</t>
  </si>
  <si>
    <t>Expertise</t>
  </si>
  <si>
    <t>Rédaction</t>
  </si>
  <si>
    <t>Avis</t>
  </si>
  <si>
    <t>PV</t>
  </si>
  <si>
    <t>Date</t>
  </si>
  <si>
    <t>Facturation</t>
  </si>
  <si>
    <t>Numéro
facture</t>
  </si>
  <si>
    <t>Remarque</t>
  </si>
  <si>
    <t>Date de la demande</t>
  </si>
  <si>
    <t>Charge de 
travail</t>
  </si>
  <si>
    <t>Numéro de dossier :</t>
  </si>
  <si>
    <t/>
  </si>
  <si>
    <t>Suivi
étude</t>
  </si>
  <si>
    <t>Oui</t>
  </si>
  <si>
    <t>Non</t>
  </si>
  <si>
    <t>Oui/Non</t>
  </si>
  <si>
    <t>Essai géophysique</t>
  </si>
  <si>
    <t>CPT</t>
  </si>
  <si>
    <t>SBL / Panda</t>
  </si>
  <si>
    <t>EI</t>
  </si>
  <si>
    <t>EE</t>
  </si>
  <si>
    <t>E</t>
  </si>
  <si>
    <t>Essai de pompage</t>
  </si>
  <si>
    <t>Identification</t>
  </si>
  <si>
    <t>Proctor/CBR</t>
  </si>
  <si>
    <t>Caractéristiques mécaniques</t>
  </si>
  <si>
    <t>EIEEE</t>
  </si>
  <si>
    <t>Responsable</t>
  </si>
  <si>
    <t>-</t>
  </si>
  <si>
    <t>Localisation :</t>
  </si>
  <si>
    <t>Intitulé :</t>
  </si>
  <si>
    <t>Gestionnaire :</t>
  </si>
  <si>
    <t>Suppléant :</t>
  </si>
  <si>
    <t>Charge de travail :</t>
  </si>
  <si>
    <t>Conception :</t>
  </si>
  <si>
    <t>Suivi étude :</t>
  </si>
  <si>
    <t>Date d'échéance :</t>
  </si>
  <si>
    <t>Date de la demande :</t>
  </si>
  <si>
    <t>Gestion du dossier</t>
  </si>
  <si>
    <t>Expertise :</t>
  </si>
  <si>
    <t>Avis :</t>
  </si>
  <si>
    <t>PV :</t>
  </si>
  <si>
    <t>Date :</t>
  </si>
  <si>
    <t>Etat :</t>
  </si>
  <si>
    <t>Facture</t>
  </si>
  <si>
    <t>Numéro :</t>
  </si>
  <si>
    <t>CPT :</t>
  </si>
  <si>
    <t>SBL / Panda :</t>
  </si>
  <si>
    <t>Forage :</t>
  </si>
  <si>
    <t>Essai de pompage :</t>
  </si>
  <si>
    <t>Monitoring :</t>
  </si>
  <si>
    <t>Essai géophysique :</t>
  </si>
  <si>
    <t>Levé géologique :</t>
  </si>
  <si>
    <t>Inspection :</t>
  </si>
  <si>
    <t>Essais Labo</t>
  </si>
  <si>
    <t>Identification :</t>
  </si>
  <si>
    <t>Proctor / CBR :</t>
  </si>
  <si>
    <t>Caract. méca. :</t>
  </si>
  <si>
    <t>Rédaction CSC :</t>
  </si>
  <si>
    <t>Suivi chantier :</t>
  </si>
  <si>
    <t>Remarques :</t>
  </si>
  <si>
    <t>Dossier recherché :</t>
  </si>
  <si>
    <t>Remise de prix</t>
  </si>
  <si>
    <t>Description
Interprétation
Forages</t>
  </si>
  <si>
    <t>Essais In Situ</t>
  </si>
  <si>
    <t>Description / Interprétation Forage</t>
  </si>
  <si>
    <t>Commune :</t>
  </si>
  <si>
    <t xml:space="preserve"> </t>
  </si>
  <si>
    <t>Numéro du dernier PV :</t>
  </si>
  <si>
    <t>Numéro Remise de prix :</t>
  </si>
  <si>
    <t>GEO</t>
  </si>
  <si>
    <t>B</t>
  </si>
  <si>
    <t>T</t>
  </si>
  <si>
    <t>N90</t>
  </si>
  <si>
    <t xml:space="preserve"> GEO</t>
  </si>
  <si>
    <t xml:space="preserve"> B</t>
  </si>
  <si>
    <t>A311</t>
  </si>
  <si>
    <t>A354</t>
  </si>
  <si>
    <t>A360</t>
  </si>
  <si>
    <t>A368</t>
  </si>
  <si>
    <t>GS</t>
  </si>
  <si>
    <t>PHW</t>
  </si>
  <si>
    <t>JPM</t>
  </si>
  <si>
    <t>PHR</t>
  </si>
  <si>
    <t>JN</t>
  </si>
  <si>
    <t>ABO</t>
  </si>
  <si>
    <t>DINANT</t>
  </si>
  <si>
    <t>A27</t>
  </si>
  <si>
    <t>B311</t>
  </si>
  <si>
    <t>B334</t>
  </si>
  <si>
    <t>GJA</t>
  </si>
  <si>
    <t>WAREMME</t>
  </si>
  <si>
    <t>Andenne</t>
  </si>
  <si>
    <t>ANDENNE</t>
  </si>
  <si>
    <t>Bertrix</t>
  </si>
  <si>
    <t>BERTRIX</t>
  </si>
  <si>
    <t>BERLOZ</t>
  </si>
  <si>
    <t>C343</t>
  </si>
  <si>
    <t>C444</t>
  </si>
  <si>
    <t>C626</t>
  </si>
  <si>
    <t>CHARLEROI</t>
  </si>
  <si>
    <t>Couillet</t>
  </si>
  <si>
    <t>Corswaren</t>
  </si>
  <si>
    <t>PhW</t>
  </si>
  <si>
    <t>Construction d'une prison. Essais Géo.</t>
  </si>
  <si>
    <t>Aménagement d'une aire de jeux au complexe sportif</t>
  </si>
  <si>
    <t>N90 - Contournement d'Andenne - 2ème phase.</t>
  </si>
  <si>
    <t>Agence de la Générale de Banque.</t>
  </si>
  <si>
    <t>Gare. Courbe de raccord entre les lignes 165 et 166.</t>
  </si>
  <si>
    <t>Station d'épuration lagunaire. Stabilité d'une digue.</t>
  </si>
  <si>
    <t>collecteur de la rue de Chatelet</t>
  </si>
  <si>
    <t>Site éclusier de Montignies-sur-Sambre. Construction d'un bâtiment de locaux sociaux</t>
  </si>
  <si>
    <t>Aménagement du site "Li Vi Quarem".</t>
  </si>
  <si>
    <t xml:space="preserve"> N627</t>
  </si>
  <si>
    <t>D319</t>
  </si>
  <si>
    <t>D322</t>
  </si>
  <si>
    <t>Dinant</t>
  </si>
  <si>
    <t>Dison</t>
  </si>
  <si>
    <t>Autoroute A27 - Stabilité d'un talus</t>
  </si>
  <si>
    <t>Aménagements urbains de la traversée de Dison.</t>
  </si>
  <si>
    <t>SOIGNIES</t>
  </si>
  <si>
    <t>P75</t>
  </si>
  <si>
    <t>W600</t>
  </si>
  <si>
    <t>H330</t>
  </si>
  <si>
    <t>H358</t>
  </si>
  <si>
    <t>Houdeng-Goegnies</t>
  </si>
  <si>
    <t>LA LOUVIERE</t>
  </si>
  <si>
    <t>Bâtiment pour le personnel de manoeuvre à l'ascenseur 1.</t>
  </si>
  <si>
    <t>Etude des désordres de l'ascenseur n° 1.</t>
  </si>
  <si>
    <t>M368</t>
  </si>
  <si>
    <t>M382</t>
  </si>
  <si>
    <t>M421</t>
  </si>
  <si>
    <t>M435</t>
  </si>
  <si>
    <t>M440</t>
  </si>
  <si>
    <t>Marcinelle</t>
  </si>
  <si>
    <t>Aménagement du site du Bois du Cazier.</t>
  </si>
  <si>
    <t>lotissement des Closières.</t>
  </si>
  <si>
    <t>Régie autoroutière D142.21 – Rue de la Tombe 110 – Construction d'un bâtiment annexe.</t>
  </si>
  <si>
    <t>Ancien site du charbonnage Saint Ernest. Détermination de la zone de non aedificandi.</t>
  </si>
  <si>
    <t>Modification du terril « La Chenevrière n°222 ».</t>
  </si>
  <si>
    <t>RN 948 - BK 0,300 CD - Stabilité du mur de soutènement situé en bordure de la route.</t>
  </si>
  <si>
    <t>S383</t>
  </si>
  <si>
    <t>S448</t>
  </si>
  <si>
    <t>Soignies</t>
  </si>
  <si>
    <t>Essais de perméabilité sur cinq échantillons.</t>
  </si>
  <si>
    <t>Installations du Rugby Club.</t>
  </si>
  <si>
    <t>W304</t>
  </si>
  <si>
    <t>W310</t>
  </si>
  <si>
    <t>Waremme</t>
  </si>
  <si>
    <t>Bâtiment rue Saint Eloi.</t>
  </si>
  <si>
    <t>bâtiment relais.</t>
  </si>
  <si>
    <t>Commune</t>
  </si>
  <si>
    <t xml:space="preserve">DISON </t>
  </si>
  <si>
    <t>Localité
Entité
Identification</t>
  </si>
  <si>
    <t>Date 
dernier PV</t>
  </si>
  <si>
    <t>N° 
dernier PV</t>
  </si>
  <si>
    <t>TEST</t>
  </si>
  <si>
    <t>Paris</t>
  </si>
  <si>
    <t>PARIS</t>
  </si>
  <si>
    <t>BB</t>
  </si>
  <si>
    <t>AA</t>
  </si>
  <si>
    <t>LOCALITE</t>
  </si>
  <si>
    <t>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</si>
</sst>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</cellStyleXfs>
  <cellXfs count="19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1" fillId="0" borderId="7" xfId="0" applyFont="1" applyBorder="1" applyAlignment="1" applyProtection="1">
      <alignment horizontal="center" vertical="center" textRotation="90" wrapText="1"/>
    </xf>
    <xf numFmtId="0" fontId="1" fillId="0" borderId="6" xfId="0" applyFont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left" vertical="center"/>
    </xf>
    <xf numFmtId="0" fontId="1" fillId="0" borderId="23" xfId="0" applyFont="1" applyBorder="1" applyAlignment="1" applyProtection="1">
      <alignment horizontal="center" vertical="center" textRotation="90"/>
    </xf>
    <xf numFmtId="1" fontId="1" fillId="0" borderId="1" xfId="0" applyNumberFormat="1" applyFont="1" applyBorder="1" applyAlignment="1" applyProtection="1">
      <alignment horizontal="center" vertical="center" textRotation="90" wrapText="1"/>
    </xf>
    <xf numFmtId="0" fontId="5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8" fillId="0" borderId="0" xfId="0" applyFont="1"/>
    <xf numFmtId="0" fontId="8" fillId="0" borderId="27" xfId="0" applyFont="1" applyBorder="1"/>
    <xf numFmtId="0" fontId="8" fillId="0" borderId="28" xfId="0" applyFont="1" applyBorder="1"/>
    <xf numFmtId="0" fontId="8" fillId="0" borderId="29" xfId="0" applyFont="1" applyBorder="1"/>
    <xf numFmtId="0" fontId="8" fillId="0" borderId="30" xfId="0" applyFont="1" applyBorder="1"/>
    <xf numFmtId="0" fontId="5" fillId="0" borderId="0" xfId="0" applyFont="1" applyBorder="1" applyAlignment="1">
      <alignment horizontal="right"/>
    </xf>
    <xf numFmtId="0" fontId="8" fillId="0" borderId="31" xfId="0" applyFont="1" applyBorder="1"/>
    <xf numFmtId="0" fontId="5" fillId="0" borderId="0" xfId="0" applyFont="1" applyBorder="1" applyAlignment="1">
      <alignment horizontal="left"/>
    </xf>
    <xf numFmtId="0" fontId="8" fillId="0" borderId="32" xfId="0" applyFont="1" applyBorder="1"/>
    <xf numFmtId="0" fontId="8" fillId="0" borderId="33" xfId="0" applyFont="1" applyBorder="1"/>
    <xf numFmtId="0" fontId="8" fillId="0" borderId="34" xfId="0" applyFont="1" applyBorder="1"/>
    <xf numFmtId="0" fontId="5" fillId="0" borderId="30" xfId="0" applyFont="1" applyBorder="1"/>
    <xf numFmtId="0" fontId="9" fillId="0" borderId="30" xfId="0" applyFont="1" applyBorder="1"/>
    <xf numFmtId="0" fontId="9" fillId="0" borderId="0" xfId="0" applyFont="1"/>
    <xf numFmtId="0" fontId="5" fillId="0" borderId="33" xfId="0" applyFont="1" applyBorder="1"/>
    <xf numFmtId="0" fontId="9" fillId="0" borderId="33" xfId="0" applyFont="1" applyBorder="1"/>
    <xf numFmtId="164" fontId="8" fillId="0" borderId="0" xfId="0" applyNumberFormat="1" applyFont="1" applyAlignment="1"/>
    <xf numFmtId="0" fontId="4" fillId="0" borderId="26" xfId="0" applyFont="1" applyBorder="1" applyAlignment="1" applyProtection="1">
      <alignment horizontal="center"/>
      <protection locked="0"/>
    </xf>
    <xf numFmtId="0" fontId="10" fillId="2" borderId="35" xfId="0" applyFont="1" applyFill="1" applyBorder="1" applyAlignment="1">
      <alignment horizontal="right"/>
    </xf>
    <xf numFmtId="0" fontId="10" fillId="2" borderId="36" xfId="0" applyFont="1" applyFill="1" applyBorder="1" applyAlignment="1">
      <alignment horizontal="right"/>
    </xf>
    <xf numFmtId="0" fontId="0" fillId="2" borderId="37" xfId="0" applyFill="1" applyBorder="1"/>
    <xf numFmtId="164" fontId="8" fillId="0" borderId="0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1" xfId="0" applyFont="1" applyBorder="1" applyAlignment="1" applyProtection="1">
      <alignment horizontal="center" vertical="center" wrapText="1"/>
    </xf>
    <xf numFmtId="0" fontId="8" fillId="0" borderId="3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8" fillId="0" borderId="31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/>
    <xf numFmtId="0" fontId="0" fillId="0" borderId="0" xfId="0" applyFill="1" applyBorder="1"/>
    <xf numFmtId="0" fontId="10" fillId="0" borderId="0" xfId="0" applyFont="1" applyFill="1" applyBorder="1" applyAlignment="1">
      <alignment horizontal="right"/>
    </xf>
    <xf numFmtId="0" fontId="0" fillId="0" borderId="0" xfId="0" applyFill="1"/>
    <xf numFmtId="164" fontId="8" fillId="0" borderId="0" xfId="0" applyNumberFormat="1" applyFont="1" applyFill="1"/>
    <xf numFmtId="0" fontId="0" fillId="0" borderId="18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 textRotation="90"/>
    </xf>
    <xf numFmtId="0" fontId="1" fillId="0" borderId="41" xfId="0" applyFont="1" applyBorder="1" applyAlignment="1" applyProtection="1">
      <alignment horizontal="center" vertical="center" textRotation="90"/>
    </xf>
    <xf numFmtId="0" fontId="0" fillId="0" borderId="16" xfId="0" applyFont="1" applyBorder="1" applyAlignment="1" applyProtection="1">
      <alignment horizontal="center" vertical="center"/>
    </xf>
    <xf numFmtId="164" fontId="1" fillId="0" borderId="3" xfId="0" applyNumberFormat="1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/>
    </xf>
    <xf numFmtId="0" fontId="0" fillId="0" borderId="0" xfId="0" applyBorder="1"/>
    <xf numFmtId="0" fontId="14" fillId="0" borderId="18" xfId="2" applyFont="1" applyBorder="1" applyAlignment="1">
      <alignment horizontal="center" vertical="center"/>
    </xf>
    <xf numFmtId="1" fontId="14" fillId="0" borderId="18" xfId="2" applyNumberFormat="1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top"/>
    </xf>
    <xf numFmtId="0" fontId="0" fillId="0" borderId="9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top"/>
    </xf>
    <xf numFmtId="0" fontId="0" fillId="0" borderId="10" xfId="0" applyFont="1" applyBorder="1" applyAlignment="1" applyProtection="1">
      <alignment horizontal="center" vertical="top"/>
    </xf>
    <xf numFmtId="0" fontId="0" fillId="0" borderId="11" xfId="0" applyFont="1" applyBorder="1" applyAlignment="1" applyProtection="1">
      <alignment horizontal="center" vertical="top"/>
    </xf>
    <xf numFmtId="0" fontId="0" fillId="0" borderId="11" xfId="0" applyFont="1" applyBorder="1" applyAlignment="1" applyProtection="1">
      <alignment vertical="top"/>
    </xf>
    <xf numFmtId="164" fontId="0" fillId="0" borderId="11" xfId="0" applyNumberFormat="1" applyFont="1" applyBorder="1" applyAlignment="1" applyProtection="1">
      <alignment horizontal="center" vertical="top" wrapText="1"/>
    </xf>
    <xf numFmtId="164" fontId="0" fillId="0" borderId="9" xfId="0" applyNumberFormat="1" applyFont="1" applyBorder="1" applyAlignment="1" applyProtection="1">
      <alignment horizontal="center" vertical="top"/>
    </xf>
    <xf numFmtId="0" fontId="0" fillId="0" borderId="10" xfId="0" applyFont="1" applyBorder="1" applyAlignment="1" applyProtection="1">
      <alignment horizontal="center" vertical="center"/>
    </xf>
    <xf numFmtId="1" fontId="0" fillId="0" borderId="11" xfId="0" applyNumberFormat="1" applyFont="1" applyBorder="1" applyAlignment="1" applyProtection="1">
      <alignment horizontal="center" vertical="top" wrapText="1"/>
    </xf>
    <xf numFmtId="0" fontId="0" fillId="0" borderId="24" xfId="0" applyFont="1" applyBorder="1" applyAlignment="1" applyProtection="1">
      <alignment horizontal="center" vertical="top"/>
    </xf>
    <xf numFmtId="0" fontId="0" fillId="0" borderId="14" xfId="0" applyFont="1" applyBorder="1" applyAlignment="1" applyProtection="1">
      <alignment horizontal="center" vertical="top"/>
    </xf>
    <xf numFmtId="0" fontId="0" fillId="0" borderId="14" xfId="0" applyFont="1" applyBorder="1" applyAlignment="1" applyProtection="1">
      <alignment horizontal="center" vertical="top" wrapText="1"/>
    </xf>
    <xf numFmtId="0" fontId="0" fillId="0" borderId="13" xfId="0" applyFont="1" applyBorder="1" applyAlignment="1" applyProtection="1">
      <alignment horizontal="center" vertical="top" wrapText="1"/>
    </xf>
    <xf numFmtId="0" fontId="0" fillId="0" borderId="12" xfId="0" applyFont="1" applyBorder="1" applyAlignment="1" applyProtection="1">
      <alignment horizontal="center" vertical="center" textRotation="90" wrapText="1"/>
    </xf>
    <xf numFmtId="0" fontId="0" fillId="0" borderId="14" xfId="0" applyFont="1" applyBorder="1" applyAlignment="1" applyProtection="1">
      <alignment horizontal="center" vertical="center" textRotation="90" wrapText="1"/>
    </xf>
    <xf numFmtId="0" fontId="0" fillId="0" borderId="13" xfId="0" applyFont="1" applyBorder="1" applyAlignment="1" applyProtection="1">
      <alignment horizontal="center" vertical="center" textRotation="90" wrapText="1"/>
    </xf>
    <xf numFmtId="0" fontId="0" fillId="0" borderId="12" xfId="0" applyFont="1" applyBorder="1" applyAlignment="1" applyProtection="1">
      <alignment horizontal="center" vertical="top"/>
    </xf>
    <xf numFmtId="0" fontId="0" fillId="0" borderId="12" xfId="0" applyFont="1" applyBorder="1" applyAlignment="1" applyProtection="1">
      <alignment horizontal="center" vertical="center" textRotation="90"/>
    </xf>
    <xf numFmtId="0" fontId="0" fillId="0" borderId="14" xfId="0" applyFont="1" applyBorder="1" applyAlignment="1" applyProtection="1">
      <alignment horizontal="center" vertical="center" textRotation="90"/>
    </xf>
    <xf numFmtId="164" fontId="0" fillId="0" borderId="10" xfId="0" applyNumberFormat="1" applyFont="1" applyBorder="1" applyAlignment="1" applyProtection="1">
      <alignment horizontal="center" vertical="center" textRotation="90"/>
    </xf>
    <xf numFmtId="0" fontId="0" fillId="0" borderId="22" xfId="0" applyFont="1" applyBorder="1" applyAlignment="1" applyProtection="1">
      <alignment horizontal="center" vertical="center"/>
    </xf>
    <xf numFmtId="164" fontId="0" fillId="0" borderId="18" xfId="0" applyNumberFormat="1" applyFont="1" applyBorder="1" applyAlignment="1" applyProtection="1">
      <alignment horizontal="center"/>
    </xf>
    <xf numFmtId="164" fontId="0" fillId="0" borderId="16" xfId="0" applyNumberFormat="1" applyFont="1" applyBorder="1" applyAlignment="1" applyProtection="1">
      <alignment horizontal="center"/>
    </xf>
    <xf numFmtId="1" fontId="0" fillId="0" borderId="18" xfId="0" applyNumberFormat="1" applyFont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0" fillId="0" borderId="21" xfId="0" applyFont="1" applyBorder="1" applyAlignment="1" applyProtection="1">
      <alignment horizontal="center"/>
    </xf>
    <xf numFmtId="0" fontId="0" fillId="0" borderId="20" xfId="0" applyFont="1" applyBorder="1" applyAlignment="1" applyProtection="1">
      <alignment horizontal="center"/>
    </xf>
    <xf numFmtId="0" fontId="0" fillId="0" borderId="19" xfId="0" applyFont="1" applyBorder="1" applyAlignment="1" applyProtection="1">
      <alignment horizont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40" xfId="0" applyFont="1" applyBorder="1" applyAlignment="1" applyProtection="1">
      <alignment horizontal="center"/>
    </xf>
    <xf numFmtId="164" fontId="0" fillId="0" borderId="20" xfId="0" applyNumberFormat="1" applyFont="1" applyBorder="1" applyAlignment="1" applyProtection="1">
      <alignment horizontal="center"/>
    </xf>
    <xf numFmtId="164" fontId="0" fillId="0" borderId="17" xfId="0" applyNumberFormat="1" applyFont="1" applyBorder="1" applyAlignment="1" applyProtection="1">
      <alignment horizontal="center"/>
    </xf>
    <xf numFmtId="0" fontId="0" fillId="0" borderId="18" xfId="0" applyFont="1" applyBorder="1" applyAlignment="1" applyProtection="1"/>
    <xf numFmtId="0" fontId="0" fillId="0" borderId="16" xfId="0" applyFont="1" applyBorder="1" applyAlignment="1" applyProtection="1">
      <alignment horizont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/>
    </xf>
    <xf numFmtId="0" fontId="0" fillId="0" borderId="17" xfId="0" applyFont="1" applyBorder="1" applyAlignment="1" applyProtection="1">
      <alignment horizontal="center"/>
    </xf>
    <xf numFmtId="1" fontId="14" fillId="0" borderId="18" xfId="1" applyNumberFormat="1" applyFont="1" applyBorder="1" applyAlignment="1">
      <alignment horizontal="center" vertical="center" wrapText="1"/>
    </xf>
    <xf numFmtId="1" fontId="14" fillId="0" borderId="18" xfId="2" applyNumberFormat="1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horizontal="left" vertical="center"/>
    </xf>
    <xf numFmtId="0" fontId="14" fillId="0" borderId="18" xfId="1" applyFont="1" applyBorder="1" applyAlignment="1">
      <alignment horizontal="left" vertical="center"/>
    </xf>
    <xf numFmtId="0" fontId="14" fillId="0" borderId="18" xfId="1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horizontal="left" vertical="top" wrapText="1"/>
    </xf>
    <xf numFmtId="0" fontId="0" fillId="0" borderId="16" xfId="0" applyFont="1" applyBorder="1" applyAlignment="1" applyProtection="1">
      <alignment horizontal="left" vertical="top" wrapText="1"/>
    </xf>
    <xf numFmtId="0" fontId="0" fillId="0" borderId="0" xfId="0"/>
    <xf numFmtId="0" fontId="14" fillId="0" borderId="16" xfId="1" applyFont="1" applyBorder="1" applyAlignment="1">
      <alignment horizontal="center" vertical="center"/>
    </xf>
    <xf numFmtId="0" fontId="0" fillId="0" borderId="16" xfId="0" applyFont="1" applyBorder="1" applyAlignment="1" applyProtection="1">
      <alignment horizontal="left" vertical="center"/>
    </xf>
    <xf numFmtId="0" fontId="14" fillId="0" borderId="17" xfId="1" applyFont="1" applyBorder="1" applyAlignment="1">
      <alignment horizontal="left" vertical="center"/>
    </xf>
    <xf numFmtId="0" fontId="14" fillId="0" borderId="15" xfId="1" applyFont="1" applyBorder="1" applyAlignment="1">
      <alignment horizontal="right" vertical="center"/>
    </xf>
    <xf numFmtId="0" fontId="11" fillId="0" borderId="16" xfId="0" applyFont="1" applyBorder="1" applyAlignment="1" applyProtection="1">
      <alignment horizontal="left" vertical="center"/>
    </xf>
    <xf numFmtId="0" fontId="14" fillId="0" borderId="18" xfId="3" applyFont="1" applyBorder="1" applyAlignment="1" applyProtection="1">
      <alignment horizontal="left" vertical="center"/>
    </xf>
    <xf numFmtId="0" fontId="14" fillId="0" borderId="18" xfId="3" applyFont="1" applyBorder="1" applyAlignment="1">
      <alignment horizontal="left" vertical="center"/>
    </xf>
    <xf numFmtId="0" fontId="14" fillId="0" borderId="18" xfId="3" applyFont="1" applyBorder="1" applyAlignment="1">
      <alignment horizontal="left" vertical="center" wrapText="1"/>
    </xf>
    <xf numFmtId="1" fontId="14" fillId="0" borderId="18" xfId="3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1" fontId="14" fillId="0" borderId="15" xfId="3" applyNumberFormat="1" applyFont="1" applyBorder="1" applyAlignment="1">
      <alignment horizontal="right" vertical="center"/>
    </xf>
    <xf numFmtId="0" fontId="14" fillId="0" borderId="16" xfId="3" applyFont="1" applyBorder="1" applyAlignment="1">
      <alignment horizontal="center" vertical="center"/>
    </xf>
    <xf numFmtId="0" fontId="14" fillId="0" borderId="17" xfId="3" applyFont="1" applyBorder="1" applyAlignment="1">
      <alignment vertical="center"/>
    </xf>
    <xf numFmtId="0" fontId="14" fillId="0" borderId="15" xfId="3" applyFont="1" applyBorder="1" applyAlignment="1">
      <alignment horizontal="right" vertical="center"/>
    </xf>
    <xf numFmtId="0" fontId="14" fillId="0" borderId="18" xfId="3" applyFont="1" applyBorder="1" applyAlignment="1">
      <alignment vertical="center"/>
    </xf>
    <xf numFmtId="0" fontId="14" fillId="0" borderId="17" xfId="3" applyFont="1" applyBorder="1" applyAlignment="1">
      <alignment horizontal="left" vertical="center"/>
    </xf>
    <xf numFmtId="1" fontId="14" fillId="0" borderId="42" xfId="3" applyNumberFormat="1" applyFont="1" applyBorder="1" applyAlignment="1">
      <alignment horizontal="center" vertical="center" wrapText="1"/>
    </xf>
    <xf numFmtId="0" fontId="11" fillId="0" borderId="18" xfId="4" applyFont="1" applyBorder="1" applyAlignment="1">
      <alignment vertical="center" wrapText="1"/>
    </xf>
    <xf numFmtId="0" fontId="11" fillId="0" borderId="18" xfId="4" applyFont="1" applyBorder="1" applyAlignment="1">
      <alignment vertical="center"/>
    </xf>
    <xf numFmtId="164" fontId="11" fillId="0" borderId="18" xfId="0" applyNumberFormat="1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14" fillId="0" borderId="18" xfId="3" applyFont="1" applyFill="1" applyBorder="1" applyAlignment="1">
      <alignment vertical="center"/>
    </xf>
    <xf numFmtId="0" fontId="1" fillId="0" borderId="18" xfId="0" applyFont="1" applyBorder="1" applyAlignment="1" applyProtection="1">
      <alignment horizontal="center" vertical="center"/>
    </xf>
    <xf numFmtId="164" fontId="0" fillId="0" borderId="18" xfId="0" applyNumberFormat="1" applyFont="1" applyBorder="1" applyAlignment="1" applyProtection="1">
      <alignment horizontal="center" vertical="center"/>
    </xf>
    <xf numFmtId="1" fontId="14" fillId="0" borderId="42" xfId="1" applyNumberFormat="1" applyFont="1" applyBorder="1" applyAlignment="1">
      <alignment horizontal="center" vertical="center" wrapText="1"/>
    </xf>
    <xf numFmtId="0" fontId="11" fillId="0" borderId="18" xfId="6" applyFont="1" applyBorder="1" applyAlignment="1">
      <alignment vertical="center"/>
    </xf>
    <xf numFmtId="0" fontId="14" fillId="0" borderId="18" xfId="1" applyFont="1" applyBorder="1" applyAlignment="1">
      <alignment vertical="center"/>
    </xf>
    <xf numFmtId="0" fontId="14" fillId="0" borderId="42" xfId="1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8" xfId="6" applyFont="1" applyBorder="1" applyAlignment="1">
      <alignment vertical="center" wrapText="1"/>
    </xf>
    <xf numFmtId="164" fontId="0" fillId="0" borderId="13" xfId="0" applyNumberFormat="1" applyBorder="1" applyAlignment="1" applyProtection="1">
      <alignment horizontal="center" vertical="center" textRotation="90" wrapText="1"/>
    </xf>
    <xf numFmtId="0" fontId="0" fillId="0" borderId="39" xfId="0" applyBorder="1" applyAlignment="1" applyProtection="1">
      <alignment horizontal="center" vertical="center" textRotation="90" wrapText="1"/>
    </xf>
    <xf numFmtId="0" fontId="1" fillId="3" borderId="44" xfId="0" applyFont="1" applyFill="1" applyBorder="1" applyAlignment="1" applyProtection="1">
      <alignment horizontal="center" vertical="center"/>
    </xf>
    <xf numFmtId="0" fontId="1" fillId="3" borderId="44" xfId="0" applyFont="1" applyFill="1" applyBorder="1" applyAlignment="1" applyProtection="1">
      <alignment horizontal="center" vertical="center" wrapText="1"/>
    </xf>
    <xf numFmtId="164" fontId="1" fillId="3" borderId="44" xfId="0" applyNumberFormat="1" applyFont="1" applyFill="1" applyBorder="1" applyAlignment="1" applyProtection="1">
      <alignment horizontal="center" vertical="center" wrapText="1"/>
    </xf>
    <xf numFmtId="164" fontId="1" fillId="3" borderId="44" xfId="0" applyNumberFormat="1" applyFont="1" applyFill="1" applyBorder="1" applyAlignment="1" applyProtection="1">
      <alignment horizontal="center" vertical="center"/>
    </xf>
    <xf numFmtId="0" fontId="1" fillId="3" borderId="44" xfId="0" applyFont="1" applyFill="1" applyBorder="1" applyAlignment="1" applyProtection="1">
      <alignment horizontal="center" vertical="center" textRotation="90"/>
    </xf>
    <xf numFmtId="1" fontId="1" fillId="3" borderId="44" xfId="0" applyNumberFormat="1" applyFont="1" applyFill="1" applyBorder="1" applyAlignment="1" applyProtection="1">
      <alignment horizontal="center" vertical="center" textRotation="90" wrapText="1"/>
    </xf>
    <xf numFmtId="0" fontId="1" fillId="3" borderId="44" xfId="0" applyFont="1" applyFill="1" applyBorder="1" applyAlignment="1" applyProtection="1">
      <alignment horizontal="center" vertical="center" textRotation="90" wrapText="1"/>
    </xf>
    <xf numFmtId="0" fontId="1" fillId="3" borderId="44" xfId="0" applyFont="1" applyFill="1" applyBorder="1" applyAlignment="1" applyProtection="1">
      <alignment horizontal="left" vertical="center"/>
    </xf>
    <xf numFmtId="0" fontId="0" fillId="4" borderId="50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 textRotation="90" wrapText="1"/>
    </xf>
    <xf numFmtId="0" fontId="0" fillId="5" borderId="46" xfId="0" applyFill="1" applyBorder="1" applyAlignment="1">
      <alignment horizontal="center" vertical="center"/>
    </xf>
    <xf numFmtId="0" fontId="15" fillId="0" borderId="18" xfId="3" applyFont="1" applyFill="1" applyBorder="1" applyAlignment="1" applyProtection="1">
      <alignment horizontal="left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6" fillId="0" borderId="3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164" fontId="8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0" fillId="4" borderId="50" xfId="0" applyFill="1" applyBorder="1" applyAlignment="1">
      <alignment horizontal="center" vertical="center" wrapText="1"/>
    </xf>
    <xf numFmtId="0" fontId="1" fillId="3" borderId="43" xfId="0" applyFont="1" applyFill="1" applyBorder="1" applyAlignment="1" applyProtection="1">
      <alignment horizontal="center" vertical="center"/>
    </xf>
    <xf numFmtId="0" fontId="1" fillId="3" borderId="44" xfId="0" applyFont="1" applyFill="1" applyBorder="1" applyAlignment="1" applyProtection="1">
      <alignment horizontal="center" vertical="center"/>
    </xf>
    <xf numFmtId="0" fontId="0" fillId="3" borderId="44" xfId="0" applyFont="1" applyFill="1" applyBorder="1" applyAlignment="1">
      <alignment horizontal="center" vertical="center"/>
    </xf>
    <xf numFmtId="0" fontId="1" fillId="3" borderId="44" xfId="0" applyFont="1" applyFill="1" applyBorder="1" applyAlignment="1" applyProtection="1">
      <alignment horizontal="center" vertical="center" wrapText="1"/>
    </xf>
    <xf numFmtId="0" fontId="0" fillId="3" borderId="44" xfId="0" applyFont="1" applyFill="1" applyBorder="1" applyAlignment="1">
      <alignment vertical="center"/>
    </xf>
    <xf numFmtId="0" fontId="0" fillId="4" borderId="47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</cellXfs>
  <cellStyles count="7">
    <cellStyle name="Normal" xfId="0" builtinId="0"/>
    <cellStyle name="Normal 2" xfId="1"/>
    <cellStyle name="Normal 2 2" xfId="3"/>
    <cellStyle name="Normal 3" xfId="2"/>
    <cellStyle name="Normal 4" xfId="4"/>
    <cellStyle name="Normal 4 2" xfId="6"/>
    <cellStyle name="Normal 5" xfId="5"/>
  </cellStyles>
  <dxfs count="19"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color rgb="FF008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3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609600</xdr:rowOff>
        </xdr:from>
        <xdr:to>
          <xdr:col>4</xdr:col>
          <xdr:colOff>381000</xdr:colOff>
          <xdr:row>1</xdr:row>
          <xdr:rowOff>971550</xdr:rowOff>
        </xdr:to>
        <xdr:sp macro="" textlink="">
          <xdr:nvSpPr>
            <xdr:cNvPr id="1028" name="Tri_Identificatio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</xdr:row>
          <xdr:rowOff>619125</xdr:rowOff>
        </xdr:from>
        <xdr:to>
          <xdr:col>6</xdr:col>
          <xdr:colOff>914400</xdr:colOff>
          <xdr:row>1</xdr:row>
          <xdr:rowOff>981075</xdr:rowOff>
        </xdr:to>
        <xdr:sp macro="" textlink="">
          <xdr:nvSpPr>
            <xdr:cNvPr id="1029" name="Tri_Localisation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1</xdr:row>
          <xdr:rowOff>628650</xdr:rowOff>
        </xdr:from>
        <xdr:to>
          <xdr:col>12</xdr:col>
          <xdr:colOff>400050</xdr:colOff>
          <xdr:row>1</xdr:row>
          <xdr:rowOff>981075</xdr:rowOff>
        </xdr:to>
        <xdr:sp macro="" textlink="">
          <xdr:nvSpPr>
            <xdr:cNvPr id="1030" name="Tri_Gestionnair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1</xdr:row>
          <xdr:rowOff>628650</xdr:rowOff>
        </xdr:from>
        <xdr:to>
          <xdr:col>13</xdr:col>
          <xdr:colOff>400050</xdr:colOff>
          <xdr:row>1</xdr:row>
          <xdr:rowOff>981075</xdr:rowOff>
        </xdr:to>
        <xdr:sp macro="" textlink="">
          <xdr:nvSpPr>
            <xdr:cNvPr id="1031" name="Tri_Suppleant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1</xdr:row>
          <xdr:rowOff>609600</xdr:rowOff>
        </xdr:from>
        <xdr:to>
          <xdr:col>5</xdr:col>
          <xdr:colOff>600075</xdr:colOff>
          <xdr:row>1</xdr:row>
          <xdr:rowOff>971550</xdr:rowOff>
        </xdr:to>
        <xdr:sp macro="" textlink="">
          <xdr:nvSpPr>
            <xdr:cNvPr id="1036" name="Tri_Eta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0</xdr:row>
          <xdr:rowOff>47625</xdr:rowOff>
        </xdr:from>
        <xdr:to>
          <xdr:col>5</xdr:col>
          <xdr:colOff>704850</xdr:colOff>
          <xdr:row>0</xdr:row>
          <xdr:rowOff>619125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47625</xdr:colOff>
          <xdr:row>0</xdr:row>
          <xdr:rowOff>47625</xdr:rowOff>
        </xdr:from>
        <xdr:to>
          <xdr:col>8</xdr:col>
          <xdr:colOff>466725</xdr:colOff>
          <xdr:row>0</xdr:row>
          <xdr:rowOff>619125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1</xdr:row>
          <xdr:rowOff>609600</xdr:rowOff>
        </xdr:from>
        <xdr:to>
          <xdr:col>7</xdr:col>
          <xdr:colOff>895350</xdr:colOff>
          <xdr:row>1</xdr:row>
          <xdr:rowOff>971550</xdr:rowOff>
        </xdr:to>
        <xdr:sp macro="" textlink="">
          <xdr:nvSpPr>
            <xdr:cNvPr id="1042" name="Tri_Commune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0</xdr:row>
          <xdr:rowOff>47625</xdr:rowOff>
        </xdr:from>
        <xdr:to>
          <xdr:col>11</xdr:col>
          <xdr:colOff>419100</xdr:colOff>
          <xdr:row>0</xdr:row>
          <xdr:rowOff>619125</xdr:rowOff>
        </xdr:to>
        <xdr:sp macro="" textlink="">
          <xdr:nvSpPr>
            <xdr:cNvPr id="1044" name="CommandButton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50</xdr:col>
          <xdr:colOff>533400</xdr:colOff>
          <xdr:row>3</xdr:row>
          <xdr:rowOff>247650</xdr:rowOff>
        </xdr:from>
        <xdr:to>
          <xdr:col>55</xdr:col>
          <xdr:colOff>419100</xdr:colOff>
          <xdr:row>13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50</xdr:col>
          <xdr:colOff>514350</xdr:colOff>
          <xdr:row>13</xdr:row>
          <xdr:rowOff>200025</xdr:rowOff>
        </xdr:from>
        <xdr:to>
          <xdr:col>55</xdr:col>
          <xdr:colOff>400050</xdr:colOff>
          <xdr:row>23</xdr:row>
          <xdr:rowOff>66675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0</xdr:row>
      <xdr:rowOff>1647825</xdr:rowOff>
    </xdr:from>
    <xdr:to>
      <xdr:col>4</xdr:col>
      <xdr:colOff>752475</xdr:colOff>
      <xdr:row>1</xdr:row>
      <xdr:rowOff>180975</xdr:rowOff>
    </xdr:to>
    <xdr:sp macro="" textlink="">
      <xdr:nvSpPr>
        <xdr:cNvPr id="2" name="ZoneTexte 1"/>
        <xdr:cNvSpPr txBox="1"/>
      </xdr:nvSpPr>
      <xdr:spPr>
        <a:xfrm>
          <a:off x="3086100" y="1647825"/>
          <a:ext cx="1162050" cy="2571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>
              <a:solidFill>
                <a:srgbClr val="FFFF00"/>
              </a:solidFill>
            </a:rPr>
            <a:t>Critères du filtre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27</xdr:row>
      <xdr:rowOff>66675</xdr:rowOff>
    </xdr:from>
    <xdr:to>
      <xdr:col>12</xdr:col>
      <xdr:colOff>152400</xdr:colOff>
      <xdr:row>41</xdr:row>
      <xdr:rowOff>142875</xdr:rowOff>
    </xdr:to>
    <xdr:sp macro="" textlink="">
      <xdr:nvSpPr>
        <xdr:cNvPr id="2" name="ZoneTexte 1"/>
        <xdr:cNvSpPr txBox="1"/>
      </xdr:nvSpPr>
      <xdr:spPr>
        <a:xfrm>
          <a:off x="809625" y="5210175"/>
          <a:ext cx="978217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2800">
              <a:solidFill>
                <a:srgbClr val="FF0000"/>
              </a:solidFill>
            </a:rPr>
            <a:t>Possibilité de modifier les listes</a:t>
          </a:r>
          <a:r>
            <a:rPr lang="fr-BE" sz="2800" baseline="0">
              <a:solidFill>
                <a:srgbClr val="FF0000"/>
              </a:solidFill>
            </a:rPr>
            <a:t> (ajout/suppression d'un élément), mais ne pas les supprimer. </a:t>
          </a:r>
        </a:p>
        <a:p>
          <a:r>
            <a:rPr lang="fr-BE" sz="2800" baseline="0">
              <a:solidFill>
                <a:srgbClr val="FF0000"/>
              </a:solidFill>
            </a:rPr>
            <a:t>Ces listes servent à l'élaboration des menus déroulants  dans la feuille "Liste dossiers", ainsi que pour la fenêtre d'encodage d'un nouveau dossier !</a:t>
          </a:r>
        </a:p>
        <a:p>
          <a:r>
            <a:rPr lang="fr-BE" sz="2800" baseline="0">
              <a:solidFill>
                <a:srgbClr val="FF0000"/>
              </a:solidFill>
            </a:rPr>
            <a:t>Merci.</a:t>
          </a:r>
          <a:endParaRPr lang="fr-BE" sz="28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9" name="TabEtat" displayName="TabEtat" ref="A1:A4" totalsRowShown="0" headerRowDxfId="18">
  <autoFilter ref="A1:A4"/>
  <tableColumns count="1">
    <tableColumn id="1" name="Eta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abIngenieur" displayName="TabIngenieur" ref="C1:C11" totalsRowShown="0">
  <autoFilter ref="C1:C11"/>
  <sortState ref="C2:C11">
    <sortCondition ref="C2"/>
  </sortState>
  <tableColumns count="1">
    <tableColumn id="1" name="Ingénieur dirigean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Charge" displayName="TabCharge" ref="G1:G4" totalsRowShown="0">
  <autoFilter ref="G1:G4"/>
  <tableColumns count="1">
    <tableColumn id="1" name="Charge de travail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4" name="TabType" displayName="TabType" ref="I1:I8" totalsRowShown="0">
  <autoFilter ref="I1:I8"/>
  <tableColumns count="1">
    <tableColumn id="1" name="Types d'essai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2" name="TabSuppleant" displayName="TabSuppleant" ref="E1:E13" totalsRowShown="0">
  <autoFilter ref="E1:E13"/>
  <sortState ref="E2:E13">
    <sortCondition ref="E1:E13"/>
  </sortState>
  <tableColumns count="1">
    <tableColumn id="1" name="Suppléan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" name="TabFait" displayName="TabFait" ref="K1:K3" totalsRowShown="0">
  <autoFilter ref="K1:K3"/>
  <tableColumns count="1">
    <tableColumn id="1" name="A faire?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" name="TabOuiNon" displayName="TabOuiNon" ref="M1:M3" totalsRowShown="0">
  <autoFilter ref="M1:M3"/>
  <tableColumns count="1">
    <tableColumn id="1" name="Oui/Non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3" name="TabEIEEE" displayName="TabEIEEE" ref="O1:O4" totalsRowShown="0">
  <autoFilter ref="O1:O4"/>
  <tableColumns count="1">
    <tableColumn id="1" name="EIEE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6" name="Tableau6" displayName="Tableau6" ref="Q1:Q13" totalsRowShown="0" dataDxfId="17" dataCellStyle="Normal 2 2">
  <autoFilter ref="Q1:Q13"/>
  <sortState ref="Q2:Q13">
    <sortCondition ref="Q2"/>
  </sortState>
  <tableColumns count="1">
    <tableColumn id="1" name="LOCALITE" dataDxfId="16" dataCellStyle="Normal 2 2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7" name="Tableau7" displayName="Tableau7" ref="S1:S12" totalsRowShown="0" dataDxfId="15" dataCellStyle="Normal 2 2">
  <autoFilter ref="S1:S12"/>
  <sortState ref="S2:S12">
    <sortCondition ref="S2"/>
  </sortState>
  <tableColumns count="1">
    <tableColumn id="1" name="COMMUNE" dataDxfId="14" dataCellStyle="Normal 2 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11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26"/>
  <sheetViews>
    <sheetView tabSelected="1" zoomScaleNormal="100" workbookViewId="0">
      <pane ySplit="2" topLeftCell="A3" activePane="bottomLeft" state="frozen"/>
      <selection activeCell="BB2" sqref="BB2"/>
      <selection pane="bottomLeft" activeCell="M3" sqref="M3:M29"/>
    </sheetView>
  </sheetViews>
  <sheetFormatPr baseColWidth="10" defaultRowHeight="15"/>
  <cols>
    <col min="1" max="1" width="7.7109375" style="98" bestFit="1" customWidth="1"/>
    <col min="2" max="2" width="1.28515625" style="49" customWidth="1"/>
    <col min="3" max="3" width="6.140625" style="95" bestFit="1" customWidth="1"/>
    <col min="4" max="4" width="1.42578125" style="49" customWidth="1"/>
    <col min="5" max="5" width="11.5703125" style="99" bestFit="1" customWidth="1"/>
    <col min="6" max="6" width="10.85546875" style="46" bestFit="1" customWidth="1"/>
    <col min="7" max="8" width="21.5703125" style="103" customWidth="1"/>
    <col min="9" max="9" width="39" style="107" customWidth="1"/>
    <col min="10" max="10" width="10.28515625" style="46" bestFit="1" customWidth="1"/>
    <col min="11" max="11" width="9.85546875" style="83" customWidth="1"/>
    <col min="12" max="12" width="9.28515625" style="84" bestFit="1" customWidth="1"/>
    <col min="13" max="13" width="6.7109375" style="46" customWidth="1"/>
    <col min="14" max="14" width="6.7109375" style="97" customWidth="1"/>
    <col min="15" max="15" width="5.7109375" style="85" customWidth="1"/>
    <col min="16" max="16" width="6.28515625" style="86" customWidth="1"/>
    <col min="17" max="19" width="6.28515625" style="87" customWidth="1"/>
    <col min="20" max="20" width="6.28515625" style="88" customWidth="1"/>
    <col min="21" max="21" width="5.7109375" style="89" customWidth="1"/>
    <col min="22" max="27" width="5.7109375" style="87" customWidth="1"/>
    <col min="28" max="28" width="5.7109375" style="88" customWidth="1"/>
    <col min="29" max="29" width="5.7109375" style="89" customWidth="1"/>
    <col min="30" max="30" width="5.7109375" style="87" customWidth="1"/>
    <col min="31" max="31" width="5.7109375" style="88" customWidth="1"/>
    <col min="32" max="32" width="7.7109375" style="89" customWidth="1"/>
    <col min="33" max="33" width="6.7109375" style="90" customWidth="1"/>
    <col min="34" max="34" width="7.7109375" style="89" customWidth="1"/>
    <col min="35" max="35" width="7.7109375" style="87" customWidth="1"/>
    <col min="36" max="36" width="7.7109375" style="91" customWidth="1"/>
    <col min="37" max="37" width="9.85546875" style="92" customWidth="1"/>
    <col min="38" max="38" width="12" style="89" bestFit="1" customWidth="1"/>
    <col min="39" max="39" width="11.7109375" style="93" customWidth="1"/>
    <col min="40" max="40" width="68.5703125" style="94" customWidth="1"/>
    <col min="41" max="16384" width="11.42578125" style="95"/>
  </cols>
  <sheetData>
    <row r="1" spans="1:40" s="6" customFormat="1" ht="135.75" customHeight="1" thickTop="1">
      <c r="A1" s="161" t="s">
        <v>0</v>
      </c>
      <c r="B1" s="162"/>
      <c r="C1" s="162"/>
      <c r="D1" s="162"/>
      <c r="E1" s="163"/>
      <c r="F1" s="59" t="s">
        <v>1</v>
      </c>
      <c r="G1" s="35" t="s">
        <v>188</v>
      </c>
      <c r="H1" s="35" t="s">
        <v>186</v>
      </c>
      <c r="I1" s="56" t="s">
        <v>14</v>
      </c>
      <c r="J1" s="35" t="s">
        <v>97</v>
      </c>
      <c r="K1" s="51" t="s">
        <v>43</v>
      </c>
      <c r="L1" s="50" t="s">
        <v>15</v>
      </c>
      <c r="M1" s="48" t="s">
        <v>16</v>
      </c>
      <c r="N1" s="47" t="s">
        <v>17</v>
      </c>
      <c r="O1" s="8" t="s">
        <v>44</v>
      </c>
      <c r="P1" s="7" t="s">
        <v>20</v>
      </c>
      <c r="Q1" s="4" t="s">
        <v>47</v>
      </c>
      <c r="R1" s="4" t="s">
        <v>21</v>
      </c>
      <c r="S1" s="4" t="s">
        <v>34</v>
      </c>
      <c r="T1" s="5" t="s">
        <v>35</v>
      </c>
      <c r="U1" s="156" t="s">
        <v>99</v>
      </c>
      <c r="V1" s="157"/>
      <c r="W1" s="157"/>
      <c r="X1" s="157"/>
      <c r="Y1" s="157"/>
      <c r="Z1" s="157"/>
      <c r="AA1" s="157"/>
      <c r="AB1" s="159"/>
      <c r="AC1" s="156" t="s">
        <v>89</v>
      </c>
      <c r="AD1" s="166"/>
      <c r="AE1" s="167"/>
      <c r="AF1" s="164" t="s">
        <v>98</v>
      </c>
      <c r="AG1" s="165"/>
      <c r="AH1" s="156" t="s">
        <v>36</v>
      </c>
      <c r="AI1" s="157"/>
      <c r="AJ1" s="158"/>
      <c r="AK1" s="159"/>
      <c r="AL1" s="160" t="s">
        <v>40</v>
      </c>
      <c r="AM1" s="160"/>
      <c r="AN1" s="52" t="s">
        <v>42</v>
      </c>
    </row>
    <row r="2" spans="1:40" s="63" customFormat="1" ht="80.25" customHeight="1" thickBot="1">
      <c r="A2" s="61"/>
      <c r="B2" s="62"/>
      <c r="D2" s="62"/>
      <c r="E2" s="64"/>
      <c r="F2" s="65"/>
      <c r="G2" s="102"/>
      <c r="H2" s="102"/>
      <c r="I2" s="106"/>
      <c r="J2" s="65"/>
      <c r="K2" s="67"/>
      <c r="L2" s="68"/>
      <c r="M2" s="65"/>
      <c r="N2" s="69"/>
      <c r="O2" s="70"/>
      <c r="P2" s="71"/>
      <c r="Q2" s="72"/>
      <c r="R2" s="73"/>
      <c r="S2" s="73"/>
      <c r="T2" s="74"/>
      <c r="U2" s="75" t="s">
        <v>52</v>
      </c>
      <c r="V2" s="76" t="s">
        <v>53</v>
      </c>
      <c r="W2" s="76" t="s">
        <v>24</v>
      </c>
      <c r="X2" s="76" t="s">
        <v>29</v>
      </c>
      <c r="Y2" s="76" t="s">
        <v>57</v>
      </c>
      <c r="Z2" s="76" t="s">
        <v>51</v>
      </c>
      <c r="AA2" s="76" t="s">
        <v>30</v>
      </c>
      <c r="AB2" s="77" t="s">
        <v>28</v>
      </c>
      <c r="AC2" s="75" t="s">
        <v>58</v>
      </c>
      <c r="AD2" s="76" t="s">
        <v>59</v>
      </c>
      <c r="AE2" s="77" t="s">
        <v>60</v>
      </c>
      <c r="AF2" s="78"/>
      <c r="AG2" s="77" t="s">
        <v>62</v>
      </c>
      <c r="AH2" s="79" t="s">
        <v>37</v>
      </c>
      <c r="AI2" s="80" t="s">
        <v>38</v>
      </c>
      <c r="AJ2" s="141" t="s">
        <v>190</v>
      </c>
      <c r="AK2" s="140" t="s">
        <v>189</v>
      </c>
      <c r="AL2" s="75" t="s">
        <v>41</v>
      </c>
      <c r="AM2" s="81" t="s">
        <v>39</v>
      </c>
      <c r="AN2" s="66"/>
    </row>
    <row r="3" spans="1:40" ht="15.75" thickTop="1">
      <c r="A3" s="112" t="s">
        <v>106</v>
      </c>
      <c r="B3" s="110" t="s">
        <v>63</v>
      </c>
      <c r="C3" s="109">
        <v>718</v>
      </c>
      <c r="D3" s="110" t="s">
        <v>63</v>
      </c>
      <c r="E3" s="111" t="s">
        <v>111</v>
      </c>
      <c r="G3" s="103" t="s">
        <v>127</v>
      </c>
      <c r="H3" s="104" t="s">
        <v>128</v>
      </c>
      <c r="I3" s="118" t="s">
        <v>139</v>
      </c>
      <c r="M3" s="55" t="s">
        <v>118</v>
      </c>
      <c r="N3" s="82"/>
    </row>
    <row r="4" spans="1:40" ht="30">
      <c r="A4" s="112" t="s">
        <v>105</v>
      </c>
      <c r="B4" s="110" t="s">
        <v>63</v>
      </c>
      <c r="C4" s="109">
        <v>630</v>
      </c>
      <c r="D4" s="110" t="s">
        <v>63</v>
      </c>
      <c r="E4" s="111" t="s">
        <v>112</v>
      </c>
      <c r="G4" s="103" t="s">
        <v>127</v>
      </c>
      <c r="H4" s="104" t="s">
        <v>128</v>
      </c>
      <c r="I4" s="118" t="s">
        <v>140</v>
      </c>
      <c r="M4" s="54" t="s">
        <v>119</v>
      </c>
      <c r="N4" s="82"/>
    </row>
    <row r="5" spans="1:40" ht="30">
      <c r="A5" s="112" t="s">
        <v>108</v>
      </c>
      <c r="B5" s="110" t="s">
        <v>63</v>
      </c>
      <c r="C5" s="109">
        <v>131</v>
      </c>
      <c r="D5" s="110" t="s">
        <v>63</v>
      </c>
      <c r="E5" s="111" t="s">
        <v>113</v>
      </c>
      <c r="G5" s="103" t="s">
        <v>127</v>
      </c>
      <c r="H5" s="104" t="s">
        <v>128</v>
      </c>
      <c r="I5" s="118" t="s">
        <v>141</v>
      </c>
      <c r="M5" s="55" t="s">
        <v>115</v>
      </c>
      <c r="N5" s="82"/>
    </row>
    <row r="6" spans="1:40">
      <c r="A6" s="112" t="s">
        <v>110</v>
      </c>
      <c r="B6" s="110" t="s">
        <v>63</v>
      </c>
      <c r="C6" s="109">
        <v>900</v>
      </c>
      <c r="D6" s="110" t="s">
        <v>63</v>
      </c>
      <c r="E6" s="111" t="s">
        <v>114</v>
      </c>
      <c r="G6" s="103" t="s">
        <v>127</v>
      </c>
      <c r="H6" s="104" t="s">
        <v>128</v>
      </c>
      <c r="I6" s="118" t="s">
        <v>142</v>
      </c>
      <c r="M6" s="54" t="s">
        <v>118</v>
      </c>
      <c r="N6" s="82"/>
    </row>
    <row r="7" spans="1:40" ht="30">
      <c r="A7" s="112" t="s">
        <v>107</v>
      </c>
      <c r="B7" s="110" t="s">
        <v>63</v>
      </c>
      <c r="C7" s="109">
        <v>910</v>
      </c>
      <c r="D7" s="110" t="s">
        <v>63</v>
      </c>
      <c r="E7" s="111" t="s">
        <v>123</v>
      </c>
      <c r="G7" s="104" t="s">
        <v>129</v>
      </c>
      <c r="H7" s="104" t="s">
        <v>130</v>
      </c>
      <c r="I7" s="118" t="s">
        <v>143</v>
      </c>
      <c r="L7" s="83"/>
      <c r="M7" s="100" t="s">
        <v>5</v>
      </c>
      <c r="N7" s="96"/>
    </row>
    <row r="8" spans="1:40" ht="30">
      <c r="A8" s="112" t="s">
        <v>105</v>
      </c>
      <c r="B8" s="110" t="s">
        <v>63</v>
      </c>
      <c r="C8" s="109">
        <v>612</v>
      </c>
      <c r="D8" s="110" t="s">
        <v>63</v>
      </c>
      <c r="E8" s="111" t="s">
        <v>124</v>
      </c>
      <c r="G8" s="104" t="s">
        <v>129</v>
      </c>
      <c r="H8" s="104" t="s">
        <v>130</v>
      </c>
      <c r="I8" s="118" t="s">
        <v>144</v>
      </c>
      <c r="L8" s="83"/>
      <c r="M8" s="100" t="s">
        <v>7</v>
      </c>
      <c r="N8" s="96"/>
    </row>
    <row r="9" spans="1:40">
      <c r="A9" s="112" t="s">
        <v>106</v>
      </c>
      <c r="B9" s="110" t="s">
        <v>63</v>
      </c>
      <c r="C9" s="109">
        <v>361</v>
      </c>
      <c r="D9" s="110" t="s">
        <v>63</v>
      </c>
      <c r="E9" s="111" t="s">
        <v>134</v>
      </c>
      <c r="G9" s="104" t="s">
        <v>137</v>
      </c>
      <c r="H9" s="104" t="s">
        <v>131</v>
      </c>
      <c r="I9" s="118" t="s">
        <v>147</v>
      </c>
      <c r="L9" s="83"/>
      <c r="M9" s="54" t="s">
        <v>6</v>
      </c>
      <c r="N9" s="96"/>
    </row>
    <row r="10" spans="1:40">
      <c r="A10" s="112" t="s">
        <v>105</v>
      </c>
      <c r="B10" s="110" t="s">
        <v>63</v>
      </c>
      <c r="C10" s="109">
        <v>612</v>
      </c>
      <c r="D10" s="110" t="s">
        <v>63</v>
      </c>
      <c r="E10" s="111" t="s">
        <v>132</v>
      </c>
      <c r="G10" s="105" t="s">
        <v>136</v>
      </c>
      <c r="H10" s="104" t="s">
        <v>135</v>
      </c>
      <c r="I10" s="118" t="s">
        <v>145</v>
      </c>
      <c r="L10" s="83"/>
      <c r="M10" s="101" t="s">
        <v>13</v>
      </c>
      <c r="N10" s="96"/>
    </row>
    <row r="11" spans="1:40" ht="45">
      <c r="A11" s="112" t="s">
        <v>106</v>
      </c>
      <c r="B11" s="110" t="s">
        <v>63</v>
      </c>
      <c r="C11" s="109">
        <v>252</v>
      </c>
      <c r="D11" s="110" t="s">
        <v>63</v>
      </c>
      <c r="E11" s="111" t="s">
        <v>133</v>
      </c>
      <c r="G11" s="105" t="s">
        <v>136</v>
      </c>
      <c r="H11" s="104" t="s">
        <v>135</v>
      </c>
      <c r="I11" s="118" t="s">
        <v>146</v>
      </c>
      <c r="L11" s="83"/>
      <c r="M11" s="54" t="s">
        <v>116</v>
      </c>
      <c r="N11" s="96"/>
    </row>
    <row r="12" spans="1:40" ht="45">
      <c r="A12" s="122" t="s">
        <v>156</v>
      </c>
      <c r="B12" s="113" t="s">
        <v>63</v>
      </c>
      <c r="C12" s="120">
        <v>99236</v>
      </c>
      <c r="D12" s="113" t="s">
        <v>63</v>
      </c>
      <c r="E12" s="121"/>
      <c r="F12" s="96"/>
      <c r="G12" s="123" t="s">
        <v>151</v>
      </c>
      <c r="H12" s="127" t="s">
        <v>121</v>
      </c>
      <c r="I12" s="126" t="s">
        <v>175</v>
      </c>
      <c r="J12" s="96"/>
      <c r="K12" s="132"/>
      <c r="L12" s="132"/>
      <c r="M12" s="117" t="s">
        <v>115</v>
      </c>
      <c r="N12" s="131"/>
    </row>
    <row r="13" spans="1:40">
      <c r="A13" s="119" t="s">
        <v>122</v>
      </c>
      <c r="B13" s="113" t="s">
        <v>63</v>
      </c>
      <c r="C13" s="120">
        <v>152</v>
      </c>
      <c r="D13" s="113" t="s">
        <v>63</v>
      </c>
      <c r="E13" s="121" t="s">
        <v>149</v>
      </c>
      <c r="F13" s="57"/>
      <c r="G13" s="114" t="s">
        <v>152</v>
      </c>
      <c r="H13" s="115" t="s">
        <v>187</v>
      </c>
      <c r="I13" s="116" t="s">
        <v>153</v>
      </c>
      <c r="J13" s="57"/>
      <c r="K13" s="58"/>
      <c r="L13" s="58"/>
      <c r="M13" s="117" t="s">
        <v>13</v>
      </c>
      <c r="N13" s="60"/>
    </row>
    <row r="14" spans="1:40" ht="30">
      <c r="A14" s="119" t="s">
        <v>148</v>
      </c>
      <c r="B14" s="113" t="s">
        <v>63</v>
      </c>
      <c r="C14" s="120">
        <v>152</v>
      </c>
      <c r="D14" s="113" t="s">
        <v>63</v>
      </c>
      <c r="E14" s="121" t="s">
        <v>150</v>
      </c>
      <c r="F14" s="57"/>
      <c r="G14" s="114" t="s">
        <v>152</v>
      </c>
      <c r="H14" s="115" t="s">
        <v>187</v>
      </c>
      <c r="I14" s="116" t="s">
        <v>154</v>
      </c>
      <c r="J14" s="57"/>
      <c r="K14" s="58"/>
      <c r="L14" s="58"/>
      <c r="M14" s="117" t="s">
        <v>116</v>
      </c>
      <c r="N14" s="60"/>
    </row>
    <row r="15" spans="1:40" ht="30">
      <c r="A15" s="119" t="s">
        <v>157</v>
      </c>
      <c r="B15" s="113" t="s">
        <v>63</v>
      </c>
      <c r="C15" s="120">
        <v>221</v>
      </c>
      <c r="D15" s="113" t="s">
        <v>63</v>
      </c>
      <c r="E15" s="124" t="s">
        <v>158</v>
      </c>
      <c r="F15" s="60"/>
      <c r="G15" s="127" t="s">
        <v>160</v>
      </c>
      <c r="H15" s="127" t="s">
        <v>161</v>
      </c>
      <c r="I15" s="126" t="s">
        <v>162</v>
      </c>
      <c r="J15" s="60"/>
      <c r="K15" s="128"/>
      <c r="L15" s="128"/>
      <c r="M15" s="125" t="s">
        <v>116</v>
      </c>
      <c r="N15" s="129"/>
    </row>
    <row r="16" spans="1:40">
      <c r="A16" s="119" t="s">
        <v>157</v>
      </c>
      <c r="B16" s="113" t="s">
        <v>63</v>
      </c>
      <c r="C16" s="120">
        <v>221</v>
      </c>
      <c r="D16" s="113" t="s">
        <v>63</v>
      </c>
      <c r="E16" s="124" t="s">
        <v>159</v>
      </c>
      <c r="F16" s="60"/>
      <c r="G16" s="130" t="s">
        <v>160</v>
      </c>
      <c r="H16" s="127" t="s">
        <v>161</v>
      </c>
      <c r="I16" s="126" t="s">
        <v>163</v>
      </c>
      <c r="J16" s="60"/>
      <c r="K16" s="128"/>
      <c r="L16" s="128"/>
      <c r="M16" s="125" t="s">
        <v>138</v>
      </c>
      <c r="N16" s="129"/>
    </row>
    <row r="17" spans="1:14">
      <c r="A17" s="122" t="s">
        <v>110</v>
      </c>
      <c r="B17" s="113" t="s">
        <v>63</v>
      </c>
      <c r="C17" s="120">
        <v>614</v>
      </c>
      <c r="D17" s="113" t="s">
        <v>63</v>
      </c>
      <c r="E17" s="124" t="s">
        <v>164</v>
      </c>
      <c r="F17" s="60"/>
      <c r="G17" s="130" t="s">
        <v>169</v>
      </c>
      <c r="H17" s="127" t="s">
        <v>135</v>
      </c>
      <c r="I17" s="126" t="s">
        <v>170</v>
      </c>
      <c r="J17" s="60"/>
      <c r="K17" s="128"/>
      <c r="L17" s="128"/>
      <c r="M17" s="117" t="s">
        <v>116</v>
      </c>
      <c r="N17" s="60"/>
    </row>
    <row r="18" spans="1:14">
      <c r="A18" s="122" t="s">
        <v>110</v>
      </c>
      <c r="B18" s="113" t="s">
        <v>63</v>
      </c>
      <c r="C18" s="120">
        <v>933</v>
      </c>
      <c r="D18" s="113" t="s">
        <v>63</v>
      </c>
      <c r="E18" s="124" t="s">
        <v>165</v>
      </c>
      <c r="F18" s="60"/>
      <c r="G18" s="130" t="s">
        <v>169</v>
      </c>
      <c r="H18" s="127" t="s">
        <v>135</v>
      </c>
      <c r="I18" s="126" t="s">
        <v>171</v>
      </c>
      <c r="J18" s="60"/>
      <c r="K18" s="128"/>
      <c r="L18" s="128"/>
      <c r="M18" s="117" t="s">
        <v>116</v>
      </c>
      <c r="N18" s="60"/>
    </row>
    <row r="19" spans="1:14" ht="45">
      <c r="A19" s="122" t="s">
        <v>106</v>
      </c>
      <c r="B19" s="113" t="s">
        <v>63</v>
      </c>
      <c r="C19" s="120">
        <v>123</v>
      </c>
      <c r="D19" s="113" t="s">
        <v>63</v>
      </c>
      <c r="E19" s="124" t="s">
        <v>166</v>
      </c>
      <c r="F19" s="60"/>
      <c r="G19" s="130" t="s">
        <v>169</v>
      </c>
      <c r="H19" s="127" t="s">
        <v>135</v>
      </c>
      <c r="I19" s="126" t="s">
        <v>172</v>
      </c>
      <c r="J19" s="60"/>
      <c r="K19" s="128"/>
      <c r="L19" s="128"/>
      <c r="M19" s="117" t="s">
        <v>118</v>
      </c>
      <c r="N19" s="60"/>
    </row>
    <row r="20" spans="1:14" ht="45">
      <c r="A20" s="122" t="s">
        <v>105</v>
      </c>
      <c r="B20" s="113" t="s">
        <v>63</v>
      </c>
      <c r="C20" s="120">
        <v>900</v>
      </c>
      <c r="D20" s="113" t="s">
        <v>63</v>
      </c>
      <c r="E20" s="124" t="s">
        <v>167</v>
      </c>
      <c r="F20" s="60"/>
      <c r="G20" s="130" t="s">
        <v>169</v>
      </c>
      <c r="H20" s="127" t="s">
        <v>135</v>
      </c>
      <c r="I20" s="126" t="s">
        <v>173</v>
      </c>
      <c r="J20" s="60"/>
      <c r="K20" s="128"/>
      <c r="L20" s="128"/>
      <c r="M20" s="117" t="s">
        <v>115</v>
      </c>
      <c r="N20" s="60" t="s">
        <v>119</v>
      </c>
    </row>
    <row r="21" spans="1:14" ht="30">
      <c r="A21" s="122" t="s">
        <v>105</v>
      </c>
      <c r="B21" s="113" t="s">
        <v>63</v>
      </c>
      <c r="C21" s="120">
        <v>614</v>
      </c>
      <c r="D21" s="113" t="s">
        <v>63</v>
      </c>
      <c r="E21" s="124" t="s">
        <v>168</v>
      </c>
      <c r="F21" s="60"/>
      <c r="G21" s="130" t="s">
        <v>169</v>
      </c>
      <c r="H21" s="127" t="s">
        <v>135</v>
      </c>
      <c r="I21" s="126" t="s">
        <v>174</v>
      </c>
      <c r="J21" s="60"/>
      <c r="K21" s="128"/>
      <c r="L21" s="128"/>
      <c r="M21" s="117" t="s">
        <v>116</v>
      </c>
      <c r="N21" s="60"/>
    </row>
    <row r="22" spans="1:14" ht="30">
      <c r="A22" s="112" t="s">
        <v>109</v>
      </c>
      <c r="B22" s="138"/>
      <c r="C22" s="109">
        <v>900</v>
      </c>
      <c r="D22" s="138"/>
      <c r="E22" s="111" t="s">
        <v>176</v>
      </c>
      <c r="F22" s="60"/>
      <c r="G22" s="135" t="s">
        <v>178</v>
      </c>
      <c r="H22" s="134" t="s">
        <v>155</v>
      </c>
      <c r="I22" s="139" t="s">
        <v>179</v>
      </c>
      <c r="J22" s="60"/>
      <c r="K22" s="128"/>
      <c r="L22" s="128"/>
      <c r="M22" s="136" t="s">
        <v>116</v>
      </c>
    </row>
    <row r="23" spans="1:14">
      <c r="A23" s="112" t="s">
        <v>105</v>
      </c>
      <c r="B23" s="138"/>
      <c r="C23" s="109">
        <v>630</v>
      </c>
      <c r="D23" s="138"/>
      <c r="E23" s="111" t="s">
        <v>177</v>
      </c>
      <c r="F23" s="60"/>
      <c r="G23" s="137" t="s">
        <v>178</v>
      </c>
      <c r="H23" s="134" t="s">
        <v>155</v>
      </c>
      <c r="I23" s="139" t="s">
        <v>180</v>
      </c>
      <c r="J23" s="60"/>
      <c r="K23" s="128"/>
      <c r="L23" s="128"/>
      <c r="M23" s="136" t="s">
        <v>118</v>
      </c>
    </row>
    <row r="24" spans="1:14">
      <c r="A24" s="112" t="s">
        <v>106</v>
      </c>
      <c r="B24" s="138"/>
      <c r="C24" s="109">
        <v>900</v>
      </c>
      <c r="D24" s="138"/>
      <c r="E24" s="111" t="s">
        <v>181</v>
      </c>
      <c r="F24" s="60"/>
      <c r="G24" s="135" t="s">
        <v>183</v>
      </c>
      <c r="H24" s="134" t="s">
        <v>126</v>
      </c>
      <c r="I24" s="139" t="s">
        <v>184</v>
      </c>
      <c r="J24" s="60"/>
      <c r="K24" s="128"/>
      <c r="L24" s="128"/>
      <c r="M24" s="133" t="s">
        <v>119</v>
      </c>
    </row>
    <row r="25" spans="1:14">
      <c r="A25" s="112" t="s">
        <v>106</v>
      </c>
      <c r="B25" s="138"/>
      <c r="C25" s="109">
        <v>905</v>
      </c>
      <c r="D25" s="138"/>
      <c r="E25" s="111" t="s">
        <v>182</v>
      </c>
      <c r="F25" s="60"/>
      <c r="G25" s="135" t="s">
        <v>183</v>
      </c>
      <c r="H25" s="134" t="s">
        <v>126</v>
      </c>
      <c r="I25" s="139" t="s">
        <v>185</v>
      </c>
      <c r="J25" s="60"/>
      <c r="K25" s="128"/>
      <c r="L25" s="128"/>
      <c r="M25" s="133" t="s">
        <v>117</v>
      </c>
    </row>
    <row r="26" spans="1:14">
      <c r="A26" s="98" t="s">
        <v>191</v>
      </c>
      <c r="G26" s="103" t="s">
        <v>192</v>
      </c>
      <c r="H26" s="103" t="s">
        <v>193</v>
      </c>
      <c r="I26" s="107" t="s">
        <v>191</v>
      </c>
      <c r="M26" s="46" t="s">
        <v>194</v>
      </c>
      <c r="N26" s="97" t="s">
        <v>195</v>
      </c>
    </row>
  </sheetData>
  <sortState ref="A3:AN10000">
    <sortCondition ref="G3:G10000"/>
  </sortState>
  <mergeCells count="6">
    <mergeCell ref="AH1:AK1"/>
    <mergeCell ref="U1:AB1"/>
    <mergeCell ref="AL1:AM1"/>
    <mergeCell ref="A1:E1"/>
    <mergeCell ref="AF1:AG1"/>
    <mergeCell ref="AC1:AE1"/>
  </mergeCells>
  <conditionalFormatting sqref="P1:T1048576">
    <cfRule type="containsText" dxfId="13" priority="2" operator="containsText" text="Non">
      <formula>NOT(ISERROR(SEARCH("Non",P1)))</formula>
    </cfRule>
    <cfRule type="containsText" dxfId="12" priority="3" operator="containsText" text="Oui">
      <formula>NOT(ISERROR(SEARCH("Oui",P1)))</formula>
    </cfRule>
  </conditionalFormatting>
  <dataValidations count="7">
    <dataValidation type="list" allowBlank="1" showInputMessage="1" showErrorMessage="1" sqref="O3:O25">
      <formula1>INDIRECT("TabCharge")</formula1>
    </dataValidation>
    <dataValidation type="list" allowBlank="1" showInputMessage="1" showErrorMessage="1" sqref="F3:F25">
      <formula1>INDIRECT("TabEtat")</formula1>
    </dataValidation>
    <dataValidation type="list" allowBlank="1" showInputMessage="1" showErrorMessage="1" sqref="AH3:AJ25 AF3:AF25">
      <formula1>INDIRECT("TabFait")</formula1>
    </dataValidation>
    <dataValidation type="list" allowBlank="1" showInputMessage="1" showErrorMessage="1" sqref="P3:T25">
      <formula1>INDIRECT("TabOuiNon")</formula1>
    </dataValidation>
    <dataValidation type="list" allowBlank="1" showInputMessage="1" showErrorMessage="1" sqref="U3:AE25">
      <formula1>INDIRECT("TabEIEEE")</formula1>
    </dataValidation>
    <dataValidation type="list" allowBlank="1" showInputMessage="1" sqref="M3:M25">
      <formula1>INDIRECT("TabIngenieur")</formula1>
    </dataValidation>
    <dataValidation type="list" allowBlank="1" showInputMessage="1" sqref="N3:N25">
      <formula1>INDIRECT("TabSuppleant")</formula1>
    </dataValidation>
  </dataValidations>
  <printOptions horizontalCentered="1"/>
  <pageMargins left="0.31496062992125984" right="0.31496062992125984" top="0.78740157480314965" bottom="0.74803149606299213" header="0.31496062992125984" footer="0.31496062992125984"/>
  <pageSetup paperSize="8" scale="10" orientation="landscape" r:id="rId1"/>
  <drawing r:id="rId2"/>
  <legacyDrawing r:id="rId3"/>
  <controls>
    <mc:AlternateContent xmlns:mc="http://schemas.openxmlformats.org/markup-compatibility/2006">
      <mc:Choice Requires="x14">
        <control shapeId="1044" r:id="rId4" name="CommandButton3">
          <controlPr defaultSize="0" print="0" autoLine="0" autoPict="0" r:id="rId5">
            <anchor moveWithCells="1">
              <from>
                <xdr:col>8</xdr:col>
                <xdr:colOff>552450</xdr:colOff>
                <xdr:row>0</xdr:row>
                <xdr:rowOff>47625</xdr:rowOff>
              </from>
              <to>
                <xdr:col>11</xdr:col>
                <xdr:colOff>419100</xdr:colOff>
                <xdr:row>0</xdr:row>
                <xdr:rowOff>619125</xdr:rowOff>
              </to>
            </anchor>
          </controlPr>
        </control>
      </mc:Choice>
      <mc:Fallback>
        <control shapeId="1044" r:id="rId4" name="CommandButton3"/>
      </mc:Fallback>
    </mc:AlternateContent>
    <mc:AlternateContent xmlns:mc="http://schemas.openxmlformats.org/markup-compatibility/2006">
      <mc:Choice Requires="x14">
        <control shapeId="1039" r:id="rId6" name="CommandButton2">
          <controlPr defaultSize="0" print="0" autoLine="0" autoPict="0" r:id="rId7">
            <anchor>
              <from>
                <xdr:col>6</xdr:col>
                <xdr:colOff>47625</xdr:colOff>
                <xdr:row>0</xdr:row>
                <xdr:rowOff>47625</xdr:rowOff>
              </from>
              <to>
                <xdr:col>8</xdr:col>
                <xdr:colOff>466725</xdr:colOff>
                <xdr:row>0</xdr:row>
                <xdr:rowOff>619125</xdr:rowOff>
              </to>
            </anchor>
          </controlPr>
        </control>
      </mc:Choice>
      <mc:Fallback>
        <control shapeId="1039" r:id="rId6" name="CommandButton2"/>
      </mc:Fallback>
    </mc:AlternateContent>
    <mc:AlternateContent xmlns:mc="http://schemas.openxmlformats.org/markup-compatibility/2006">
      <mc:Choice Requires="x14">
        <control shapeId="1031" r:id="rId8" name="Tri_Suppleant">
          <controlPr defaultSize="0" print="0" autoLine="0" r:id="rId9">
            <anchor moveWithCells="1" sizeWithCells="1">
              <from>
                <xdr:col>13</xdr:col>
                <xdr:colOff>47625</xdr:colOff>
                <xdr:row>1</xdr:row>
                <xdr:rowOff>628650</xdr:rowOff>
              </from>
              <to>
                <xdr:col>13</xdr:col>
                <xdr:colOff>400050</xdr:colOff>
                <xdr:row>1</xdr:row>
                <xdr:rowOff>981075</xdr:rowOff>
              </to>
            </anchor>
          </controlPr>
        </control>
      </mc:Choice>
      <mc:Fallback>
        <control shapeId="1031" r:id="rId8" name="Tri_Suppleant"/>
      </mc:Fallback>
    </mc:AlternateContent>
    <mc:AlternateContent xmlns:mc="http://schemas.openxmlformats.org/markup-compatibility/2006">
      <mc:Choice Requires="x14">
        <control shapeId="1030" r:id="rId10" name="Tri_Gestionnaire">
          <controlPr defaultSize="0" print="0" autoLine="0" r:id="rId11">
            <anchor moveWithCells="1" sizeWithCells="1">
              <from>
                <xdr:col>12</xdr:col>
                <xdr:colOff>47625</xdr:colOff>
                <xdr:row>1</xdr:row>
                <xdr:rowOff>628650</xdr:rowOff>
              </from>
              <to>
                <xdr:col>12</xdr:col>
                <xdr:colOff>400050</xdr:colOff>
                <xdr:row>1</xdr:row>
                <xdr:rowOff>981075</xdr:rowOff>
              </to>
            </anchor>
          </controlPr>
        </control>
      </mc:Choice>
      <mc:Fallback>
        <control shapeId="1030" r:id="rId10" name="Tri_Gestionnaire"/>
      </mc:Fallback>
    </mc:AlternateContent>
    <mc:AlternateContent xmlns:mc="http://schemas.openxmlformats.org/markup-compatibility/2006">
      <mc:Choice Requires="x14">
        <control shapeId="1028" r:id="rId12" name="Tri_Identification">
          <controlPr defaultSize="0" print="0" autoLine="0" r:id="rId13">
            <anchor moveWithCells="1" sizeWithCells="1">
              <from>
                <xdr:col>4</xdr:col>
                <xdr:colOff>19050</xdr:colOff>
                <xdr:row>1</xdr:row>
                <xdr:rowOff>609600</xdr:rowOff>
              </from>
              <to>
                <xdr:col>4</xdr:col>
                <xdr:colOff>381000</xdr:colOff>
                <xdr:row>1</xdr:row>
                <xdr:rowOff>971550</xdr:rowOff>
              </to>
            </anchor>
          </controlPr>
        </control>
      </mc:Choice>
      <mc:Fallback>
        <control shapeId="1028" r:id="rId12" name="Tri_Identification"/>
      </mc:Fallback>
    </mc:AlternateContent>
    <mc:AlternateContent xmlns:mc="http://schemas.openxmlformats.org/markup-compatibility/2006">
      <mc:Choice Requires="x14">
        <control shapeId="1029" r:id="rId14" name="Tri_Localisation">
          <controlPr defaultSize="0" print="0" autoLine="0" r:id="rId15">
            <anchor moveWithCells="1" sizeWithCells="1">
              <from>
                <xdr:col>6</xdr:col>
                <xdr:colOff>552450</xdr:colOff>
                <xdr:row>1</xdr:row>
                <xdr:rowOff>619125</xdr:rowOff>
              </from>
              <to>
                <xdr:col>6</xdr:col>
                <xdr:colOff>914400</xdr:colOff>
                <xdr:row>1</xdr:row>
                <xdr:rowOff>981075</xdr:rowOff>
              </to>
            </anchor>
          </controlPr>
        </control>
      </mc:Choice>
      <mc:Fallback>
        <control shapeId="1029" r:id="rId14" name="Tri_Localisation"/>
      </mc:Fallback>
    </mc:AlternateContent>
    <mc:AlternateContent xmlns:mc="http://schemas.openxmlformats.org/markup-compatibility/2006">
      <mc:Choice Requires="x14">
        <control shapeId="1036" r:id="rId16" name="Tri_Etat">
          <controlPr defaultSize="0" print="0" autoLine="0" r:id="rId17">
            <anchor moveWithCells="1" sizeWithCells="1">
              <from>
                <xdr:col>5</xdr:col>
                <xdr:colOff>238125</xdr:colOff>
                <xdr:row>1</xdr:row>
                <xdr:rowOff>609600</xdr:rowOff>
              </from>
              <to>
                <xdr:col>5</xdr:col>
                <xdr:colOff>600075</xdr:colOff>
                <xdr:row>1</xdr:row>
                <xdr:rowOff>971550</xdr:rowOff>
              </to>
            </anchor>
          </controlPr>
        </control>
      </mc:Choice>
      <mc:Fallback>
        <control shapeId="1036" r:id="rId16" name="Tri_Etat"/>
      </mc:Fallback>
    </mc:AlternateContent>
    <mc:AlternateContent xmlns:mc="http://schemas.openxmlformats.org/markup-compatibility/2006">
      <mc:Choice Requires="x14">
        <control shapeId="1037" r:id="rId18" name="CommandButton1">
          <controlPr defaultSize="0" print="0" autoFill="0" autoLine="0" r:id="rId19">
            <anchor>
              <from>
                <xdr:col>0</xdr:col>
                <xdr:colOff>47625</xdr:colOff>
                <xdr:row>0</xdr:row>
                <xdr:rowOff>47625</xdr:rowOff>
              </from>
              <to>
                <xdr:col>5</xdr:col>
                <xdr:colOff>704850</xdr:colOff>
                <xdr:row>0</xdr:row>
                <xdr:rowOff>619125</xdr:rowOff>
              </to>
            </anchor>
          </controlPr>
        </control>
      </mc:Choice>
      <mc:Fallback>
        <control shapeId="1037" r:id="rId18" name="CommandButton1"/>
      </mc:Fallback>
    </mc:AlternateContent>
    <mc:AlternateContent xmlns:mc="http://schemas.openxmlformats.org/markup-compatibility/2006">
      <mc:Choice Requires="x14">
        <control shapeId="1042" r:id="rId20" name="Tri_Commune">
          <controlPr defaultSize="0" print="0" autoLine="0" r:id="rId21">
            <anchor moveWithCells="1" sizeWithCells="1">
              <from>
                <xdr:col>7</xdr:col>
                <xdr:colOff>533400</xdr:colOff>
                <xdr:row>1</xdr:row>
                <xdr:rowOff>609600</xdr:rowOff>
              </from>
              <to>
                <xdr:col>7</xdr:col>
                <xdr:colOff>895350</xdr:colOff>
                <xdr:row>1</xdr:row>
                <xdr:rowOff>971550</xdr:rowOff>
              </to>
            </anchor>
          </controlPr>
        </control>
      </mc:Choice>
      <mc:Fallback>
        <control shapeId="1042" r:id="rId20" name="Tri_Commu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B44"/>
  <sheetViews>
    <sheetView showGridLines="0" zoomScaleNormal="100" workbookViewId="0">
      <selection activeCell="BB2" sqref="BB2"/>
    </sheetView>
  </sheetViews>
  <sheetFormatPr baseColWidth="10" defaultRowHeight="21" customHeight="1"/>
  <cols>
    <col min="1" max="50" width="1.7109375" customWidth="1"/>
    <col min="52" max="52" width="11.85546875" bestFit="1" customWidth="1"/>
    <col min="54" max="54" width="22.140625" customWidth="1"/>
  </cols>
  <sheetData>
    <row r="1" spans="1:54" ht="5.0999999999999996" customHeight="1" thickBot="1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5"/>
    </row>
    <row r="2" spans="1:54" ht="27" customHeight="1" thickTop="1" thickBot="1">
      <c r="A2" s="16"/>
      <c r="B2" s="9" t="s">
        <v>45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81" t="str">
        <f>INDEX('Liste dossiers'!$A:$AN,MATCH(BB$2,'Liste dossiers'!$E:$E,0),1)&amp;" - "&amp;INDEX('Liste dossiers'!$A:$AN,MATCH(BB$2,'Liste dossiers'!$E:$E,0),3)&amp;" - "&amp;INDEX('Liste dossiers'!$A:$AN,MATCH(BB$2,'Liste dossiers'!$E:$E,0),5)</f>
        <v>GEO - 614 - M440</v>
      </c>
      <c r="O2" s="181"/>
      <c r="P2" s="181"/>
      <c r="Q2" s="181"/>
      <c r="R2" s="181"/>
      <c r="S2" s="181"/>
      <c r="T2" s="181"/>
      <c r="U2" s="181"/>
      <c r="V2" s="181"/>
      <c r="W2" s="181"/>
      <c r="X2" s="10"/>
      <c r="Y2" s="9"/>
      <c r="Z2" s="17"/>
      <c r="AA2" s="10"/>
      <c r="AB2" s="10"/>
      <c r="AC2" s="10"/>
      <c r="AD2" s="10"/>
      <c r="AE2" s="17"/>
      <c r="AF2" s="17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"/>
      <c r="AY2" s="32"/>
      <c r="AZ2" s="30"/>
      <c r="BA2" s="31" t="s">
        <v>96</v>
      </c>
      <c r="BB2" s="29" t="s">
        <v>168</v>
      </c>
    </row>
    <row r="3" spans="1:54" ht="27" customHeight="1" thickTop="1">
      <c r="A3" s="16"/>
      <c r="B3" s="19" t="s">
        <v>64</v>
      </c>
      <c r="C3" s="34"/>
      <c r="D3" s="34"/>
      <c r="E3" s="34"/>
      <c r="F3" s="34"/>
      <c r="G3" s="34"/>
      <c r="H3" s="34"/>
      <c r="I3" s="181" t="str">
        <f>INDEX('Liste dossiers'!$A:$AN,MATCH(BB$2,'Liste dossiers'!$E:$E,0),8)</f>
        <v>CHARLEROI</v>
      </c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41"/>
      <c r="AA3" s="10"/>
      <c r="AB3" s="10"/>
      <c r="AC3" s="10"/>
      <c r="AD3" s="10"/>
      <c r="AE3" s="17"/>
      <c r="AF3" s="17" t="s">
        <v>101</v>
      </c>
      <c r="AG3" s="181" t="str">
        <f>IF(INDEX('Liste dossiers'!$A:$AN,MATCH(BB$2,'Liste dossiers'!$E:$E,0),7)="","",INDEX('Liste dossiers'!$A:$AN,MATCH(BB$2,'Liste dossiers'!$E:$E,0),7))</f>
        <v>Marcinelle</v>
      </c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"/>
      <c r="AY3" s="42"/>
      <c r="AZ3" s="43"/>
      <c r="BA3" s="43"/>
      <c r="BB3" s="108"/>
    </row>
    <row r="4" spans="1:54" ht="27" customHeight="1">
      <c r="A4" s="16"/>
      <c r="B4" s="9" t="s">
        <v>65</v>
      </c>
      <c r="C4" s="10"/>
      <c r="D4" s="10"/>
      <c r="E4" s="10"/>
      <c r="F4" s="10"/>
      <c r="G4" s="10"/>
      <c r="H4" s="182" t="str">
        <f>INDEX('Liste dossiers'!$A:$AN,MATCH(BB$2,'Liste dossiers'!$E:$E,0),9)</f>
        <v>Modification du terril « La Chenevrière n°222 ».</v>
      </c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0"/>
      <c r="AM4" s="19" t="s">
        <v>78</v>
      </c>
      <c r="AN4" s="19"/>
      <c r="AO4" s="19"/>
      <c r="AP4" s="10"/>
      <c r="AQ4" s="183">
        <f>INDEX('Liste dossiers'!$A:$AN,MATCH(BB$2,'Liste dossiers'!$E:$E,0),6)</f>
        <v>0</v>
      </c>
      <c r="AR4" s="183"/>
      <c r="AS4" s="183"/>
      <c r="AT4" s="183"/>
      <c r="AU4" s="183"/>
      <c r="AV4" s="10"/>
      <c r="AW4" s="10"/>
      <c r="AX4" s="18"/>
      <c r="AY4" s="44"/>
      <c r="AZ4" s="45"/>
      <c r="BA4" s="44"/>
    </row>
    <row r="5" spans="1:54" ht="27" customHeight="1">
      <c r="A5" s="16"/>
      <c r="B5" s="9" t="s">
        <v>72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84">
        <f>INDEX('Liste dossiers'!$A:$AN,MATCH(BB$2,'Liste dossiers'!$E:$E,0),11)</f>
        <v>0</v>
      </c>
      <c r="P5" s="184"/>
      <c r="Q5" s="184"/>
      <c r="R5" s="184"/>
      <c r="S5" s="184"/>
      <c r="T5" s="184"/>
      <c r="U5" s="184"/>
      <c r="V5" s="184"/>
      <c r="W5" s="184"/>
      <c r="X5" s="10"/>
      <c r="Y5" s="19" t="s">
        <v>66</v>
      </c>
      <c r="Z5" s="10"/>
      <c r="AA5" s="10"/>
      <c r="AB5" s="10"/>
      <c r="AC5" s="10"/>
      <c r="AD5" s="10"/>
      <c r="AE5" s="10"/>
      <c r="AF5" s="10"/>
      <c r="AG5" s="10"/>
      <c r="AH5" s="181" t="str">
        <f>INDEX('Liste dossiers'!$A:$AN,MATCH(BB$2,'Liste dossiers'!$E:$E,0),13)</f>
        <v>PHW</v>
      </c>
      <c r="AI5" s="181"/>
      <c r="AJ5" s="181"/>
      <c r="AK5" s="181"/>
      <c r="AL5" s="181"/>
      <c r="AM5" s="181"/>
      <c r="AN5" s="181"/>
      <c r="AO5" s="181"/>
      <c r="AP5" s="181"/>
      <c r="AQ5" s="181"/>
      <c r="AR5" s="181"/>
      <c r="AS5" s="181"/>
      <c r="AT5" s="181"/>
      <c r="AU5" s="181"/>
      <c r="AV5" s="10"/>
      <c r="AW5" s="10"/>
      <c r="AX5" s="18"/>
      <c r="AY5" s="44"/>
      <c r="AZ5" s="44"/>
      <c r="BA5" s="44"/>
    </row>
    <row r="6" spans="1:54" ht="27" customHeight="1">
      <c r="A6" s="16"/>
      <c r="B6" s="9" t="s">
        <v>71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84">
        <f>INDEX('Liste dossiers'!$A:$AN,MATCH(BB$2,'Liste dossiers'!$E:$E,0),12)</f>
        <v>0</v>
      </c>
      <c r="P6" s="184"/>
      <c r="Q6" s="184"/>
      <c r="R6" s="184"/>
      <c r="S6" s="184"/>
      <c r="T6" s="184"/>
      <c r="U6" s="184"/>
      <c r="V6" s="184"/>
      <c r="W6" s="184"/>
      <c r="X6" s="10"/>
      <c r="Y6" s="19" t="s">
        <v>67</v>
      </c>
      <c r="Z6" s="10"/>
      <c r="AA6" s="10"/>
      <c r="AB6" s="10"/>
      <c r="AC6" s="10"/>
      <c r="AD6" s="10"/>
      <c r="AE6" s="10"/>
      <c r="AF6" s="10"/>
      <c r="AG6" s="10"/>
      <c r="AH6" s="181">
        <f>INDEX('Liste dossiers'!$A:$AN,MATCH(BB$2,'Liste dossiers'!$E:$E,0),14)</f>
        <v>0</v>
      </c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0"/>
      <c r="AW6" s="10"/>
      <c r="AX6" s="18"/>
    </row>
    <row r="7" spans="1:54" ht="27" customHeight="1">
      <c r="A7" s="16"/>
      <c r="B7" s="9" t="s">
        <v>104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33"/>
      <c r="P7" s="33" t="str">
        <f>IF(INDEX('Liste dossiers'!$A:$AN,MATCH(BB$2,'Liste dossiers'!$E:$E,0),10)="","",INDEX('Liste dossiers'!$A:$AN,MATCH(BB$2,'Liste dossiers'!$E:$E,0),10))</f>
        <v/>
      </c>
      <c r="Q7" s="33"/>
      <c r="R7" s="33"/>
      <c r="S7" s="33"/>
      <c r="T7" s="33"/>
      <c r="U7" s="33"/>
      <c r="V7" s="33"/>
      <c r="W7" s="33"/>
      <c r="X7" s="10" t="s">
        <v>102</v>
      </c>
      <c r="Y7" s="19" t="s">
        <v>103</v>
      </c>
      <c r="Z7" s="10"/>
      <c r="AA7" s="10"/>
      <c r="AB7" s="10"/>
      <c r="AC7" s="10"/>
      <c r="AD7" s="10"/>
      <c r="AE7" s="10"/>
      <c r="AF7" s="10"/>
      <c r="AG7" s="10"/>
      <c r="AH7" s="34"/>
      <c r="AI7" s="34"/>
      <c r="AJ7" s="34"/>
      <c r="AK7" s="34"/>
      <c r="AL7" s="181" t="str">
        <f>IF(INDEX('Liste dossiers'!$A:$AN,MATCH(BB$2,'Liste dossiers'!$E:$E,1),36)="","",INDEX('Liste dossiers'!$A:$AN,MATCH(BB$2,'Liste dossiers'!$E:$E,0),1)&amp;" - "&amp;INDEX('Liste dossiers'!$A:$AN,MATCH(BB$2,'Liste dossiers'!$E:$E,0),3)&amp;" - "&amp;INDEX('Liste dossiers'!$A:$AN,MATCH(BB$2,'Liste dossiers'!$E:$E,0),5)&amp;" / "&amp;INDEX('Liste dossiers'!$A:$AN,MATCH(BB$2,'Liste dossiers'!$E:$E,0),36))</f>
        <v/>
      </c>
      <c r="AM7" s="181"/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"/>
    </row>
    <row r="8" spans="1:54" ht="5.0999999999999996" customHeight="1" thickBo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2"/>
    </row>
    <row r="9" spans="1:54" ht="5.0999999999999996" customHeight="1" thickBo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4" ht="5.0999999999999996" customHeight="1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5"/>
      <c r="S10" s="12"/>
      <c r="T10" s="13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5"/>
      <c r="AF10" s="12"/>
      <c r="AG10" s="13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5"/>
    </row>
    <row r="11" spans="1:54" ht="21" customHeight="1">
      <c r="A11" s="16"/>
      <c r="B11" s="169" t="s">
        <v>73</v>
      </c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8"/>
      <c r="S11" s="12"/>
      <c r="T11" s="16"/>
      <c r="U11" s="169" t="s">
        <v>36</v>
      </c>
      <c r="V11" s="169"/>
      <c r="W11" s="169"/>
      <c r="X11" s="169"/>
      <c r="Y11" s="169"/>
      <c r="Z11" s="169"/>
      <c r="AA11" s="169"/>
      <c r="AB11" s="169"/>
      <c r="AC11" s="169"/>
      <c r="AD11" s="169"/>
      <c r="AE11" s="18"/>
      <c r="AF11" s="12"/>
      <c r="AG11" s="16"/>
      <c r="AH11" s="169" t="s">
        <v>79</v>
      </c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8"/>
    </row>
    <row r="12" spans="1:54" ht="5.0999999999999996" customHeight="1">
      <c r="A12" s="16"/>
      <c r="B12" s="9"/>
      <c r="C12" s="9"/>
      <c r="D12" s="9"/>
      <c r="E12" s="9"/>
      <c r="F12" s="9"/>
      <c r="G12" s="9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8"/>
      <c r="S12" s="12"/>
      <c r="T12" s="16"/>
      <c r="U12" s="9"/>
      <c r="V12" s="9"/>
      <c r="W12" s="9"/>
      <c r="X12" s="9"/>
      <c r="Y12" s="9"/>
      <c r="Z12" s="9"/>
      <c r="AA12" s="9"/>
      <c r="AB12" s="10"/>
      <c r="AC12" s="10"/>
      <c r="AD12" s="10"/>
      <c r="AE12" s="18"/>
      <c r="AF12" s="12"/>
      <c r="AG12" s="16"/>
      <c r="AH12" s="9"/>
      <c r="AI12" s="9"/>
      <c r="AJ12" s="9"/>
      <c r="AK12" s="9"/>
      <c r="AL12" s="9"/>
      <c r="AM12" s="9"/>
      <c r="AN12" s="9"/>
      <c r="AO12" s="10"/>
      <c r="AP12" s="10"/>
      <c r="AQ12" s="10"/>
      <c r="AR12" s="10"/>
      <c r="AS12" s="10"/>
      <c r="AT12" s="10"/>
      <c r="AU12" s="10"/>
      <c r="AV12" s="10"/>
      <c r="AW12" s="10"/>
      <c r="AX12" s="18"/>
    </row>
    <row r="13" spans="1:54" ht="21" customHeight="1">
      <c r="A13" s="16"/>
      <c r="B13" s="11" t="s">
        <v>69</v>
      </c>
      <c r="C13" s="11"/>
      <c r="D13" s="11"/>
      <c r="E13" s="11"/>
      <c r="F13" s="11"/>
      <c r="G13" s="11"/>
      <c r="H13" s="11"/>
      <c r="I13" s="10"/>
      <c r="J13" s="10"/>
      <c r="K13" s="10"/>
      <c r="L13" s="10"/>
      <c r="M13" s="171">
        <f>INDEX('Liste dossiers'!$A:$AN,MATCH(BB$2,'Liste dossiers'!$E:$E,0),16)</f>
        <v>0</v>
      </c>
      <c r="N13" s="171"/>
      <c r="O13" s="171"/>
      <c r="P13" s="171"/>
      <c r="Q13" s="171"/>
      <c r="R13" s="18"/>
      <c r="S13" s="12"/>
      <c r="T13" s="16"/>
      <c r="U13" s="11" t="s">
        <v>75</v>
      </c>
      <c r="V13" s="11"/>
      <c r="W13" s="11"/>
      <c r="X13" s="11"/>
      <c r="Y13" s="11"/>
      <c r="Z13" s="171">
        <f>INDEX('Liste dossiers'!$A:$AN,MATCH(BB$2,'Liste dossiers'!$E:$E,0),34)</f>
        <v>0</v>
      </c>
      <c r="AA13" s="171"/>
      <c r="AB13" s="171"/>
      <c r="AC13" s="171"/>
      <c r="AD13" s="171"/>
      <c r="AE13" s="18"/>
      <c r="AF13" s="12"/>
      <c r="AG13" s="16"/>
      <c r="AH13" s="11" t="s">
        <v>80</v>
      </c>
      <c r="AI13" s="11"/>
      <c r="AJ13" s="11"/>
      <c r="AK13" s="11"/>
      <c r="AL13" s="11"/>
      <c r="AM13" s="11"/>
      <c r="AN13" s="11"/>
      <c r="AO13" s="10"/>
      <c r="AP13" s="10"/>
      <c r="AQ13" s="10"/>
      <c r="AR13" s="10"/>
      <c r="AS13" s="10"/>
      <c r="AT13" s="10"/>
      <c r="AU13" s="10"/>
      <c r="AV13" s="10"/>
      <c r="AW13" s="10"/>
      <c r="AX13" s="18"/>
    </row>
    <row r="14" spans="1:54" ht="21" customHeight="1">
      <c r="A14" s="16"/>
      <c r="B14" s="11" t="s">
        <v>70</v>
      </c>
      <c r="C14" s="11"/>
      <c r="D14" s="11"/>
      <c r="E14" s="11"/>
      <c r="F14" s="11"/>
      <c r="G14" s="11"/>
      <c r="H14" s="11"/>
      <c r="I14" s="10"/>
      <c r="J14" s="10"/>
      <c r="K14" s="10"/>
      <c r="L14" s="10"/>
      <c r="M14" s="171">
        <f>INDEX('Liste dossiers'!$A:$AN,MATCH(BB$2,'Liste dossiers'!$E:$E,0),17)</f>
        <v>0</v>
      </c>
      <c r="N14" s="171"/>
      <c r="O14" s="171"/>
      <c r="P14" s="171"/>
      <c r="Q14" s="171"/>
      <c r="R14" s="18"/>
      <c r="S14" s="12"/>
      <c r="T14" s="16"/>
      <c r="U14" s="11" t="s">
        <v>76</v>
      </c>
      <c r="V14" s="11"/>
      <c r="W14" s="11"/>
      <c r="X14" s="11"/>
      <c r="Y14" s="11"/>
      <c r="Z14" s="171">
        <f>INDEX('Liste dossiers'!$A:$AN,MATCH(BB$2,'Liste dossiers'!$E:$E,0),35)</f>
        <v>0</v>
      </c>
      <c r="AA14" s="171"/>
      <c r="AB14" s="171"/>
      <c r="AC14" s="171"/>
      <c r="AD14" s="171"/>
      <c r="AE14" s="18"/>
      <c r="AF14" s="12"/>
      <c r="AG14" s="16"/>
      <c r="AH14" s="168">
        <f>INDEX('Liste dossiers'!$A:$AN,MATCH(BB$2,'Liste dossiers'!$E:$E,0),38)</f>
        <v>0</v>
      </c>
      <c r="AI14" s="168"/>
      <c r="AJ14" s="168"/>
      <c r="AK14" s="168"/>
      <c r="AL14" s="168"/>
      <c r="AM14" s="168"/>
      <c r="AN14" s="168"/>
      <c r="AO14" s="168"/>
      <c r="AP14" s="168"/>
      <c r="AQ14" s="168"/>
      <c r="AR14" s="168"/>
      <c r="AS14" s="168"/>
      <c r="AT14" s="168"/>
      <c r="AU14" s="168"/>
      <c r="AV14" s="168"/>
      <c r="AW14" s="168"/>
      <c r="AX14" s="18"/>
    </row>
    <row r="15" spans="1:54" ht="21" customHeight="1">
      <c r="A15" s="16"/>
      <c r="B15" s="11" t="s">
        <v>93</v>
      </c>
      <c r="C15" s="11"/>
      <c r="D15" s="11"/>
      <c r="E15" s="11"/>
      <c r="F15" s="11"/>
      <c r="G15" s="11"/>
      <c r="H15" s="11"/>
      <c r="I15" s="10"/>
      <c r="J15" s="10"/>
      <c r="K15" s="10"/>
      <c r="L15" s="10"/>
      <c r="M15" s="171">
        <f>INDEX('Liste dossiers'!$A:$AN,MATCH(BB$2,'Liste dossiers'!$E:$E,0),18)</f>
        <v>0</v>
      </c>
      <c r="N15" s="171"/>
      <c r="O15" s="171"/>
      <c r="P15" s="171"/>
      <c r="Q15" s="171"/>
      <c r="R15" s="18"/>
      <c r="S15" s="12"/>
      <c r="T15" s="16"/>
      <c r="U15" s="11" t="s">
        <v>77</v>
      </c>
      <c r="V15" s="11"/>
      <c r="W15" s="11"/>
      <c r="X15" s="11"/>
      <c r="Y15" s="28"/>
      <c r="Z15" s="28"/>
      <c r="AA15" s="28"/>
      <c r="AB15" s="28"/>
      <c r="AC15" s="28"/>
      <c r="AD15" s="28"/>
      <c r="AE15" s="18"/>
      <c r="AF15" s="12"/>
      <c r="AG15" s="16"/>
      <c r="AH15" s="11" t="s">
        <v>77</v>
      </c>
      <c r="AI15" s="11"/>
      <c r="AJ15" s="11"/>
      <c r="AK15" s="11"/>
      <c r="AL15" s="11"/>
      <c r="AM15" s="11"/>
      <c r="AN15" s="11"/>
      <c r="AO15" s="10"/>
      <c r="AP15" s="10"/>
      <c r="AQ15" s="10"/>
      <c r="AR15" s="10"/>
      <c r="AS15" s="10"/>
      <c r="AT15" s="10"/>
      <c r="AU15" s="10"/>
      <c r="AV15" s="10"/>
      <c r="AW15" s="10"/>
      <c r="AX15" s="18"/>
    </row>
    <row r="16" spans="1:54" ht="21" customHeight="1">
      <c r="A16" s="16"/>
      <c r="B16" s="11" t="s">
        <v>94</v>
      </c>
      <c r="C16" s="11"/>
      <c r="D16" s="11"/>
      <c r="E16" s="11"/>
      <c r="F16" s="11"/>
      <c r="G16" s="11"/>
      <c r="H16" s="11"/>
      <c r="I16" s="10"/>
      <c r="J16" s="10"/>
      <c r="K16" s="10"/>
      <c r="L16" s="10"/>
      <c r="M16" s="171">
        <f>INDEX('Liste dossiers'!$A:$AN,MATCH(BB$2,'Liste dossiers'!$E:$E,0),19)</f>
        <v>0</v>
      </c>
      <c r="N16" s="171"/>
      <c r="O16" s="171"/>
      <c r="P16" s="171"/>
      <c r="Q16" s="171"/>
      <c r="R16" s="18"/>
      <c r="S16" s="12"/>
      <c r="T16" s="16"/>
      <c r="U16" s="170">
        <f>INDEX('Liste dossiers'!$A:$AN,MATCH(BB$2,'Liste dossiers'!$E:$E,0),37)</f>
        <v>0</v>
      </c>
      <c r="V16" s="170"/>
      <c r="W16" s="170"/>
      <c r="X16" s="170"/>
      <c r="Y16" s="170"/>
      <c r="Z16" s="170"/>
      <c r="AA16" s="170"/>
      <c r="AB16" s="170"/>
      <c r="AC16" s="170"/>
      <c r="AD16" s="170"/>
      <c r="AE16" s="18"/>
      <c r="AF16" s="12"/>
      <c r="AG16" s="16"/>
      <c r="AH16" s="172">
        <f>INDEX('Liste dossiers'!$A:$AN,MATCH(BB$2,'Liste dossiers'!$E:$E,0),39)</f>
        <v>0</v>
      </c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8"/>
    </row>
    <row r="17" spans="1:50" ht="21" customHeight="1">
      <c r="A17" s="16"/>
      <c r="B17" s="11" t="s">
        <v>74</v>
      </c>
      <c r="C17" s="11"/>
      <c r="D17" s="11"/>
      <c r="E17" s="11"/>
      <c r="F17" s="11"/>
      <c r="G17" s="11"/>
      <c r="H17" s="11"/>
      <c r="I17" s="10"/>
      <c r="J17" s="10"/>
      <c r="K17" s="10"/>
      <c r="L17" s="10"/>
      <c r="M17" s="171">
        <f>INDEX('Liste dossiers'!$A:$AN,MATCH(BB$2,'Liste dossiers'!$E:$E,0),20)</f>
        <v>0</v>
      </c>
      <c r="N17" s="171"/>
      <c r="O17" s="171"/>
      <c r="P17" s="171"/>
      <c r="Q17" s="171"/>
      <c r="R17" s="18"/>
      <c r="S17" s="12"/>
      <c r="T17" s="16"/>
      <c r="U17" s="11"/>
      <c r="V17" s="11"/>
      <c r="W17" s="11"/>
      <c r="X17" s="11"/>
      <c r="Y17" s="11"/>
      <c r="Z17" s="11"/>
      <c r="AA17" s="11"/>
      <c r="AB17" s="10"/>
      <c r="AC17" s="10"/>
      <c r="AD17" s="10"/>
      <c r="AE17" s="18"/>
      <c r="AF17" s="12"/>
      <c r="AG17" s="16"/>
      <c r="AH17" s="11"/>
      <c r="AI17" s="11"/>
      <c r="AJ17" s="11"/>
      <c r="AK17" s="11"/>
      <c r="AL17" s="11"/>
      <c r="AM17" s="11"/>
      <c r="AN17" s="11"/>
      <c r="AO17" s="10"/>
      <c r="AP17" s="10"/>
      <c r="AQ17" s="10"/>
      <c r="AR17" s="10"/>
      <c r="AS17" s="10"/>
      <c r="AT17" s="10"/>
      <c r="AU17" s="10"/>
      <c r="AV17" s="10"/>
      <c r="AW17" s="10"/>
      <c r="AX17" s="18"/>
    </row>
    <row r="18" spans="1:50" ht="21" customHeight="1">
      <c r="A18" s="16"/>
      <c r="B18" s="11" t="s">
        <v>68</v>
      </c>
      <c r="C18" s="11"/>
      <c r="D18" s="11"/>
      <c r="E18" s="11"/>
      <c r="F18" s="11"/>
      <c r="G18" s="11"/>
      <c r="H18" s="11"/>
      <c r="I18" s="10"/>
      <c r="J18" s="10"/>
      <c r="K18" s="10"/>
      <c r="L18" s="10"/>
      <c r="M18" s="171">
        <f>INDEX('Liste dossiers'!$A:$AN,MATCH(BB$2,'Liste dossiers'!$E:$E,0),15)</f>
        <v>0</v>
      </c>
      <c r="N18" s="171"/>
      <c r="O18" s="171"/>
      <c r="P18" s="171"/>
      <c r="Q18" s="171"/>
      <c r="R18" s="18"/>
      <c r="S18" s="12"/>
      <c r="T18" s="16"/>
      <c r="U18" s="11"/>
      <c r="V18" s="11"/>
      <c r="W18" s="11"/>
      <c r="X18" s="11"/>
      <c r="Y18" s="11"/>
      <c r="Z18" s="11"/>
      <c r="AA18" s="11"/>
      <c r="AB18" s="10"/>
      <c r="AC18" s="10"/>
      <c r="AD18" s="10"/>
      <c r="AE18" s="18"/>
      <c r="AF18" s="12"/>
      <c r="AG18" s="16"/>
      <c r="AH18" s="11"/>
      <c r="AI18" s="11"/>
      <c r="AJ18" s="11"/>
      <c r="AK18" s="11"/>
      <c r="AL18" s="11"/>
      <c r="AM18" s="11"/>
      <c r="AN18" s="11"/>
      <c r="AO18" s="10"/>
      <c r="AP18" s="10"/>
      <c r="AQ18" s="10"/>
      <c r="AR18" s="10"/>
      <c r="AS18" s="10"/>
      <c r="AT18" s="10"/>
      <c r="AU18" s="10"/>
      <c r="AV18" s="10"/>
      <c r="AW18" s="10"/>
      <c r="AX18" s="18"/>
    </row>
    <row r="19" spans="1:50" ht="5.0999999999999996" customHeight="1" thickBot="1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2"/>
      <c r="S19" s="12"/>
      <c r="T19" s="20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2"/>
      <c r="AF19" s="12"/>
      <c r="AG19" s="20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2"/>
    </row>
    <row r="20" spans="1:50" ht="5.0999999999999996" customHeight="1" thickBo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ht="5.0999999999999996" customHeight="1">
      <c r="A21" s="12"/>
      <c r="B21" s="12"/>
      <c r="C21" s="12"/>
      <c r="D21" s="12"/>
      <c r="E21" s="13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5"/>
      <c r="X21" s="10"/>
      <c r="Y21" s="10"/>
      <c r="Z21" s="10"/>
      <c r="AA21" s="12"/>
      <c r="AB21" s="13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5"/>
      <c r="AU21" s="12"/>
      <c r="AV21" s="12"/>
      <c r="AW21" s="12"/>
      <c r="AX21" s="12"/>
    </row>
    <row r="22" spans="1:50" ht="21" customHeight="1">
      <c r="A22" s="12"/>
      <c r="B22" s="12"/>
      <c r="C22" s="12"/>
      <c r="D22" s="12"/>
      <c r="E22" s="23"/>
      <c r="F22" s="169" t="s">
        <v>99</v>
      </c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8"/>
      <c r="X22" s="10"/>
      <c r="Y22" s="10"/>
      <c r="Z22" s="10"/>
      <c r="AA22" s="10"/>
      <c r="AB22" s="16"/>
      <c r="AC22" s="186" t="s">
        <v>89</v>
      </c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"/>
      <c r="AU22" s="12"/>
      <c r="AV22" s="12"/>
      <c r="AW22" s="12"/>
      <c r="AX22" s="12"/>
    </row>
    <row r="23" spans="1:50" ht="21" customHeight="1">
      <c r="A23" s="12"/>
      <c r="B23" s="12"/>
      <c r="C23" s="12"/>
      <c r="D23" s="12"/>
      <c r="E23" s="24"/>
      <c r="F23" s="11" t="s">
        <v>81</v>
      </c>
      <c r="G23" s="11"/>
      <c r="H23" s="10"/>
      <c r="I23" s="9"/>
      <c r="J23" s="9"/>
      <c r="K23" s="9"/>
      <c r="L23" s="9"/>
      <c r="M23" s="9"/>
      <c r="N23" s="9"/>
      <c r="O23" s="9"/>
      <c r="P23" s="9"/>
      <c r="Q23" s="9"/>
      <c r="R23" s="171" t="str">
        <f>IF(INDEX('Liste dossiers'!$A:$AN,MATCH(BB$2,'Liste dossiers'!$E:$E,0),21)="","Non",INDEX('Liste dossiers'!$A:$AN,MATCH(BB$2,'Liste dossiers'!$E:$E,0),21))</f>
        <v>Non</v>
      </c>
      <c r="S23" s="171"/>
      <c r="T23" s="171"/>
      <c r="U23" s="171"/>
      <c r="V23" s="171"/>
      <c r="W23" s="18"/>
      <c r="X23" s="10"/>
      <c r="Y23" s="10"/>
      <c r="Z23" s="10"/>
      <c r="AA23" s="10"/>
      <c r="AB23" s="16"/>
      <c r="AC23" s="25" t="s">
        <v>90</v>
      </c>
      <c r="AD23" s="10"/>
      <c r="AE23" s="10"/>
      <c r="AF23" s="9"/>
      <c r="AG23" s="9"/>
      <c r="AH23" s="9"/>
      <c r="AI23" s="9"/>
      <c r="AJ23" s="9"/>
      <c r="AK23" s="9"/>
      <c r="AL23" s="9"/>
      <c r="AM23" s="171" t="str">
        <f>IF(INDEX('Liste dossiers'!$A:$AN,MATCH(BB$2,'Liste dossiers'!$E:$E,0),29)="","Non",INDEX('Liste dossiers'!$A:$AN,MATCH(BB$2,'Liste dossiers'!$E:$E,0),29))</f>
        <v>Non</v>
      </c>
      <c r="AN23" s="171"/>
      <c r="AO23" s="171"/>
      <c r="AP23" s="171"/>
      <c r="AQ23" s="171"/>
      <c r="AR23" s="171"/>
      <c r="AS23" s="171"/>
      <c r="AT23" s="18"/>
      <c r="AU23" s="12"/>
      <c r="AV23" s="12"/>
      <c r="AW23" s="12"/>
      <c r="AX23" s="12"/>
    </row>
    <row r="24" spans="1:50" ht="21" customHeight="1">
      <c r="A24" s="12"/>
      <c r="B24" s="12"/>
      <c r="C24" s="12"/>
      <c r="D24" s="12"/>
      <c r="E24" s="24"/>
      <c r="F24" s="11" t="s">
        <v>82</v>
      </c>
      <c r="G24" s="11"/>
      <c r="H24" s="10"/>
      <c r="I24" s="9"/>
      <c r="J24" s="11"/>
      <c r="K24" s="11"/>
      <c r="L24" s="9"/>
      <c r="M24" s="9"/>
      <c r="N24" s="9"/>
      <c r="O24" s="9"/>
      <c r="P24" s="9"/>
      <c r="Q24" s="9"/>
      <c r="R24" s="171" t="str">
        <f>IF(INDEX('Liste dossiers'!$A:$AN,MATCH(BB$2,'Liste dossiers'!$E:$E,0),22)="","Non",INDEX('Liste dossiers'!$A:$AN,MATCH(BB$2,'Liste dossiers'!$E:$E,0),22))</f>
        <v>Non</v>
      </c>
      <c r="S24" s="171"/>
      <c r="T24" s="171"/>
      <c r="U24" s="171"/>
      <c r="V24" s="171"/>
      <c r="W24" s="18"/>
      <c r="X24" s="10"/>
      <c r="Y24" s="10"/>
      <c r="Z24" s="10"/>
      <c r="AA24" s="10"/>
      <c r="AB24" s="16"/>
      <c r="AC24" s="25" t="s">
        <v>91</v>
      </c>
      <c r="AD24" s="10"/>
      <c r="AE24" s="10"/>
      <c r="AF24" s="9"/>
      <c r="AG24" s="11"/>
      <c r="AH24" s="11"/>
      <c r="AI24" s="9"/>
      <c r="AJ24" s="9"/>
      <c r="AK24" s="9"/>
      <c r="AL24" s="9"/>
      <c r="AM24" s="171" t="str">
        <f>IF(INDEX('Liste dossiers'!$A:$AN,MATCH(BB$2,'Liste dossiers'!$E:$E,0),30)="","Non",INDEX('Liste dossiers'!$A:$AN,MATCH(BB$2,'Liste dossiers'!$E:$E,0),30))</f>
        <v>Non</v>
      </c>
      <c r="AN24" s="171"/>
      <c r="AO24" s="171"/>
      <c r="AP24" s="171"/>
      <c r="AQ24" s="171"/>
      <c r="AR24" s="171"/>
      <c r="AS24" s="171"/>
      <c r="AT24" s="18"/>
      <c r="AU24" s="12"/>
      <c r="AV24" s="12"/>
      <c r="AW24" s="12"/>
      <c r="AX24" s="12"/>
    </row>
    <row r="25" spans="1:50" ht="21" customHeight="1" thickBot="1">
      <c r="A25" s="12"/>
      <c r="B25" s="12"/>
      <c r="C25" s="12"/>
      <c r="D25" s="12"/>
      <c r="E25" s="24"/>
      <c r="F25" s="11" t="s">
        <v>83</v>
      </c>
      <c r="G25" s="11"/>
      <c r="H25" s="10"/>
      <c r="I25" s="9"/>
      <c r="J25" s="11"/>
      <c r="K25" s="11"/>
      <c r="L25" s="9"/>
      <c r="M25" s="9"/>
      <c r="N25" s="9"/>
      <c r="O25" s="9"/>
      <c r="P25" s="9"/>
      <c r="Q25" s="9"/>
      <c r="R25" s="171" t="str">
        <f>IF(INDEX('Liste dossiers'!$A:$AN,MATCH(BB$2,'Liste dossiers'!$E:$E,0),23)="","Non",INDEX('Liste dossiers'!$A:$AN,MATCH(BB$2,'Liste dossiers'!$E:$E,0),23))</f>
        <v>Non</v>
      </c>
      <c r="S25" s="171"/>
      <c r="T25" s="171"/>
      <c r="U25" s="171"/>
      <c r="V25" s="171"/>
      <c r="W25" s="18"/>
      <c r="X25" s="10"/>
      <c r="Y25" s="10"/>
      <c r="Z25" s="10"/>
      <c r="AA25" s="10"/>
      <c r="AB25" s="16"/>
      <c r="AC25" s="25" t="s">
        <v>92</v>
      </c>
      <c r="AD25" s="10"/>
      <c r="AE25" s="10"/>
      <c r="AF25" s="9"/>
      <c r="AG25" s="11"/>
      <c r="AH25" s="11"/>
      <c r="AI25" s="9"/>
      <c r="AJ25" s="9"/>
      <c r="AK25" s="9"/>
      <c r="AL25" s="9"/>
      <c r="AM25" s="171" t="str">
        <f>IF(INDEX('Liste dossiers'!$A:$AN,MATCH(BB$2,'Liste dossiers'!$E:$E,0),31)="","Non",INDEX('Liste dossiers'!$A:$AN,MATCH(BB$2,'Liste dossiers'!$E:$E,0),31))</f>
        <v>Non</v>
      </c>
      <c r="AN25" s="171"/>
      <c r="AO25" s="171"/>
      <c r="AP25" s="171"/>
      <c r="AQ25" s="171"/>
      <c r="AR25" s="171"/>
      <c r="AS25" s="171"/>
      <c r="AT25" s="18"/>
      <c r="AU25" s="12"/>
      <c r="AV25" s="12"/>
      <c r="AW25" s="12"/>
      <c r="AX25" s="12"/>
    </row>
    <row r="26" spans="1:50" ht="21" customHeight="1">
      <c r="A26" s="12"/>
      <c r="B26" s="12"/>
      <c r="C26" s="12"/>
      <c r="D26" s="12"/>
      <c r="E26" s="24"/>
      <c r="F26" s="11" t="s">
        <v>85</v>
      </c>
      <c r="G26" s="11"/>
      <c r="H26" s="10"/>
      <c r="I26" s="9"/>
      <c r="J26" s="11"/>
      <c r="K26" s="11"/>
      <c r="L26" s="9"/>
      <c r="M26" s="9"/>
      <c r="N26" s="9"/>
      <c r="O26" s="9"/>
      <c r="P26" s="9"/>
      <c r="Q26" s="9"/>
      <c r="R26" s="171" t="str">
        <f>IF(INDEX('Liste dossiers'!$A:$AN,MATCH(BB$2,'Liste dossiers'!$E:$E,0),24)="","Non",INDEX('Liste dossiers'!$A:$AN,MATCH(BB$2,'Liste dossiers'!$E:$E,0),24))</f>
        <v>Non</v>
      </c>
      <c r="S26" s="171"/>
      <c r="T26" s="171"/>
      <c r="U26" s="171"/>
      <c r="V26" s="171"/>
      <c r="W26" s="18"/>
      <c r="X26" s="10"/>
      <c r="Y26" s="10"/>
      <c r="Z26" s="10"/>
      <c r="AA26" s="10"/>
      <c r="AB26" s="175" t="s">
        <v>100</v>
      </c>
      <c r="AC26" s="176"/>
      <c r="AD26" s="176"/>
      <c r="AE26" s="176"/>
      <c r="AF26" s="176"/>
      <c r="AG26" s="176"/>
      <c r="AH26" s="176"/>
      <c r="AI26" s="176"/>
      <c r="AJ26" s="176"/>
      <c r="AK26" s="176"/>
      <c r="AL26" s="176"/>
      <c r="AM26" s="176"/>
      <c r="AN26" s="176"/>
      <c r="AO26" s="176"/>
      <c r="AP26" s="176"/>
      <c r="AQ26" s="176"/>
      <c r="AR26" s="176"/>
      <c r="AS26" s="176"/>
      <c r="AT26" s="177"/>
      <c r="AU26" s="12"/>
      <c r="AV26" s="12"/>
      <c r="AW26" s="12"/>
      <c r="AX26" s="12"/>
    </row>
    <row r="27" spans="1:50" ht="21" customHeight="1">
      <c r="A27" s="12"/>
      <c r="B27" s="12"/>
      <c r="C27" s="12"/>
      <c r="D27" s="12"/>
      <c r="E27" s="24"/>
      <c r="F27" s="11" t="s">
        <v>84</v>
      </c>
      <c r="G27" s="11"/>
      <c r="H27" s="10"/>
      <c r="I27" s="9"/>
      <c r="J27" s="11"/>
      <c r="K27" s="11"/>
      <c r="L27" s="9"/>
      <c r="M27" s="9"/>
      <c r="N27" s="9"/>
      <c r="O27" s="9"/>
      <c r="P27" s="9"/>
      <c r="Q27" s="9"/>
      <c r="R27" s="171" t="str">
        <f>IF(INDEX('Liste dossiers'!$A:$AN,MATCH(BB$2,'Liste dossiers'!$E:$E,0),25)="","Non",INDEX('Liste dossiers'!$A:$AN,MATCH(BB$2,'Liste dossiers'!$E:$E,0),25))</f>
        <v>Non</v>
      </c>
      <c r="S27" s="171"/>
      <c r="T27" s="171"/>
      <c r="U27" s="171"/>
      <c r="V27" s="171"/>
      <c r="W27" s="18"/>
      <c r="X27" s="10"/>
      <c r="Y27" s="10"/>
      <c r="Z27" s="10"/>
      <c r="AA27" s="10"/>
      <c r="AB27" s="178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80"/>
      <c r="AU27" s="12"/>
      <c r="AV27" s="12"/>
      <c r="AW27" s="12"/>
      <c r="AX27" s="12"/>
    </row>
    <row r="28" spans="1:50" ht="21" customHeight="1">
      <c r="A28" s="12"/>
      <c r="B28" s="12"/>
      <c r="C28" s="12"/>
      <c r="D28" s="12"/>
      <c r="E28" s="24"/>
      <c r="F28" s="11" t="s">
        <v>86</v>
      </c>
      <c r="G28" s="11"/>
      <c r="H28" s="10"/>
      <c r="I28" s="9"/>
      <c r="J28" s="11"/>
      <c r="K28" s="11"/>
      <c r="L28" s="9"/>
      <c r="M28" s="9"/>
      <c r="N28" s="9"/>
      <c r="O28" s="9"/>
      <c r="P28" s="9"/>
      <c r="Q28" s="9"/>
      <c r="R28" s="171" t="str">
        <f>IF(INDEX('Liste dossiers'!$A:$AN,MATCH(BB$2,'Liste dossiers'!$E:$E,0),26)="","Non",INDEX('Liste dossiers'!$A:$AN,MATCH(BB$2,'Liste dossiers'!$E:$E,0),26))</f>
        <v>Non</v>
      </c>
      <c r="S28" s="171"/>
      <c r="T28" s="171"/>
      <c r="U28" s="171"/>
      <c r="V28" s="171"/>
      <c r="W28" s="18"/>
      <c r="X28" s="10"/>
      <c r="Y28" s="10"/>
      <c r="Z28" s="10"/>
      <c r="AA28" s="10"/>
      <c r="AB28" s="36"/>
      <c r="AC28" s="173">
        <f>INDEX('Liste dossiers'!$A:$AN,MATCH(BB$2,'Liste dossiers'!$E:$E,0),32)</f>
        <v>0</v>
      </c>
      <c r="AD28" s="173"/>
      <c r="AE28" s="173"/>
      <c r="AF28" s="173"/>
      <c r="AG28" s="173"/>
      <c r="AH28" s="173"/>
      <c r="AI28" s="173"/>
      <c r="AJ28" s="174" t="str">
        <f>IF(AC28="Fait","par","")</f>
        <v/>
      </c>
      <c r="AK28" s="174"/>
      <c r="AL28" s="174"/>
      <c r="AM28" s="38"/>
      <c r="AN28" s="185" t="str">
        <f>IF(AC28="Fait",INDEX('Liste dossiers'!$A:$AN,MATCH(BB$2,'Liste dossiers'!$E:$E,0),33),"")</f>
        <v/>
      </c>
      <c r="AO28" s="185"/>
      <c r="AP28" s="185"/>
      <c r="AQ28" s="185"/>
      <c r="AR28" s="185"/>
      <c r="AS28" s="185"/>
      <c r="AT28" s="39"/>
      <c r="AU28" s="12"/>
      <c r="AV28" s="12"/>
      <c r="AW28" s="12"/>
      <c r="AX28" s="12"/>
    </row>
    <row r="29" spans="1:50" ht="21" customHeight="1">
      <c r="A29" s="12"/>
      <c r="B29" s="12"/>
      <c r="C29" s="12"/>
      <c r="D29" s="12"/>
      <c r="E29" s="24"/>
      <c r="F29" s="11" t="s">
        <v>87</v>
      </c>
      <c r="G29" s="11"/>
      <c r="H29" s="10"/>
      <c r="I29" s="9"/>
      <c r="J29" s="11"/>
      <c r="K29" s="11"/>
      <c r="L29" s="9"/>
      <c r="M29" s="9"/>
      <c r="N29" s="9"/>
      <c r="O29" s="9"/>
      <c r="P29" s="9"/>
      <c r="Q29" s="9"/>
      <c r="R29" s="171" t="str">
        <f>IF(INDEX('Liste dossiers'!$A:$AN,MATCH(BB$2,'Liste dossiers'!$E:$E,0),27)="","Non",INDEX('Liste dossiers'!$A:$AN,MATCH(BB$2,'Liste dossiers'!$E:$E,0),27))</f>
        <v>Non</v>
      </c>
      <c r="S29" s="171"/>
      <c r="T29" s="171"/>
      <c r="U29" s="171"/>
      <c r="V29" s="171"/>
      <c r="W29" s="18"/>
      <c r="X29" s="10"/>
      <c r="Y29" s="10"/>
      <c r="Z29" s="10"/>
      <c r="AA29" s="10"/>
      <c r="AB29" s="36"/>
      <c r="AC29" s="40"/>
      <c r="AD29" s="40"/>
      <c r="AE29" s="40"/>
      <c r="AF29" s="38"/>
      <c r="AG29" s="37"/>
      <c r="AH29" s="37"/>
      <c r="AI29" s="38"/>
      <c r="AJ29" s="38"/>
      <c r="AK29" s="38"/>
      <c r="AL29" s="38"/>
      <c r="AM29" s="38"/>
      <c r="AN29" s="38"/>
      <c r="AO29" s="40"/>
      <c r="AP29" s="40"/>
      <c r="AQ29" s="40"/>
      <c r="AR29" s="40"/>
      <c r="AS29" s="40"/>
      <c r="AT29" s="39"/>
      <c r="AU29" s="12"/>
      <c r="AV29" s="12"/>
      <c r="AW29" s="12"/>
      <c r="AX29" s="12"/>
    </row>
    <row r="30" spans="1:50" ht="21" customHeight="1">
      <c r="A30" s="12"/>
      <c r="B30" s="12"/>
      <c r="C30" s="12"/>
      <c r="D30" s="12"/>
      <c r="E30" s="24"/>
      <c r="F30" s="11" t="s">
        <v>88</v>
      </c>
      <c r="G30" s="11"/>
      <c r="H30" s="10"/>
      <c r="I30" s="9"/>
      <c r="J30" s="11"/>
      <c r="K30" s="11"/>
      <c r="L30" s="9"/>
      <c r="M30" s="9"/>
      <c r="N30" s="9"/>
      <c r="O30" s="9"/>
      <c r="P30" s="9"/>
      <c r="Q30" s="9"/>
      <c r="R30" s="171" t="str">
        <f>IF(INDEX('Liste dossiers'!$A:$AN,MATCH(BB$2,'Liste dossiers'!$E:$E,0),28)="","Non",INDEX('Liste dossiers'!$A:$AN,MATCH(BB$2,'Liste dossiers'!$E:$E,0),28))</f>
        <v>Non</v>
      </c>
      <c r="S30" s="171"/>
      <c r="T30" s="171"/>
      <c r="U30" s="171"/>
      <c r="V30" s="171"/>
      <c r="W30" s="18"/>
      <c r="X30" s="10"/>
      <c r="Y30" s="10"/>
      <c r="Z30" s="10"/>
      <c r="AA30" s="10"/>
      <c r="AB30" s="36"/>
      <c r="AC30" s="40"/>
      <c r="AD30" s="40"/>
      <c r="AE30" s="40"/>
      <c r="AF30" s="38"/>
      <c r="AG30" s="37"/>
      <c r="AH30" s="37"/>
      <c r="AI30" s="38"/>
      <c r="AJ30" s="38"/>
      <c r="AK30" s="38"/>
      <c r="AL30" s="38"/>
      <c r="AM30" s="38"/>
      <c r="AN30" s="38"/>
      <c r="AO30" s="40"/>
      <c r="AP30" s="40"/>
      <c r="AQ30" s="40"/>
      <c r="AR30" s="40"/>
      <c r="AS30" s="40"/>
      <c r="AT30" s="39"/>
      <c r="AU30" s="12"/>
      <c r="AV30" s="12"/>
      <c r="AW30" s="12"/>
      <c r="AX30" s="12"/>
    </row>
    <row r="31" spans="1:50" ht="5.0999999999999996" customHeight="1" thickBot="1">
      <c r="A31" s="12"/>
      <c r="B31" s="12"/>
      <c r="C31" s="12"/>
      <c r="D31" s="12"/>
      <c r="E31" s="20"/>
      <c r="F31" s="21"/>
      <c r="G31" s="21"/>
      <c r="H31" s="21"/>
      <c r="I31" s="26"/>
      <c r="J31" s="27"/>
      <c r="K31" s="27"/>
      <c r="L31" s="26"/>
      <c r="M31" s="26"/>
      <c r="N31" s="26"/>
      <c r="O31" s="26"/>
      <c r="P31" s="26"/>
      <c r="Q31" s="26"/>
      <c r="R31" s="21"/>
      <c r="S31" s="21"/>
      <c r="T31" s="21"/>
      <c r="U31" s="21"/>
      <c r="V31" s="21"/>
      <c r="W31" s="22"/>
      <c r="X31" s="10"/>
      <c r="Y31" s="10"/>
      <c r="Z31" s="10"/>
      <c r="AA31" s="10"/>
      <c r="AB31" s="20"/>
      <c r="AC31" s="21"/>
      <c r="AD31" s="21"/>
      <c r="AE31" s="21"/>
      <c r="AF31" s="26"/>
      <c r="AG31" s="27"/>
      <c r="AH31" s="27"/>
      <c r="AI31" s="26"/>
      <c r="AJ31" s="26"/>
      <c r="AK31" s="26"/>
      <c r="AL31" s="26"/>
      <c r="AM31" s="26"/>
      <c r="AN31" s="26"/>
      <c r="AO31" s="21"/>
      <c r="AP31" s="21"/>
      <c r="AQ31" s="21"/>
      <c r="AR31" s="21"/>
      <c r="AS31" s="21"/>
      <c r="AT31" s="22"/>
      <c r="AU31" s="12"/>
      <c r="AV31" s="12"/>
      <c r="AW31" s="12"/>
      <c r="AX31" s="12"/>
    </row>
    <row r="32" spans="1:50" ht="5.0999999999999996" customHeight="1" thickBo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  <c r="X32" s="10"/>
      <c r="Y32" s="10"/>
      <c r="Z32" s="10"/>
      <c r="AA32" s="10"/>
      <c r="AB32" s="10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spans="1:50" ht="5.0999999999999996" customHeight="1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5"/>
    </row>
    <row r="34" spans="1:50" ht="21" customHeight="1">
      <c r="A34" s="16"/>
      <c r="B34" s="9" t="s">
        <v>95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8"/>
    </row>
    <row r="35" spans="1:50" ht="21" customHeight="1">
      <c r="A35" s="16"/>
      <c r="B35" s="185">
        <f>INDEX('Liste dossiers'!$A:$AN,MATCH(BB$2,'Liste dossiers'!$E:$E,0),40)</f>
        <v>0</v>
      </c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5"/>
      <c r="AI35" s="185"/>
      <c r="AJ35" s="185"/>
      <c r="AK35" s="185"/>
      <c r="AL35" s="185"/>
      <c r="AM35" s="185"/>
      <c r="AN35" s="185"/>
      <c r="AO35" s="185"/>
      <c r="AP35" s="185"/>
      <c r="AQ35" s="185"/>
      <c r="AR35" s="185"/>
      <c r="AS35" s="185"/>
      <c r="AT35" s="185"/>
      <c r="AU35" s="185"/>
      <c r="AV35" s="185"/>
      <c r="AW35" s="185"/>
      <c r="AX35" s="18"/>
    </row>
    <row r="36" spans="1:50" ht="21" customHeight="1">
      <c r="A36" s="16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5"/>
      <c r="AI36" s="185"/>
      <c r="AJ36" s="185"/>
      <c r="AK36" s="185"/>
      <c r="AL36" s="185"/>
      <c r="AM36" s="185"/>
      <c r="AN36" s="185"/>
      <c r="AO36" s="185"/>
      <c r="AP36" s="185"/>
      <c r="AQ36" s="185"/>
      <c r="AR36" s="185"/>
      <c r="AS36" s="185"/>
      <c r="AT36" s="185"/>
      <c r="AU36" s="185"/>
      <c r="AV36" s="185"/>
      <c r="AW36" s="185"/>
      <c r="AX36" s="18"/>
    </row>
    <row r="37" spans="1:50" ht="21" customHeight="1">
      <c r="A37" s="16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5"/>
      <c r="AI37" s="185"/>
      <c r="AJ37" s="185"/>
      <c r="AK37" s="185"/>
      <c r="AL37" s="185"/>
      <c r="AM37" s="185"/>
      <c r="AN37" s="185"/>
      <c r="AO37" s="185"/>
      <c r="AP37" s="185"/>
      <c r="AQ37" s="185"/>
      <c r="AR37" s="185"/>
      <c r="AS37" s="185"/>
      <c r="AT37" s="185"/>
      <c r="AU37" s="185"/>
      <c r="AV37" s="185"/>
      <c r="AW37" s="185"/>
      <c r="AX37" s="18"/>
    </row>
    <row r="38" spans="1:50" ht="21" customHeight="1">
      <c r="A38" s="16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85"/>
      <c r="AH38" s="185"/>
      <c r="AI38" s="185"/>
      <c r="AJ38" s="185"/>
      <c r="AK38" s="185"/>
      <c r="AL38" s="185"/>
      <c r="AM38" s="185"/>
      <c r="AN38" s="185"/>
      <c r="AO38" s="185"/>
      <c r="AP38" s="185"/>
      <c r="AQ38" s="185"/>
      <c r="AR38" s="185"/>
      <c r="AS38" s="185"/>
      <c r="AT38" s="185"/>
      <c r="AU38" s="185"/>
      <c r="AV38" s="185"/>
      <c r="AW38" s="185"/>
      <c r="AX38" s="18"/>
    </row>
    <row r="39" spans="1:50" ht="21" customHeight="1">
      <c r="A39" s="16"/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5"/>
      <c r="AM39" s="185"/>
      <c r="AN39" s="185"/>
      <c r="AO39" s="185"/>
      <c r="AP39" s="185"/>
      <c r="AQ39" s="185"/>
      <c r="AR39" s="185"/>
      <c r="AS39" s="185"/>
      <c r="AT39" s="185"/>
      <c r="AU39" s="185"/>
      <c r="AV39" s="185"/>
      <c r="AW39" s="185"/>
      <c r="AX39" s="18"/>
    </row>
    <row r="40" spans="1:50" ht="21" customHeight="1">
      <c r="A40" s="16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  <c r="AJ40" s="185"/>
      <c r="AK40" s="185"/>
      <c r="AL40" s="185"/>
      <c r="AM40" s="185"/>
      <c r="AN40" s="185"/>
      <c r="AO40" s="185"/>
      <c r="AP40" s="185"/>
      <c r="AQ40" s="185"/>
      <c r="AR40" s="185"/>
      <c r="AS40" s="185"/>
      <c r="AT40" s="185"/>
      <c r="AU40" s="185"/>
      <c r="AV40" s="185"/>
      <c r="AW40" s="185"/>
      <c r="AX40" s="18"/>
    </row>
    <row r="41" spans="1:50" ht="21" customHeight="1">
      <c r="A41" s="16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5"/>
      <c r="AE41" s="185"/>
      <c r="AF41" s="185"/>
      <c r="AG41" s="185"/>
      <c r="AH41" s="185"/>
      <c r="AI41" s="185"/>
      <c r="AJ41" s="185"/>
      <c r="AK41" s="185"/>
      <c r="AL41" s="185"/>
      <c r="AM41" s="185"/>
      <c r="AN41" s="185"/>
      <c r="AO41" s="185"/>
      <c r="AP41" s="185"/>
      <c r="AQ41" s="185"/>
      <c r="AR41" s="185"/>
      <c r="AS41" s="185"/>
      <c r="AT41" s="185"/>
      <c r="AU41" s="185"/>
      <c r="AV41" s="185"/>
      <c r="AW41" s="185"/>
      <c r="AX41" s="18"/>
    </row>
    <row r="42" spans="1:50" ht="5.0999999999999996" customHeight="1" thickBot="1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2"/>
    </row>
    <row r="43" spans="1:50" ht="5.0999999999999996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spans="1:50" ht="5.0999999999999996" customHeight="1"/>
  </sheetData>
  <sheetProtection sheet="1" objects="1" scenarios="1" selectLockedCells="1"/>
  <mergeCells count="43">
    <mergeCell ref="B35:AW41"/>
    <mergeCell ref="AH5:AU5"/>
    <mergeCell ref="AH6:AU6"/>
    <mergeCell ref="AN28:AS28"/>
    <mergeCell ref="AM23:AS23"/>
    <mergeCell ref="AM25:AS25"/>
    <mergeCell ref="AM24:AS24"/>
    <mergeCell ref="R25:V25"/>
    <mergeCell ref="R26:V26"/>
    <mergeCell ref="R27:V27"/>
    <mergeCell ref="R28:V28"/>
    <mergeCell ref="R29:V29"/>
    <mergeCell ref="R30:V30"/>
    <mergeCell ref="M17:Q17"/>
    <mergeCell ref="AC22:AS22"/>
    <mergeCell ref="Z14:AD14"/>
    <mergeCell ref="N2:W2"/>
    <mergeCell ref="AG2:AW2"/>
    <mergeCell ref="H4:AK4"/>
    <mergeCell ref="AQ4:AU4"/>
    <mergeCell ref="M13:Q13"/>
    <mergeCell ref="Z13:AD13"/>
    <mergeCell ref="AH11:AW11"/>
    <mergeCell ref="I3:Y3"/>
    <mergeCell ref="AG3:AW3"/>
    <mergeCell ref="AL7:AW7"/>
    <mergeCell ref="O6:W6"/>
    <mergeCell ref="O5:W5"/>
    <mergeCell ref="B11:Q11"/>
    <mergeCell ref="U11:AD11"/>
    <mergeCell ref="R23:V23"/>
    <mergeCell ref="R24:V24"/>
    <mergeCell ref="AC28:AI28"/>
    <mergeCell ref="AJ28:AL28"/>
    <mergeCell ref="AB26:AT27"/>
    <mergeCell ref="AH14:AW14"/>
    <mergeCell ref="F22:V22"/>
    <mergeCell ref="U16:AD16"/>
    <mergeCell ref="M14:Q14"/>
    <mergeCell ref="M15:Q15"/>
    <mergeCell ref="M16:Q16"/>
    <mergeCell ref="M18:Q18"/>
    <mergeCell ref="AH16:AW16"/>
  </mergeCells>
  <pageMargins left="0.7" right="0.7" top="0.75" bottom="0.75" header="0.3" footer="0.3"/>
  <pageSetup paperSize="9" orientation="portrait" r:id="rId1"/>
  <headerFooter>
    <oddFooter>&amp;RImprimé le &amp;D</oddFooter>
  </headerFooter>
  <rowBreaks count="1" manualBreakCount="1">
    <brk id="43" max="16383" man="1"/>
  </rowBreaks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print="0" autoLine="0" r:id="rId5">
            <anchor>
              <from>
                <xdr:col>50</xdr:col>
                <xdr:colOff>514350</xdr:colOff>
                <xdr:row>13</xdr:row>
                <xdr:rowOff>200025</xdr:rowOff>
              </from>
              <to>
                <xdr:col>55</xdr:col>
                <xdr:colOff>400050</xdr:colOff>
                <xdr:row>23</xdr:row>
                <xdr:rowOff>66675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print="0" autoLine="0" r:id="rId7">
            <anchor>
              <from>
                <xdr:col>50</xdr:col>
                <xdr:colOff>533400</xdr:colOff>
                <xdr:row>3</xdr:row>
                <xdr:rowOff>247650</xdr:rowOff>
              </from>
              <to>
                <xdr:col>55</xdr:col>
                <xdr:colOff>419100</xdr:colOff>
                <xdr:row>13</xdr:row>
                <xdr:rowOff>19050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28"/>
  <sheetViews>
    <sheetView topLeftCell="A4" workbookViewId="0">
      <selection sqref="A1:XFD3"/>
    </sheetView>
  </sheetViews>
  <sheetFormatPr baseColWidth="10" defaultRowHeight="15"/>
  <cols>
    <col min="1" max="1" width="18.140625" customWidth="1"/>
  </cols>
  <sheetData>
    <row r="1" spans="1:40" s="149" customFormat="1" ht="135.75" hidden="1" customHeight="1">
      <c r="A1" s="188" t="s">
        <v>0</v>
      </c>
      <c r="B1" s="189"/>
      <c r="C1" s="189"/>
      <c r="D1" s="189"/>
      <c r="E1" s="189"/>
      <c r="F1" s="142" t="s">
        <v>1</v>
      </c>
      <c r="G1" s="143" t="s">
        <v>188</v>
      </c>
      <c r="H1" s="143" t="s">
        <v>186</v>
      </c>
      <c r="I1" s="143" t="s">
        <v>14</v>
      </c>
      <c r="J1" s="143" t="s">
        <v>97</v>
      </c>
      <c r="K1" s="144" t="s">
        <v>43</v>
      </c>
      <c r="L1" s="145" t="s">
        <v>15</v>
      </c>
      <c r="M1" s="146" t="s">
        <v>16</v>
      </c>
      <c r="N1" s="146" t="s">
        <v>17</v>
      </c>
      <c r="O1" s="147" t="s">
        <v>44</v>
      </c>
      <c r="P1" s="146" t="s">
        <v>20</v>
      </c>
      <c r="Q1" s="148" t="s">
        <v>47</v>
      </c>
      <c r="R1" s="148" t="s">
        <v>21</v>
      </c>
      <c r="S1" s="148" t="s">
        <v>34</v>
      </c>
      <c r="T1" s="148" t="s">
        <v>35</v>
      </c>
      <c r="U1" s="189" t="s">
        <v>99</v>
      </c>
      <c r="V1" s="189"/>
      <c r="W1" s="189"/>
      <c r="X1" s="189"/>
      <c r="Y1" s="189"/>
      <c r="Z1" s="189"/>
      <c r="AA1" s="189"/>
      <c r="AB1" s="189"/>
      <c r="AC1" s="189" t="s">
        <v>89</v>
      </c>
      <c r="AD1" s="190"/>
      <c r="AE1" s="190"/>
      <c r="AF1" s="191" t="s">
        <v>98</v>
      </c>
      <c r="AG1" s="192"/>
      <c r="AH1" s="189" t="s">
        <v>36</v>
      </c>
      <c r="AI1" s="189"/>
      <c r="AJ1" s="189"/>
      <c r="AK1" s="189"/>
      <c r="AL1" s="189" t="s">
        <v>40</v>
      </c>
      <c r="AM1" s="189"/>
      <c r="AN1" s="149" t="s">
        <v>42</v>
      </c>
    </row>
    <row r="2" spans="1:40" s="152" customFormat="1" ht="15.75" hidden="1" thickBot="1">
      <c r="A2" s="151"/>
      <c r="G2" s="154"/>
      <c r="H2" s="154"/>
      <c r="M2" s="154"/>
      <c r="N2" s="154"/>
    </row>
    <row r="3" spans="1:40" ht="15.75" hidden="1" thickBot="1">
      <c r="A3" s="108"/>
      <c r="B3" s="108"/>
      <c r="C3" s="108"/>
    </row>
    <row r="4" spans="1:40" s="150" customFormat="1" ht="135" customHeight="1" thickBot="1">
      <c r="A4" s="193" t="s">
        <v>0</v>
      </c>
      <c r="B4" s="194"/>
      <c r="C4" s="194"/>
      <c r="D4" s="194"/>
      <c r="E4" s="195"/>
      <c r="F4" s="150" t="s">
        <v>1</v>
      </c>
      <c r="G4" s="150" t="s">
        <v>188</v>
      </c>
      <c r="H4" s="150" t="s">
        <v>186</v>
      </c>
      <c r="I4" s="150" t="s">
        <v>14</v>
      </c>
      <c r="J4" s="150" t="s">
        <v>97</v>
      </c>
      <c r="K4" s="150" t="s">
        <v>43</v>
      </c>
      <c r="L4" s="150" t="s">
        <v>15</v>
      </c>
      <c r="M4" s="153" t="s">
        <v>16</v>
      </c>
      <c r="N4" s="153" t="s">
        <v>17</v>
      </c>
      <c r="O4" s="153" t="s">
        <v>44</v>
      </c>
      <c r="P4" s="153" t="s">
        <v>20</v>
      </c>
      <c r="Q4" s="153" t="s">
        <v>47</v>
      </c>
      <c r="R4" s="153" t="s">
        <v>21</v>
      </c>
      <c r="S4" s="153" t="s">
        <v>34</v>
      </c>
      <c r="T4" s="153" t="s">
        <v>35</v>
      </c>
      <c r="U4" s="187" t="s">
        <v>99</v>
      </c>
      <c r="V4" s="187"/>
      <c r="W4" s="187"/>
      <c r="X4" s="187"/>
      <c r="Y4" s="187"/>
      <c r="Z4" s="187"/>
      <c r="AA4" s="187"/>
      <c r="AB4" s="187"/>
      <c r="AC4" s="187" t="s">
        <v>89</v>
      </c>
      <c r="AD4" s="187"/>
      <c r="AE4" s="187"/>
      <c r="AF4" s="187" t="s">
        <v>98</v>
      </c>
      <c r="AG4" s="187"/>
      <c r="AH4" s="187" t="s">
        <v>36</v>
      </c>
      <c r="AI4" s="187"/>
      <c r="AJ4" s="187"/>
      <c r="AK4" s="187"/>
      <c r="AL4" s="187" t="s">
        <v>40</v>
      </c>
      <c r="AM4" s="187"/>
      <c r="AN4" s="150" t="s">
        <v>42</v>
      </c>
    </row>
    <row r="5" spans="1:40">
      <c r="A5" s="112"/>
      <c r="B5" s="110"/>
      <c r="C5" s="109"/>
      <c r="D5" s="110"/>
      <c r="E5" s="111"/>
      <c r="F5" s="46"/>
      <c r="G5" s="103"/>
      <c r="H5" s="104"/>
      <c r="I5" s="118"/>
      <c r="J5" s="46"/>
      <c r="K5" s="83"/>
      <c r="L5" s="84"/>
      <c r="M5" s="55"/>
      <c r="N5" s="82"/>
      <c r="O5" s="85"/>
      <c r="P5" s="86"/>
      <c r="Q5" s="87"/>
      <c r="R5" s="87"/>
      <c r="S5" s="87"/>
      <c r="T5" s="88"/>
      <c r="U5" s="89"/>
      <c r="V5" s="87"/>
      <c r="W5" s="87"/>
      <c r="X5" s="87"/>
      <c r="Y5" s="87"/>
      <c r="Z5" s="87"/>
      <c r="AA5" s="87"/>
      <c r="AB5" s="88"/>
      <c r="AC5" s="89"/>
      <c r="AD5" s="87"/>
      <c r="AE5" s="88"/>
      <c r="AF5" s="89"/>
      <c r="AG5" s="90"/>
      <c r="AH5" s="89"/>
      <c r="AI5" s="87"/>
      <c r="AJ5" s="91"/>
      <c r="AK5" s="92"/>
      <c r="AL5" s="89"/>
      <c r="AM5" s="93"/>
      <c r="AN5" s="94"/>
    </row>
    <row r="6" spans="1:40">
      <c r="A6" s="112"/>
      <c r="B6" s="110"/>
      <c r="C6" s="109"/>
      <c r="D6" s="110"/>
      <c r="E6" s="111"/>
      <c r="F6" s="46"/>
      <c r="G6" s="103"/>
      <c r="H6" s="104"/>
      <c r="I6" s="118"/>
      <c r="J6" s="46"/>
      <c r="K6" s="83"/>
      <c r="L6" s="84"/>
      <c r="M6" s="54"/>
      <c r="N6" s="82"/>
      <c r="O6" s="85"/>
      <c r="P6" s="86"/>
      <c r="Q6" s="87"/>
      <c r="R6" s="87"/>
      <c r="S6" s="87"/>
      <c r="T6" s="88"/>
      <c r="U6" s="89"/>
      <c r="V6" s="87"/>
      <c r="W6" s="87"/>
      <c r="X6" s="87"/>
      <c r="Y6" s="87"/>
      <c r="Z6" s="87"/>
      <c r="AA6" s="87"/>
      <c r="AB6" s="88"/>
      <c r="AC6" s="89"/>
      <c r="AD6" s="87"/>
      <c r="AE6" s="88"/>
      <c r="AF6" s="89"/>
      <c r="AG6" s="90"/>
      <c r="AH6" s="89"/>
      <c r="AI6" s="87"/>
      <c r="AJ6" s="91"/>
      <c r="AK6" s="92"/>
      <c r="AL6" s="89"/>
      <c r="AM6" s="93"/>
      <c r="AN6" s="94"/>
    </row>
    <row r="7" spans="1:40">
      <c r="A7" s="112"/>
      <c r="B7" s="110"/>
      <c r="C7" s="109"/>
      <c r="D7" s="110"/>
      <c r="E7" s="111"/>
      <c r="F7" s="46"/>
      <c r="G7" s="103"/>
      <c r="H7" s="104"/>
      <c r="I7" s="118"/>
      <c r="J7" s="46"/>
      <c r="K7" s="83"/>
      <c r="L7" s="84"/>
      <c r="M7" s="55"/>
      <c r="N7" s="82"/>
      <c r="O7" s="85"/>
      <c r="P7" s="86"/>
      <c r="Q7" s="87"/>
      <c r="R7" s="87"/>
      <c r="S7" s="87"/>
      <c r="T7" s="88"/>
      <c r="U7" s="89"/>
      <c r="V7" s="87"/>
      <c r="W7" s="87"/>
      <c r="X7" s="87"/>
      <c r="Y7" s="87"/>
      <c r="Z7" s="87"/>
      <c r="AA7" s="87"/>
      <c r="AB7" s="88"/>
      <c r="AC7" s="89"/>
      <c r="AD7" s="87"/>
      <c r="AE7" s="88"/>
      <c r="AF7" s="89"/>
      <c r="AG7" s="90"/>
      <c r="AH7" s="89"/>
      <c r="AI7" s="87"/>
      <c r="AJ7" s="91"/>
      <c r="AK7" s="92"/>
      <c r="AL7" s="89"/>
      <c r="AM7" s="93"/>
      <c r="AN7" s="94"/>
    </row>
    <row r="8" spans="1:40">
      <c r="A8" s="112"/>
      <c r="B8" s="110"/>
      <c r="C8" s="109"/>
      <c r="D8" s="110"/>
      <c r="E8" s="111"/>
      <c r="F8" s="46"/>
      <c r="G8" s="103"/>
      <c r="H8" s="104"/>
      <c r="I8" s="118"/>
      <c r="J8" s="46"/>
      <c r="K8" s="83"/>
      <c r="L8" s="84"/>
      <c r="M8" s="54"/>
      <c r="N8" s="82"/>
      <c r="O8" s="85"/>
      <c r="P8" s="86"/>
      <c r="Q8" s="87"/>
      <c r="R8" s="87"/>
      <c r="S8" s="87"/>
      <c r="T8" s="88"/>
      <c r="U8" s="89"/>
      <c r="V8" s="87"/>
      <c r="W8" s="87"/>
      <c r="X8" s="87"/>
      <c r="Y8" s="87"/>
      <c r="Z8" s="87"/>
      <c r="AA8" s="87"/>
      <c r="AB8" s="88"/>
      <c r="AC8" s="89"/>
      <c r="AD8" s="87"/>
      <c r="AE8" s="88"/>
      <c r="AF8" s="89"/>
      <c r="AG8" s="90"/>
      <c r="AH8" s="89"/>
      <c r="AI8" s="87"/>
      <c r="AJ8" s="91"/>
      <c r="AK8" s="92"/>
      <c r="AL8" s="89"/>
      <c r="AM8" s="93"/>
      <c r="AN8" s="94"/>
    </row>
    <row r="9" spans="1:40">
      <c r="A9" s="112"/>
      <c r="B9" s="110"/>
      <c r="C9" s="109"/>
      <c r="D9" s="110"/>
      <c r="E9" s="111"/>
      <c r="F9" s="46"/>
      <c r="G9" s="104"/>
      <c r="H9" s="104"/>
      <c r="I9" s="118"/>
      <c r="J9" s="46"/>
      <c r="K9" s="83"/>
      <c r="L9" s="83"/>
      <c r="M9" s="100"/>
      <c r="N9" s="96"/>
      <c r="O9" s="85"/>
      <c r="P9" s="86"/>
      <c r="Q9" s="87"/>
      <c r="R9" s="87"/>
      <c r="S9" s="87"/>
      <c r="T9" s="88"/>
      <c r="U9" s="89"/>
      <c r="V9" s="87"/>
      <c r="W9" s="87"/>
      <c r="X9" s="87"/>
      <c r="Y9" s="87"/>
      <c r="Z9" s="87"/>
      <c r="AA9" s="87"/>
      <c r="AB9" s="88"/>
      <c r="AC9" s="89"/>
      <c r="AD9" s="87"/>
      <c r="AE9" s="88"/>
      <c r="AF9" s="89"/>
      <c r="AG9" s="90"/>
      <c r="AH9" s="89"/>
      <c r="AI9" s="87"/>
      <c r="AJ9" s="91"/>
      <c r="AK9" s="92"/>
      <c r="AL9" s="89"/>
      <c r="AM9" s="93"/>
      <c r="AN9" s="94"/>
    </row>
    <row r="10" spans="1:40">
      <c r="A10" s="112"/>
      <c r="B10" s="110"/>
      <c r="C10" s="109"/>
      <c r="D10" s="110"/>
      <c r="E10" s="111"/>
      <c r="F10" s="46"/>
      <c r="G10" s="104"/>
      <c r="H10" s="104"/>
      <c r="I10" s="118"/>
      <c r="J10" s="46"/>
      <c r="K10" s="83"/>
      <c r="L10" s="83"/>
      <c r="M10" s="100"/>
      <c r="N10" s="96"/>
      <c r="O10" s="85"/>
      <c r="P10" s="86"/>
      <c r="Q10" s="87"/>
      <c r="R10" s="87"/>
      <c r="S10" s="87"/>
      <c r="T10" s="88"/>
      <c r="U10" s="89"/>
      <c r="V10" s="87"/>
      <c r="W10" s="87"/>
      <c r="X10" s="87"/>
      <c r="Y10" s="87"/>
      <c r="Z10" s="87"/>
      <c r="AA10" s="87"/>
      <c r="AB10" s="88"/>
      <c r="AC10" s="89"/>
      <c r="AD10" s="87"/>
      <c r="AE10" s="88"/>
      <c r="AF10" s="89"/>
      <c r="AG10" s="90"/>
      <c r="AH10" s="89"/>
      <c r="AI10" s="87"/>
      <c r="AJ10" s="91"/>
      <c r="AK10" s="92"/>
      <c r="AL10" s="89"/>
      <c r="AM10" s="93"/>
      <c r="AN10" s="94"/>
    </row>
    <row r="11" spans="1:40">
      <c r="A11" s="112"/>
      <c r="B11" s="110"/>
      <c r="C11" s="109"/>
      <c r="D11" s="110"/>
      <c r="E11" s="111"/>
      <c r="F11" s="46"/>
      <c r="G11" s="104"/>
      <c r="H11" s="104"/>
      <c r="I11" s="118"/>
      <c r="J11" s="46"/>
      <c r="K11" s="83"/>
      <c r="L11" s="83"/>
      <c r="M11" s="54"/>
      <c r="N11" s="96"/>
      <c r="O11" s="85"/>
      <c r="P11" s="86"/>
      <c r="Q11" s="87"/>
      <c r="R11" s="87"/>
      <c r="S11" s="87"/>
      <c r="T11" s="88"/>
      <c r="U11" s="89"/>
      <c r="V11" s="87"/>
      <c r="W11" s="87"/>
      <c r="X11" s="87"/>
      <c r="Y11" s="87"/>
      <c r="Z11" s="87"/>
      <c r="AA11" s="87"/>
      <c r="AB11" s="88"/>
      <c r="AC11" s="89"/>
      <c r="AD11" s="87"/>
      <c r="AE11" s="88"/>
      <c r="AF11" s="89"/>
      <c r="AG11" s="90"/>
      <c r="AH11" s="89"/>
      <c r="AI11" s="87"/>
      <c r="AJ11" s="91"/>
      <c r="AK11" s="92"/>
      <c r="AL11" s="89"/>
      <c r="AM11" s="93"/>
      <c r="AN11" s="94"/>
    </row>
    <row r="12" spans="1:40">
      <c r="A12" s="112"/>
      <c r="B12" s="110"/>
      <c r="C12" s="109"/>
      <c r="D12" s="110"/>
      <c r="E12" s="111"/>
      <c r="F12" s="46"/>
      <c r="G12" s="105"/>
      <c r="H12" s="104"/>
      <c r="I12" s="118"/>
      <c r="J12" s="46"/>
      <c r="K12" s="83"/>
      <c r="L12" s="83"/>
      <c r="M12" s="101"/>
      <c r="N12" s="96"/>
      <c r="O12" s="85"/>
      <c r="P12" s="86"/>
      <c r="Q12" s="87"/>
      <c r="R12" s="87"/>
      <c r="S12" s="87"/>
      <c r="T12" s="88"/>
      <c r="U12" s="89"/>
      <c r="V12" s="87"/>
      <c r="W12" s="87"/>
      <c r="X12" s="87"/>
      <c r="Y12" s="87"/>
      <c r="Z12" s="87"/>
      <c r="AA12" s="87"/>
      <c r="AB12" s="88"/>
      <c r="AC12" s="89"/>
      <c r="AD12" s="87"/>
      <c r="AE12" s="88"/>
      <c r="AF12" s="89"/>
      <c r="AG12" s="90"/>
      <c r="AH12" s="89"/>
      <c r="AI12" s="87"/>
      <c r="AJ12" s="91"/>
      <c r="AK12" s="92"/>
      <c r="AL12" s="89"/>
      <c r="AM12" s="93"/>
      <c r="AN12" s="94"/>
    </row>
    <row r="13" spans="1:40">
      <c r="A13" s="112"/>
      <c r="B13" s="110"/>
      <c r="C13" s="109"/>
      <c r="D13" s="110"/>
      <c r="E13" s="111"/>
      <c r="F13" s="46"/>
      <c r="G13" s="105"/>
      <c r="H13" s="104"/>
      <c r="I13" s="118"/>
      <c r="J13" s="46"/>
      <c r="K13" s="83"/>
      <c r="L13" s="83"/>
      <c r="M13" s="54"/>
      <c r="N13" s="96"/>
      <c r="O13" s="85"/>
      <c r="P13" s="86"/>
      <c r="Q13" s="87"/>
      <c r="R13" s="87"/>
      <c r="S13" s="87"/>
      <c r="T13" s="88"/>
      <c r="U13" s="89"/>
      <c r="V13" s="87"/>
      <c r="W13" s="87"/>
      <c r="X13" s="87"/>
      <c r="Y13" s="87"/>
      <c r="Z13" s="87"/>
      <c r="AA13" s="87"/>
      <c r="AB13" s="88"/>
      <c r="AC13" s="89"/>
      <c r="AD13" s="87"/>
      <c r="AE13" s="88"/>
      <c r="AF13" s="89"/>
      <c r="AG13" s="90"/>
      <c r="AH13" s="89"/>
      <c r="AI13" s="87"/>
      <c r="AJ13" s="91"/>
      <c r="AK13" s="92"/>
      <c r="AL13" s="89"/>
      <c r="AM13" s="93"/>
      <c r="AN13" s="94"/>
    </row>
    <row r="14" spans="1:40">
      <c r="A14" s="122"/>
      <c r="B14" s="113"/>
      <c r="C14" s="120"/>
      <c r="D14" s="113"/>
      <c r="E14" s="121"/>
      <c r="F14" s="96"/>
      <c r="G14" s="123"/>
      <c r="H14" s="127"/>
      <c r="I14" s="126"/>
      <c r="J14" s="96"/>
      <c r="K14" s="132"/>
      <c r="L14" s="132"/>
      <c r="M14" s="117"/>
      <c r="N14" s="131"/>
      <c r="O14" s="85"/>
      <c r="P14" s="86"/>
      <c r="Q14" s="87"/>
      <c r="R14" s="87"/>
      <c r="S14" s="87"/>
      <c r="T14" s="88"/>
      <c r="U14" s="89"/>
      <c r="V14" s="87"/>
      <c r="W14" s="87"/>
      <c r="X14" s="87"/>
      <c r="Y14" s="87"/>
      <c r="Z14" s="87"/>
      <c r="AA14" s="87"/>
      <c r="AB14" s="88"/>
      <c r="AC14" s="89"/>
      <c r="AD14" s="87"/>
      <c r="AE14" s="88"/>
      <c r="AF14" s="89"/>
      <c r="AG14" s="90"/>
      <c r="AH14" s="89"/>
      <c r="AI14" s="87"/>
      <c r="AJ14" s="91"/>
      <c r="AK14" s="92"/>
      <c r="AL14" s="89"/>
      <c r="AM14" s="93"/>
      <c r="AN14" s="94"/>
    </row>
    <row r="15" spans="1:40">
      <c r="A15" s="119"/>
      <c r="B15" s="113"/>
      <c r="C15" s="120"/>
      <c r="D15" s="113"/>
      <c r="E15" s="121"/>
      <c r="F15" s="57"/>
      <c r="G15" s="114"/>
      <c r="H15" s="115"/>
      <c r="I15" s="116"/>
      <c r="J15" s="57"/>
      <c r="K15" s="58"/>
      <c r="L15" s="58"/>
      <c r="M15" s="117"/>
      <c r="N15" s="60"/>
      <c r="O15" s="85"/>
      <c r="P15" s="86"/>
      <c r="Q15" s="87"/>
      <c r="R15" s="87"/>
      <c r="S15" s="87"/>
      <c r="T15" s="88"/>
      <c r="U15" s="89"/>
      <c r="V15" s="87"/>
      <c r="W15" s="87"/>
      <c r="X15" s="87"/>
      <c r="Y15" s="87"/>
      <c r="Z15" s="87"/>
      <c r="AA15" s="87"/>
      <c r="AB15" s="88"/>
      <c r="AC15" s="89"/>
      <c r="AD15" s="87"/>
      <c r="AE15" s="88"/>
      <c r="AF15" s="89"/>
      <c r="AG15" s="90"/>
      <c r="AH15" s="89"/>
      <c r="AI15" s="87"/>
      <c r="AJ15" s="91"/>
      <c r="AK15" s="92"/>
      <c r="AL15" s="89"/>
      <c r="AM15" s="93"/>
      <c r="AN15" s="94"/>
    </row>
    <row r="16" spans="1:40">
      <c r="A16" s="119"/>
      <c r="B16" s="113"/>
      <c r="C16" s="120"/>
      <c r="D16" s="113"/>
      <c r="E16" s="121"/>
      <c r="F16" s="57"/>
      <c r="G16" s="114"/>
      <c r="H16" s="115"/>
      <c r="I16" s="116"/>
      <c r="J16" s="57"/>
      <c r="K16" s="58"/>
      <c r="L16" s="58"/>
      <c r="M16" s="117"/>
      <c r="N16" s="60"/>
      <c r="O16" s="85"/>
      <c r="P16" s="86"/>
      <c r="Q16" s="87"/>
      <c r="R16" s="87"/>
      <c r="S16" s="87"/>
      <c r="T16" s="88"/>
      <c r="U16" s="89"/>
      <c r="V16" s="87"/>
      <c r="W16" s="87"/>
      <c r="X16" s="87"/>
      <c r="Y16" s="87"/>
      <c r="Z16" s="87"/>
      <c r="AA16" s="87"/>
      <c r="AB16" s="88"/>
      <c r="AC16" s="89"/>
      <c r="AD16" s="87"/>
      <c r="AE16" s="88"/>
      <c r="AF16" s="89"/>
      <c r="AG16" s="90"/>
      <c r="AH16" s="89"/>
      <c r="AI16" s="87"/>
      <c r="AJ16" s="91"/>
      <c r="AK16" s="92"/>
      <c r="AL16" s="89"/>
      <c r="AM16" s="93"/>
      <c r="AN16" s="94"/>
    </row>
    <row r="17" spans="1:40">
      <c r="A17" s="119"/>
      <c r="B17" s="113"/>
      <c r="C17" s="120"/>
      <c r="D17" s="113"/>
      <c r="E17" s="124"/>
      <c r="F17" s="60"/>
      <c r="G17" s="127"/>
      <c r="H17" s="127"/>
      <c r="I17" s="126"/>
      <c r="J17" s="60"/>
      <c r="K17" s="128"/>
      <c r="L17" s="128"/>
      <c r="M17" s="125"/>
      <c r="N17" s="129"/>
      <c r="O17" s="85"/>
      <c r="P17" s="86"/>
      <c r="Q17" s="87"/>
      <c r="R17" s="87"/>
      <c r="S17" s="87"/>
      <c r="T17" s="88"/>
      <c r="U17" s="89"/>
      <c r="V17" s="87"/>
      <c r="W17" s="87"/>
      <c r="X17" s="87"/>
      <c r="Y17" s="87"/>
      <c r="Z17" s="87"/>
      <c r="AA17" s="87"/>
      <c r="AB17" s="88"/>
      <c r="AC17" s="89"/>
      <c r="AD17" s="87"/>
      <c r="AE17" s="88"/>
      <c r="AF17" s="89"/>
      <c r="AG17" s="90"/>
      <c r="AH17" s="89"/>
      <c r="AI17" s="87"/>
      <c r="AJ17" s="91"/>
      <c r="AK17" s="92"/>
      <c r="AL17" s="89"/>
      <c r="AM17" s="93"/>
      <c r="AN17" s="94"/>
    </row>
    <row r="18" spans="1:40">
      <c r="A18" s="119"/>
      <c r="B18" s="113"/>
      <c r="C18" s="120"/>
      <c r="D18" s="113"/>
      <c r="E18" s="124"/>
      <c r="F18" s="60"/>
      <c r="G18" s="130"/>
      <c r="H18" s="127"/>
      <c r="I18" s="126"/>
      <c r="J18" s="60"/>
      <c r="K18" s="128"/>
      <c r="L18" s="128"/>
      <c r="M18" s="125"/>
      <c r="N18" s="129"/>
      <c r="O18" s="85"/>
      <c r="P18" s="86"/>
      <c r="Q18" s="87"/>
      <c r="R18" s="87"/>
      <c r="S18" s="87"/>
      <c r="T18" s="88"/>
      <c r="U18" s="89"/>
      <c r="V18" s="87"/>
      <c r="W18" s="87"/>
      <c r="X18" s="87"/>
      <c r="Y18" s="87"/>
      <c r="Z18" s="87"/>
      <c r="AA18" s="87"/>
      <c r="AB18" s="88"/>
      <c r="AC18" s="89"/>
      <c r="AD18" s="87"/>
      <c r="AE18" s="88"/>
      <c r="AF18" s="89"/>
      <c r="AG18" s="90"/>
      <c r="AH18" s="89"/>
      <c r="AI18" s="87"/>
      <c r="AJ18" s="91"/>
      <c r="AK18" s="92"/>
      <c r="AL18" s="89"/>
      <c r="AM18" s="93"/>
      <c r="AN18" s="94"/>
    </row>
    <row r="19" spans="1:40">
      <c r="A19" s="122"/>
      <c r="B19" s="113"/>
      <c r="C19" s="120"/>
      <c r="D19" s="113"/>
      <c r="E19" s="124"/>
      <c r="F19" s="60"/>
      <c r="G19" s="130"/>
      <c r="H19" s="127"/>
      <c r="I19" s="126"/>
      <c r="J19" s="60"/>
      <c r="K19" s="128"/>
      <c r="L19" s="128"/>
      <c r="M19" s="117"/>
      <c r="N19" s="60"/>
      <c r="O19" s="85"/>
      <c r="P19" s="86"/>
      <c r="Q19" s="87"/>
      <c r="R19" s="87"/>
      <c r="S19" s="87"/>
      <c r="T19" s="88"/>
      <c r="U19" s="89"/>
      <c r="V19" s="87"/>
      <c r="W19" s="87"/>
      <c r="X19" s="87"/>
      <c r="Y19" s="87"/>
      <c r="Z19" s="87"/>
      <c r="AA19" s="87"/>
      <c r="AB19" s="88"/>
      <c r="AC19" s="89"/>
      <c r="AD19" s="87"/>
      <c r="AE19" s="88"/>
      <c r="AF19" s="89"/>
      <c r="AG19" s="90"/>
      <c r="AH19" s="89"/>
      <c r="AI19" s="87"/>
      <c r="AJ19" s="91"/>
      <c r="AK19" s="92"/>
      <c r="AL19" s="89"/>
      <c r="AM19" s="93"/>
      <c r="AN19" s="94"/>
    </row>
    <row r="20" spans="1:40">
      <c r="A20" s="122"/>
      <c r="B20" s="113"/>
      <c r="C20" s="120"/>
      <c r="D20" s="113"/>
      <c r="E20" s="124"/>
      <c r="F20" s="60"/>
      <c r="G20" s="130"/>
      <c r="H20" s="127"/>
      <c r="I20" s="126"/>
      <c r="J20" s="60"/>
      <c r="K20" s="128"/>
      <c r="L20" s="128"/>
      <c r="M20" s="117"/>
      <c r="N20" s="60"/>
      <c r="O20" s="85"/>
      <c r="P20" s="86"/>
      <c r="Q20" s="87"/>
      <c r="R20" s="87"/>
      <c r="S20" s="87"/>
      <c r="T20" s="88"/>
      <c r="U20" s="89"/>
      <c r="V20" s="87"/>
      <c r="W20" s="87"/>
      <c r="X20" s="87"/>
      <c r="Y20" s="87"/>
      <c r="Z20" s="87"/>
      <c r="AA20" s="87"/>
      <c r="AB20" s="88"/>
      <c r="AC20" s="89"/>
      <c r="AD20" s="87"/>
      <c r="AE20" s="88"/>
      <c r="AF20" s="89"/>
      <c r="AG20" s="90"/>
      <c r="AH20" s="89"/>
      <c r="AI20" s="87"/>
      <c r="AJ20" s="91"/>
      <c r="AK20" s="92"/>
      <c r="AL20" s="89"/>
      <c r="AM20" s="93"/>
      <c r="AN20" s="94"/>
    </row>
    <row r="21" spans="1:40">
      <c r="A21" s="122"/>
      <c r="B21" s="113"/>
      <c r="C21" s="120"/>
      <c r="D21" s="113"/>
      <c r="E21" s="124"/>
      <c r="F21" s="60"/>
      <c r="G21" s="130"/>
      <c r="H21" s="127"/>
      <c r="I21" s="126"/>
      <c r="J21" s="60"/>
      <c r="K21" s="128"/>
      <c r="L21" s="128"/>
      <c r="M21" s="117"/>
      <c r="N21" s="60"/>
      <c r="O21" s="85"/>
      <c r="P21" s="86"/>
      <c r="Q21" s="87"/>
      <c r="R21" s="87"/>
      <c r="S21" s="87"/>
      <c r="T21" s="88"/>
      <c r="U21" s="89"/>
      <c r="V21" s="87"/>
      <c r="W21" s="87"/>
      <c r="X21" s="87"/>
      <c r="Y21" s="87"/>
      <c r="Z21" s="87"/>
      <c r="AA21" s="87"/>
      <c r="AB21" s="88"/>
      <c r="AC21" s="89"/>
      <c r="AD21" s="87"/>
      <c r="AE21" s="88"/>
      <c r="AF21" s="89"/>
      <c r="AG21" s="90"/>
      <c r="AH21" s="89"/>
      <c r="AI21" s="87"/>
      <c r="AJ21" s="91"/>
      <c r="AK21" s="92"/>
      <c r="AL21" s="89"/>
      <c r="AM21" s="93"/>
      <c r="AN21" s="94"/>
    </row>
    <row r="22" spans="1:40">
      <c r="A22" s="122"/>
      <c r="B22" s="113"/>
      <c r="C22" s="120"/>
      <c r="D22" s="113"/>
      <c r="E22" s="124"/>
      <c r="F22" s="60"/>
      <c r="G22" s="130"/>
      <c r="H22" s="127"/>
      <c r="I22" s="126"/>
      <c r="J22" s="60"/>
      <c r="K22" s="128"/>
      <c r="L22" s="128"/>
      <c r="M22" s="117"/>
      <c r="N22" s="60"/>
      <c r="O22" s="85"/>
      <c r="P22" s="86"/>
      <c r="Q22" s="87"/>
      <c r="R22" s="87"/>
      <c r="S22" s="87"/>
      <c r="T22" s="88"/>
      <c r="U22" s="89"/>
      <c r="V22" s="87"/>
      <c r="W22" s="87"/>
      <c r="X22" s="87"/>
      <c r="Y22" s="87"/>
      <c r="Z22" s="87"/>
      <c r="AA22" s="87"/>
      <c r="AB22" s="88"/>
      <c r="AC22" s="89"/>
      <c r="AD22" s="87"/>
      <c r="AE22" s="88"/>
      <c r="AF22" s="89"/>
      <c r="AG22" s="90"/>
      <c r="AH22" s="89"/>
      <c r="AI22" s="87"/>
      <c r="AJ22" s="91"/>
      <c r="AK22" s="92"/>
      <c r="AL22" s="89"/>
      <c r="AM22" s="93"/>
      <c r="AN22" s="94"/>
    </row>
    <row r="23" spans="1:40">
      <c r="A23" s="122"/>
      <c r="B23" s="113"/>
      <c r="C23" s="120"/>
      <c r="D23" s="113"/>
      <c r="E23" s="124"/>
      <c r="F23" s="60"/>
      <c r="G23" s="130"/>
      <c r="H23" s="127"/>
      <c r="I23" s="126"/>
      <c r="J23" s="60"/>
      <c r="K23" s="128"/>
      <c r="L23" s="128"/>
      <c r="M23" s="117"/>
      <c r="N23" s="60"/>
      <c r="O23" s="85"/>
      <c r="P23" s="86"/>
      <c r="Q23" s="87"/>
      <c r="R23" s="87"/>
      <c r="S23" s="87"/>
      <c r="T23" s="88"/>
      <c r="U23" s="89"/>
      <c r="V23" s="87"/>
      <c r="W23" s="87"/>
      <c r="X23" s="87"/>
      <c r="Y23" s="87"/>
      <c r="Z23" s="87"/>
      <c r="AA23" s="87"/>
      <c r="AB23" s="88"/>
      <c r="AC23" s="89"/>
      <c r="AD23" s="87"/>
      <c r="AE23" s="88"/>
      <c r="AF23" s="89"/>
      <c r="AG23" s="90"/>
      <c r="AH23" s="89"/>
      <c r="AI23" s="87"/>
      <c r="AJ23" s="91"/>
      <c r="AK23" s="92"/>
      <c r="AL23" s="89"/>
      <c r="AM23" s="93"/>
      <c r="AN23" s="94"/>
    </row>
    <row r="24" spans="1:40">
      <c r="A24" s="112"/>
      <c r="B24" s="138"/>
      <c r="C24" s="109"/>
      <c r="D24" s="138"/>
      <c r="E24" s="111"/>
      <c r="F24" s="60"/>
      <c r="G24" s="135"/>
      <c r="H24" s="134"/>
      <c r="I24" s="139"/>
      <c r="J24" s="60"/>
      <c r="K24" s="128"/>
      <c r="L24" s="128"/>
      <c r="M24" s="136"/>
      <c r="N24" s="97"/>
      <c r="O24" s="85"/>
      <c r="P24" s="86"/>
      <c r="Q24" s="87"/>
      <c r="R24" s="87"/>
      <c r="S24" s="87"/>
      <c r="T24" s="88"/>
      <c r="U24" s="89"/>
      <c r="V24" s="87"/>
      <c r="W24" s="87"/>
      <c r="X24" s="87"/>
      <c r="Y24" s="87"/>
      <c r="Z24" s="87"/>
      <c r="AA24" s="87"/>
      <c r="AB24" s="88"/>
      <c r="AC24" s="89"/>
      <c r="AD24" s="87"/>
      <c r="AE24" s="88"/>
      <c r="AF24" s="89"/>
      <c r="AG24" s="90"/>
      <c r="AH24" s="89"/>
      <c r="AI24" s="87"/>
      <c r="AJ24" s="91"/>
      <c r="AK24" s="92"/>
      <c r="AL24" s="89"/>
      <c r="AM24" s="93"/>
      <c r="AN24" s="94"/>
    </row>
    <row r="25" spans="1:40">
      <c r="A25" s="112"/>
      <c r="B25" s="138"/>
      <c r="C25" s="109"/>
      <c r="D25" s="138"/>
      <c r="E25" s="111"/>
      <c r="F25" s="60"/>
      <c r="G25" s="137"/>
      <c r="H25" s="134"/>
      <c r="I25" s="139"/>
      <c r="J25" s="60"/>
      <c r="K25" s="128"/>
      <c r="L25" s="128"/>
      <c r="M25" s="136"/>
      <c r="N25" s="97"/>
      <c r="O25" s="85"/>
      <c r="P25" s="86"/>
      <c r="Q25" s="87"/>
      <c r="R25" s="87"/>
      <c r="S25" s="87"/>
      <c r="T25" s="88"/>
      <c r="U25" s="89"/>
      <c r="V25" s="87"/>
      <c r="W25" s="87"/>
      <c r="X25" s="87"/>
      <c r="Y25" s="87"/>
      <c r="Z25" s="87"/>
      <c r="AA25" s="87"/>
      <c r="AB25" s="88"/>
      <c r="AC25" s="89"/>
      <c r="AD25" s="87"/>
      <c r="AE25" s="88"/>
      <c r="AF25" s="89"/>
      <c r="AG25" s="90"/>
      <c r="AH25" s="89"/>
      <c r="AI25" s="87"/>
      <c r="AJ25" s="91"/>
      <c r="AK25" s="92"/>
      <c r="AL25" s="89"/>
      <c r="AM25" s="93"/>
      <c r="AN25" s="94"/>
    </row>
    <row r="26" spans="1:40">
      <c r="A26" s="112"/>
      <c r="B26" s="138"/>
      <c r="C26" s="109"/>
      <c r="D26" s="138"/>
      <c r="E26" s="111"/>
      <c r="F26" s="60"/>
      <c r="G26" s="135"/>
      <c r="H26" s="134"/>
      <c r="I26" s="139"/>
      <c r="J26" s="60"/>
      <c r="K26" s="128"/>
      <c r="L26" s="128"/>
      <c r="M26" s="133"/>
      <c r="N26" s="97"/>
      <c r="O26" s="85"/>
      <c r="P26" s="86"/>
      <c r="Q26" s="87"/>
      <c r="R26" s="87"/>
      <c r="S26" s="87"/>
      <c r="T26" s="88"/>
      <c r="U26" s="89"/>
      <c r="V26" s="87"/>
      <c r="W26" s="87"/>
      <c r="X26" s="87"/>
      <c r="Y26" s="87"/>
      <c r="Z26" s="87"/>
      <c r="AA26" s="87"/>
      <c r="AB26" s="88"/>
      <c r="AC26" s="89"/>
      <c r="AD26" s="87"/>
      <c r="AE26" s="88"/>
      <c r="AF26" s="89"/>
      <c r="AG26" s="90"/>
      <c r="AH26" s="89"/>
      <c r="AI26" s="87"/>
      <c r="AJ26" s="91"/>
      <c r="AK26" s="92"/>
      <c r="AL26" s="89"/>
      <c r="AM26" s="93"/>
      <c r="AN26" s="94"/>
    </row>
    <row r="27" spans="1:40">
      <c r="A27" s="112"/>
      <c r="B27" s="138"/>
      <c r="C27" s="109"/>
      <c r="D27" s="138"/>
      <c r="E27" s="111"/>
      <c r="F27" s="60"/>
      <c r="G27" s="135"/>
      <c r="H27" s="134"/>
      <c r="I27" s="139"/>
      <c r="J27" s="60"/>
      <c r="K27" s="128"/>
      <c r="L27" s="128"/>
      <c r="M27" s="133"/>
      <c r="N27" s="97"/>
      <c r="O27" s="85"/>
      <c r="P27" s="86"/>
      <c r="Q27" s="87"/>
      <c r="R27" s="87"/>
      <c r="S27" s="87"/>
      <c r="T27" s="88"/>
      <c r="U27" s="89"/>
      <c r="V27" s="87"/>
      <c r="W27" s="87"/>
      <c r="X27" s="87"/>
      <c r="Y27" s="87"/>
      <c r="Z27" s="87"/>
      <c r="AA27" s="87"/>
      <c r="AB27" s="88"/>
      <c r="AC27" s="89"/>
      <c r="AD27" s="87"/>
      <c r="AE27" s="88"/>
      <c r="AF27" s="89"/>
      <c r="AG27" s="90"/>
      <c r="AH27" s="89"/>
      <c r="AI27" s="87"/>
      <c r="AJ27" s="91"/>
      <c r="AK27" s="92"/>
      <c r="AL27" s="89"/>
      <c r="AM27" s="93"/>
      <c r="AN27" s="94"/>
    </row>
    <row r="28" spans="1:40">
      <c r="A28" s="98"/>
      <c r="B28" s="49"/>
      <c r="C28" s="95"/>
      <c r="D28" s="49"/>
      <c r="E28" s="99"/>
      <c r="F28" s="46"/>
      <c r="G28" s="103"/>
      <c r="H28" s="103"/>
      <c r="I28" s="107"/>
      <c r="J28" s="46"/>
      <c r="K28" s="83"/>
      <c r="L28" s="84"/>
      <c r="M28" s="46"/>
      <c r="N28" s="97"/>
      <c r="O28" s="85"/>
      <c r="P28" s="86"/>
      <c r="Q28" s="87"/>
      <c r="R28" s="87"/>
      <c r="S28" s="87"/>
      <c r="T28" s="88"/>
      <c r="U28" s="89"/>
      <c r="V28" s="87"/>
      <c r="W28" s="87"/>
      <c r="X28" s="87"/>
      <c r="Y28" s="87"/>
      <c r="Z28" s="87"/>
      <c r="AA28" s="87"/>
      <c r="AB28" s="88"/>
      <c r="AC28" s="89"/>
      <c r="AD28" s="87"/>
      <c r="AE28" s="88"/>
      <c r="AF28" s="89"/>
      <c r="AG28" s="90"/>
      <c r="AH28" s="89"/>
      <c r="AI28" s="87"/>
      <c r="AJ28" s="91"/>
      <c r="AK28" s="92"/>
      <c r="AL28" s="89"/>
      <c r="AM28" s="93"/>
      <c r="AN28" s="94"/>
    </row>
  </sheetData>
  <mergeCells count="12">
    <mergeCell ref="AL4:AM4"/>
    <mergeCell ref="A1:E1"/>
    <mergeCell ref="U1:AB1"/>
    <mergeCell ref="AC1:AE1"/>
    <mergeCell ref="AF1:AG1"/>
    <mergeCell ref="AH1:AK1"/>
    <mergeCell ref="AL1:AM1"/>
    <mergeCell ref="A4:E4"/>
    <mergeCell ref="U4:AB4"/>
    <mergeCell ref="AC4:AE4"/>
    <mergeCell ref="AF4:AG4"/>
    <mergeCell ref="AH4:AK4"/>
  </mergeCells>
  <conditionalFormatting sqref="P1:T1">
    <cfRule type="containsText" dxfId="11" priority="151" operator="containsText" text="Non">
      <formula>NOT(ISERROR(SEARCH("Non",P1)))</formula>
    </cfRule>
    <cfRule type="containsText" dxfId="10" priority="152" operator="containsText" text="Oui">
      <formula>NOT(ISERROR(SEARCH("Oui",P1)))</formula>
    </cfRule>
  </conditionalFormatting>
  <conditionalFormatting sqref="P5:T28">
    <cfRule type="containsText" dxfId="1" priority="1" operator="containsText" text="Non">
      <formula>NOT(ISERROR(SEARCH("Non",P5)))</formula>
    </cfRule>
    <cfRule type="containsText" dxfId="0" priority="2" operator="containsText" text="Oui">
      <formula>NOT(ISERROR(SEARCH("Oui",P5)))</formula>
    </cfRule>
  </conditionalFormatting>
  <dataValidations count="7">
    <dataValidation type="list" allowBlank="1" showInputMessage="1" sqref="N5:N27">
      <formula1>INDIRECT("TabSuppleant")</formula1>
    </dataValidation>
    <dataValidation type="list" allowBlank="1" showInputMessage="1" sqref="M5:M27">
      <formula1>INDIRECT("TabIngenieur")</formula1>
    </dataValidation>
    <dataValidation type="list" allowBlank="1" showInputMessage="1" showErrorMessage="1" sqref="U5:AE27">
      <formula1>INDIRECT("TabEIEEE")</formula1>
    </dataValidation>
    <dataValidation type="list" allowBlank="1" showInputMessage="1" showErrorMessage="1" sqref="P5:T27">
      <formula1>INDIRECT("TabOuiNon")</formula1>
    </dataValidation>
    <dataValidation type="list" allowBlank="1" showInputMessage="1" showErrorMessage="1" sqref="AH5:AJ27 AF5:AF27">
      <formula1>INDIRECT("TabFait")</formula1>
    </dataValidation>
    <dataValidation type="list" allowBlank="1" showInputMessage="1" showErrorMessage="1" sqref="F5:F27">
      <formula1>INDIRECT("TabEtat")</formula1>
    </dataValidation>
    <dataValidation type="list" allowBlank="1" showInputMessage="1" showErrorMessage="1" sqref="O5:O27">
      <formula1>INDIRECT("TabCharge")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6"/>
  <sheetViews>
    <sheetView workbookViewId="0">
      <selection activeCell="G14" sqref="G14"/>
    </sheetView>
  </sheetViews>
  <sheetFormatPr baseColWidth="10" defaultRowHeight="15"/>
  <cols>
    <col min="2" max="2" width="3.28515625" customWidth="1"/>
    <col min="3" max="3" width="20.140625" customWidth="1"/>
    <col min="4" max="4" width="3.28515625" customWidth="1"/>
    <col min="5" max="5" width="12.140625" customWidth="1"/>
    <col min="6" max="6" width="3.28515625" customWidth="1"/>
    <col min="7" max="7" width="18" customWidth="1"/>
    <col min="8" max="8" width="3.28515625" customWidth="1"/>
    <col min="9" max="9" width="14.85546875" customWidth="1"/>
    <col min="10" max="10" width="3.28515625" customWidth="1"/>
    <col min="12" max="12" width="3.28515625" customWidth="1"/>
    <col min="14" max="14" width="3.28515625" customWidth="1"/>
    <col min="17" max="17" width="17.42578125" customWidth="1"/>
    <col min="18" max="18" width="1.85546875" customWidth="1"/>
    <col min="19" max="19" width="17.5703125" customWidth="1"/>
  </cols>
  <sheetData>
    <row r="1" spans="1:36">
      <c r="A1" s="1" t="s">
        <v>1</v>
      </c>
      <c r="C1" t="s">
        <v>18</v>
      </c>
      <c r="E1" t="s">
        <v>17</v>
      </c>
      <c r="G1" t="s">
        <v>19</v>
      </c>
      <c r="I1" t="s">
        <v>22</v>
      </c>
      <c r="K1" t="s">
        <v>31</v>
      </c>
      <c r="M1" t="s">
        <v>50</v>
      </c>
      <c r="O1" t="s">
        <v>61</v>
      </c>
      <c r="Q1" t="s">
        <v>196</v>
      </c>
      <c r="S1" t="s">
        <v>197</v>
      </c>
    </row>
    <row r="2" spans="1:36">
      <c r="A2" t="s">
        <v>2</v>
      </c>
      <c r="C2" t="s">
        <v>13</v>
      </c>
      <c r="E2" s="53" t="s">
        <v>195</v>
      </c>
      <c r="G2">
        <v>1</v>
      </c>
      <c r="I2" t="s">
        <v>23</v>
      </c>
      <c r="K2" t="s">
        <v>32</v>
      </c>
      <c r="M2" s="2" t="s">
        <v>48</v>
      </c>
      <c r="O2" t="s">
        <v>54</v>
      </c>
      <c r="Q2" s="103" t="s">
        <v>127</v>
      </c>
      <c r="S2" s="104" t="s">
        <v>128</v>
      </c>
    </row>
    <row r="3" spans="1:36">
      <c r="A3" t="s">
        <v>4</v>
      </c>
      <c r="C3" t="s">
        <v>194</v>
      </c>
      <c r="E3" t="s">
        <v>120</v>
      </c>
      <c r="G3">
        <v>2</v>
      </c>
      <c r="I3" t="s">
        <v>24</v>
      </c>
      <c r="K3" t="s">
        <v>33</v>
      </c>
      <c r="M3" s="3" t="s">
        <v>49</v>
      </c>
      <c r="O3" t="s">
        <v>55</v>
      </c>
      <c r="Q3" s="104" t="s">
        <v>129</v>
      </c>
      <c r="S3" s="104" t="s">
        <v>131</v>
      </c>
      <c r="AJ3" t="s">
        <v>46</v>
      </c>
    </row>
    <row r="4" spans="1:36">
      <c r="A4" t="s">
        <v>3</v>
      </c>
      <c r="C4" t="s">
        <v>6</v>
      </c>
      <c r="E4" t="s">
        <v>12</v>
      </c>
      <c r="G4">
        <v>3</v>
      </c>
      <c r="I4" t="s">
        <v>29</v>
      </c>
      <c r="O4" t="s">
        <v>56</v>
      </c>
      <c r="Q4" s="104" t="s">
        <v>137</v>
      </c>
      <c r="S4" s="104" t="s">
        <v>130</v>
      </c>
    </row>
    <row r="5" spans="1:36">
      <c r="C5" t="s">
        <v>5</v>
      </c>
      <c r="E5" t="s">
        <v>6</v>
      </c>
      <c r="I5" t="s">
        <v>25</v>
      </c>
      <c r="Q5" s="105" t="s">
        <v>136</v>
      </c>
      <c r="S5" s="104" t="s">
        <v>135</v>
      </c>
    </row>
    <row r="6" spans="1:36">
      <c r="C6" t="s">
        <v>115</v>
      </c>
      <c r="E6" t="s">
        <v>5</v>
      </c>
      <c r="I6" t="s">
        <v>26</v>
      </c>
      <c r="Q6" s="123" t="s">
        <v>151</v>
      </c>
      <c r="S6" s="127" t="s">
        <v>121</v>
      </c>
    </row>
    <row r="7" spans="1:36">
      <c r="C7" t="s">
        <v>119</v>
      </c>
      <c r="E7" t="s">
        <v>9</v>
      </c>
      <c r="I7" t="s">
        <v>27</v>
      </c>
      <c r="Q7" s="114" t="s">
        <v>152</v>
      </c>
      <c r="S7" s="115" t="s">
        <v>187</v>
      </c>
    </row>
    <row r="8" spans="1:36">
      <c r="C8" t="s">
        <v>117</v>
      </c>
      <c r="E8" t="s">
        <v>125</v>
      </c>
      <c r="I8" t="s">
        <v>28</v>
      </c>
      <c r="Q8" s="155" t="s">
        <v>160</v>
      </c>
      <c r="S8" s="155" t="s">
        <v>161</v>
      </c>
    </row>
    <row r="9" spans="1:36">
      <c r="C9" t="s">
        <v>7</v>
      </c>
      <c r="E9" s="53" t="s">
        <v>119</v>
      </c>
      <c r="Q9" s="155" t="s">
        <v>169</v>
      </c>
      <c r="S9" s="155" t="s">
        <v>193</v>
      </c>
    </row>
    <row r="10" spans="1:36">
      <c r="C10" t="s">
        <v>118</v>
      </c>
      <c r="E10" t="s">
        <v>10</v>
      </c>
      <c r="Q10" s="155" t="s">
        <v>192</v>
      </c>
      <c r="S10" s="155" t="s">
        <v>155</v>
      </c>
    </row>
    <row r="11" spans="1:36">
      <c r="C11" t="s">
        <v>116</v>
      </c>
      <c r="E11" t="s">
        <v>7</v>
      </c>
      <c r="Q11" s="155" t="s">
        <v>178</v>
      </c>
      <c r="S11" s="155" t="s">
        <v>126</v>
      </c>
    </row>
    <row r="12" spans="1:36">
      <c r="C12" s="53"/>
      <c r="E12" s="108" t="s">
        <v>11</v>
      </c>
      <c r="Q12" s="155" t="s">
        <v>183</v>
      </c>
      <c r="S12" s="155"/>
    </row>
    <row r="13" spans="1:36">
      <c r="C13" s="53"/>
      <c r="E13" s="108" t="s">
        <v>8</v>
      </c>
      <c r="Q13" s="155"/>
    </row>
    <row r="14" spans="1:36">
      <c r="E14" s="53"/>
    </row>
    <row r="15" spans="1:36">
      <c r="E15" s="53"/>
    </row>
    <row r="16" spans="1:36">
      <c r="E16" s="53"/>
    </row>
  </sheetData>
  <pageMargins left="0.7" right="0.7" top="0.75" bottom="0.75" header="0.3" footer="0.3"/>
  <drawing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dossiers</vt:lpstr>
      <vt:lpstr>Impression fiche</vt:lpstr>
      <vt:lpstr>Recherche selon critères</vt:lpstr>
      <vt:lpstr>Listes de travail</vt:lpstr>
      <vt:lpstr>'Recherche selon critères'!Criteres</vt:lpstr>
      <vt:lpstr>'Impression fiche'!Zone_d_impression</vt:lpstr>
    </vt:vector>
  </TitlesOfParts>
  <Company>SPW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BALTHASART</dc:creator>
  <cp:lastModifiedBy>maison</cp:lastModifiedBy>
  <cp:lastPrinted>2018-10-03T08:14:39Z</cp:lastPrinted>
  <dcterms:created xsi:type="dcterms:W3CDTF">2018-05-31T12:05:56Z</dcterms:created>
  <dcterms:modified xsi:type="dcterms:W3CDTF">2018-10-04T19:10:42Z</dcterms:modified>
</cp:coreProperties>
</file>