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richData/rdrichvalue.xml" ContentType="application/vnd.ms-excel.rdrichvalu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data" sheetId="3" r:id="rId1"/>
    <sheet name="tools" sheetId="2" r:id="rId2"/>
    <sheet name="fiche" sheetId="4" r:id="rId3"/>
  </sheets>
  <definedNames>
    <definedName name="_xlnm._FilterDatabase" localSheetId="0" hidden="1">data!$A$1:$O$14</definedName>
    <definedName name="_xlnm._FilterDatabase" localSheetId="1" hidden="1">tools!#REF!</definedName>
    <definedName name="Catégorie">tools!#REF!</definedName>
    <definedName name="Dispositif">tools!#REF!</definedName>
    <definedName name="École">#REF!</definedName>
    <definedName name="EPCI">#REF!</definedName>
    <definedName name="EPCI_Ciné">tools!#REF!</definedName>
    <definedName name="EPCI_école">tools!#REF!</definedName>
    <definedName name="_xlnm.Extract" localSheetId="1">tools!#REF!</definedName>
    <definedName name="Films">#REF!</definedName>
    <definedName name="Informations">tools!#REF!</definedName>
    <definedName name="Nb_Accomp">tools!#REF!</definedName>
    <definedName name="Nb_classe">tools!#REF!</definedName>
    <definedName name="Nb_élèves">tools!#REF!</definedName>
    <definedName name="Nb_séances">tools!#REF!</definedName>
    <definedName name="Nb_Total">tools!#REF!</definedName>
    <definedName name="Nom_Ciné">tools!#REF!</definedName>
    <definedName name="Nom_École">tools!#REF!</definedName>
    <definedName name="Nvx_classe">tools!#REF!</definedName>
    <definedName name="Période">tools!#REF!</definedName>
    <definedName name="Public_Privé">tools!#REF!</definedName>
    <definedName name="Ville_Ciné">tools!#REF!</definedName>
    <definedName name="Ville_École">tools!#REF!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4" l="1" a="1"/>
  <c r="F5" i="4" l="1"/>
  <c r="G2" i="4"/>
  <c r="F2" i="4"/>
  <c r="G5" i="4"/>
  <c r="E5" i="4"/>
  <c r="C5" i="4"/>
  <c r="B5" i="4"/>
  <c r="E8" i="4"/>
  <c r="C8" i="4"/>
  <c r="B8" i="4"/>
  <c r="E2" i="4"/>
  <c r="C2" i="4"/>
  <c r="B2" i="4"/>
  <c r="O3" i="3"/>
  <c r="O4" i="3"/>
  <c r="O5" i="3"/>
  <c r="O6" i="3"/>
  <c r="O7" i="3"/>
  <c r="O8" i="3"/>
  <c r="O9" i="3"/>
  <c r="O10" i="3"/>
  <c r="O11" i="3"/>
  <c r="O12" i="3"/>
  <c r="O13" i="3"/>
  <c r="O14" i="3"/>
  <c r="O2" i="3"/>
  <c r="D5" i="4" l="1"/>
  <c r="D2" i="4"/>
  <c r="D8" i="4"/>
</calcChain>
</file>

<file path=xl/connections.xml><?xml version="1.0" encoding="utf-8"?>
<connections xmlns="http://schemas.openxmlformats.org/spreadsheetml/2006/main">
  <connection id="1" keepAlive="1" name="Requête - Choix" description="Connexion à la requête « Choix » dans le classeur." type="5" refreshedVersion="6" background="1">
    <dbPr connection="Provider=Microsoft.Mashup.OleDb.1;Data Source=$Workbook$;Location=Choix;Extended Properties=&quot;&quot;" command="SELECT * FROM [Choix]"/>
  </connection>
</connections>
</file>

<file path=xl/sharedStrings.xml><?xml version="1.0" encoding="utf-8"?>
<sst xmlns="http://schemas.openxmlformats.org/spreadsheetml/2006/main" count="190" uniqueCount="71">
  <si>
    <t>Mayenne Communauté</t>
  </si>
  <si>
    <t>Laval Agglo</t>
  </si>
  <si>
    <t>EPCI_école</t>
  </si>
  <si>
    <t>EPCI_Ciné</t>
  </si>
  <si>
    <t>Nom_Ciné</t>
  </si>
  <si>
    <t>Ville_Ciné</t>
  </si>
  <si>
    <t>Nom_École</t>
  </si>
  <si>
    <t>Ville_École</t>
  </si>
  <si>
    <t>Dispositif</t>
  </si>
  <si>
    <t>Période</t>
  </si>
  <si>
    <t>Nb_séances</t>
  </si>
  <si>
    <t>Public</t>
  </si>
  <si>
    <t>Privé</t>
  </si>
  <si>
    <t>Nvx_classe</t>
  </si>
  <si>
    <t>Nb_classe</t>
  </si>
  <si>
    <t>Nb_élèves</t>
  </si>
  <si>
    <t>Nb_Accomp</t>
  </si>
  <si>
    <t>Nb_Total</t>
  </si>
  <si>
    <t>Pays de Meslay-Grez</t>
  </si>
  <si>
    <t>Pays de Château-Gontier</t>
  </si>
  <si>
    <t>Mayenne</t>
  </si>
  <si>
    <t>Laval</t>
  </si>
  <si>
    <t>Bourgneuf</t>
  </si>
  <si>
    <t>Château-gontier</t>
  </si>
  <si>
    <t>Réaumur</t>
  </si>
  <si>
    <t>Maurice Genevoix</t>
  </si>
  <si>
    <t>Jean Rostand</t>
  </si>
  <si>
    <t>Jules Ferry</t>
  </si>
  <si>
    <t>Meslay-du-maine</t>
  </si>
  <si>
    <t>CAC</t>
  </si>
  <si>
    <t>CE</t>
  </si>
  <si>
    <t>CL</t>
  </si>
  <si>
    <t>Printemps</t>
  </si>
  <si>
    <t>Automne</t>
  </si>
  <si>
    <t>Reflets</t>
  </si>
  <si>
    <t>Public/Privé</t>
  </si>
  <si>
    <t>6e</t>
  </si>
  <si>
    <t>CM</t>
  </si>
  <si>
    <t>CP</t>
  </si>
  <si>
    <t>1ère</t>
  </si>
  <si>
    <t>2nd</t>
  </si>
  <si>
    <t>4e</t>
  </si>
  <si>
    <t>Nombre d'élèves ayant été au cinéma dans cet EPCI</t>
  </si>
  <si>
    <t>Liste EPCI</t>
  </si>
  <si>
    <t>Monts des Avaloirs</t>
  </si>
  <si>
    <t>Bocage Mayennais</t>
  </si>
  <si>
    <t>Pays de Craon</t>
  </si>
  <si>
    <t>Commune de l'Ernée</t>
  </si>
  <si>
    <t>Commune des Coëvrons</t>
  </si>
  <si>
    <t>Nombre d'accompagnateurs ayant été au cinéma dans cet EPCI</t>
  </si>
  <si>
    <t>Nombre total de personnes ayant été au cinéma dans cet EPCI</t>
  </si>
  <si>
    <t>Privé ou public</t>
  </si>
  <si>
    <t>Nombre total d'établissement participant dans l'EPCI</t>
  </si>
  <si>
    <t>Nombre de séances organisées dans l'EPCI</t>
  </si>
  <si>
    <t>Établissement voulu</t>
  </si>
  <si>
    <t>Cinéma voulu</t>
  </si>
  <si>
    <t>Liste cinéma</t>
  </si>
  <si>
    <t>Nombre d'élèves ayant été dans ce cinéma</t>
  </si>
  <si>
    <t>Communauté de communes du cinéma voulue</t>
  </si>
  <si>
    <t>Nombre d'accompagnateurs ayant été dans ce cinéma</t>
  </si>
  <si>
    <t>Nombre total de personnes ayant été dans ce cinéma</t>
  </si>
  <si>
    <t>Nombre de séances organisées dans ce cinéma</t>
  </si>
  <si>
    <t>Cinéville (Laval)</t>
  </si>
  <si>
    <t>Le Trianon (Le Bourgneuf-la-forêt)</t>
  </si>
  <si>
    <t>Le Vox (Mayenne)</t>
  </si>
  <si>
    <t>Le Palace (Château-Gontier)</t>
  </si>
  <si>
    <t>Liste établissement</t>
  </si>
  <si>
    <t>Nombre d'élèves de l'établissement ayant été au cinéma</t>
  </si>
  <si>
    <t>Nombre d'accompagnateurs de l'établissement ayant été au cinéma</t>
  </si>
  <si>
    <t>Nombre total de personnes de l'établissement ayant été au cinéma</t>
  </si>
  <si>
    <t>Nombre de séances organisées pour cette établissement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</si>
</sst>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0"/>
      <color rgb="FFFF0000"/>
      <name val="Arial Unicode MS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1" xfId="0" applyFont="1" applyBorder="1"/>
    <xf numFmtId="0" fontId="3" fillId="5" borderId="1" xfId="0" applyFont="1" applyFill="1" applyBorder="1" applyAlignment="1">
      <alignment horizontal="center" vertical="center"/>
    </xf>
    <xf numFmtId="0" fontId="4" fillId="0" borderId="1" xfId="0" applyFont="1" applyBorder="1"/>
    <xf numFmtId="0" fontId="4" fillId="0" borderId="8" xfId="0" applyFont="1" applyBorder="1"/>
  </cellXfs>
  <cellStyles count="1">
    <cellStyle name="Normal" xfId="0" builtinId="0"/>
  </cellStyles>
  <dxfs count="19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microsoft.com/office/2017/06/relationships/rdRichValue" Target="richData/rdrichvalue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id="3" name="data" displayName="data" ref="A1:O14" totalsRowShown="0" headerRowDxfId="18" headerRowBorderDxfId="17" tableBorderDxfId="16" totalsRowBorderDxfId="15">
  <autoFilter ref="A1:O14"/>
  <tableColumns count="15">
    <tableColumn id="1" name="EPCI_école" dataDxfId="14"/>
    <tableColumn id="2" name="EPCI_Ciné" dataDxfId="13"/>
    <tableColumn id="3" name="Nom_Ciné" dataDxfId="12"/>
    <tableColumn id="4" name="Ville_Ciné" dataDxfId="11"/>
    <tableColumn id="5" name="Nom_École" dataDxfId="2"/>
    <tableColumn id="6" name="Ville_École" dataDxfId="0"/>
    <tableColumn id="7" name="Dispositif" dataDxfId="1"/>
    <tableColumn id="8" name="Période" dataDxfId="10"/>
    <tableColumn id="9" name="Nb_séances" dataDxfId="9"/>
    <tableColumn id="10" name="Public/Privé" dataDxfId="8"/>
    <tableColumn id="11" name="Nvx_classe" dataDxfId="7"/>
    <tableColumn id="12" name="Nb_classe" dataDxfId="6"/>
    <tableColumn id="13" name="Nb_élèves" dataDxfId="5"/>
    <tableColumn id="14" name="Nb_Accomp" dataDxfId="4"/>
    <tableColumn id="15" name="Nb_Total" dataDxfId="3">
      <calculatedColumnFormula>SUM(M2:N2)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6"/>
  <sheetViews>
    <sheetView tabSelected="1" workbookViewId="0">
      <selection activeCell="D20" sqref="D20"/>
    </sheetView>
  </sheetViews>
  <sheetFormatPr baseColWidth="10" defaultColWidth="11.42578125" defaultRowHeight="15" x14ac:dyDescent="0.25"/>
  <cols>
    <col min="1" max="2" width="23.140625" bestFit="1" customWidth="1"/>
    <col min="3" max="3" width="31.7109375" bestFit="1" customWidth="1"/>
    <col min="4" max="4" width="15.42578125" bestFit="1" customWidth="1"/>
    <col min="5" max="5" width="17.140625" bestFit="1" customWidth="1"/>
    <col min="6" max="6" width="19.140625" customWidth="1"/>
    <col min="7" max="7" width="14.28515625" customWidth="1"/>
    <col min="8" max="8" width="15.28515625" customWidth="1"/>
    <col min="9" max="9" width="15.42578125" customWidth="1"/>
    <col min="10" max="10" width="17.7109375" customWidth="1"/>
    <col min="11" max="11" width="16.140625" customWidth="1"/>
    <col min="12" max="12" width="14.140625" customWidth="1"/>
    <col min="13" max="13" width="15.140625" customWidth="1"/>
    <col min="14" max="14" width="13.7109375" customWidth="1"/>
    <col min="15" max="15" width="15.28515625" customWidth="1"/>
    <col min="16" max="17" width="11.42578125" style="5"/>
    <col min="19" max="19" width="23.140625" bestFit="1" customWidth="1"/>
  </cols>
  <sheetData>
    <row r="1" spans="1:17" ht="39.75" customHeight="1" x14ac:dyDescent="0.25">
      <c r="A1" s="8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35</v>
      </c>
      <c r="K1" s="9" t="s">
        <v>13</v>
      </c>
      <c r="L1" s="9" t="s">
        <v>14</v>
      </c>
      <c r="M1" s="9" t="s">
        <v>15</v>
      </c>
      <c r="N1" s="9" t="s">
        <v>16</v>
      </c>
      <c r="O1" s="10" t="s">
        <v>17</v>
      </c>
      <c r="P1"/>
      <c r="Q1"/>
    </row>
    <row r="2" spans="1:17" x14ac:dyDescent="0.25">
      <c r="A2" s="6" t="s">
        <v>0</v>
      </c>
      <c r="B2" s="1" t="s">
        <v>0</v>
      </c>
      <c r="C2" s="15" t="s">
        <v>64</v>
      </c>
      <c r="D2" s="1" t="s">
        <v>20</v>
      </c>
      <c r="E2" s="1" t="s">
        <v>27</v>
      </c>
      <c r="F2" s="26" t="s">
        <v>20</v>
      </c>
      <c r="G2" s="1" t="s">
        <v>29</v>
      </c>
      <c r="H2" s="1" t="s">
        <v>32</v>
      </c>
      <c r="I2" s="1">
        <v>2</v>
      </c>
      <c r="J2" s="1" t="s">
        <v>11</v>
      </c>
      <c r="K2" s="1" t="s">
        <v>36</v>
      </c>
      <c r="L2" s="1">
        <v>2</v>
      </c>
      <c r="M2" s="1">
        <v>25</v>
      </c>
      <c r="N2" s="1">
        <v>2</v>
      </c>
      <c r="O2" s="7">
        <f>SUM(M2:N2)</f>
        <v>27</v>
      </c>
      <c r="P2"/>
      <c r="Q2"/>
    </row>
    <row r="3" spans="1:17" x14ac:dyDescent="0.25">
      <c r="A3" s="23" t="s">
        <v>1</v>
      </c>
      <c r="B3" s="1" t="s">
        <v>1</v>
      </c>
      <c r="C3" s="16" t="s">
        <v>62</v>
      </c>
      <c r="D3" s="1" t="s">
        <v>21</v>
      </c>
      <c r="E3" s="24" t="s">
        <v>24</v>
      </c>
      <c r="F3" s="26" t="s">
        <v>21</v>
      </c>
      <c r="G3" s="1" t="s">
        <v>30</v>
      </c>
      <c r="H3" s="1" t="s">
        <v>32</v>
      </c>
      <c r="I3" s="1">
        <v>3</v>
      </c>
      <c r="J3" s="1" t="s">
        <v>12</v>
      </c>
      <c r="K3" s="1" t="s">
        <v>37</v>
      </c>
      <c r="L3" s="1">
        <v>1</v>
      </c>
      <c r="M3" s="1">
        <v>24</v>
      </c>
      <c r="N3" s="1">
        <v>1</v>
      </c>
      <c r="O3" s="7">
        <f t="shared" ref="O3:O14" si="0">SUM(M3:N3)</f>
        <v>25</v>
      </c>
      <c r="P3"/>
      <c r="Q3"/>
    </row>
    <row r="4" spans="1:17" x14ac:dyDescent="0.25">
      <c r="A4" s="6" t="s">
        <v>18</v>
      </c>
      <c r="B4" s="1" t="s">
        <v>0</v>
      </c>
      <c r="C4" s="15" t="s">
        <v>63</v>
      </c>
      <c r="D4" s="1" t="s">
        <v>22</v>
      </c>
      <c r="E4" s="1" t="s">
        <v>25</v>
      </c>
      <c r="F4" s="26" t="s">
        <v>28</v>
      </c>
      <c r="G4" s="1" t="s">
        <v>30</v>
      </c>
      <c r="H4" s="1" t="s">
        <v>33</v>
      </c>
      <c r="I4" s="1">
        <v>1</v>
      </c>
      <c r="J4" s="1" t="s">
        <v>12</v>
      </c>
      <c r="K4" s="1" t="s">
        <v>38</v>
      </c>
      <c r="L4" s="1">
        <v>1</v>
      </c>
      <c r="M4" s="1">
        <v>35</v>
      </c>
      <c r="N4" s="1">
        <v>2</v>
      </c>
      <c r="O4" s="7">
        <f t="shared" si="0"/>
        <v>37</v>
      </c>
      <c r="P4"/>
      <c r="Q4"/>
    </row>
    <row r="5" spans="1:17" x14ac:dyDescent="0.25">
      <c r="A5" s="6" t="s">
        <v>19</v>
      </c>
      <c r="B5" s="1" t="s">
        <v>19</v>
      </c>
      <c r="C5" s="16" t="s">
        <v>65</v>
      </c>
      <c r="D5" s="1" t="s">
        <v>23</v>
      </c>
      <c r="E5" s="1" t="s">
        <v>26</v>
      </c>
      <c r="F5" s="26" t="s">
        <v>23</v>
      </c>
      <c r="G5" s="1" t="s">
        <v>31</v>
      </c>
      <c r="H5" s="1" t="s">
        <v>34</v>
      </c>
      <c r="I5" s="1">
        <v>1</v>
      </c>
      <c r="J5" s="1" t="s">
        <v>11</v>
      </c>
      <c r="K5" s="1" t="s">
        <v>39</v>
      </c>
      <c r="L5" s="1">
        <v>3</v>
      </c>
      <c r="M5" s="1">
        <v>67</v>
      </c>
      <c r="N5" s="1">
        <v>4</v>
      </c>
      <c r="O5" s="7">
        <f t="shared" si="0"/>
        <v>71</v>
      </c>
      <c r="P5"/>
      <c r="Q5"/>
    </row>
    <row r="6" spans="1:17" x14ac:dyDescent="0.25">
      <c r="A6" s="6" t="s">
        <v>0</v>
      </c>
      <c r="B6" s="1" t="s">
        <v>0</v>
      </c>
      <c r="C6" s="15" t="s">
        <v>64</v>
      </c>
      <c r="D6" s="1" t="s">
        <v>20</v>
      </c>
      <c r="E6" s="1" t="s">
        <v>27</v>
      </c>
      <c r="F6" s="26" t="s">
        <v>20</v>
      </c>
      <c r="G6" s="1" t="s">
        <v>29</v>
      </c>
      <c r="H6" s="1" t="s">
        <v>32</v>
      </c>
      <c r="I6" s="1">
        <v>2</v>
      </c>
      <c r="J6" s="1" t="s">
        <v>11</v>
      </c>
      <c r="K6" s="1" t="s">
        <v>36</v>
      </c>
      <c r="L6" s="1">
        <v>5</v>
      </c>
      <c r="M6" s="1">
        <v>25</v>
      </c>
      <c r="N6" s="1">
        <v>3</v>
      </c>
      <c r="O6" s="7">
        <f t="shared" si="0"/>
        <v>28</v>
      </c>
      <c r="P6"/>
      <c r="Q6"/>
    </row>
    <row r="7" spans="1:17" x14ac:dyDescent="0.25">
      <c r="A7" s="23" t="s">
        <v>1</v>
      </c>
      <c r="B7" s="1" t="s">
        <v>1</v>
      </c>
      <c r="C7" s="16" t="s">
        <v>62</v>
      </c>
      <c r="D7" s="1" t="s">
        <v>21</v>
      </c>
      <c r="E7" s="24" t="s">
        <v>24</v>
      </c>
      <c r="F7" s="26" t="s">
        <v>21</v>
      </c>
      <c r="G7" s="1" t="s">
        <v>30</v>
      </c>
      <c r="H7" s="1" t="s">
        <v>32</v>
      </c>
      <c r="I7" s="1">
        <v>3</v>
      </c>
      <c r="J7" s="1" t="s">
        <v>12</v>
      </c>
      <c r="K7" s="1" t="s">
        <v>37</v>
      </c>
      <c r="L7" s="1">
        <v>2</v>
      </c>
      <c r="M7" s="1">
        <v>85</v>
      </c>
      <c r="N7" s="1">
        <v>1</v>
      </c>
      <c r="O7" s="7">
        <f t="shared" si="0"/>
        <v>86</v>
      </c>
      <c r="P7"/>
      <c r="Q7"/>
    </row>
    <row r="8" spans="1:17" x14ac:dyDescent="0.25">
      <c r="A8" s="6" t="s">
        <v>18</v>
      </c>
      <c r="B8" s="1" t="s">
        <v>0</v>
      </c>
      <c r="C8" s="15" t="s">
        <v>63</v>
      </c>
      <c r="D8" s="1" t="s">
        <v>22</v>
      </c>
      <c r="E8" s="1" t="s">
        <v>25</v>
      </c>
      <c r="F8" s="26" t="s">
        <v>28</v>
      </c>
      <c r="G8" s="1" t="s">
        <v>30</v>
      </c>
      <c r="H8" s="1" t="s">
        <v>33</v>
      </c>
      <c r="I8" s="1">
        <v>1</v>
      </c>
      <c r="J8" s="1" t="s">
        <v>12</v>
      </c>
      <c r="K8" s="1" t="s">
        <v>38</v>
      </c>
      <c r="L8" s="1">
        <v>1</v>
      </c>
      <c r="M8" s="1">
        <v>125</v>
      </c>
      <c r="N8" s="1">
        <v>1</v>
      </c>
      <c r="O8" s="7">
        <f t="shared" si="0"/>
        <v>126</v>
      </c>
      <c r="P8"/>
      <c r="Q8"/>
    </row>
    <row r="9" spans="1:17" x14ac:dyDescent="0.25">
      <c r="A9" s="23" t="s">
        <v>1</v>
      </c>
      <c r="B9" s="1" t="s">
        <v>19</v>
      </c>
      <c r="C9" s="16" t="s">
        <v>65</v>
      </c>
      <c r="D9" s="1" t="s">
        <v>23</v>
      </c>
      <c r="E9" s="24" t="s">
        <v>26</v>
      </c>
      <c r="F9" s="26" t="s">
        <v>23</v>
      </c>
      <c r="G9" s="1" t="s">
        <v>31</v>
      </c>
      <c r="H9" s="1" t="s">
        <v>34</v>
      </c>
      <c r="I9" s="1">
        <v>1</v>
      </c>
      <c r="J9" s="1" t="s">
        <v>11</v>
      </c>
      <c r="K9" s="1" t="s">
        <v>39</v>
      </c>
      <c r="L9" s="1">
        <v>1</v>
      </c>
      <c r="M9" s="1">
        <v>20</v>
      </c>
      <c r="N9" s="1">
        <v>5</v>
      </c>
      <c r="O9" s="7">
        <f t="shared" si="0"/>
        <v>25</v>
      </c>
      <c r="P9"/>
      <c r="Q9"/>
    </row>
    <row r="10" spans="1:17" x14ac:dyDescent="0.25">
      <c r="A10" s="6" t="s">
        <v>0</v>
      </c>
      <c r="B10" s="1" t="s">
        <v>0</v>
      </c>
      <c r="C10" s="15" t="s">
        <v>64</v>
      </c>
      <c r="D10" s="1" t="s">
        <v>20</v>
      </c>
      <c r="E10" s="1" t="s">
        <v>27</v>
      </c>
      <c r="F10" s="26" t="s">
        <v>20</v>
      </c>
      <c r="G10" s="1" t="s">
        <v>29</v>
      </c>
      <c r="H10" s="1" t="s">
        <v>32</v>
      </c>
      <c r="I10" s="1">
        <v>2</v>
      </c>
      <c r="J10" s="1" t="s">
        <v>11</v>
      </c>
      <c r="K10" s="1" t="s">
        <v>41</v>
      </c>
      <c r="L10" s="1">
        <v>1</v>
      </c>
      <c r="M10" s="1">
        <v>45</v>
      </c>
      <c r="N10" s="1">
        <v>5</v>
      </c>
      <c r="O10" s="7">
        <f t="shared" si="0"/>
        <v>50</v>
      </c>
      <c r="P10"/>
      <c r="Q10"/>
    </row>
    <row r="11" spans="1:17" x14ac:dyDescent="0.25">
      <c r="A11" s="6" t="s">
        <v>18</v>
      </c>
      <c r="B11" s="1" t="s">
        <v>18</v>
      </c>
      <c r="C11" s="16" t="s">
        <v>62</v>
      </c>
      <c r="D11" s="1" t="s">
        <v>21</v>
      </c>
      <c r="E11" s="1" t="s">
        <v>24</v>
      </c>
      <c r="F11" s="26" t="s">
        <v>21</v>
      </c>
      <c r="G11" s="1" t="s">
        <v>30</v>
      </c>
      <c r="H11" s="1" t="s">
        <v>32</v>
      </c>
      <c r="I11" s="1">
        <v>3</v>
      </c>
      <c r="J11" s="1" t="s">
        <v>12</v>
      </c>
      <c r="K11" s="1" t="s">
        <v>37</v>
      </c>
      <c r="L11" s="1">
        <v>4</v>
      </c>
      <c r="M11" s="1">
        <v>24</v>
      </c>
      <c r="N11" s="1">
        <v>1</v>
      </c>
      <c r="O11" s="7">
        <f t="shared" si="0"/>
        <v>25</v>
      </c>
      <c r="P11"/>
      <c r="Q11"/>
    </row>
    <row r="12" spans="1:17" x14ac:dyDescent="0.25">
      <c r="A12" s="23" t="s">
        <v>1</v>
      </c>
      <c r="B12" s="1" t="s">
        <v>1</v>
      </c>
      <c r="C12" s="15" t="s">
        <v>63</v>
      </c>
      <c r="D12" s="1" t="s">
        <v>22</v>
      </c>
      <c r="E12" s="24" t="s">
        <v>25</v>
      </c>
      <c r="F12" s="26" t="s">
        <v>28</v>
      </c>
      <c r="G12" s="1" t="s">
        <v>30</v>
      </c>
      <c r="H12" s="1" t="s">
        <v>33</v>
      </c>
      <c r="I12" s="1">
        <v>1</v>
      </c>
      <c r="J12" s="1" t="s">
        <v>12</v>
      </c>
      <c r="K12" s="1" t="s">
        <v>38</v>
      </c>
      <c r="L12" s="1">
        <v>5</v>
      </c>
      <c r="M12" s="1">
        <v>12</v>
      </c>
      <c r="N12" s="1">
        <v>8</v>
      </c>
      <c r="O12" s="7">
        <f t="shared" si="0"/>
        <v>20</v>
      </c>
      <c r="P12"/>
      <c r="Q12"/>
    </row>
    <row r="13" spans="1:17" x14ac:dyDescent="0.25">
      <c r="A13" s="11" t="s">
        <v>0</v>
      </c>
      <c r="B13" s="12" t="s">
        <v>1</v>
      </c>
      <c r="C13" s="16" t="s">
        <v>65</v>
      </c>
      <c r="D13" s="12" t="s">
        <v>23</v>
      </c>
      <c r="E13" s="12" t="s">
        <v>26</v>
      </c>
      <c r="F13" s="27" t="s">
        <v>23</v>
      </c>
      <c r="G13" s="12" t="s">
        <v>31</v>
      </c>
      <c r="H13" s="12" t="s">
        <v>34</v>
      </c>
      <c r="I13" s="12">
        <v>1</v>
      </c>
      <c r="J13" s="12" t="s">
        <v>11</v>
      </c>
      <c r="K13" s="12" t="s">
        <v>40</v>
      </c>
      <c r="L13" s="12">
        <v>3</v>
      </c>
      <c r="M13" s="12">
        <v>147</v>
      </c>
      <c r="N13" s="12">
        <v>7</v>
      </c>
      <c r="O13" s="7">
        <f t="shared" si="0"/>
        <v>154</v>
      </c>
      <c r="P13"/>
      <c r="Q13"/>
    </row>
    <row r="14" spans="1:17" x14ac:dyDescent="0.25">
      <c r="A14" s="11" t="s">
        <v>19</v>
      </c>
      <c r="B14" s="12" t="s">
        <v>19</v>
      </c>
      <c r="C14" s="16" t="s">
        <v>65</v>
      </c>
      <c r="D14" s="12" t="s">
        <v>23</v>
      </c>
      <c r="E14" s="12" t="s">
        <v>26</v>
      </c>
      <c r="F14" s="27" t="s">
        <v>23</v>
      </c>
      <c r="G14" s="12" t="s">
        <v>31</v>
      </c>
      <c r="H14" s="12" t="s">
        <v>34</v>
      </c>
      <c r="I14" s="12">
        <v>1</v>
      </c>
      <c r="J14" s="12" t="s">
        <v>11</v>
      </c>
      <c r="K14" s="12" t="s">
        <v>39</v>
      </c>
      <c r="L14" s="12">
        <v>3</v>
      </c>
      <c r="M14" s="12">
        <v>100</v>
      </c>
      <c r="N14" s="12">
        <v>4</v>
      </c>
      <c r="O14" s="7">
        <f t="shared" si="0"/>
        <v>104</v>
      </c>
    </row>
    <row r="16" spans="1:17" x14ac:dyDescent="0.25">
      <c r="O16" s="5"/>
      <c r="Q16"/>
    </row>
  </sheetData>
  <pageMargins left="0.7" right="0.7" top="0.75" bottom="0.75" header="0.3" footer="0.3"/>
  <ignoredErrors>
    <ignoredError sqref="O2:O14" formulaRange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I15"/>
  <sheetViews>
    <sheetView workbookViewId="0">
      <selection activeCell="D5" sqref="A1:D5"/>
    </sheetView>
  </sheetViews>
  <sheetFormatPr baseColWidth="10" defaultColWidth="11.42578125" defaultRowHeight="15" x14ac:dyDescent="0.25"/>
  <cols>
    <col min="1" max="2" width="23.140625" bestFit="1" customWidth="1"/>
    <col min="3" max="3" width="31.7109375" bestFit="1" customWidth="1"/>
    <col min="4" max="4" width="18.42578125" bestFit="1" customWidth="1"/>
    <col min="5" max="5" width="17.140625" bestFit="1" customWidth="1"/>
    <col min="6" max="6" width="16.7109375" bestFit="1" customWidth="1"/>
    <col min="9" max="9" width="11.5703125" bestFit="1" customWidth="1"/>
    <col min="10" max="10" width="11.85546875" bestFit="1" customWidth="1"/>
    <col min="14" max="14" width="11.5703125" bestFit="1" customWidth="1"/>
  </cols>
  <sheetData>
    <row r="1" spans="1:9" x14ac:dyDescent="0.25">
      <c r="A1" s="13" t="s">
        <v>43</v>
      </c>
      <c r="B1" s="14" t="s">
        <v>51</v>
      </c>
      <c r="C1" s="13" t="s">
        <v>56</v>
      </c>
      <c r="D1" s="13" t="s">
        <v>66</v>
      </c>
    </row>
    <row r="2" spans="1:9" s="3" customFormat="1" x14ac:dyDescent="0.25">
      <c r="A2" s="17" t="s">
        <v>0</v>
      </c>
      <c r="B2" s="20" t="s">
        <v>12</v>
      </c>
      <c r="C2" s="17" t="s">
        <v>64</v>
      </c>
      <c r="D2" s="17" t="s">
        <v>27</v>
      </c>
    </row>
    <row r="3" spans="1:9" s="3" customFormat="1" x14ac:dyDescent="0.25">
      <c r="A3" s="18" t="s">
        <v>1</v>
      </c>
      <c r="B3" s="21" t="s">
        <v>11</v>
      </c>
      <c r="C3" s="18" t="s">
        <v>62</v>
      </c>
      <c r="D3" s="18" t="s">
        <v>24</v>
      </c>
    </row>
    <row r="4" spans="1:9" s="3" customFormat="1" x14ac:dyDescent="0.25">
      <c r="A4" s="17" t="s">
        <v>18</v>
      </c>
      <c r="C4" s="17" t="s">
        <v>63</v>
      </c>
      <c r="D4" s="17" t="s">
        <v>25</v>
      </c>
    </row>
    <row r="5" spans="1:9" s="3" customFormat="1" x14ac:dyDescent="0.25">
      <c r="A5" s="18" t="s">
        <v>19</v>
      </c>
      <c r="C5" s="18" t="s">
        <v>65</v>
      </c>
      <c r="D5" s="18" t="s">
        <v>26</v>
      </c>
    </row>
    <row r="6" spans="1:9" x14ac:dyDescent="0.25">
      <c r="A6" s="17" t="s">
        <v>44</v>
      </c>
    </row>
    <row r="7" spans="1:9" x14ac:dyDescent="0.25">
      <c r="A7" s="19" t="s">
        <v>45</v>
      </c>
    </row>
    <row r="8" spans="1:9" x14ac:dyDescent="0.25">
      <c r="A8" s="17" t="s">
        <v>46</v>
      </c>
    </row>
    <row r="9" spans="1:9" x14ac:dyDescent="0.25">
      <c r="A9" s="14" t="s">
        <v>47</v>
      </c>
    </row>
    <row r="10" spans="1:9" x14ac:dyDescent="0.25">
      <c r="A10" s="17" t="s">
        <v>48</v>
      </c>
    </row>
    <row r="13" spans="1:9" x14ac:dyDescent="0.25">
      <c r="H13" s="4"/>
    </row>
    <row r="14" spans="1:9" x14ac:dyDescent="0.25">
      <c r="I14" s="4"/>
    </row>
    <row r="15" spans="1:9" x14ac:dyDescent="0.25">
      <c r="I1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"/>
  <sheetViews>
    <sheetView topLeftCell="D1" workbookViewId="0">
      <selection activeCell="F5" sqref="F5"/>
    </sheetView>
  </sheetViews>
  <sheetFormatPr baseColWidth="10" defaultColWidth="11.42578125" defaultRowHeight="15" x14ac:dyDescent="0.25"/>
  <cols>
    <col min="1" max="1" width="42.85546875" bestFit="1" customWidth="1"/>
    <col min="2" max="2" width="52.5703125" bestFit="1" customWidth="1"/>
    <col min="3" max="3" width="62.42578125" bestFit="1" customWidth="1"/>
    <col min="4" max="4" width="61.7109375" bestFit="1" customWidth="1"/>
    <col min="5" max="5" width="52.28515625" bestFit="1" customWidth="1"/>
    <col min="6" max="6" width="48.7109375" bestFit="1" customWidth="1"/>
    <col min="7" max="7" width="31.42578125" customWidth="1"/>
  </cols>
  <sheetData>
    <row r="1" spans="1:7" x14ac:dyDescent="0.25">
      <c r="A1" s="2" t="s">
        <v>58</v>
      </c>
      <c r="B1" s="2" t="s">
        <v>42</v>
      </c>
      <c r="C1" s="2" t="s">
        <v>49</v>
      </c>
      <c r="D1" s="2" t="s">
        <v>50</v>
      </c>
      <c r="E1" s="2" t="s">
        <v>53</v>
      </c>
      <c r="F1" s="2" t="s">
        <v>52</v>
      </c>
      <c r="G1" s="2" t="s">
        <v>11</v>
      </c>
    </row>
    <row r="2" spans="1:7" x14ac:dyDescent="0.25">
      <c r="A2" s="13" t="s">
        <v>1</v>
      </c>
      <c r="B2" s="13">
        <f>SUMIF(data[EPCI_Ciné],A2,data[Nb_élèves])</f>
        <v>268</v>
      </c>
      <c r="C2" s="13">
        <f>SUMIF(data[EPCI_Ciné],A2,data[Nb_Accomp])</f>
        <v>17</v>
      </c>
      <c r="D2" s="13">
        <f>SUMIF(data[EPCI_Ciné],A2,data[Nb_Total])</f>
        <v>285</v>
      </c>
      <c r="E2" s="13">
        <f>SUMIF(data[EPCI_Ciné],A2,data[Nb_séances])</f>
        <v>8</v>
      </c>
      <c r="F2" s="13">
        <f>COUNTIFS(data[EPCI_école],A2,data[Nom_École],"*")</f>
        <v>4</v>
      </c>
      <c r="G2" s="13">
        <f>COUNTIFS(data[EPCI_école],A2,data[Public/Privé],G1)</f>
        <v>1</v>
      </c>
    </row>
    <row r="4" spans="1:7" x14ac:dyDescent="0.25">
      <c r="A4" s="2" t="s">
        <v>55</v>
      </c>
      <c r="B4" s="2" t="s">
        <v>57</v>
      </c>
      <c r="C4" s="2" t="s">
        <v>59</v>
      </c>
      <c r="D4" s="2" t="s">
        <v>60</v>
      </c>
      <c r="E4" s="2" t="s">
        <v>61</v>
      </c>
      <c r="F4" s="22" t="s">
        <v>52</v>
      </c>
      <c r="G4" s="2" t="s">
        <v>12</v>
      </c>
    </row>
    <row r="5" spans="1:7" x14ac:dyDescent="0.25">
      <c r="A5" s="13" t="s">
        <v>62</v>
      </c>
      <c r="B5" s="13">
        <f>SUMIF(data[Nom_Ciné],A5,data[Nb_élèves])</f>
        <v>133</v>
      </c>
      <c r="C5" s="13">
        <f>SUMIF(data[Nom_Ciné],A5,data[Nb_Accomp])</f>
        <v>3</v>
      </c>
      <c r="D5" s="13">
        <f>SUMIF(data[Nom_Ciné],A5,data[Nb_Total])</f>
        <v>136</v>
      </c>
      <c r="E5" s="13">
        <f>SUMIF(data[Nom_Ciné],A5,data[Nb_séances])</f>
        <v>9</v>
      </c>
      <c r="F5" s="25">
        <f t="array" aca="1" ref="F5" ca="1">COUNT(1/FREQUENCY(IF((data[EPCI_école]=A2),MATCH(data[Nom_École],data[Nom_École],0)),ROW(INDIRECT("1:"&amp;ROWS(data[EPCI_école])))))</f>
        <v>3</v>
      </c>
      <c r="G5" s="13">
        <f>COUNTIF(data[Public/Privé],G4)</f>
        <v>6</v>
      </c>
    </row>
    <row r="7" spans="1:7" x14ac:dyDescent="0.25">
      <c r="A7" s="2" t="s">
        <v>54</v>
      </c>
      <c r="B7" s="2" t="s">
        <v>67</v>
      </c>
      <c r="C7" s="2" t="s">
        <v>68</v>
      </c>
      <c r="D7" s="2" t="s">
        <v>69</v>
      </c>
      <c r="E7" s="2" t="s">
        <v>70</v>
      </c>
    </row>
    <row r="8" spans="1:7" x14ac:dyDescent="0.25">
      <c r="A8" s="13" t="s">
        <v>24</v>
      </c>
      <c r="B8" s="13">
        <f>SUMIF(data[Nom_École],A8,data[Nb_élèves])</f>
        <v>133</v>
      </c>
      <c r="C8" s="13">
        <f>SUMIF(data[Nom_École],A8,data[Nb_Accomp])</f>
        <v>3</v>
      </c>
      <c r="D8" s="13">
        <f>SUMIF(data[Nom_École],A8,data[Nb_Total])</f>
        <v>136</v>
      </c>
      <c r="E8" s="13">
        <f>SUMIF(data[Nom_École],A8,data[Nb_séances])</f>
        <v>9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tools!$A$2:$A$10</xm:f>
          </x14:formula1>
          <xm:sqref>A2</xm:sqref>
        </x14:dataValidation>
        <x14:dataValidation type="list" allowBlank="1" showInputMessage="1" showErrorMessage="1">
          <x14:formula1>
            <xm:f>tools!$B$2:$B$3</xm:f>
          </x14:formula1>
          <xm:sqref>G1 G4</xm:sqref>
        </x14:dataValidation>
        <x14:dataValidation type="list" allowBlank="1" showInputMessage="1" showErrorMessage="1">
          <x14:formula1>
            <xm:f>tools!$C$2:$C$5</xm:f>
          </x14:formula1>
          <xm:sqref>A5</xm:sqref>
        </x14:dataValidation>
        <x14:dataValidation type="list" allowBlank="1" showInputMessage="1" showErrorMessage="1">
          <x14:formula1>
            <xm:f>tools!$D$2:$D$5</xm:f>
          </x14:formula1>
          <xm:sqref>A8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AD40C7-1AE5-4C0E-935E-EDE9430B71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tools</vt:lpstr>
      <vt:lpstr>fiche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maison</cp:lastModifiedBy>
  <dcterms:created xsi:type="dcterms:W3CDTF">2021-03-10T10:49:44Z</dcterms:created>
  <dcterms:modified xsi:type="dcterms:W3CDTF">2021-03-23T10:59:45Z</dcterms:modified>
</cp:coreProperties>
</file>